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https://azcollaboration-my.sharepoint.com/personal/kqcf899_astrazeneca_net/Documents/Documents/Giga college app/Paper/"/>
    </mc:Choice>
  </mc:AlternateContent>
  <xr:revisionPtr revIDLastSave="367" documentId="13_ncr:1_{A468FBC9-7319-074A-A518-6426798FFF13}" xr6:coauthVersionLast="47" xr6:coauthVersionMax="47" xr10:uidLastSave="{B786F8D4-E338-3C46-9533-657770F7C25E}"/>
  <bookViews>
    <workbookView xWindow="0" yWindow="760" windowWidth="30240" windowHeight="17420" activeTab="2" xr2:uid="{DAC48B79-618F-D64E-87CE-544835DCE7DF}"/>
  </bookViews>
  <sheets>
    <sheet name="2024_25_dataset" sheetId="6" r:id="rId1"/>
    <sheet name="Regression_Input_2024" sheetId="10" r:id="rId2"/>
    <sheet name="Regression" sheetId="19" r:id="rId3"/>
    <sheet name="Pivot table for clusters" sheetId="16" r:id="rId4"/>
    <sheet name="League_Bubbles" sheetId="18" r:id="rId5"/>
    <sheet name="Finishing_Efficiency_Results" sheetId="17" r:id="rId6"/>
  </sheets>
  <definedNames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opt" localSheetId="0" hidden="1">'2024_25_dataset'!$BK$9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2</definedName>
  </definedNames>
  <calcPr calcId="191029"/>
  <pivotCaches>
    <pivotCache cacheId="1" r:id="rId7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B3" i="6" l="1"/>
  <c r="BC2" i="6"/>
  <c r="BD2" i="6" s="1"/>
  <c r="G3" i="18"/>
  <c r="M3" i="18" s="1"/>
  <c r="G4" i="18"/>
  <c r="G5" i="18"/>
  <c r="G6" i="18"/>
  <c r="G2" i="18"/>
  <c r="O3" i="18"/>
  <c r="N4" i="18"/>
  <c r="O4" i="18"/>
  <c r="N5" i="18"/>
  <c r="O5" i="18"/>
  <c r="L3" i="18"/>
  <c r="K4" i="18"/>
  <c r="L4" i="18"/>
  <c r="K5" i="18"/>
  <c r="L5" i="18"/>
  <c r="I3" i="18"/>
  <c r="H4" i="18"/>
  <c r="I4" i="18"/>
  <c r="H5" i="18"/>
  <c r="I5" i="18"/>
  <c r="F3" i="18"/>
  <c r="P3" i="18" s="1"/>
  <c r="F4" i="18"/>
  <c r="J4" i="18" s="1"/>
  <c r="F5" i="18"/>
  <c r="M5" i="18" s="1"/>
  <c r="F6" i="18"/>
  <c r="O6" i="18" s="1"/>
  <c r="F2" i="18"/>
  <c r="O2" i="18" s="1"/>
  <c r="F7" i="17" a="1"/>
  <c r="F7" i="17" s="1"/>
  <c r="F2" i="17" a="1"/>
  <c r="F2" i="17" s="1"/>
  <c r="BM3" i="6"/>
  <c r="BM4" i="6"/>
  <c r="BM5" i="6"/>
  <c r="BM6" i="6"/>
  <c r="BM7" i="6"/>
  <c r="BM8" i="6"/>
  <c r="BM9" i="6"/>
  <c r="BM10" i="6"/>
  <c r="BM11" i="6"/>
  <c r="BM12" i="6"/>
  <c r="BM13" i="6"/>
  <c r="BM14" i="6"/>
  <c r="BM15" i="6"/>
  <c r="BM16" i="6"/>
  <c r="BM17" i="6"/>
  <c r="BM18" i="6"/>
  <c r="BM19" i="6"/>
  <c r="BM20" i="6"/>
  <c r="BM21" i="6"/>
  <c r="BM22" i="6"/>
  <c r="BM23" i="6"/>
  <c r="BM24" i="6"/>
  <c r="BM25" i="6"/>
  <c r="BM26" i="6"/>
  <c r="BM27" i="6"/>
  <c r="BM28" i="6"/>
  <c r="BM29" i="6"/>
  <c r="BM30" i="6"/>
  <c r="BM31" i="6"/>
  <c r="BM32" i="6"/>
  <c r="BM33" i="6"/>
  <c r="BM34" i="6"/>
  <c r="BM35" i="6"/>
  <c r="BM36" i="6"/>
  <c r="BM37" i="6"/>
  <c r="BM38" i="6"/>
  <c r="BM39" i="6"/>
  <c r="BM40" i="6"/>
  <c r="BM41" i="6"/>
  <c r="BM42" i="6"/>
  <c r="BM43" i="6"/>
  <c r="BM44" i="6"/>
  <c r="BM45" i="6"/>
  <c r="BM46" i="6"/>
  <c r="BM47" i="6"/>
  <c r="BM48" i="6"/>
  <c r="BM49" i="6"/>
  <c r="BM50" i="6"/>
  <c r="BM51" i="6"/>
  <c r="BM52" i="6"/>
  <c r="BM53" i="6"/>
  <c r="BM54" i="6"/>
  <c r="BM55" i="6"/>
  <c r="BM56" i="6"/>
  <c r="BM57" i="6"/>
  <c r="BM58" i="6"/>
  <c r="BM59" i="6"/>
  <c r="BM60" i="6"/>
  <c r="BM61" i="6"/>
  <c r="BM62" i="6"/>
  <c r="BM63" i="6"/>
  <c r="BM64" i="6"/>
  <c r="BM65" i="6"/>
  <c r="BM66" i="6"/>
  <c r="BM67" i="6"/>
  <c r="BM68" i="6"/>
  <c r="BM69" i="6"/>
  <c r="BM70" i="6"/>
  <c r="BM71" i="6"/>
  <c r="BM72" i="6"/>
  <c r="BM73" i="6"/>
  <c r="BM74" i="6"/>
  <c r="BM75" i="6"/>
  <c r="BM76" i="6"/>
  <c r="BM77" i="6"/>
  <c r="BM78" i="6"/>
  <c r="BM79" i="6"/>
  <c r="BM80" i="6"/>
  <c r="BM81" i="6"/>
  <c r="BM82" i="6"/>
  <c r="BM83" i="6"/>
  <c r="BM84" i="6"/>
  <c r="BM85" i="6"/>
  <c r="BM86" i="6"/>
  <c r="BM87" i="6"/>
  <c r="BM88" i="6"/>
  <c r="BM89" i="6"/>
  <c r="BM90" i="6"/>
  <c r="BM91" i="6"/>
  <c r="BM92" i="6"/>
  <c r="BM93" i="6"/>
  <c r="BM94" i="6"/>
  <c r="BM95" i="6"/>
  <c r="BM96" i="6"/>
  <c r="BM97" i="6"/>
  <c r="BM2" i="6"/>
  <c r="BL3" i="6"/>
  <c r="BL4" i="6"/>
  <c r="BL5" i="6"/>
  <c r="BL6" i="6"/>
  <c r="BL7" i="6"/>
  <c r="BL8" i="6"/>
  <c r="BL9" i="6"/>
  <c r="BL10" i="6"/>
  <c r="BL11" i="6"/>
  <c r="BL12" i="6"/>
  <c r="BL13" i="6"/>
  <c r="BL14" i="6"/>
  <c r="BL15" i="6"/>
  <c r="BL16" i="6"/>
  <c r="BL17" i="6"/>
  <c r="BL18" i="6"/>
  <c r="BL19" i="6"/>
  <c r="BL20" i="6"/>
  <c r="BL21" i="6"/>
  <c r="BL22" i="6"/>
  <c r="BL23" i="6"/>
  <c r="BL24" i="6"/>
  <c r="BL25" i="6"/>
  <c r="BL26" i="6"/>
  <c r="BL27" i="6"/>
  <c r="BL28" i="6"/>
  <c r="BL29" i="6"/>
  <c r="BL30" i="6"/>
  <c r="BL31" i="6"/>
  <c r="BL32" i="6"/>
  <c r="BL33" i="6"/>
  <c r="BL34" i="6"/>
  <c r="BL35" i="6"/>
  <c r="BL36" i="6"/>
  <c r="BL37" i="6"/>
  <c r="BL38" i="6"/>
  <c r="BL39" i="6"/>
  <c r="BL40" i="6"/>
  <c r="BL41" i="6"/>
  <c r="BL42" i="6"/>
  <c r="BL43" i="6"/>
  <c r="BL44" i="6"/>
  <c r="BL45" i="6"/>
  <c r="BL46" i="6"/>
  <c r="BL47" i="6"/>
  <c r="BL48" i="6"/>
  <c r="BL49" i="6"/>
  <c r="BL50" i="6"/>
  <c r="BL51" i="6"/>
  <c r="BL52" i="6"/>
  <c r="BL53" i="6"/>
  <c r="BL54" i="6"/>
  <c r="BL55" i="6"/>
  <c r="BL56" i="6"/>
  <c r="BL57" i="6"/>
  <c r="BL58" i="6"/>
  <c r="BL59" i="6"/>
  <c r="BL60" i="6"/>
  <c r="BL61" i="6"/>
  <c r="BL62" i="6"/>
  <c r="BL63" i="6"/>
  <c r="BL64" i="6"/>
  <c r="BL65" i="6"/>
  <c r="BL66" i="6"/>
  <c r="BL67" i="6"/>
  <c r="BL68" i="6"/>
  <c r="BL69" i="6"/>
  <c r="BL70" i="6"/>
  <c r="BL71" i="6"/>
  <c r="BL72" i="6"/>
  <c r="BL73" i="6"/>
  <c r="BL74" i="6"/>
  <c r="BL75" i="6"/>
  <c r="BL76" i="6"/>
  <c r="BL77" i="6"/>
  <c r="BL78" i="6"/>
  <c r="BL79" i="6"/>
  <c r="BL80" i="6"/>
  <c r="BL81" i="6"/>
  <c r="BL82" i="6"/>
  <c r="BL83" i="6"/>
  <c r="BL84" i="6"/>
  <c r="BL85" i="6"/>
  <c r="BL86" i="6"/>
  <c r="BL87" i="6"/>
  <c r="BL88" i="6"/>
  <c r="BL89" i="6"/>
  <c r="BL90" i="6"/>
  <c r="BL91" i="6"/>
  <c r="BL92" i="6"/>
  <c r="BL93" i="6"/>
  <c r="BL94" i="6"/>
  <c r="BL95" i="6"/>
  <c r="BL96" i="6"/>
  <c r="BL97" i="6"/>
  <c r="BL2" i="6"/>
  <c r="BK3" i="6"/>
  <c r="BK4" i="6"/>
  <c r="BK5" i="6"/>
  <c r="BK6" i="6"/>
  <c r="BK7" i="6"/>
  <c r="BK8" i="6"/>
  <c r="BK9" i="6"/>
  <c r="BK10" i="6"/>
  <c r="BK11" i="6"/>
  <c r="BK12" i="6"/>
  <c r="BK13" i="6"/>
  <c r="BK14" i="6"/>
  <c r="BK15" i="6"/>
  <c r="BK16" i="6"/>
  <c r="BK17" i="6"/>
  <c r="BK18" i="6"/>
  <c r="BK19" i="6"/>
  <c r="BK20" i="6"/>
  <c r="BK21" i="6"/>
  <c r="BK22" i="6"/>
  <c r="BK23" i="6"/>
  <c r="BK24" i="6"/>
  <c r="BK25" i="6"/>
  <c r="BK26" i="6"/>
  <c r="BK27" i="6"/>
  <c r="BK28" i="6"/>
  <c r="BK29" i="6"/>
  <c r="BK30" i="6"/>
  <c r="BK31" i="6"/>
  <c r="BK32" i="6"/>
  <c r="BK33" i="6"/>
  <c r="BK34" i="6"/>
  <c r="BK35" i="6"/>
  <c r="BK36" i="6"/>
  <c r="BK37" i="6"/>
  <c r="BK38" i="6"/>
  <c r="BK39" i="6"/>
  <c r="BK40" i="6"/>
  <c r="BK41" i="6"/>
  <c r="BK42" i="6"/>
  <c r="BK43" i="6"/>
  <c r="BK44" i="6"/>
  <c r="BK45" i="6"/>
  <c r="BK46" i="6"/>
  <c r="BK47" i="6"/>
  <c r="BK48" i="6"/>
  <c r="BK49" i="6"/>
  <c r="BK50" i="6"/>
  <c r="BK51" i="6"/>
  <c r="BK52" i="6"/>
  <c r="BK53" i="6"/>
  <c r="BK54" i="6"/>
  <c r="BK55" i="6"/>
  <c r="BK56" i="6"/>
  <c r="BK57" i="6"/>
  <c r="BK58" i="6"/>
  <c r="BK59" i="6"/>
  <c r="BK60" i="6"/>
  <c r="BK61" i="6"/>
  <c r="BK62" i="6"/>
  <c r="BK63" i="6"/>
  <c r="BK64" i="6"/>
  <c r="BK65" i="6"/>
  <c r="BK66" i="6"/>
  <c r="BK67" i="6"/>
  <c r="BK68" i="6"/>
  <c r="BK69" i="6"/>
  <c r="BK70" i="6"/>
  <c r="BK71" i="6"/>
  <c r="BK72" i="6"/>
  <c r="BK73" i="6"/>
  <c r="BK74" i="6"/>
  <c r="BK75" i="6"/>
  <c r="BK76" i="6"/>
  <c r="BK77" i="6"/>
  <c r="BK78" i="6"/>
  <c r="BK79" i="6"/>
  <c r="BK80" i="6"/>
  <c r="BK81" i="6"/>
  <c r="BK82" i="6"/>
  <c r="BK83" i="6"/>
  <c r="BK84" i="6"/>
  <c r="BK85" i="6"/>
  <c r="BK86" i="6"/>
  <c r="BK87" i="6"/>
  <c r="BK88" i="6"/>
  <c r="BK89" i="6"/>
  <c r="BK90" i="6"/>
  <c r="BK91" i="6"/>
  <c r="BK92" i="6"/>
  <c r="BK93" i="6"/>
  <c r="BK94" i="6"/>
  <c r="BK95" i="6"/>
  <c r="BK96" i="6"/>
  <c r="BK97" i="6"/>
  <c r="BK2" i="6"/>
  <c r="BJ3" i="6"/>
  <c r="BN3" i="6" s="1"/>
  <c r="BJ4" i="6"/>
  <c r="BN4" i="6" s="1"/>
  <c r="BJ5" i="6"/>
  <c r="BN5" i="6" s="1"/>
  <c r="BJ6" i="6"/>
  <c r="BN6" i="6" s="1"/>
  <c r="BJ7" i="6"/>
  <c r="BN7" i="6" s="1"/>
  <c r="BJ8" i="6"/>
  <c r="BN8" i="6" s="1"/>
  <c r="BJ9" i="6"/>
  <c r="BN9" i="6" s="1"/>
  <c r="BJ10" i="6"/>
  <c r="BN10" i="6" s="1"/>
  <c r="BJ11" i="6"/>
  <c r="BN11" i="6" s="1"/>
  <c r="BJ12" i="6"/>
  <c r="BJ13" i="6"/>
  <c r="BN13" i="6" s="1"/>
  <c r="BJ14" i="6"/>
  <c r="BN14" i="6" s="1"/>
  <c r="BJ15" i="6"/>
  <c r="BN15" i="6" s="1"/>
  <c r="BJ16" i="6"/>
  <c r="BN16" i="6" s="1"/>
  <c r="BJ17" i="6"/>
  <c r="BN17" i="6" s="1"/>
  <c r="BJ18" i="6"/>
  <c r="BN18" i="6" s="1"/>
  <c r="BJ19" i="6"/>
  <c r="BN19" i="6" s="1"/>
  <c r="BJ20" i="6"/>
  <c r="BN20" i="6" s="1"/>
  <c r="BJ21" i="6"/>
  <c r="BN21" i="6" s="1"/>
  <c r="BJ22" i="6"/>
  <c r="BJ23" i="6"/>
  <c r="BN23" i="6" s="1"/>
  <c r="BJ24" i="6"/>
  <c r="BN24" i="6" s="1"/>
  <c r="BJ25" i="6"/>
  <c r="BN25" i="6" s="1"/>
  <c r="BJ26" i="6"/>
  <c r="BN26" i="6" s="1"/>
  <c r="BJ27" i="6"/>
  <c r="BN27" i="6" s="1"/>
  <c r="BJ28" i="6"/>
  <c r="BN28" i="6" s="1"/>
  <c r="BJ29" i="6"/>
  <c r="BN29" i="6" s="1"/>
  <c r="BJ30" i="6"/>
  <c r="BN30" i="6" s="1"/>
  <c r="BJ31" i="6"/>
  <c r="BN31" i="6" s="1"/>
  <c r="BJ32" i="6"/>
  <c r="BJ33" i="6"/>
  <c r="BN33" i="6" s="1"/>
  <c r="BJ34" i="6"/>
  <c r="BN34" i="6" s="1"/>
  <c r="BJ35" i="6"/>
  <c r="BN35" i="6" s="1"/>
  <c r="BJ36" i="6"/>
  <c r="BN36" i="6" s="1"/>
  <c r="BJ37" i="6"/>
  <c r="BN37" i="6" s="1"/>
  <c r="BJ38" i="6"/>
  <c r="BN38" i="6" s="1"/>
  <c r="BJ39" i="6"/>
  <c r="BN39" i="6" s="1"/>
  <c r="BJ40" i="6"/>
  <c r="BN40" i="6" s="1"/>
  <c r="BJ41" i="6"/>
  <c r="BN41" i="6" s="1"/>
  <c r="BJ42" i="6"/>
  <c r="BJ43" i="6"/>
  <c r="BN43" i="6" s="1"/>
  <c r="BJ44" i="6"/>
  <c r="BN44" i="6" s="1"/>
  <c r="BJ45" i="6"/>
  <c r="BN45" i="6" s="1"/>
  <c r="BJ46" i="6"/>
  <c r="BJ47" i="6"/>
  <c r="BN47" i="6" s="1"/>
  <c r="BJ48" i="6"/>
  <c r="BN48" i="6" s="1"/>
  <c r="BJ49" i="6"/>
  <c r="BN49" i="6" s="1"/>
  <c r="BJ50" i="6"/>
  <c r="BN50" i="6" s="1"/>
  <c r="BJ51" i="6"/>
  <c r="BN51" i="6" s="1"/>
  <c r="BJ52" i="6"/>
  <c r="BJ53" i="6"/>
  <c r="BN53" i="6" s="1"/>
  <c r="BJ54" i="6"/>
  <c r="BN54" i="6" s="1"/>
  <c r="BJ55" i="6"/>
  <c r="BN55" i="6" s="1"/>
  <c r="BJ56" i="6"/>
  <c r="BN56" i="6" s="1"/>
  <c r="BJ57" i="6"/>
  <c r="BN57" i="6" s="1"/>
  <c r="BJ58" i="6"/>
  <c r="BN58" i="6" s="1"/>
  <c r="BJ59" i="6"/>
  <c r="BN59" i="6" s="1"/>
  <c r="BJ60" i="6"/>
  <c r="BN60" i="6" s="1"/>
  <c r="BJ61" i="6"/>
  <c r="BN61" i="6" s="1"/>
  <c r="BJ62" i="6"/>
  <c r="BJ63" i="6"/>
  <c r="BN63" i="6" s="1"/>
  <c r="BJ64" i="6"/>
  <c r="BN64" i="6" s="1"/>
  <c r="BJ65" i="6"/>
  <c r="BN65" i="6" s="1"/>
  <c r="BJ66" i="6"/>
  <c r="BJ67" i="6"/>
  <c r="BN67" i="6" s="1"/>
  <c r="BJ68" i="6"/>
  <c r="BN68" i="6" s="1"/>
  <c r="BJ69" i="6"/>
  <c r="BN69" i="6" s="1"/>
  <c r="BJ70" i="6"/>
  <c r="BN70" i="6" s="1"/>
  <c r="BJ71" i="6"/>
  <c r="BN71" i="6" s="1"/>
  <c r="BJ72" i="6"/>
  <c r="BJ73" i="6"/>
  <c r="BN73" i="6" s="1"/>
  <c r="BJ74" i="6"/>
  <c r="BN74" i="6" s="1"/>
  <c r="BJ75" i="6"/>
  <c r="BN75" i="6" s="1"/>
  <c r="BJ76" i="6"/>
  <c r="BJ77" i="6"/>
  <c r="BN77" i="6" s="1"/>
  <c r="BJ78" i="6"/>
  <c r="BN78" i="6" s="1"/>
  <c r="BJ79" i="6"/>
  <c r="BN79" i="6" s="1"/>
  <c r="BJ80" i="6"/>
  <c r="BN80" i="6" s="1"/>
  <c r="BJ81" i="6"/>
  <c r="BN81" i="6" s="1"/>
  <c r="BJ82" i="6"/>
  <c r="BJ83" i="6"/>
  <c r="BN83" i="6" s="1"/>
  <c r="BJ84" i="6"/>
  <c r="BN84" i="6" s="1"/>
  <c r="BJ85" i="6"/>
  <c r="BN85" i="6" s="1"/>
  <c r="BJ86" i="6"/>
  <c r="BJ87" i="6"/>
  <c r="BN87" i="6" s="1"/>
  <c r="BJ88" i="6"/>
  <c r="BN88" i="6" s="1"/>
  <c r="BJ89" i="6"/>
  <c r="BJ90" i="6"/>
  <c r="BN90" i="6" s="1"/>
  <c r="BJ91" i="6"/>
  <c r="BN91" i="6" s="1"/>
  <c r="BJ92" i="6"/>
  <c r="BJ93" i="6"/>
  <c r="BN93" i="6" s="1"/>
  <c r="BJ94" i="6"/>
  <c r="BN94" i="6" s="1"/>
  <c r="BJ95" i="6"/>
  <c r="BN95" i="6" s="1"/>
  <c r="BJ96" i="6"/>
  <c r="BJ97" i="6"/>
  <c r="BN97" i="6" s="1"/>
  <c r="BJ2" i="6"/>
  <c r="BN2" i="6" s="1"/>
  <c r="BB7" i="6"/>
  <c r="BB6" i="6"/>
  <c r="BB5" i="6"/>
  <c r="BB4" i="6"/>
  <c r="BB2" i="6"/>
  <c r="AZ3" i="6"/>
  <c r="AZ4" i="6"/>
  <c r="AZ5" i="6"/>
  <c r="AZ6" i="6"/>
  <c r="AZ7" i="6"/>
  <c r="AZ8" i="6"/>
  <c r="AZ9" i="6"/>
  <c r="AZ10" i="6"/>
  <c r="AZ11" i="6"/>
  <c r="AZ12" i="6"/>
  <c r="AZ13" i="6"/>
  <c r="AZ14" i="6"/>
  <c r="AZ15" i="6"/>
  <c r="AZ16" i="6"/>
  <c r="AZ17" i="6"/>
  <c r="AZ18" i="6"/>
  <c r="AZ19" i="6"/>
  <c r="AZ20" i="6"/>
  <c r="AZ21" i="6"/>
  <c r="AZ22" i="6"/>
  <c r="AZ23" i="6"/>
  <c r="AZ24" i="6"/>
  <c r="AZ25" i="6"/>
  <c r="AZ26" i="6"/>
  <c r="AZ27" i="6"/>
  <c r="AZ28" i="6"/>
  <c r="AZ29" i="6"/>
  <c r="AZ30" i="6"/>
  <c r="AZ31" i="6"/>
  <c r="AZ32" i="6"/>
  <c r="AZ33" i="6"/>
  <c r="AZ34" i="6"/>
  <c r="AZ35" i="6"/>
  <c r="AZ36" i="6"/>
  <c r="AZ37" i="6"/>
  <c r="AZ38" i="6"/>
  <c r="AZ39" i="6"/>
  <c r="AZ40" i="6"/>
  <c r="AZ41" i="6"/>
  <c r="AZ42" i="6"/>
  <c r="AZ43" i="6"/>
  <c r="AZ44" i="6"/>
  <c r="AZ45" i="6"/>
  <c r="AZ46" i="6"/>
  <c r="AZ47" i="6"/>
  <c r="AZ48" i="6"/>
  <c r="AZ49" i="6"/>
  <c r="AZ50" i="6"/>
  <c r="AZ51" i="6"/>
  <c r="AZ52" i="6"/>
  <c r="AZ53" i="6"/>
  <c r="AZ54" i="6"/>
  <c r="AZ55" i="6"/>
  <c r="AZ56" i="6"/>
  <c r="AZ57" i="6"/>
  <c r="AZ58" i="6"/>
  <c r="AZ59" i="6"/>
  <c r="AZ60" i="6"/>
  <c r="AZ61" i="6"/>
  <c r="AZ62" i="6"/>
  <c r="AZ63" i="6"/>
  <c r="AZ64" i="6"/>
  <c r="AZ65" i="6"/>
  <c r="AZ66" i="6"/>
  <c r="AZ67" i="6"/>
  <c r="AZ68" i="6"/>
  <c r="AZ69" i="6"/>
  <c r="AZ70" i="6"/>
  <c r="AZ71" i="6"/>
  <c r="AZ72" i="6"/>
  <c r="AZ73" i="6"/>
  <c r="AZ74" i="6"/>
  <c r="AZ75" i="6"/>
  <c r="AZ76" i="6"/>
  <c r="AZ77" i="6"/>
  <c r="AZ78" i="6"/>
  <c r="AZ79" i="6"/>
  <c r="AZ80" i="6"/>
  <c r="AZ81" i="6"/>
  <c r="AZ82" i="6"/>
  <c r="AZ83" i="6"/>
  <c r="AZ84" i="6"/>
  <c r="AZ85" i="6"/>
  <c r="AZ86" i="6"/>
  <c r="AZ87" i="6"/>
  <c r="AZ88" i="6"/>
  <c r="AZ89" i="6"/>
  <c r="AZ90" i="6"/>
  <c r="AZ91" i="6"/>
  <c r="AZ92" i="6"/>
  <c r="AZ93" i="6"/>
  <c r="AZ94" i="6"/>
  <c r="AZ95" i="6"/>
  <c r="AZ96" i="6"/>
  <c r="AZ97" i="6"/>
  <c r="AY3" i="6"/>
  <c r="AY4" i="6"/>
  <c r="AY5" i="6"/>
  <c r="AY6" i="6"/>
  <c r="AY7" i="6"/>
  <c r="AY8" i="6"/>
  <c r="AY9" i="6"/>
  <c r="AY10" i="6"/>
  <c r="AY11" i="6"/>
  <c r="AY12" i="6"/>
  <c r="AY13" i="6"/>
  <c r="AY14" i="6"/>
  <c r="AY15" i="6"/>
  <c r="AY16" i="6"/>
  <c r="AY17" i="6"/>
  <c r="AY18" i="6"/>
  <c r="AY19" i="6"/>
  <c r="AY20" i="6"/>
  <c r="AY21" i="6"/>
  <c r="AY22" i="6"/>
  <c r="AY23" i="6"/>
  <c r="AY24" i="6"/>
  <c r="AY25" i="6"/>
  <c r="AY26" i="6"/>
  <c r="AY27" i="6"/>
  <c r="AY28" i="6"/>
  <c r="AY29" i="6"/>
  <c r="AY30" i="6"/>
  <c r="AY31" i="6"/>
  <c r="AY32" i="6"/>
  <c r="AY33" i="6"/>
  <c r="AY34" i="6"/>
  <c r="AY35" i="6"/>
  <c r="AY36" i="6"/>
  <c r="AY37" i="6"/>
  <c r="AY38" i="6"/>
  <c r="AY39" i="6"/>
  <c r="AY40" i="6"/>
  <c r="AY41" i="6"/>
  <c r="AY42" i="6"/>
  <c r="AY43" i="6"/>
  <c r="AY44" i="6"/>
  <c r="AY45" i="6"/>
  <c r="AY46" i="6"/>
  <c r="AY47" i="6"/>
  <c r="AY48" i="6"/>
  <c r="AY49" i="6"/>
  <c r="AY50" i="6"/>
  <c r="AY51" i="6"/>
  <c r="AY52" i="6"/>
  <c r="AY53" i="6"/>
  <c r="AY54" i="6"/>
  <c r="AY55" i="6"/>
  <c r="AY56" i="6"/>
  <c r="AY57" i="6"/>
  <c r="AY58" i="6"/>
  <c r="AY59" i="6"/>
  <c r="AY60" i="6"/>
  <c r="AY61" i="6"/>
  <c r="AY62" i="6"/>
  <c r="AY63" i="6"/>
  <c r="AY64" i="6"/>
  <c r="AY65" i="6"/>
  <c r="AY66" i="6"/>
  <c r="AY67" i="6"/>
  <c r="AY68" i="6"/>
  <c r="AY69" i="6"/>
  <c r="AY70" i="6"/>
  <c r="AY71" i="6"/>
  <c r="AY72" i="6"/>
  <c r="AY73" i="6"/>
  <c r="AY74" i="6"/>
  <c r="AY75" i="6"/>
  <c r="AY76" i="6"/>
  <c r="AY77" i="6"/>
  <c r="AY78" i="6"/>
  <c r="AY79" i="6"/>
  <c r="AY80" i="6"/>
  <c r="AY81" i="6"/>
  <c r="AY82" i="6"/>
  <c r="AY83" i="6"/>
  <c r="AY84" i="6"/>
  <c r="AY85" i="6"/>
  <c r="AY86" i="6"/>
  <c r="AY87" i="6"/>
  <c r="AY88" i="6"/>
  <c r="AY89" i="6"/>
  <c r="AY90" i="6"/>
  <c r="AY91" i="6"/>
  <c r="AY92" i="6"/>
  <c r="AY93" i="6"/>
  <c r="AY94" i="6"/>
  <c r="AY95" i="6"/>
  <c r="AY96" i="6"/>
  <c r="AY97" i="6"/>
  <c r="AX3" i="6"/>
  <c r="AX4" i="6"/>
  <c r="AX5" i="6"/>
  <c r="AX6" i="6"/>
  <c r="AX7" i="6"/>
  <c r="AX8" i="6"/>
  <c r="AX9" i="6"/>
  <c r="AX10" i="6"/>
  <c r="AX11" i="6"/>
  <c r="AX12" i="6"/>
  <c r="AX13" i="6"/>
  <c r="AX14" i="6"/>
  <c r="AX15" i="6"/>
  <c r="AX16" i="6"/>
  <c r="AX17" i="6"/>
  <c r="AX18" i="6"/>
  <c r="AX19" i="6"/>
  <c r="AX20" i="6"/>
  <c r="AX21" i="6"/>
  <c r="AX22" i="6"/>
  <c r="AX23" i="6"/>
  <c r="AX24" i="6"/>
  <c r="AX25" i="6"/>
  <c r="AX26" i="6"/>
  <c r="AX27" i="6"/>
  <c r="AX28" i="6"/>
  <c r="AX29" i="6"/>
  <c r="AX30" i="6"/>
  <c r="AX31" i="6"/>
  <c r="AX32" i="6"/>
  <c r="AX33" i="6"/>
  <c r="AX34" i="6"/>
  <c r="AX35" i="6"/>
  <c r="AX36" i="6"/>
  <c r="AX37" i="6"/>
  <c r="AX38" i="6"/>
  <c r="AX39" i="6"/>
  <c r="AX40" i="6"/>
  <c r="AX41" i="6"/>
  <c r="AX42" i="6"/>
  <c r="AX43" i="6"/>
  <c r="AX44" i="6"/>
  <c r="AX45" i="6"/>
  <c r="AX46" i="6"/>
  <c r="AX47" i="6"/>
  <c r="AX48" i="6"/>
  <c r="AX49" i="6"/>
  <c r="AX50" i="6"/>
  <c r="AX51" i="6"/>
  <c r="AX52" i="6"/>
  <c r="AX53" i="6"/>
  <c r="AX54" i="6"/>
  <c r="AX55" i="6"/>
  <c r="AX56" i="6"/>
  <c r="AX57" i="6"/>
  <c r="AX58" i="6"/>
  <c r="AX59" i="6"/>
  <c r="AX60" i="6"/>
  <c r="AX61" i="6"/>
  <c r="AX62" i="6"/>
  <c r="AX63" i="6"/>
  <c r="AX64" i="6"/>
  <c r="AX65" i="6"/>
  <c r="AX66" i="6"/>
  <c r="AX67" i="6"/>
  <c r="AX68" i="6"/>
  <c r="AX69" i="6"/>
  <c r="AX70" i="6"/>
  <c r="AX71" i="6"/>
  <c r="AX72" i="6"/>
  <c r="AX73" i="6"/>
  <c r="AX74" i="6"/>
  <c r="AX75" i="6"/>
  <c r="AX76" i="6"/>
  <c r="AX77" i="6"/>
  <c r="AX78" i="6"/>
  <c r="AX79" i="6"/>
  <c r="AX80" i="6"/>
  <c r="AX81" i="6"/>
  <c r="AX82" i="6"/>
  <c r="AX83" i="6"/>
  <c r="AX84" i="6"/>
  <c r="AX85" i="6"/>
  <c r="AX86" i="6"/>
  <c r="AX87" i="6"/>
  <c r="AX88" i="6"/>
  <c r="AX89" i="6"/>
  <c r="AX90" i="6"/>
  <c r="AX91" i="6"/>
  <c r="AX92" i="6"/>
  <c r="AX93" i="6"/>
  <c r="AX94" i="6"/>
  <c r="AX95" i="6"/>
  <c r="AX96" i="6"/>
  <c r="AX97" i="6"/>
  <c r="AW3" i="6"/>
  <c r="AW4" i="6"/>
  <c r="AW5" i="6"/>
  <c r="AW6" i="6"/>
  <c r="AW7" i="6"/>
  <c r="AW8" i="6"/>
  <c r="AW9" i="6"/>
  <c r="AW10" i="6"/>
  <c r="AW11" i="6"/>
  <c r="AW12" i="6"/>
  <c r="AW13" i="6"/>
  <c r="AW14" i="6"/>
  <c r="AW15" i="6"/>
  <c r="AW16" i="6"/>
  <c r="AW17" i="6"/>
  <c r="AW18" i="6"/>
  <c r="AW19" i="6"/>
  <c r="AW20" i="6"/>
  <c r="AW21" i="6"/>
  <c r="AW22" i="6"/>
  <c r="AW23" i="6"/>
  <c r="AW24" i="6"/>
  <c r="AW25" i="6"/>
  <c r="AW26" i="6"/>
  <c r="AW27" i="6"/>
  <c r="AW28" i="6"/>
  <c r="AW29" i="6"/>
  <c r="AW30" i="6"/>
  <c r="AW31" i="6"/>
  <c r="AW32" i="6"/>
  <c r="AW33" i="6"/>
  <c r="AW34" i="6"/>
  <c r="AW35" i="6"/>
  <c r="AW36" i="6"/>
  <c r="AW37" i="6"/>
  <c r="AW38" i="6"/>
  <c r="AW39" i="6"/>
  <c r="AW40" i="6"/>
  <c r="AW41" i="6"/>
  <c r="AW42" i="6"/>
  <c r="AW43" i="6"/>
  <c r="AW44" i="6"/>
  <c r="AW45" i="6"/>
  <c r="AW46" i="6"/>
  <c r="AW47" i="6"/>
  <c r="AW48" i="6"/>
  <c r="AW49" i="6"/>
  <c r="AW50" i="6"/>
  <c r="AW51" i="6"/>
  <c r="AW52" i="6"/>
  <c r="AW53" i="6"/>
  <c r="AW54" i="6"/>
  <c r="AW55" i="6"/>
  <c r="AW56" i="6"/>
  <c r="AW57" i="6"/>
  <c r="AW58" i="6"/>
  <c r="AW59" i="6"/>
  <c r="AW60" i="6"/>
  <c r="AW61" i="6"/>
  <c r="AW62" i="6"/>
  <c r="AW63" i="6"/>
  <c r="AW64" i="6"/>
  <c r="AW65" i="6"/>
  <c r="AW66" i="6"/>
  <c r="AW67" i="6"/>
  <c r="AW68" i="6"/>
  <c r="AW69" i="6"/>
  <c r="AW70" i="6"/>
  <c r="AW71" i="6"/>
  <c r="AW72" i="6"/>
  <c r="AW73" i="6"/>
  <c r="AW74" i="6"/>
  <c r="AW75" i="6"/>
  <c r="AW76" i="6"/>
  <c r="AW77" i="6"/>
  <c r="AW78" i="6"/>
  <c r="AW79" i="6"/>
  <c r="AW80" i="6"/>
  <c r="AW81" i="6"/>
  <c r="AW82" i="6"/>
  <c r="AW83" i="6"/>
  <c r="AW84" i="6"/>
  <c r="AW85" i="6"/>
  <c r="AW86" i="6"/>
  <c r="AW87" i="6"/>
  <c r="AW88" i="6"/>
  <c r="AW89" i="6"/>
  <c r="AW90" i="6"/>
  <c r="AW91" i="6"/>
  <c r="AW92" i="6"/>
  <c r="AW93" i="6"/>
  <c r="AW94" i="6"/>
  <c r="AW95" i="6"/>
  <c r="AW96" i="6"/>
  <c r="AW97" i="6"/>
  <c r="AV3" i="6"/>
  <c r="AV4" i="6"/>
  <c r="AV5" i="6"/>
  <c r="AV6" i="6"/>
  <c r="AV7" i="6"/>
  <c r="AV8" i="6"/>
  <c r="AV9" i="6"/>
  <c r="AV10" i="6"/>
  <c r="AV11" i="6"/>
  <c r="AV12" i="6"/>
  <c r="AV13" i="6"/>
  <c r="AV14" i="6"/>
  <c r="AV15" i="6"/>
  <c r="AV16" i="6"/>
  <c r="AV17" i="6"/>
  <c r="AV18" i="6"/>
  <c r="AV19" i="6"/>
  <c r="AV20" i="6"/>
  <c r="AV21" i="6"/>
  <c r="AV22" i="6"/>
  <c r="AV23" i="6"/>
  <c r="AV24" i="6"/>
  <c r="AV25" i="6"/>
  <c r="AV26" i="6"/>
  <c r="AV27" i="6"/>
  <c r="AV28" i="6"/>
  <c r="AV29" i="6"/>
  <c r="AV30" i="6"/>
  <c r="AV31" i="6"/>
  <c r="AV32" i="6"/>
  <c r="AV33" i="6"/>
  <c r="AV34" i="6"/>
  <c r="AV35" i="6"/>
  <c r="AV36" i="6"/>
  <c r="AV37" i="6"/>
  <c r="AV38" i="6"/>
  <c r="AV39" i="6"/>
  <c r="AV40" i="6"/>
  <c r="AV41" i="6"/>
  <c r="AV42" i="6"/>
  <c r="AV43" i="6"/>
  <c r="AV44" i="6"/>
  <c r="AV45" i="6"/>
  <c r="AV46" i="6"/>
  <c r="AV47" i="6"/>
  <c r="AV48" i="6"/>
  <c r="AV49" i="6"/>
  <c r="AV50" i="6"/>
  <c r="AV51" i="6"/>
  <c r="AV52" i="6"/>
  <c r="AV53" i="6"/>
  <c r="AV54" i="6"/>
  <c r="AV55" i="6"/>
  <c r="AV56" i="6"/>
  <c r="AV57" i="6"/>
  <c r="AV58" i="6"/>
  <c r="AV59" i="6"/>
  <c r="AV60" i="6"/>
  <c r="AV61" i="6"/>
  <c r="AV62" i="6"/>
  <c r="AV63" i="6"/>
  <c r="AV64" i="6"/>
  <c r="AV65" i="6"/>
  <c r="AV66" i="6"/>
  <c r="AV67" i="6"/>
  <c r="AV68" i="6"/>
  <c r="AV69" i="6"/>
  <c r="AV70" i="6"/>
  <c r="AV71" i="6"/>
  <c r="AV72" i="6"/>
  <c r="AV73" i="6"/>
  <c r="AV74" i="6"/>
  <c r="AV75" i="6"/>
  <c r="AV76" i="6"/>
  <c r="AV77" i="6"/>
  <c r="AV78" i="6"/>
  <c r="AV79" i="6"/>
  <c r="AV80" i="6"/>
  <c r="AV81" i="6"/>
  <c r="AV82" i="6"/>
  <c r="AV83" i="6"/>
  <c r="AV84" i="6"/>
  <c r="AV85" i="6"/>
  <c r="AV86" i="6"/>
  <c r="AV87" i="6"/>
  <c r="AV88" i="6"/>
  <c r="AV89" i="6"/>
  <c r="AV90" i="6"/>
  <c r="AV91" i="6"/>
  <c r="AV92" i="6"/>
  <c r="AV93" i="6"/>
  <c r="AV94" i="6"/>
  <c r="AV95" i="6"/>
  <c r="AV96" i="6"/>
  <c r="AV97" i="6"/>
  <c r="AZ2" i="6"/>
  <c r="AY2" i="6"/>
  <c r="AX2" i="6"/>
  <c r="AW2" i="6"/>
  <c r="AV2" i="6"/>
  <c r="J6" i="18" l="1"/>
  <c r="H6" i="18"/>
  <c r="K6" i="18"/>
  <c r="N6" i="18"/>
  <c r="M4" i="18"/>
  <c r="P4" i="18"/>
  <c r="H3" i="18"/>
  <c r="K3" i="18"/>
  <c r="N3" i="18"/>
  <c r="J3" i="18"/>
  <c r="P2" i="18"/>
  <c r="P6" i="18"/>
  <c r="H2" i="18"/>
  <c r="K2" i="18"/>
  <c r="N2" i="18"/>
  <c r="M2" i="18"/>
  <c r="J2" i="18"/>
  <c r="J5" i="18"/>
  <c r="P5" i="18"/>
  <c r="I2" i="18"/>
  <c r="L2" i="18"/>
  <c r="M6" i="18"/>
  <c r="I6" i="18"/>
  <c r="L6" i="18"/>
  <c r="BN96" i="6"/>
  <c r="BN86" i="6"/>
  <c r="BN76" i="6"/>
  <c r="BN66" i="6"/>
  <c r="BN46" i="6"/>
  <c r="BN92" i="6"/>
  <c r="BN82" i="6"/>
  <c r="BN72" i="6"/>
  <c r="BN62" i="6"/>
  <c r="BN52" i="6"/>
  <c r="BN42" i="6"/>
  <c r="BN32" i="6"/>
  <c r="BN22" i="6"/>
  <c r="BN12" i="6"/>
  <c r="BN89" i="6"/>
  <c r="BC28" i="6"/>
  <c r="BD28" i="6" s="1"/>
  <c r="BC37" i="6"/>
  <c r="BD37" i="6" s="1"/>
  <c r="BC29" i="6"/>
  <c r="BD29" i="6" s="1"/>
  <c r="BC21" i="6"/>
  <c r="BD21" i="6" s="1"/>
  <c r="BC13" i="6"/>
  <c r="BD13" i="6" s="1"/>
  <c r="BC5" i="6"/>
  <c r="BD5" i="6" s="1"/>
  <c r="BC92" i="6"/>
  <c r="BD92" i="6" s="1"/>
  <c r="BC84" i="6"/>
  <c r="BD84" i="6" s="1"/>
  <c r="BC76" i="6"/>
  <c r="BD76" i="6" s="1"/>
  <c r="BC68" i="6"/>
  <c r="BD68" i="6" s="1"/>
  <c r="BC60" i="6"/>
  <c r="BD60" i="6" s="1"/>
  <c r="BC52" i="6"/>
  <c r="BD52" i="6" s="1"/>
  <c r="BC44" i="6"/>
  <c r="BD44" i="6" s="1"/>
  <c r="BC36" i="6"/>
  <c r="BD36" i="6" s="1"/>
  <c r="BC20" i="6"/>
  <c r="BD20" i="6" s="1"/>
  <c r="BC12" i="6"/>
  <c r="BD12" i="6" s="1"/>
  <c r="BC4" i="6"/>
  <c r="BD4" i="6" s="1"/>
  <c r="BC91" i="6"/>
  <c r="BD91" i="6" s="1"/>
  <c r="BC83" i="6"/>
  <c r="BD83" i="6" s="1"/>
  <c r="BC75" i="6"/>
  <c r="BD75" i="6" s="1"/>
  <c r="BC67" i="6"/>
  <c r="BD67" i="6" s="1"/>
  <c r="BC59" i="6"/>
  <c r="BD59" i="6" s="1"/>
  <c r="BC51" i="6"/>
  <c r="BD51" i="6" s="1"/>
  <c r="BC43" i="6"/>
  <c r="BD43" i="6" s="1"/>
  <c r="BC35" i="6"/>
  <c r="BD35" i="6" s="1"/>
  <c r="BC27" i="6"/>
  <c r="BD27" i="6" s="1"/>
  <c r="BC19" i="6"/>
  <c r="BD19" i="6" s="1"/>
  <c r="BC11" i="6"/>
  <c r="BD11" i="6" s="1"/>
  <c r="BC3" i="6"/>
  <c r="BD3" i="6" s="1"/>
  <c r="BC90" i="6"/>
  <c r="BD90" i="6" s="1"/>
  <c r="BC82" i="6"/>
  <c r="BD82" i="6" s="1"/>
  <c r="BC74" i="6"/>
  <c r="BD74" i="6" s="1"/>
  <c r="BC66" i="6"/>
  <c r="BD66" i="6" s="1"/>
  <c r="BC58" i="6"/>
  <c r="BD58" i="6" s="1"/>
  <c r="BC50" i="6"/>
  <c r="BD50" i="6" s="1"/>
  <c r="BC42" i="6"/>
  <c r="BD42" i="6" s="1"/>
  <c r="BC34" i="6"/>
  <c r="BD34" i="6" s="1"/>
  <c r="BC26" i="6"/>
  <c r="BD26" i="6" s="1"/>
  <c r="BC18" i="6"/>
  <c r="BD18" i="6" s="1"/>
  <c r="BC10" i="6"/>
  <c r="BD10" i="6" s="1"/>
  <c r="BC97" i="6"/>
  <c r="BD97" i="6" s="1"/>
  <c r="BC89" i="6"/>
  <c r="BD89" i="6" s="1"/>
  <c r="BC81" i="6"/>
  <c r="BD81" i="6" s="1"/>
  <c r="BC73" i="6"/>
  <c r="BD73" i="6" s="1"/>
  <c r="BC65" i="6"/>
  <c r="BD65" i="6" s="1"/>
  <c r="BC57" i="6"/>
  <c r="BD57" i="6" s="1"/>
  <c r="BC49" i="6"/>
  <c r="BD49" i="6" s="1"/>
  <c r="BC41" i="6"/>
  <c r="BD41" i="6" s="1"/>
  <c r="BC33" i="6"/>
  <c r="BD33" i="6" s="1"/>
  <c r="BC25" i="6"/>
  <c r="BD25" i="6" s="1"/>
  <c r="BC17" i="6"/>
  <c r="BD17" i="6" s="1"/>
  <c r="BC9" i="6"/>
  <c r="BD9" i="6" s="1"/>
  <c r="BC96" i="6"/>
  <c r="BD96" i="6" s="1"/>
  <c r="BC88" i="6"/>
  <c r="BD88" i="6" s="1"/>
  <c r="BC80" i="6"/>
  <c r="BD80" i="6" s="1"/>
  <c r="BC72" i="6"/>
  <c r="BD72" i="6" s="1"/>
  <c r="BC64" i="6"/>
  <c r="BD64" i="6" s="1"/>
  <c r="BC56" i="6"/>
  <c r="BD56" i="6" s="1"/>
  <c r="BC48" i="6"/>
  <c r="BD48" i="6" s="1"/>
  <c r="BC40" i="6"/>
  <c r="BD40" i="6" s="1"/>
  <c r="BC32" i="6"/>
  <c r="BD32" i="6" s="1"/>
  <c r="BC24" i="6"/>
  <c r="BD24" i="6" s="1"/>
  <c r="BC16" i="6"/>
  <c r="BD16" i="6" s="1"/>
  <c r="BC8" i="6"/>
  <c r="BD8" i="6" s="1"/>
  <c r="BC95" i="6"/>
  <c r="BD95" i="6" s="1"/>
  <c r="BC87" i="6"/>
  <c r="BD87" i="6" s="1"/>
  <c r="BC79" i="6"/>
  <c r="BD79" i="6" s="1"/>
  <c r="BC71" i="6"/>
  <c r="BD71" i="6" s="1"/>
  <c r="BC63" i="6"/>
  <c r="BD63" i="6" s="1"/>
  <c r="BC55" i="6"/>
  <c r="BD55" i="6" s="1"/>
  <c r="BC47" i="6"/>
  <c r="BD47" i="6" s="1"/>
  <c r="BC39" i="6"/>
  <c r="BD39" i="6" s="1"/>
  <c r="BC31" i="6"/>
  <c r="BD31" i="6" s="1"/>
  <c r="BC23" i="6"/>
  <c r="BD23" i="6" s="1"/>
  <c r="BC15" i="6"/>
  <c r="BD15" i="6" s="1"/>
  <c r="BC7" i="6"/>
  <c r="BD7" i="6" s="1"/>
  <c r="BC94" i="6"/>
  <c r="BD94" i="6" s="1"/>
  <c r="BC86" i="6"/>
  <c r="BD86" i="6" s="1"/>
  <c r="BC78" i="6"/>
  <c r="BD78" i="6" s="1"/>
  <c r="BC70" i="6"/>
  <c r="BD70" i="6" s="1"/>
  <c r="BC62" i="6"/>
  <c r="BD62" i="6" s="1"/>
  <c r="BC54" i="6"/>
  <c r="BD54" i="6" s="1"/>
  <c r="BC46" i="6"/>
  <c r="BD46" i="6" s="1"/>
  <c r="BC38" i="6"/>
  <c r="BD38" i="6" s="1"/>
  <c r="BC30" i="6"/>
  <c r="BD30" i="6" s="1"/>
  <c r="BC22" i="6"/>
  <c r="BD22" i="6" s="1"/>
  <c r="BC14" i="6"/>
  <c r="BD14" i="6" s="1"/>
  <c r="BC6" i="6"/>
  <c r="BD6" i="6" s="1"/>
  <c r="BC93" i="6"/>
  <c r="BD93" i="6" s="1"/>
  <c r="BC85" i="6"/>
  <c r="BD85" i="6" s="1"/>
  <c r="BC77" i="6"/>
  <c r="BD77" i="6" s="1"/>
  <c r="BC69" i="6"/>
  <c r="BD69" i="6" s="1"/>
  <c r="BC61" i="6"/>
  <c r="BD61" i="6" s="1"/>
  <c r="BC53" i="6"/>
  <c r="BD53" i="6" s="1"/>
  <c r="BC45" i="6"/>
  <c r="BD45" i="6" s="1"/>
  <c r="BB8" i="6"/>
  <c r="BE11" i="6" l="1" a="1"/>
  <c r="BE11" i="6" s="1"/>
  <c r="BE3" i="6" a="1"/>
  <c r="BE3" i="6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<sst xmlns="http://schemas.openxmlformats.org/spreadsheetml/2006/main" count="956" uniqueCount="211">
  <si>
    <t>League rank</t>
  </si>
  <si>
    <t>MP</t>
  </si>
  <si>
    <t>W</t>
  </si>
  <si>
    <t>D</t>
  </si>
  <si>
    <t>L</t>
  </si>
  <si>
    <t>GF</t>
  </si>
  <si>
    <t>GA</t>
  </si>
  <si>
    <t>GD</t>
  </si>
  <si>
    <t>Pts</t>
  </si>
  <si>
    <t>Pts/MP</t>
  </si>
  <si>
    <t>xG</t>
  </si>
  <si>
    <t>xGA</t>
  </si>
  <si>
    <t>xGD</t>
  </si>
  <si>
    <t>xGD/90</t>
  </si>
  <si>
    <t># Pl</t>
  </si>
  <si>
    <t>Age</t>
  </si>
  <si>
    <t>Poss</t>
  </si>
  <si>
    <t>MP (Playing Time)</t>
  </si>
  <si>
    <t>Starts (Playing Time)</t>
  </si>
  <si>
    <t xml:space="preserve"> Min (Playing Time)</t>
  </si>
  <si>
    <t>90s  (Playing Time)</t>
  </si>
  <si>
    <t>Gls (Performance)</t>
  </si>
  <si>
    <t>Ast (Performance)</t>
  </si>
  <si>
    <t>G+A (Performance)</t>
  </si>
  <si>
    <t>G-PK (Performance)</t>
  </si>
  <si>
    <t>PK (Performance)</t>
  </si>
  <si>
    <t>PKatt (Performance)</t>
  </si>
  <si>
    <t>CrdY (Performance)</t>
  </si>
  <si>
    <t>CrdR (Performance)</t>
  </si>
  <si>
    <t>xG (Expected)</t>
  </si>
  <si>
    <t>npxG (Expected)</t>
  </si>
  <si>
    <t>xAG (Expected)</t>
  </si>
  <si>
    <t>npxG+xAG (Expected)</t>
  </si>
  <si>
    <t>PrgC (Progression)</t>
  </si>
  <si>
    <t>PrgP (Progression)</t>
  </si>
  <si>
    <t>Gls (Per 90 Minutes)</t>
  </si>
  <si>
    <t>Ast (Per 90 Minutes)</t>
  </si>
  <si>
    <t>G+A (Per 90 Minutes)</t>
  </si>
  <si>
    <t>G-PK (Per 90 Minutes)</t>
  </si>
  <si>
    <t>G+A-PK (Per 90 Minutes)</t>
  </si>
  <si>
    <t>xG (Per 90 Minutes)</t>
  </si>
  <si>
    <t>xAG (Per 90 Minutes)</t>
  </si>
  <si>
    <t>xG+xAG (Per 90 Minutes)</t>
  </si>
  <si>
    <t>npxG (Per 90 Minutes)</t>
  </si>
  <si>
    <t>npxG+xAG (Per 90 Minutes)</t>
  </si>
  <si>
    <t xml:space="preserve"> Inter</t>
  </si>
  <si>
    <t>Serie A</t>
  </si>
  <si>
    <t xml:space="preserve"> Milan</t>
  </si>
  <si>
    <t xml:space="preserve"> Juventus</t>
  </si>
  <si>
    <t xml:space="preserve"> Atalanta</t>
  </si>
  <si>
    <t xml:space="preserve"> Bologna</t>
  </si>
  <si>
    <t xml:space="preserve"> Roma</t>
  </si>
  <si>
    <t xml:space="preserve"> Lazio</t>
  </si>
  <si>
    <t xml:space="preserve"> Fiorentina</t>
  </si>
  <si>
    <t xml:space="preserve"> Torino</t>
  </si>
  <si>
    <t xml:space="preserve"> Napoli</t>
  </si>
  <si>
    <t xml:space="preserve"> Genoa</t>
  </si>
  <si>
    <t xml:space="preserve"> Monza</t>
  </si>
  <si>
    <t xml:space="preserve"> Hellas Verona</t>
  </si>
  <si>
    <t xml:space="preserve"> Lecce</t>
  </si>
  <si>
    <t xml:space="preserve"> Udinese</t>
  </si>
  <si>
    <t xml:space="preserve"> Cagliari</t>
  </si>
  <si>
    <t xml:space="preserve"> Empoli</t>
  </si>
  <si>
    <t xml:space="preserve"> Paris S-G</t>
  </si>
  <si>
    <t>Ligue 1</t>
  </si>
  <si>
    <t xml:space="preserve"> Monaco</t>
  </si>
  <si>
    <t xml:space="preserve"> Brest</t>
  </si>
  <si>
    <t xml:space="preserve"> Lille</t>
  </si>
  <si>
    <t xml:space="preserve"> Nice</t>
  </si>
  <si>
    <t xml:space="preserve"> Lyon</t>
  </si>
  <si>
    <t xml:space="preserve"> Lens</t>
  </si>
  <si>
    <t xml:space="preserve"> Marseille</t>
  </si>
  <si>
    <t xml:space="preserve"> Reims</t>
  </si>
  <si>
    <t xml:space="preserve"> Rennes</t>
  </si>
  <si>
    <t xml:space="preserve"> Toulouse</t>
  </si>
  <si>
    <t xml:space="preserve"> Montpellier</t>
  </si>
  <si>
    <t xml:space="preserve"> Strasbourg</t>
  </si>
  <si>
    <t xml:space="preserve"> Nantes</t>
  </si>
  <si>
    <t xml:space="preserve"> Le Havre</t>
  </si>
  <si>
    <t xml:space="preserve"> Real Madrid</t>
  </si>
  <si>
    <t>La Liga</t>
  </si>
  <si>
    <t xml:space="preserve"> Barcelona</t>
  </si>
  <si>
    <t xml:space="preserve"> Girona</t>
  </si>
  <si>
    <t xml:space="preserve"> Atl√©tico Madrid</t>
  </si>
  <si>
    <t xml:space="preserve"> Athletic Club</t>
  </si>
  <si>
    <t xml:space="preserve"> Real Sociedad</t>
  </si>
  <si>
    <t xml:space="preserve"> Betis</t>
  </si>
  <si>
    <t xml:space="preserve"> Villarreal</t>
  </si>
  <si>
    <t xml:space="preserve"> Valencia</t>
  </si>
  <si>
    <t xml:space="preserve"> Osasuna</t>
  </si>
  <si>
    <t xml:space="preserve"> Getafe</t>
  </si>
  <si>
    <t xml:space="preserve"> Celta Vigo</t>
  </si>
  <si>
    <t xml:space="preserve"> Sevilla</t>
  </si>
  <si>
    <t xml:space="preserve"> Mallorca</t>
  </si>
  <si>
    <t xml:space="preserve"> Las Palmas</t>
  </si>
  <si>
    <t xml:space="preserve"> Rayo Vallecano</t>
  </si>
  <si>
    <t xml:space="preserve"> Manchester City</t>
  </si>
  <si>
    <t>Premier League</t>
  </si>
  <si>
    <t xml:space="preserve"> Arsenal</t>
  </si>
  <si>
    <t xml:space="preserve"> Liverpool</t>
  </si>
  <si>
    <t xml:space="preserve"> Aston Villa</t>
  </si>
  <si>
    <t xml:space="preserve"> Tottenham</t>
  </si>
  <si>
    <t xml:space="preserve"> Chelsea</t>
  </si>
  <si>
    <t xml:space="preserve"> Newcastle Utd</t>
  </si>
  <si>
    <t xml:space="preserve"> Manchester Utd</t>
  </si>
  <si>
    <t xml:space="preserve"> West Ham</t>
  </si>
  <si>
    <t xml:space="preserve"> Crystal Palace</t>
  </si>
  <si>
    <t xml:space="preserve"> Brighton</t>
  </si>
  <si>
    <t xml:space="preserve"> Bournemouth</t>
  </si>
  <si>
    <t xml:space="preserve"> Fulham</t>
  </si>
  <si>
    <t xml:space="preserve"> Wolves</t>
  </si>
  <si>
    <t xml:space="preserve"> Everton</t>
  </si>
  <si>
    <t xml:space="preserve"> Brentford</t>
  </si>
  <si>
    <t xml:space="preserve"> Leverkusen</t>
  </si>
  <si>
    <t>Bundesliga</t>
  </si>
  <si>
    <t xml:space="preserve"> Stuttgart</t>
  </si>
  <si>
    <t xml:space="preserve"> Bayern Munich</t>
  </si>
  <si>
    <t xml:space="preserve"> RB Leipzig</t>
  </si>
  <si>
    <t xml:space="preserve"> Dortmund</t>
  </si>
  <si>
    <t xml:space="preserve"> Eint Frankfurt</t>
  </si>
  <si>
    <t xml:space="preserve"> Hoffenheim</t>
  </si>
  <si>
    <t xml:space="preserve"> Heidenheim</t>
  </si>
  <si>
    <t xml:space="preserve"> Werder Bremen</t>
  </si>
  <si>
    <t xml:space="preserve"> Freiburg</t>
  </si>
  <si>
    <t xml:space="preserve"> Augsburg</t>
  </si>
  <si>
    <t xml:space="preserve"> Wolfsburg</t>
  </si>
  <si>
    <t xml:space="preserve"> Mainz 05</t>
  </si>
  <si>
    <t xml:space="preserve"> Gladbach</t>
  </si>
  <si>
    <t xml:space="preserve"> Union Berlin</t>
  </si>
  <si>
    <t xml:space="preserve"> Bochum</t>
  </si>
  <si>
    <t xml:space="preserve"> Holstein Kiel</t>
  </si>
  <si>
    <t xml:space="preserve"> St. Pauli</t>
  </si>
  <si>
    <t xml:space="preserve"> Southampton</t>
  </si>
  <si>
    <t xml:space="preserve"> Ipswich Town</t>
  </si>
  <si>
    <t xml:space="preserve"> Leicester City</t>
  </si>
  <si>
    <t xml:space="preserve"> Valladolid</t>
  </si>
  <si>
    <t xml:space="preserve"> Legan√©s</t>
  </si>
  <si>
    <t xml:space="preserve"> Espanyol</t>
  </si>
  <si>
    <t xml:space="preserve"> Saint-√âtienne</t>
  </si>
  <si>
    <t xml:space="preserve"> Angers</t>
  </si>
  <si>
    <t xml:space="preserve"> Auxerre</t>
  </si>
  <si>
    <t xml:space="preserve"> Venezia</t>
  </si>
  <si>
    <t xml:space="preserve"> Parma</t>
  </si>
  <si>
    <t xml:space="preserve"> Como</t>
  </si>
  <si>
    <t>Teams</t>
  </si>
  <si>
    <t>Leagues</t>
  </si>
  <si>
    <t xml:space="preserve"> Alavés</t>
  </si>
  <si>
    <t xml:space="preserve"> Nottingham Forest</t>
  </si>
  <si>
    <t>Finishing_Efficiency</t>
  </si>
  <si>
    <t>z_G+A90</t>
  </si>
  <si>
    <t>z_PrgP</t>
  </si>
  <si>
    <t>z_Poss</t>
  </si>
  <si>
    <t>z_xGxAG90</t>
  </si>
  <si>
    <t>KPI</t>
  </si>
  <si>
    <t xml:space="preserve"> Correlation_with_Pts/MP</t>
  </si>
  <si>
    <t>Regression Statistics</t>
  </si>
  <si>
    <t>Multiple R</t>
  </si>
  <si>
    <t>R Square</t>
  </si>
  <si>
    <t>Adjusted R Square</t>
  </si>
  <si>
    <t>Standard Error</t>
  </si>
  <si>
    <t>Observations</t>
  </si>
  <si>
    <t>Residual</t>
  </si>
  <si>
    <t>Intercept</t>
  </si>
  <si>
    <t>Coefficients</t>
  </si>
  <si>
    <t>t Stat</t>
  </si>
  <si>
    <t>P-value</t>
  </si>
  <si>
    <t>Pred_Pts/MP</t>
  </si>
  <si>
    <t>Pred_Pts/MP
(predicted number of points per match or expected success)</t>
  </si>
  <si>
    <t>Residual
(reality vs prediction)</t>
  </si>
  <si>
    <t>Top 5 overperformers (highest residuals)</t>
  </si>
  <si>
    <t>Bottom 5 underperformers (lowest residuals)</t>
  </si>
  <si>
    <t>Team</t>
  </si>
  <si>
    <t>League</t>
  </si>
  <si>
    <t>Poss_Bucket</t>
  </si>
  <si>
    <t>PrgP_Bucket</t>
  </si>
  <si>
    <t>xGxAG90_Bucket</t>
  </si>
  <si>
    <t>GA90_Bucket</t>
  </si>
  <si>
    <t>Style_Label</t>
  </si>
  <si>
    <t>Row Labels</t>
  </si>
  <si>
    <t>Controlled buildup teams</t>
  </si>
  <si>
    <t>Deep-block survivalists</t>
  </si>
  <si>
    <t>Direct counters</t>
  </si>
  <si>
    <t>High-possession progressors</t>
  </si>
  <si>
    <t>Vertical creators</t>
  </si>
  <si>
    <t>Grand Total</t>
  </si>
  <si>
    <t>Average of Pts/MP</t>
  </si>
  <si>
    <t>Average of League rank</t>
  </si>
  <si>
    <t>Top 5 finishers</t>
  </si>
  <si>
    <t>Bottom 5 finishers</t>
  </si>
  <si>
    <t>Rank</t>
  </si>
  <si>
    <t>Finishing Efficiency</t>
  </si>
  <si>
    <t>Average of Finishing_Efficiency</t>
  </si>
  <si>
    <t>Average of xG+xAG (Per 90 Minutes)</t>
  </si>
  <si>
    <t>Average of Poss</t>
  </si>
  <si>
    <t>(Multiple Items)</t>
  </si>
  <si>
    <t>Eff_Bucket</t>
  </si>
  <si>
    <t>X_low</t>
  </si>
  <si>
    <t xml:space="preserve">Y_low </t>
  </si>
  <si>
    <t>S_low</t>
  </si>
  <si>
    <t xml:space="preserve">X_mid   </t>
  </si>
  <si>
    <t xml:space="preserve">Y_mid </t>
  </si>
  <si>
    <t>S_mid</t>
  </si>
  <si>
    <t>X_high</t>
  </si>
  <si>
    <t xml:space="preserve">Y_high  </t>
  </si>
  <si>
    <t>S_high</t>
  </si>
  <si>
    <t>SizeScaled</t>
  </si>
  <si>
    <t>Bundes-
-liga</t>
  </si>
  <si>
    <t xml:space="preserve"> Saint-Étienne</t>
  </si>
  <si>
    <t>Regression analysis</t>
  </si>
  <si>
    <t>xGA included:</t>
  </si>
  <si>
    <t>xGA excluded: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</si>
</sst>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"/>
    <numFmt numFmtId="166" formatCode="0.000"/>
  </numFmts>
  <fonts count="24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color rgb="FFFF0000"/>
      <name val="Aptos Narrow"/>
      <scheme val="minor"/>
    </font>
    <font>
      <sz val="12"/>
      <color rgb="FFFF0000"/>
      <name val="Aptos Narrow"/>
      <scheme val="minor"/>
    </font>
    <font>
      <i/>
      <sz val="12"/>
      <color theme="1"/>
      <name val="Aptos Narrow"/>
      <family val="2"/>
      <scheme val="minor"/>
    </font>
    <font>
      <b/>
      <sz val="12"/>
      <name val="Aptos Narrow"/>
      <scheme val="minor"/>
    </font>
    <font>
      <sz val="12"/>
      <name val="Aptos Narrow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64">
    <xf numFmtId="0" fontId="0" fillId="0" borderId="0" xfId="0"/>
    <xf numFmtId="0" fontId="18" fillId="0" borderId="0" xfId="0" applyFont="1"/>
    <xf numFmtId="0" fontId="18" fillId="0" borderId="10" xfId="0" applyFont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0" fillId="33" borderId="0" xfId="0" applyFill="1"/>
    <xf numFmtId="0" fontId="18" fillId="34" borderId="10" xfId="0" applyFont="1" applyFill="1" applyBorder="1" applyAlignment="1">
      <alignment horizontal="center" vertical="center" wrapText="1"/>
    </xf>
    <xf numFmtId="0" fontId="0" fillId="34" borderId="10" xfId="0" applyFill="1" applyBorder="1" applyAlignment="1">
      <alignment horizontal="center" vertical="center" wrapText="1"/>
    </xf>
    <xf numFmtId="0" fontId="0" fillId="34" borderId="0" xfId="0" applyFill="1"/>
    <xf numFmtId="0" fontId="18" fillId="35" borderId="10" xfId="0" applyFont="1" applyFill="1" applyBorder="1" applyAlignment="1">
      <alignment horizontal="center" vertical="center" wrapText="1"/>
    </xf>
    <xf numFmtId="0" fontId="0" fillId="35" borderId="10" xfId="0" applyFill="1" applyBorder="1" applyAlignment="1">
      <alignment horizontal="center" vertical="center" wrapText="1"/>
    </xf>
    <xf numFmtId="0" fontId="0" fillId="35" borderId="0" xfId="0" applyFill="1"/>
    <xf numFmtId="0" fontId="18" fillId="36" borderId="10" xfId="0" applyFont="1" applyFill="1" applyBorder="1" applyAlignment="1">
      <alignment horizontal="center" vertical="center" wrapText="1"/>
    </xf>
    <xf numFmtId="0" fontId="0" fillId="36" borderId="10" xfId="0" applyFill="1" applyBorder="1" applyAlignment="1">
      <alignment horizontal="center" vertical="center" wrapText="1"/>
    </xf>
    <xf numFmtId="0" fontId="0" fillId="36" borderId="0" xfId="0" applyFill="1"/>
    <xf numFmtId="0" fontId="18" fillId="37" borderId="10" xfId="0" applyFont="1" applyFill="1" applyBorder="1" applyAlignment="1">
      <alignment horizontal="center" vertical="center" wrapText="1"/>
    </xf>
    <xf numFmtId="0" fontId="0" fillId="37" borderId="10" xfId="0" applyFill="1" applyBorder="1" applyAlignment="1">
      <alignment horizontal="center" vertical="center" wrapText="1"/>
    </xf>
    <xf numFmtId="0" fontId="0" fillId="37" borderId="0" xfId="0" applyFill="1"/>
    <xf numFmtId="0" fontId="18" fillId="0" borderId="0" xfId="0" applyFont="1" applyAlignment="1">
      <alignment horizontal="center" vertical="center" wrapText="1"/>
    </xf>
    <xf numFmtId="164" fontId="0" fillId="33" borderId="0" xfId="0" applyNumberFormat="1" applyFill="1"/>
    <xf numFmtId="2" fontId="0" fillId="33" borderId="0" xfId="0" applyNumberFormat="1" applyFill="1"/>
    <xf numFmtId="0" fontId="19" fillId="0" borderId="10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0" fillId="36" borderId="10" xfId="0" applyFont="1" applyFill="1" applyBorder="1" applyAlignment="1">
      <alignment horizontal="center" vertical="center" wrapText="1"/>
    </xf>
    <xf numFmtId="0" fontId="20" fillId="37" borderId="10" xfId="0" applyFont="1" applyFill="1" applyBorder="1" applyAlignment="1">
      <alignment horizontal="center" vertical="center" wrapText="1"/>
    </xf>
    <xf numFmtId="0" fontId="20" fillId="0" borderId="0" xfId="0" applyFont="1"/>
    <xf numFmtId="0" fontId="18" fillId="0" borderId="0" xfId="0" applyFont="1" applyAlignment="1">
      <alignment horizontal="center" vertical="center"/>
    </xf>
    <xf numFmtId="0" fontId="19" fillId="0" borderId="0" xfId="0" applyFont="1"/>
    <xf numFmtId="0" fontId="19" fillId="38" borderId="0" xfId="0" applyFont="1" applyFill="1"/>
    <xf numFmtId="0" fontId="20" fillId="38" borderId="0" xfId="0" applyFont="1" applyFill="1"/>
    <xf numFmtId="0" fontId="19" fillId="38" borderId="0" xfId="0" applyFont="1" applyFill="1" applyAlignment="1">
      <alignment horizontal="center" vertical="center" wrapText="1"/>
    </xf>
    <xf numFmtId="2" fontId="20" fillId="38" borderId="0" xfId="0" applyNumberFormat="1" applyFont="1" applyFill="1"/>
    <xf numFmtId="0" fontId="0" fillId="33" borderId="10" xfId="0" applyFill="1" applyBorder="1"/>
    <xf numFmtId="0" fontId="18" fillId="39" borderId="10" xfId="0" applyFont="1" applyFill="1" applyBorder="1"/>
    <xf numFmtId="2" fontId="18" fillId="39" borderId="10" xfId="0" applyNumberFormat="1" applyFont="1" applyFill="1" applyBorder="1"/>
    <xf numFmtId="0" fontId="18" fillId="39" borderId="10" xfId="0" applyFont="1" applyFill="1" applyBorder="1" applyAlignment="1">
      <alignment horizontal="center" vertical="center"/>
    </xf>
    <xf numFmtId="0" fontId="16" fillId="39" borderId="10" xfId="0" applyFont="1" applyFill="1" applyBorder="1" applyAlignment="1">
      <alignment vertical="center"/>
    </xf>
    <xf numFmtId="0" fontId="0" fillId="39" borderId="10" xfId="0" applyFill="1" applyBorder="1"/>
    <xf numFmtId="0" fontId="0" fillId="0" borderId="0" xfId="0" pivotButton="1"/>
    <xf numFmtId="0" fontId="0" fillId="0" borderId="0" xfId="0" applyAlignment="1">
      <alignment horizontal="left"/>
    </xf>
    <xf numFmtId="165" fontId="0" fillId="0" borderId="0" xfId="0" applyNumberFormat="1"/>
    <xf numFmtId="0" fontId="22" fillId="39" borderId="10" xfId="0" applyFont="1" applyFill="1" applyBorder="1" applyAlignment="1">
      <alignment horizontal="center" vertical="center" wrapText="1"/>
    </xf>
    <xf numFmtId="2" fontId="23" fillId="39" borderId="10" xfId="0" applyNumberFormat="1" applyFont="1" applyFill="1" applyBorder="1"/>
    <xf numFmtId="0" fontId="23" fillId="39" borderId="0" xfId="0" applyFont="1" applyFill="1"/>
    <xf numFmtId="0" fontId="22" fillId="39" borderId="0" xfId="0" applyFont="1" applyFill="1" applyAlignment="1">
      <alignment horizontal="center" vertical="center" wrapText="1"/>
    </xf>
    <xf numFmtId="2" fontId="23" fillId="39" borderId="0" xfId="0" applyNumberFormat="1" applyFont="1" applyFill="1"/>
    <xf numFmtId="2" fontId="22" fillId="39" borderId="0" xfId="0" applyNumberFormat="1" applyFont="1" applyFill="1" applyAlignment="1">
      <alignment horizontal="right"/>
    </xf>
    <xf numFmtId="2" fontId="23" fillId="0" borderId="0" xfId="0" applyNumberFormat="1" applyFont="1"/>
    <xf numFmtId="0" fontId="23" fillId="0" borderId="0" xfId="0" applyFont="1"/>
    <xf numFmtId="0" fontId="18" fillId="39" borderId="13" xfId="0" applyFont="1" applyFill="1" applyBorder="1" applyAlignment="1">
      <alignment horizontal="center" vertical="center" wrapText="1"/>
    </xf>
    <xf numFmtId="2" fontId="0" fillId="0" borderId="0" xfId="0" applyNumberFormat="1"/>
    <xf numFmtId="0" fontId="16" fillId="0" borderId="0" xfId="0" applyFont="1"/>
    <xf numFmtId="0" fontId="0" fillId="0" borderId="0" xfId="0" applyAlignment="1">
      <alignment wrapText="1"/>
    </xf>
    <xf numFmtId="0" fontId="16" fillId="40" borderId="14" xfId="0" applyFont="1" applyFill="1" applyBorder="1"/>
    <xf numFmtId="0" fontId="16" fillId="40" borderId="15" xfId="0" applyFont="1" applyFill="1" applyBorder="1" applyAlignment="1">
      <alignment horizontal="left"/>
    </xf>
    <xf numFmtId="2" fontId="16" fillId="40" borderId="15" xfId="0" applyNumberFormat="1" applyFont="1" applyFill="1" applyBorder="1"/>
    <xf numFmtId="0" fontId="0" fillId="0" borderId="11" xfId="0" applyBorder="1"/>
    <xf numFmtId="0" fontId="21" fillId="0" borderId="12" xfId="0" applyFont="1" applyBorder="1" applyAlignment="1">
      <alignment horizontal="center"/>
    </xf>
    <xf numFmtId="0" fontId="21" fillId="0" borderId="12" xfId="0" applyFont="1" applyBorder="1" applyAlignment="1">
      <alignment horizontal="centerContinuous"/>
    </xf>
    <xf numFmtId="9" fontId="0" fillId="0" borderId="0" xfId="42" applyFont="1"/>
    <xf numFmtId="166" fontId="0" fillId="0" borderId="0" xfId="0" applyNumberFormat="1"/>
    <xf numFmtId="166" fontId="0" fillId="0" borderId="11" xfId="0" applyNumberFormat="1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6">
    <dxf>
      <numFmt numFmtId="165" formatCode="0.0"/>
    </dxf>
    <dxf>
      <numFmt numFmtId="0" formatCode="General"/>
    </dxf>
    <dxf>
      <numFmt numFmtId="165" formatCode="0.0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2" formatCode="0.00"/>
    </dxf>
  </dxfs>
  <tableStyles count="0" defaultTableStyle="TableStyleMedium2" defaultPivotStyle="PivotStyleLight16"/>
  <colors>
    <mruColors>
      <color rgb="FFB0B0B3"/>
      <color rgb="FFFC6E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[2024-25 Season.xlsx]Pivot table for clusters!PivotTable1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baseline="0"/>
              <a:t>Cluster styles: average performance across Europe’s top five leagues (2024–25)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5"/>
          <c:spPr>
            <a:solidFill>
              <a:schemeClr val="accent2"/>
            </a:solidFill>
            <a:ln w="952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accent2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'Pivot table for clusters'!$B$3</c:f>
              <c:strCache>
                <c:ptCount val="1"/>
                <c:pt idx="0">
                  <c:v>Average of Pts/MP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'Pivot table for clusters'!$A$4:$A$9</c:f>
              <c:strCache>
                <c:ptCount val="5"/>
                <c:pt idx="0">
                  <c:v>Controlled buildup teams</c:v>
                </c:pt>
                <c:pt idx="1">
                  <c:v>Deep-block survivalists</c:v>
                </c:pt>
                <c:pt idx="2">
                  <c:v>Direct counters</c:v>
                </c:pt>
                <c:pt idx="3">
                  <c:v>High-possession progressors</c:v>
                </c:pt>
                <c:pt idx="4">
                  <c:v>Vertical creators</c:v>
                </c:pt>
              </c:strCache>
            </c:strRef>
          </c:cat>
          <c:val>
            <c:numRef>
              <c:f>'Pivot table for clusters'!$B$4:$B$9</c:f>
              <c:numCache>
                <c:formatCode>0.0</c:formatCode>
                <c:ptCount val="5"/>
                <c:pt idx="0">
                  <c:v>1.6933333333333334</c:v>
                </c:pt>
                <c:pt idx="1">
                  <c:v>1.2937735849056602</c:v>
                </c:pt>
                <c:pt idx="2">
                  <c:v>0.95722222222222209</c:v>
                </c:pt>
                <c:pt idx="3">
                  <c:v>1.891</c:v>
                </c:pt>
                <c:pt idx="4">
                  <c:v>1.7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88-614F-BE3D-47C090DD53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916030703"/>
        <c:axId val="1893650016"/>
      </c:barChart>
      <c:lineChart>
        <c:grouping val="stacked"/>
        <c:varyColors val="0"/>
        <c:ser>
          <c:idx val="1"/>
          <c:order val="1"/>
          <c:tx>
            <c:strRef>
              <c:f>'Pivot table for clusters'!$C$3</c:f>
              <c:strCache>
                <c:ptCount val="1"/>
                <c:pt idx="0">
                  <c:v>Average of League rank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solidFill>
                <a:schemeClr val="accent2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'Pivot table for clusters'!$A$4:$A$9</c:f>
              <c:strCache>
                <c:ptCount val="5"/>
                <c:pt idx="0">
                  <c:v>Controlled buildup teams</c:v>
                </c:pt>
                <c:pt idx="1">
                  <c:v>Deep-block survivalists</c:v>
                </c:pt>
                <c:pt idx="2">
                  <c:v>Direct counters</c:v>
                </c:pt>
                <c:pt idx="3">
                  <c:v>High-possession progressors</c:v>
                </c:pt>
                <c:pt idx="4">
                  <c:v>Vertical creators</c:v>
                </c:pt>
              </c:strCache>
            </c:strRef>
          </c:cat>
          <c:val>
            <c:numRef>
              <c:f>'Pivot table for clusters'!$C$4:$C$9</c:f>
              <c:numCache>
                <c:formatCode>0.0</c:formatCode>
                <c:ptCount val="5"/>
                <c:pt idx="0">
                  <c:v>6.666666666666667</c:v>
                </c:pt>
                <c:pt idx="1">
                  <c:v>10.90566037735849</c:v>
                </c:pt>
                <c:pt idx="2">
                  <c:v>15.277777777777779</c:v>
                </c:pt>
                <c:pt idx="3">
                  <c:v>4.3</c:v>
                </c:pt>
                <c:pt idx="4">
                  <c:v>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288-614F-BE3D-47C090DD53E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868926319"/>
        <c:axId val="869029231"/>
      </c:lineChart>
      <c:catAx>
        <c:axId val="91603070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/>
                  <a:t>Clusters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3650016"/>
        <c:crosses val="autoZero"/>
        <c:auto val="1"/>
        <c:lblAlgn val="ctr"/>
        <c:lblOffset val="100"/>
        <c:noMultiLvlLbl val="0"/>
      </c:catAx>
      <c:valAx>
        <c:axId val="1893650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>
                    <a:solidFill>
                      <a:schemeClr val="accent1"/>
                    </a:solidFill>
                  </a:rPr>
                  <a:t>Average points/MP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16030703"/>
        <c:crosses val="autoZero"/>
        <c:crossBetween val="between"/>
      </c:valAx>
      <c:valAx>
        <c:axId val="869029231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>
                    <a:solidFill>
                      <a:schemeClr val="accent2"/>
                    </a:solidFill>
                  </a:rPr>
                  <a:t>Average League rank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accent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8926319"/>
        <c:crosses val="max"/>
        <c:crossBetween val="between"/>
      </c:valAx>
      <c:catAx>
        <c:axId val="86892631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86902923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/>
              <a:t>League Style Profiles </a:t>
            </a:r>
            <a:r>
              <a:rPr lang="en-US" sz="18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(2024-25)</a:t>
            </a:r>
            <a:endParaRPr lang="en-US" sz="1800" b="1"/>
          </a:p>
          <a:p>
            <a:pPr>
              <a:defRPr/>
            </a:pPr>
            <a:r>
              <a:rPr lang="en-US" b="1"/>
              <a:t>xG vs Results (Bubble = Possession, Color = Finishing Efficiency)</a:t>
            </a:r>
            <a:endParaRPr lang="en-US"/>
          </a:p>
        </c:rich>
      </c:tx>
      <c:overlay val="0"/>
      <c:spPr>
        <a:noFill/>
        <a:ln w="85725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ubbleChart>
        <c:varyColors val="0"/>
        <c:ser>
          <c:idx val="0"/>
          <c:order val="0"/>
          <c:tx>
            <c:v>Low</c:v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3668-EF4E-A2B9-34D12D087FB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3668-EF4E-A2B9-34D12D087FB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3668-EF4E-A2B9-34D12D087FB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3668-EF4E-A2B9-34D12D087FB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3668-EF4E-A2B9-34D12D087FB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League_Bubbles!$H$2:$H$6</c:f>
              <c:numCache>
                <c:formatCode>General</c:formatCode>
                <c:ptCount val="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</c:numCache>
            </c:numRef>
          </c:xVal>
          <c:yVal>
            <c:numRef>
              <c:f>League_Bubbles!$I$2:$I$6</c:f>
              <c:numCache>
                <c:formatCode>General</c:formatCode>
                <c:ptCount val="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</c:numCache>
            </c:numRef>
          </c:yVal>
          <c:bubbleSize>
            <c:numRef>
              <c:f>League_Bubbles!$J$2:$J$6</c:f>
              <c:numCache>
                <c:formatCode>General</c:formatCode>
                <c:ptCount val="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League_Bubbles!$A$2:$A$6</c15:f>
                <c15:dlblRangeCache>
                  <c:ptCount val="5"/>
                  <c:pt idx="0">
                    <c:v>Bundes-
-liga</c:v>
                  </c:pt>
                  <c:pt idx="1">
                    <c:v>La Liga</c:v>
                  </c:pt>
                  <c:pt idx="2">
                    <c:v>Ligue 1</c:v>
                  </c:pt>
                  <c:pt idx="3">
                    <c:v>Premier League</c:v>
                  </c:pt>
                  <c:pt idx="4">
                    <c:v>Serie 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3668-EF4E-A2B9-34D12D087FBE}"/>
            </c:ext>
          </c:extLst>
        </c:ser>
        <c:ser>
          <c:idx val="1"/>
          <c:order val="1"/>
          <c:tx>
            <c:v>Mid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07-3668-EF4E-A2B9-34D12D087FB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E2AD51A5-622B-804A-8A49-9E77E42B01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3668-EF4E-A2B9-34D12D087FB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6AD36B0F-40F4-2346-84ED-3945DC1C4B7F}" type="CELLRANGE">
                      <a:rPr lang="en-US" sz="1100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3668-EF4E-A2B9-34D12D087FB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4BEEA0BD-7C65-4345-87D5-28F7A4A6ABD3}" type="CELLRANGE">
                      <a:rPr lang="en-US" sz="1600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3668-EF4E-A2B9-34D12D087FB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3668-EF4E-A2B9-34D12D087FB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League_Bubbles!$K$2:$K$6</c:f>
              <c:numCache>
                <c:formatCode>General</c:formatCode>
                <c:ptCount val="5"/>
                <c:pt idx="0">
                  <c:v>#N/A</c:v>
                </c:pt>
                <c:pt idx="1">
                  <c:v>2.3111764705882352</c:v>
                </c:pt>
                <c:pt idx="2">
                  <c:v>2.5917647058823525</c:v>
                </c:pt>
                <c:pt idx="3">
                  <c:v>2.6464705882352941</c:v>
                </c:pt>
                <c:pt idx="4">
                  <c:v>#N/A</c:v>
                </c:pt>
              </c:numCache>
            </c:numRef>
          </c:xVal>
          <c:yVal>
            <c:numRef>
              <c:f>League_Bubbles!$L$2:$L$6</c:f>
              <c:numCache>
                <c:formatCode>General</c:formatCode>
                <c:ptCount val="5"/>
                <c:pt idx="0">
                  <c:v>#N/A</c:v>
                </c:pt>
                <c:pt idx="1">
                  <c:v>1.4794117647058822</c:v>
                </c:pt>
                <c:pt idx="2">
                  <c:v>1.4535294117647053</c:v>
                </c:pt>
                <c:pt idx="3">
                  <c:v>1.5299999999999998</c:v>
                </c:pt>
                <c:pt idx="4">
                  <c:v>#N/A</c:v>
                </c:pt>
              </c:numCache>
            </c:numRef>
          </c:yVal>
          <c:bubbleSize>
            <c:numRef>
              <c:f>League_Bubbles!$M$2:$M$6</c:f>
              <c:numCache>
                <c:formatCode>General</c:formatCode>
                <c:ptCount val="5"/>
                <c:pt idx="0">
                  <c:v>#N/A</c:v>
                </c:pt>
                <c:pt idx="1">
                  <c:v>271.42857142856866</c:v>
                </c:pt>
                <c:pt idx="2">
                  <c:v>108.92857142857216</c:v>
                </c:pt>
                <c:pt idx="3">
                  <c:v>300</c:v>
                </c:pt>
                <c:pt idx="4">
                  <c:v>#N/A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League_Bubbles!$A$2:$A$6</c15:f>
                <c15:dlblRangeCache>
                  <c:ptCount val="5"/>
                  <c:pt idx="0">
                    <c:v>Bundes-
-liga</c:v>
                  </c:pt>
                  <c:pt idx="1">
                    <c:v>La Liga</c:v>
                  </c:pt>
                  <c:pt idx="2">
                    <c:v>Ligue 1</c:v>
                  </c:pt>
                  <c:pt idx="3">
                    <c:v>Premier League</c:v>
                  </c:pt>
                  <c:pt idx="4">
                    <c:v>Serie 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2-3668-EF4E-A2B9-34D12D087FBE}"/>
            </c:ext>
          </c:extLst>
        </c:ser>
        <c:ser>
          <c:idx val="2"/>
          <c:order val="2"/>
          <c:tx>
            <c:v>High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96276D48-5B33-0F40-A156-730681FBD7D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3668-EF4E-A2B9-34D12D087FB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3668-EF4E-A2B9-34D12D087FB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3668-EF4E-A2B9-34D12D087FB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3668-EF4E-A2B9-34D12D087FBE}"/>
                </c:ext>
              </c:extLst>
            </c:dLbl>
            <c:dLbl>
              <c:idx val="4"/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chemeClr val="bg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0C6F27BE-1DFC-0548-A258-CCC9F464ED76}" type="CELLRANGE">
                      <a:rPr lang="en-US"/>
                      <a:pPr>
                        <a:defRPr sz="1000" b="1">
                          <a:solidFill>
                            <a:schemeClr val="bg1"/>
                          </a:solidFill>
                        </a:defRPr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3668-EF4E-A2B9-34D12D087FB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League_Bubbles!$N$2:$N$6</c:f>
              <c:numCache>
                <c:formatCode>General</c:formatCode>
                <c:ptCount val="5"/>
                <c:pt idx="0">
                  <c:v>2.5252941176470589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2.17</c:v>
                </c:pt>
              </c:numCache>
            </c:numRef>
          </c:xVal>
          <c:yVal>
            <c:numRef>
              <c:f>League_Bubbles!$O$2:$O$6</c:f>
              <c:numCache>
                <c:formatCode>General</c:formatCode>
                <c:ptCount val="5"/>
                <c:pt idx="0">
                  <c:v>1.4111764705882355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1.4770588235294115</c:v>
                </c:pt>
              </c:numCache>
            </c:numRef>
          </c:yVal>
          <c:bubbleSize>
            <c:numRef>
              <c:f>League_Bubbles!$P$2:$P$6</c:f>
              <c:numCache>
                <c:formatCode>General</c:formatCode>
                <c:ptCount val="5"/>
                <c:pt idx="0">
                  <c:v>100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292.85714285714698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League_Bubbles!$A$2:$A$6</c15:f>
                <c15:dlblRangeCache>
                  <c:ptCount val="5"/>
                  <c:pt idx="0">
                    <c:v>Bundes-
-liga</c:v>
                  </c:pt>
                  <c:pt idx="1">
                    <c:v>La Liga</c:v>
                  </c:pt>
                  <c:pt idx="2">
                    <c:v>Ligue 1</c:v>
                  </c:pt>
                  <c:pt idx="3">
                    <c:v>Premier League</c:v>
                  </c:pt>
                  <c:pt idx="4">
                    <c:v>Serie 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3-3668-EF4E-A2B9-34D12D087F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977202496"/>
        <c:axId val="837448511"/>
      </c:bubbleChart>
      <c:valAx>
        <c:axId val="977202496"/>
        <c:scaling>
          <c:orientation val="minMax"/>
          <c:max val="2.95"/>
          <c:min val="2.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4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xG+xAG/90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4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7448511"/>
        <c:crosses val="autoZero"/>
        <c:crossBetween val="midCat"/>
      </c:valAx>
      <c:valAx>
        <c:axId val="837448511"/>
        <c:scaling>
          <c:orientation val="minMax"/>
          <c:min val="1.3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Points per match (Pts/MP)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72024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Top and</a:t>
            </a:r>
            <a:r>
              <a:rPr lang="en-US" b="1" baseline="0"/>
              <a:t> Bottom Finishers</a:t>
            </a:r>
            <a:r>
              <a:rPr lang="en-US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 (2024-25)</a:t>
            </a:r>
            <a:endParaRPr lang="en-US" b="1"/>
          </a:p>
        </c:rich>
      </c:tx>
      <c:layout>
        <c:manualLayout>
          <c:xMode val="edge"/>
          <c:yMode val="edge"/>
          <c:x val="0.3795131422227252"/>
          <c:y val="4.114146113967158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0040515341126508"/>
          <c:y val="0.19768687230211926"/>
          <c:w val="0.77091585959352615"/>
          <c:h val="0.73688613045270168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Finishing_Efficiency_Results!$I$1</c:f>
              <c:strCache>
                <c:ptCount val="1"/>
                <c:pt idx="0">
                  <c:v>Finishing Efficiency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0B3C-D64F-95F4-736233009C0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B3C-D64F-95F4-736233009C0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0B3C-D64F-95F4-736233009C0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0B3C-D64F-95F4-736233009C0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0B3C-D64F-95F4-736233009C03}"/>
              </c:ext>
            </c:extLst>
          </c:dPt>
          <c:cat>
            <c:strRef>
              <c:extLst>
                <c:ext xmlns:c15="http://schemas.microsoft.com/office/drawing/2012/chart" uri="{02D57815-91ED-43cb-92C2-25804820EDAC}">
                  <c15:fullRef>
                    <c15:sqref>Finishing_Efficiency_Results!$F$2:$G$11</c15:sqref>
                  </c15:fullRef>
                  <c15:levelRef>
                    <c15:sqref>Finishing_Efficiency_Results!$F$2:$F$11</c15:sqref>
                  </c15:levelRef>
                </c:ext>
              </c:extLst>
              <c:f>Finishing_Efficiency_Results!$F$2:$F$11</c:f>
              <c:strCache>
                <c:ptCount val="10"/>
                <c:pt idx="0">
                  <c:v> Nottingham Forest</c:v>
                </c:pt>
                <c:pt idx="1">
                  <c:v> Leverkusen</c:v>
                </c:pt>
                <c:pt idx="2">
                  <c:v> Wolves</c:v>
                </c:pt>
                <c:pt idx="3">
                  <c:v> Bologna</c:v>
                </c:pt>
                <c:pt idx="4">
                  <c:v> Holstein Kiel</c:v>
                </c:pt>
                <c:pt idx="5">
                  <c:v> Montpellier</c:v>
                </c:pt>
                <c:pt idx="6">
                  <c:v> Valladolid</c:v>
                </c:pt>
                <c:pt idx="7">
                  <c:v> Southampton</c:v>
                </c:pt>
                <c:pt idx="8">
                  <c:v> Lens</c:v>
                </c:pt>
                <c:pt idx="9">
                  <c:v> Real Sociedad</c:v>
                </c:pt>
              </c:strCache>
            </c:strRef>
          </c:cat>
          <c:val>
            <c:numRef>
              <c:f>Finishing_Efficiency_Results!$I$2:$I$11</c:f>
              <c:numCache>
                <c:formatCode>General</c:formatCode>
                <c:ptCount val="10"/>
                <c:pt idx="0">
                  <c:v>1.2608695652173914</c:v>
                </c:pt>
                <c:pt idx="1">
                  <c:v>1.2439862542955327</c:v>
                </c:pt>
                <c:pt idx="2">
                  <c:v>1.2019230769230769</c:v>
                </c:pt>
                <c:pt idx="3">
                  <c:v>1.1756756756756754</c:v>
                </c:pt>
                <c:pt idx="4">
                  <c:v>1.1683673469387756</c:v>
                </c:pt>
                <c:pt idx="5">
                  <c:v>0.63855421686746994</c:v>
                </c:pt>
                <c:pt idx="6">
                  <c:v>0.67924528301886788</c:v>
                </c:pt>
                <c:pt idx="7">
                  <c:v>0.71523178807947019</c:v>
                </c:pt>
                <c:pt idx="8">
                  <c:v>0.74903474903474909</c:v>
                </c:pt>
                <c:pt idx="9">
                  <c:v>0.76165803108808294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B3C-D64F-95F4-736233009C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80164879"/>
        <c:axId val="1580100111"/>
      </c:barChart>
      <c:catAx>
        <c:axId val="1580164879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100111"/>
        <c:crosses val="autoZero"/>
        <c:auto val="1"/>
        <c:lblAlgn val="ctr"/>
        <c:lblOffset val="100"/>
        <c:noMultiLvlLbl val="0"/>
      </c:catAx>
      <c:valAx>
        <c:axId val="1580100111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spc="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Finishing Efficiency</a:t>
                </a:r>
              </a:p>
            </c:rich>
          </c:tx>
          <c:layout>
            <c:manualLayout>
              <c:xMode val="edge"/>
              <c:yMode val="edge"/>
              <c:x val="0.43329210388742467"/>
              <c:y val="0.9502812500000000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b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1648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657517</xdr:colOff>
      <xdr:row>1</xdr:row>
      <xdr:rowOff>81064</xdr:rowOff>
    </xdr:from>
    <xdr:to>
      <xdr:col>11</xdr:col>
      <xdr:colOff>1269999</xdr:colOff>
      <xdr:row>22</xdr:row>
      <xdr:rowOff>45035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62B550A-6EE8-A1E4-7680-80875903B3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137842</xdr:colOff>
      <xdr:row>8</xdr:row>
      <xdr:rowOff>5557</xdr:rowOff>
    </xdr:from>
    <xdr:to>
      <xdr:col>12</xdr:col>
      <xdr:colOff>161636</xdr:colOff>
      <xdr:row>27</xdr:row>
      <xdr:rowOff>57728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1780F75-0AD9-6002-BC27-BBF682F97D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208280</xdr:colOff>
      <xdr:row>17</xdr:row>
      <xdr:rowOff>111760</xdr:rowOff>
    </xdr:from>
    <xdr:to>
      <xdr:col>12</xdr:col>
      <xdr:colOff>81280</xdr:colOff>
      <xdr:row>34</xdr:row>
      <xdr:rowOff>172720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ED6A253-2F6D-1029-D28A-4CA8BD8C79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ugder, Bat-Erdene" refreshedDate="45886.752425462961" createdVersion="8" refreshedVersion="8" minRefreshableVersion="3" recordCount="96" xr:uid="{E9B1755C-6D28-A44B-A001-8085B9020336}">
  <cacheSource type="worksheet">
    <worksheetSource ref="A1:BN97" sheet="2024_25_dataset"/>
  </cacheSource>
  <cacheFields count="66">
    <cacheField name="Teams" numFmtId="0">
      <sharedItems/>
    </cacheField>
    <cacheField name="Leagues" numFmtId="0">
      <sharedItems count="5">
        <s v="Serie A"/>
        <s v="Ligue 1"/>
        <s v="La Liga"/>
        <s v="Premier League"/>
        <s v="Bundesliga"/>
      </sharedItems>
    </cacheField>
    <cacheField name="League rank" numFmtId="0">
      <sharedItems containsSemiMixedTypes="0" containsString="0" containsNumber="1" containsInteger="1" minValue="1" maxValue="20" count="20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6"/>
        <n v="15"/>
        <n v="17"/>
        <n v="18"/>
        <n v="19"/>
        <n v="20"/>
      </sharedItems>
    </cacheField>
    <cacheField name="MP" numFmtId="0">
      <sharedItems containsSemiMixedTypes="0" containsString="0" containsNumber="1" containsInteger="1" minValue="34" maxValue="38"/>
    </cacheField>
    <cacheField name="W" numFmtId="0">
      <sharedItems containsSemiMixedTypes="0" containsString="0" containsNumber="1" containsInteger="1" minValue="2" maxValue="28"/>
    </cacheField>
    <cacheField name="D" numFmtId="0">
      <sharedItems containsSemiMixedTypes="0" containsString="0" containsNumber="1" containsInteger="1" minValue="2" maxValue="16"/>
    </cacheField>
    <cacheField name="L" numFmtId="0">
      <sharedItems containsSemiMixedTypes="0" containsString="0" containsNumber="1" containsInteger="1" minValue="2" maxValue="30"/>
    </cacheField>
    <cacheField name="GF" numFmtId="0">
      <sharedItems containsSemiMixedTypes="0" containsString="0" containsNumber="1" containsInteger="1" minValue="23" maxValue="102"/>
    </cacheField>
    <cacheField name="GA" numFmtId="0">
      <sharedItems containsSemiMixedTypes="0" containsString="0" containsNumber="1" containsInteger="1" minValue="27" maxValue="90"/>
    </cacheField>
    <cacheField name="GD" numFmtId="0">
      <sharedItems containsSemiMixedTypes="0" containsString="0" containsNumber="1" containsInteger="1" minValue="-64" maxValue="67"/>
    </cacheField>
    <cacheField name="Pts" numFmtId="0">
      <sharedItems containsSemiMixedTypes="0" containsString="0" containsNumber="1" containsInteger="1" minValue="12" maxValue="88"/>
    </cacheField>
    <cacheField name="Pts/MP" numFmtId="0">
      <sharedItems containsSemiMixedTypes="0" containsString="0" containsNumber="1" minValue="0.32" maxValue="2.4700000000000002"/>
    </cacheField>
    <cacheField name="xG" numFmtId="0">
      <sharedItems containsSemiMixedTypes="0" containsString="0" containsNumber="1" minValue="29.9" maxValue="91.5"/>
    </cacheField>
    <cacheField name="xGA" numFmtId="0">
      <sharedItems containsSemiMixedTypes="0" containsString="0" containsNumber="1" minValue="25.5" maxValue="84.8"/>
    </cacheField>
    <cacheField name="xGD" numFmtId="0">
      <sharedItems containsSemiMixedTypes="0" containsString="0" containsNumber="1" minValue="-52.1" maxValue="57.7"/>
    </cacheField>
    <cacheField name="xGD/90" numFmtId="0">
      <sharedItems containsSemiMixedTypes="0" containsString="0" containsNumber="1" minValue="-1.37" maxValue="1.7"/>
    </cacheField>
    <cacheField name="# Pl" numFmtId="0">
      <sharedItems containsSemiMixedTypes="0" containsString="0" containsNumber="1" containsInteger="1" minValue="23" maxValue="38"/>
    </cacheField>
    <cacheField name="Age" numFmtId="0">
      <sharedItems containsSemiMixedTypes="0" containsString="0" containsNumber="1" minValue="21.4" maxValue="29.4"/>
    </cacheField>
    <cacheField name="Poss" numFmtId="0">
      <sharedItems containsSemiMixedTypes="0" containsString="0" containsNumber="1" minValue="38.700000000000003" maxValue="68.3"/>
    </cacheField>
    <cacheField name="MP (Playing Time)" numFmtId="0">
      <sharedItems containsSemiMixedTypes="0" containsString="0" containsNumber="1" containsInteger="1" minValue="34" maxValue="38"/>
    </cacheField>
    <cacheField name="Starts (Playing Time)" numFmtId="0">
      <sharedItems containsSemiMixedTypes="0" containsString="0" containsNumber="1" containsInteger="1" minValue="374" maxValue="418"/>
    </cacheField>
    <cacheField name=" Min (Playing Time)" numFmtId="0">
      <sharedItems containsSemiMixedTypes="0" containsString="0" containsNumber="1" containsInteger="1" minValue="3060" maxValue="3420"/>
    </cacheField>
    <cacheField name="90s  (Playing Time)" numFmtId="0">
      <sharedItems containsSemiMixedTypes="0" containsString="0" containsNumber="1" containsInteger="1" minValue="34" maxValue="38"/>
    </cacheField>
    <cacheField name="Gls (Performance)" numFmtId="0">
      <sharedItems containsSemiMixedTypes="0" containsString="0" containsNumber="1" containsInteger="1" minValue="23" maxValue="99"/>
    </cacheField>
    <cacheField name="Ast (Performance)" numFmtId="0">
      <sharedItems containsSemiMixedTypes="0" containsString="0" containsNumber="1" containsInteger="1" minValue="13" maxValue="72"/>
    </cacheField>
    <cacheField name="G+A (Performance)" numFmtId="0">
      <sharedItems containsSemiMixedTypes="0" containsString="0" containsNumber="1" containsInteger="1" minValue="36" maxValue="171"/>
    </cacheField>
    <cacheField name="G-PK (Performance)" numFmtId="0">
      <sharedItems containsSemiMixedTypes="0" containsString="0" containsNumber="1" containsInteger="1" minValue="20" maxValue="92"/>
    </cacheField>
    <cacheField name="PK (Performance)" numFmtId="0">
      <sharedItems containsSemiMixedTypes="0" containsString="0" containsNumber="1" containsInteger="1" minValue="0" maxValue="10"/>
    </cacheField>
    <cacheField name="PKatt (Performance)" numFmtId="0">
      <sharedItems containsSemiMixedTypes="0" containsString="0" containsNumber="1" containsInteger="1" minValue="0" maxValue="14"/>
    </cacheField>
    <cacheField name="CrdY (Performance)" numFmtId="0">
      <sharedItems containsSemiMixedTypes="0" containsString="0" containsNumber="1" containsInteger="1" minValue="37" maxValue="110"/>
    </cacheField>
    <cacheField name="CrdR (Performance)" numFmtId="0">
      <sharedItems containsSemiMixedTypes="0" containsString="0" containsNumber="1" containsInteger="1" minValue="0" maxValue="9"/>
    </cacheField>
    <cacheField name="xG (Expected)" numFmtId="0">
      <sharedItems containsSemiMixedTypes="0" containsString="0" containsNumber="1" minValue="29.9" maxValue="91.5"/>
    </cacheField>
    <cacheField name="npxG (Expected)" numFmtId="0">
      <sharedItems containsSemiMixedTypes="0" containsString="0" containsNumber="1" minValue="27.7" maxValue="85.2"/>
    </cacheField>
    <cacheField name="xAG (Expected)" numFmtId="0">
      <sharedItems containsSemiMixedTypes="0" containsString="0" containsNumber="1" minValue="20.9" maxValue="70.8"/>
    </cacheField>
    <cacheField name="npxG+xAG (Expected)" numFmtId="0">
      <sharedItems containsSemiMixedTypes="0" containsString="0" containsNumber="1" minValue="48.6" maxValue="154.1"/>
    </cacheField>
    <cacheField name="PrgC (Progression)" numFmtId="0">
      <sharedItems containsSemiMixedTypes="0" containsString="0" containsNumber="1" containsInteger="1" minValue="359" maxValue="1146"/>
    </cacheField>
    <cacheField name="PrgP (Progression)" numFmtId="0">
      <sharedItems containsSemiMixedTypes="0" containsString="0" containsNumber="1" containsInteger="1" minValue="875" maxValue="2212"/>
    </cacheField>
    <cacheField name="Gls (Per 90 Minutes)" numFmtId="0">
      <sharedItems containsSemiMixedTypes="0" containsString="0" containsNumber="1" minValue="0.66" maxValue="2.82"/>
    </cacheField>
    <cacheField name="Ast (Per 90 Minutes)" numFmtId="0">
      <sharedItems containsSemiMixedTypes="0" containsString="0" containsNumber="1" minValue="0.38" maxValue="2.0299999999999998"/>
    </cacheField>
    <cacheField name="G+A (Per 90 Minutes)" numFmtId="0">
      <sharedItems containsSemiMixedTypes="0" containsString="0" containsNumber="1" minValue="1.06" maxValue="4.76"/>
    </cacheField>
    <cacheField name="G-PK (Per 90 Minutes)" numFmtId="0">
      <sharedItems containsSemiMixedTypes="0" containsString="0" containsNumber="1" minValue="0.55000000000000004" maxValue="2.56"/>
    </cacheField>
    <cacheField name="G+A-PK (Per 90 Minutes)" numFmtId="0">
      <sharedItems containsSemiMixedTypes="0" containsString="0" containsNumber="1" minValue="0.95" maxValue="4.5"/>
    </cacheField>
    <cacheField name="xG (Per 90 Minutes)" numFmtId="0">
      <sharedItems containsSemiMixedTypes="0" containsString="0" containsNumber="1" minValue="0.79" maxValue="2.61"/>
    </cacheField>
    <cacheField name="xAG (Per 90 Minutes)" numFmtId="0">
      <sharedItems containsSemiMixedTypes="0" containsString="0" containsNumber="1" minValue="0.55000000000000004" maxValue="2.08"/>
    </cacheField>
    <cacheField name="xG+xAG (Per 90 Minutes)" numFmtId="0">
      <sharedItems containsSemiMixedTypes="0" containsString="0" containsNumber="1" minValue="1.34" maxValue="4.7"/>
    </cacheField>
    <cacheField name="npxG (Per 90 Minutes)" numFmtId="0">
      <sharedItems containsSemiMixedTypes="0" containsString="0" containsNumber="1" minValue="0.73" maxValue="2.4500000000000002"/>
    </cacheField>
    <cacheField name="npxG+xAG (Per 90 Minutes)" numFmtId="0">
      <sharedItems containsSemiMixedTypes="0" containsString="0" containsNumber="1" minValue="1.28" maxValue="4.53"/>
    </cacheField>
    <cacheField name="Finishing_Efficiency" numFmtId="2">
      <sharedItems containsSemiMixedTypes="0" containsString="0" containsNumber="1" minValue="0.63855421686746994" maxValue="1.2608695652173914"/>
    </cacheField>
    <cacheField name="z_G+A90" numFmtId="164">
      <sharedItems containsSemiMixedTypes="0" containsString="0" containsNumber="1" minValue="-1.6177639593983282" maxValue="2.9944020120141923"/>
    </cacheField>
    <cacheField name="z_PrgP" numFmtId="0">
      <sharedItems containsSemiMixedTypes="0" containsString="0" containsNumber="1" minValue="-1.5746164080389795" maxValue="2.9105296207801561"/>
    </cacheField>
    <cacheField name="z_Poss" numFmtId="0">
      <sharedItems containsSemiMixedTypes="0" containsString="0" containsNumber="1" minValue="-1.7274639428313399" maxValue="2.798408765954878"/>
    </cacheField>
    <cacheField name="z_xGxAG90" numFmtId="0">
      <sharedItems containsSemiMixedTypes="0" containsString="0" containsNumber="1" minValue="-1.51240086074901" maxValue="3.5173962486767127"/>
    </cacheField>
    <cacheField name="KPI" numFmtId="0">
      <sharedItems containsBlank="1"/>
    </cacheField>
    <cacheField name=" Correlation_with_Pts/MP" numFmtId="0">
      <sharedItems containsBlank="1" containsMixedTypes="1" containsNumber="1" minValue="-0.80516027356662456" maxValue="0.96804598078417214"/>
    </cacheField>
    <cacheField name="Pred_Pts/MP_x000a_(predicted number of points per match or expected success)" numFmtId="0">
      <sharedItems containsSemiMixedTypes="0" containsString="0" containsNumber="1" minValue="0.70109198625113733" maxValue="2.728621646640732"/>
    </cacheField>
    <cacheField name="Residual_x000a_(reality vs prediction)" numFmtId="0">
      <sharedItems containsSemiMixedTypes="0" containsString="0" containsNumber="1" minValue="-0.62145984973061541" maxValue="0.63755768211819586"/>
    </cacheField>
    <cacheField name="Team" numFmtId="0">
      <sharedItems containsBlank="1"/>
    </cacheField>
    <cacheField name="League" numFmtId="0">
      <sharedItems containsBlank="1"/>
    </cacheField>
    <cacheField name="Pts/MP2" numFmtId="0">
      <sharedItems containsString="0" containsBlank="1" containsNumber="1" minValue="0.32" maxValue="2.3199999999999998"/>
    </cacheField>
    <cacheField name="Pred_Pts/MP" numFmtId="0">
      <sharedItems containsString="0" containsBlank="1" containsNumber="1" minValue="0.83307756575551117" maxValue="2.6651507732876056"/>
    </cacheField>
    <cacheField name="Residual" numFmtId="0">
      <sharedItems containsString="0" containsBlank="1" containsNumber="1" minValue="-0.62145984973061541" maxValue="0.63755768211819586"/>
    </cacheField>
    <cacheField name="Poss_Bucket" numFmtId="0">
      <sharedItems/>
    </cacheField>
    <cacheField name="PrgP_Bucket" numFmtId="0">
      <sharedItems/>
    </cacheField>
    <cacheField name="xGxAG90_Bucket" numFmtId="0">
      <sharedItems/>
    </cacheField>
    <cacheField name="GA90_Bucket" numFmtId="0">
      <sharedItems/>
    </cacheField>
    <cacheField name="Style_Label" numFmtId="0">
      <sharedItems count="5">
        <s v="Controlled buildup teams"/>
        <s v="High-possession progressors"/>
        <s v="Deep-block survivalists"/>
        <s v="Vertical creators"/>
        <s v="Direct counters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6">
  <r>
    <s v=" Napoli"/>
    <x v="0"/>
    <x v="0"/>
    <n v="38"/>
    <n v="24"/>
    <n v="10"/>
    <n v="4"/>
    <n v="59"/>
    <n v="27"/>
    <n v="32"/>
    <n v="82"/>
    <n v="2.16"/>
    <n v="52.9"/>
    <n v="29.6"/>
    <n v="23.3"/>
    <n v="0.61"/>
    <n v="27"/>
    <n v="28.6"/>
    <n v="54.6"/>
    <n v="38"/>
    <n v="418"/>
    <n v="3420"/>
    <n v="38"/>
    <n v="56"/>
    <n v="42"/>
    <n v="98"/>
    <n v="52"/>
    <n v="4"/>
    <n v="5"/>
    <n v="47"/>
    <n v="0"/>
    <n v="52.9"/>
    <n v="49.1"/>
    <n v="39.1"/>
    <n v="88.2"/>
    <n v="739"/>
    <n v="1546"/>
    <n v="1.47"/>
    <n v="1.1100000000000001"/>
    <n v="2.58"/>
    <n v="1.37"/>
    <n v="2.4700000000000002"/>
    <n v="1.39"/>
    <n v="1.03"/>
    <n v="2.42"/>
    <n v="1.29"/>
    <n v="2.3199999999999998"/>
    <n v="1.0661157024793388"/>
    <n v="0.27696368291168033"/>
    <n v="0.67634319206396731"/>
    <n v="0.70366362709098684"/>
    <n v="0.10431963870925763"/>
    <s v="GD"/>
    <n v="0.96804598078417214"/>
    <n v="1.5224423178818043"/>
    <n v="0.63755768211819586"/>
    <s v="Top 5 overperformers (highest residuals)"/>
    <m/>
    <m/>
    <m/>
    <m/>
    <s v="High"/>
    <s v="Mid"/>
    <s v="Mid"/>
    <s v="Mid"/>
    <x v="0"/>
  </r>
  <r>
    <s v=" Inter"/>
    <x v="0"/>
    <x v="1"/>
    <n v="38"/>
    <n v="24"/>
    <n v="9"/>
    <n v="5"/>
    <n v="79"/>
    <n v="35"/>
    <n v="44"/>
    <n v="81"/>
    <n v="2.13"/>
    <n v="66.900000000000006"/>
    <n v="36.4"/>
    <n v="30.5"/>
    <n v="0.8"/>
    <n v="26"/>
    <n v="29.4"/>
    <n v="59.4"/>
    <n v="38"/>
    <n v="418"/>
    <n v="3420"/>
    <n v="38"/>
    <n v="76"/>
    <n v="57"/>
    <n v="133"/>
    <n v="68"/>
    <n v="8"/>
    <n v="9"/>
    <n v="56"/>
    <n v="1"/>
    <n v="66.900000000000006"/>
    <n v="60.1"/>
    <n v="48.3"/>
    <n v="108.5"/>
    <n v="694"/>
    <n v="1730"/>
    <n v="2"/>
    <n v="1.5"/>
    <n v="3.5"/>
    <n v="1.79"/>
    <n v="3.29"/>
    <n v="1.76"/>
    <n v="1.27"/>
    <n v="3.03"/>
    <n v="1.58"/>
    <n v="2.85"/>
    <n v="1.1551155115511551"/>
    <n v="1.4237725190466854"/>
    <n v="1.2935958990966681"/>
    <n v="1.4375889312184813"/>
    <n v="1.0174673282180939"/>
    <s v="xGD"/>
    <n v="-0.80516027356662456"/>
    <n v="1.9988205145163085"/>
    <n v="0.1311794854836914"/>
    <s v=" Napoli"/>
    <s v="Serie A"/>
    <n v="2.16"/>
    <n v="1.5224423178818043"/>
    <n v="0.63755768211819586"/>
    <s v="High"/>
    <s v="High"/>
    <s v="High"/>
    <s v="High"/>
    <x v="1"/>
  </r>
  <r>
    <s v=" Atalanta"/>
    <x v="0"/>
    <x v="2"/>
    <n v="38"/>
    <n v="22"/>
    <n v="8"/>
    <n v="8"/>
    <n v="78"/>
    <n v="37"/>
    <n v="41"/>
    <n v="74"/>
    <n v="1.95"/>
    <n v="65"/>
    <n v="38.6"/>
    <n v="26.4"/>
    <n v="0.69"/>
    <n v="32"/>
    <n v="27.1"/>
    <n v="55.3"/>
    <n v="38"/>
    <n v="418"/>
    <n v="3420"/>
    <n v="38"/>
    <n v="76"/>
    <n v="54"/>
    <n v="130"/>
    <n v="71"/>
    <n v="5"/>
    <n v="7"/>
    <n v="67"/>
    <n v="1"/>
    <n v="65"/>
    <n v="59.5"/>
    <n v="46.9"/>
    <n v="106.4"/>
    <n v="897"/>
    <n v="1824"/>
    <n v="2"/>
    <n v="1.42"/>
    <n v="3.42"/>
    <n v="1.87"/>
    <n v="3.29"/>
    <n v="1.71"/>
    <n v="1.23"/>
    <n v="2.94"/>
    <n v="1.57"/>
    <n v="2.8"/>
    <n v="1.1632653061224489"/>
    <n v="1.3240500115566849"/>
    <n v="1.6089315211677218"/>
    <n v="0.8106944006095792"/>
    <n v="0.88274061992990516"/>
    <s v="G+A (Per 90 Minutes)"/>
    <n v="0.87247016571630165"/>
    <n v="1.9570078746884789"/>
    <n v="-7.0078746884789656E-3"/>
    <s v=" Nottingham Forest"/>
    <s v="Premier League"/>
    <n v="1.71"/>
    <n v="1.136412849305622"/>
    <n v="0.57358715069437793"/>
    <s v="High"/>
    <s v="High"/>
    <s v="High"/>
    <s v="High"/>
    <x v="1"/>
  </r>
  <r>
    <s v=" Juventus"/>
    <x v="0"/>
    <x v="3"/>
    <n v="38"/>
    <n v="18"/>
    <n v="16"/>
    <n v="4"/>
    <n v="58"/>
    <n v="35"/>
    <n v="23"/>
    <n v="70"/>
    <n v="1.84"/>
    <n v="51"/>
    <n v="34"/>
    <n v="16.899999999999999"/>
    <n v="0.45"/>
    <n v="29"/>
    <n v="24.6"/>
    <n v="57.2"/>
    <n v="38"/>
    <n v="418"/>
    <n v="3420"/>
    <n v="38"/>
    <n v="56"/>
    <n v="40"/>
    <n v="96"/>
    <n v="50"/>
    <n v="6"/>
    <n v="6"/>
    <n v="67"/>
    <n v="3"/>
    <n v="51"/>
    <n v="46.3"/>
    <n v="35.9"/>
    <n v="82.2"/>
    <n v="810"/>
    <n v="1561"/>
    <n v="1.47"/>
    <n v="1.05"/>
    <n v="2.5299999999999998"/>
    <n v="1.32"/>
    <n v="2.37"/>
    <n v="1.34"/>
    <n v="0.94"/>
    <n v="2.29"/>
    <n v="1.22"/>
    <n v="2.16"/>
    <n v="1.1048034934497815"/>
    <n v="0.21463711573042973"/>
    <n v="0.72666270622424189"/>
    <n v="1.1012065001600468"/>
    <n v="-9.028560659590408E-2"/>
    <s v="PrgP (Progression)"/>
    <n v="0.81314154229654623"/>
    <n v="1.5670993275031522"/>
    <n v="0.27290067249684791"/>
    <s v=" Everton"/>
    <s v="Premier League"/>
    <n v="1.26"/>
    <n v="0.83818150787664147"/>
    <n v="0.42181849212335853"/>
    <s v="High"/>
    <s v="High"/>
    <s v="Mid"/>
    <s v="Mid"/>
    <x v="1"/>
  </r>
  <r>
    <s v=" Roma"/>
    <x v="0"/>
    <x v="4"/>
    <n v="38"/>
    <n v="20"/>
    <n v="9"/>
    <n v="9"/>
    <n v="56"/>
    <n v="35"/>
    <n v="21"/>
    <n v="69"/>
    <n v="1.82"/>
    <n v="53"/>
    <n v="40.9"/>
    <n v="12.1"/>
    <n v="0.32"/>
    <n v="28"/>
    <n v="26.5"/>
    <n v="53.9"/>
    <n v="38"/>
    <n v="418"/>
    <n v="3420"/>
    <n v="38"/>
    <n v="55"/>
    <n v="35"/>
    <n v="90"/>
    <n v="47"/>
    <n v="8"/>
    <n v="8"/>
    <n v="66"/>
    <n v="1"/>
    <n v="53"/>
    <n v="46.7"/>
    <n v="35"/>
    <n v="81.7"/>
    <n v="691"/>
    <n v="1501"/>
    <n v="1.45"/>
    <n v="0.92"/>
    <n v="2.37"/>
    <n v="1.24"/>
    <n v="2.16"/>
    <n v="1.39"/>
    <n v="0.92"/>
    <n v="2.3199999999999998"/>
    <n v="1.23"/>
    <n v="2.15"/>
    <n v="1.021551724137931"/>
    <n v="1.5192100750429224E-2"/>
    <n v="0.52538464958314379"/>
    <n v="0.59663285357239337"/>
    <n v="-4.5376703833174714E-2"/>
    <s v="Poss"/>
    <n v="0.72775618005516118"/>
    <n v="1.4824382512631264"/>
    <n v="0.33756174873687361"/>
    <s v=" Freiburg"/>
    <s v="Bundesliga"/>
    <n v="1.62"/>
    <n v="1.219646814282729"/>
    <n v="0.40035318571727108"/>
    <s v="Mid"/>
    <s v="Mid"/>
    <s v="Mid"/>
    <s v="Mid"/>
    <x v="2"/>
  </r>
  <r>
    <s v=" Fiorentina"/>
    <x v="0"/>
    <x v="5"/>
    <n v="38"/>
    <n v="19"/>
    <n v="8"/>
    <n v="11"/>
    <n v="60"/>
    <n v="41"/>
    <n v="19"/>
    <n v="65"/>
    <n v="1.71"/>
    <n v="48.9"/>
    <n v="42.8"/>
    <n v="6.1"/>
    <n v="0.16"/>
    <n v="34"/>
    <n v="26.3"/>
    <n v="51"/>
    <n v="38"/>
    <n v="418"/>
    <n v="3420"/>
    <n v="38"/>
    <n v="58"/>
    <n v="39"/>
    <n v="97"/>
    <n v="52"/>
    <n v="6"/>
    <n v="8"/>
    <n v="82"/>
    <n v="3"/>
    <n v="48.9"/>
    <n v="42.6"/>
    <n v="35.1"/>
    <n v="77.7"/>
    <n v="620"/>
    <n v="1240"/>
    <n v="1.53"/>
    <n v="1.03"/>
    <n v="2.5499999999999998"/>
    <n v="1.37"/>
    <n v="2.39"/>
    <n v="1.29"/>
    <n v="0.92"/>
    <n v="2.21"/>
    <n v="1.1200000000000001"/>
    <n v="2.04"/>
    <n v="1.1538461538461537"/>
    <n v="0.23956774260292987"/>
    <n v="-0.35017489680563285"/>
    <n v="0.15321964899536542"/>
    <n v="-0.21004268062984996"/>
    <s v="xG+xAG (Per 90 Minutes)"/>
    <n v="0.83584909638471594"/>
    <n v="1.3329826473750135"/>
    <n v="0.37701735262498648"/>
    <s v=" Athletic Club"/>
    <s v="La Liga"/>
    <n v="1.84"/>
    <n v="1.443450769696744"/>
    <n v="0.39654923030325606"/>
    <s v="Mid"/>
    <s v="Mid"/>
    <s v="Mid"/>
    <s v="Mid"/>
    <x v="2"/>
  </r>
  <r>
    <s v=" Lazio"/>
    <x v="0"/>
    <x v="6"/>
    <n v="38"/>
    <n v="18"/>
    <n v="11"/>
    <n v="9"/>
    <n v="61"/>
    <n v="49"/>
    <n v="12"/>
    <n v="65"/>
    <n v="1.71"/>
    <n v="57.2"/>
    <n v="37.700000000000003"/>
    <n v="19.5"/>
    <n v="0.51"/>
    <n v="27"/>
    <n v="27.1"/>
    <n v="55.1"/>
    <n v="38"/>
    <n v="418"/>
    <n v="3420"/>
    <n v="38"/>
    <n v="60"/>
    <n v="43"/>
    <n v="103"/>
    <n v="54"/>
    <n v="6"/>
    <n v="7"/>
    <n v="93"/>
    <n v="7"/>
    <n v="57.2"/>
    <n v="52"/>
    <n v="38.5"/>
    <n v="90.4"/>
    <n v="774"/>
    <n v="1588"/>
    <n v="1.58"/>
    <n v="1.1299999999999999"/>
    <n v="2.71"/>
    <n v="1.42"/>
    <n v="2.5499999999999998"/>
    <n v="1.51"/>
    <n v="1.01"/>
    <n v="2.52"/>
    <n v="1.37"/>
    <n v="2.38"/>
    <n v="1.0753968253968254"/>
    <n v="0.43901275758293096"/>
    <n v="0.81723783171273601"/>
    <n v="0.78011417960426754"/>
    <n v="0.25401598125169"/>
    <s v="Finishing_Efficiency"/>
    <n v="0.50316060917540517"/>
    <n v="1.6506301303803115"/>
    <n v="5.9369869619688487E-2"/>
    <m/>
    <m/>
    <m/>
    <m/>
    <m/>
    <s v="High"/>
    <s v="High"/>
    <s v="Mid"/>
    <s v="Mid"/>
    <x v="1"/>
  </r>
  <r>
    <s v=" Milan"/>
    <x v="0"/>
    <x v="7"/>
    <n v="38"/>
    <n v="18"/>
    <n v="9"/>
    <n v="11"/>
    <n v="61"/>
    <n v="43"/>
    <n v="18"/>
    <n v="63"/>
    <n v="1.66"/>
    <n v="63.7"/>
    <n v="41.3"/>
    <n v="22.4"/>
    <n v="0.59"/>
    <n v="35"/>
    <n v="25.6"/>
    <n v="53.9"/>
    <n v="38"/>
    <n v="418"/>
    <n v="3420"/>
    <n v="38"/>
    <n v="59"/>
    <n v="43"/>
    <n v="102"/>
    <n v="55"/>
    <n v="4"/>
    <n v="8"/>
    <n v="70"/>
    <n v="6"/>
    <n v="63.7"/>
    <n v="57.5"/>
    <n v="46.8"/>
    <n v="104.4"/>
    <n v="915"/>
    <n v="1589"/>
    <n v="1.55"/>
    <n v="1.1299999999999999"/>
    <n v="2.68"/>
    <n v="1.45"/>
    <n v="2.58"/>
    <n v="1.68"/>
    <n v="1.23"/>
    <n v="2.91"/>
    <n v="1.51"/>
    <n v="2.75"/>
    <n v="0.92096219931271484"/>
    <n v="0.40161681727418103"/>
    <n v="0.82059246599008762"/>
    <n v="0.59663285357239337"/>
    <n v="0.83783171716717586"/>
    <m/>
    <m/>
    <n v="1.576478515688168"/>
    <n v="8.3521484311831928E-2"/>
    <m/>
    <m/>
    <m/>
    <m/>
    <m/>
    <s v="Mid"/>
    <s v="High"/>
    <s v="High"/>
    <s v="Mid"/>
    <x v="3"/>
  </r>
  <r>
    <s v=" Bologna"/>
    <x v="0"/>
    <x v="8"/>
    <n v="38"/>
    <n v="16"/>
    <n v="14"/>
    <n v="8"/>
    <n v="57"/>
    <n v="47"/>
    <n v="10"/>
    <n v="62"/>
    <n v="1.63"/>
    <n v="49.3"/>
    <n v="36.700000000000003"/>
    <n v="12.6"/>
    <n v="0.33"/>
    <n v="30"/>
    <n v="26.4"/>
    <n v="58.1"/>
    <n v="38"/>
    <n v="418"/>
    <n v="3420"/>
    <n v="38"/>
    <n v="56"/>
    <n v="43"/>
    <n v="99"/>
    <n v="50"/>
    <n v="6"/>
    <n v="7"/>
    <n v="61"/>
    <n v="4"/>
    <n v="49.3"/>
    <n v="43.8"/>
    <n v="35.200000000000003"/>
    <n v="79"/>
    <n v="639"/>
    <n v="1468"/>
    <n v="1.47"/>
    <n v="1.1299999999999999"/>
    <n v="2.61"/>
    <n v="1.32"/>
    <n v="2.4500000000000002"/>
    <n v="1.3"/>
    <n v="0.93"/>
    <n v="2.2200000000000002"/>
    <n v="1.1499999999999999"/>
    <n v="2.08"/>
    <n v="1.1756756756756754"/>
    <n v="0.31435962322043026"/>
    <n v="0.4146817184305398"/>
    <n v="1.2388174946839519"/>
    <n v="-0.19507304637560641"/>
    <m/>
    <s v="Coefficients"/>
    <n v="1.5547425626330544"/>
    <n v="7.5257437366945457E-2"/>
    <s v="Bottom 5 underperformers (lowest residuals)"/>
    <m/>
    <m/>
    <m/>
    <m/>
    <s v="High"/>
    <s v="Mid"/>
    <s v="Mid"/>
    <s v="Mid"/>
    <x v="0"/>
  </r>
  <r>
    <s v=" Como"/>
    <x v="0"/>
    <x v="9"/>
    <n v="38"/>
    <n v="13"/>
    <n v="10"/>
    <n v="15"/>
    <n v="49"/>
    <n v="52"/>
    <n v="-3"/>
    <n v="49"/>
    <n v="1.29"/>
    <n v="45.4"/>
    <n v="43"/>
    <n v="2.4"/>
    <n v="0.06"/>
    <n v="38"/>
    <n v="26.3"/>
    <n v="54.6"/>
    <n v="38"/>
    <n v="418"/>
    <n v="3420"/>
    <n v="38"/>
    <n v="44"/>
    <n v="39"/>
    <n v="83"/>
    <n v="44"/>
    <n v="0"/>
    <n v="2"/>
    <n v="87"/>
    <n v="7"/>
    <n v="45.4"/>
    <n v="43.9"/>
    <n v="36.6"/>
    <n v="80.5"/>
    <n v="658"/>
    <n v="1377"/>
    <n v="1.1599999999999999"/>
    <n v="1.03"/>
    <n v="2.1800000000000002"/>
    <n v="1.1599999999999999"/>
    <n v="2.1800000000000002"/>
    <n v="1.2"/>
    <n v="0.96"/>
    <n v="2.16"/>
    <n v="1.1599999999999999"/>
    <n v="2.12"/>
    <n v="1.0092592592592593"/>
    <n v="-0.22164885453832178"/>
    <n v="0.10940999919154108"/>
    <n v="0.70366362709098684"/>
    <n v="-0.28489085190106583"/>
    <s v="Intercept"/>
    <n v="-0.22960322596614646"/>
    <n v="1.2825917889220984"/>
    <n v="7.408211077901683E-3"/>
    <s v=" Tottenham"/>
    <s v="Premier League"/>
    <n v="1"/>
    <n v="1.6214598497306154"/>
    <n v="-0.62145984973061541"/>
    <s v="High"/>
    <s v="Mid"/>
    <s v="Mid"/>
    <s v="Mid"/>
    <x v="0"/>
  </r>
  <r>
    <s v=" Torino"/>
    <x v="0"/>
    <x v="10"/>
    <n v="38"/>
    <n v="10"/>
    <n v="14"/>
    <n v="14"/>
    <n v="39"/>
    <n v="45"/>
    <n v="-6"/>
    <n v="44"/>
    <n v="1.1599999999999999"/>
    <n v="34.6"/>
    <n v="50.4"/>
    <n v="-15.8"/>
    <n v="-0.42"/>
    <n v="31"/>
    <n v="26.7"/>
    <n v="47.5"/>
    <n v="38"/>
    <n v="418"/>
    <n v="3420"/>
    <n v="38"/>
    <n v="36"/>
    <n v="21"/>
    <n v="57"/>
    <n v="34"/>
    <n v="2"/>
    <n v="4"/>
    <n v="80"/>
    <n v="3"/>
    <n v="34.6"/>
    <n v="31.6"/>
    <n v="22.5"/>
    <n v="54"/>
    <n v="529"/>
    <n v="1113"/>
    <n v="0.95"/>
    <n v="0.55000000000000004"/>
    <n v="1.5"/>
    <n v="0.89"/>
    <n v="1.45"/>
    <n v="0.91"/>
    <n v="0.59"/>
    <n v="1.5"/>
    <n v="0.83"/>
    <n v="1.42"/>
    <n v="1"/>
    <n v="-1.0692901682033258"/>
    <n v="-0.77621345002929043"/>
    <n v="-0.38193421859759963"/>
    <n v="-1.2728867126811187"/>
    <s v="Poss"/>
    <n v="1.3906235849574124E-2"/>
    <n v="0.93190590725272537"/>
    <n v="0.22809409274727455"/>
    <s v=" Southampton"/>
    <s v="Premier League"/>
    <n v="0.32"/>
    <n v="0.83307756575551117"/>
    <n v="-0.51307756575551111"/>
    <s v="Mid"/>
    <s v="Mid"/>
    <s v="Low"/>
    <s v="Low"/>
    <x v="2"/>
  </r>
  <r>
    <s v=" Udinese"/>
    <x v="0"/>
    <x v="11"/>
    <n v="38"/>
    <n v="12"/>
    <n v="8"/>
    <n v="18"/>
    <n v="41"/>
    <n v="56"/>
    <n v="-15"/>
    <n v="44"/>
    <n v="1.1599999999999999"/>
    <n v="38.200000000000003"/>
    <n v="52.6"/>
    <n v="-14.4"/>
    <n v="-0.38"/>
    <n v="31"/>
    <n v="26.4"/>
    <n v="47.2"/>
    <n v="38"/>
    <n v="418"/>
    <n v="3420"/>
    <n v="38"/>
    <n v="41"/>
    <n v="28"/>
    <n v="69"/>
    <n v="39"/>
    <n v="2"/>
    <n v="4"/>
    <n v="88"/>
    <n v="5"/>
    <n v="38.200000000000003"/>
    <n v="35"/>
    <n v="27.2"/>
    <n v="62.1"/>
    <n v="566"/>
    <n v="1160"/>
    <n v="1.08"/>
    <n v="0.74"/>
    <n v="1.82"/>
    <n v="1.03"/>
    <n v="1.76"/>
    <n v="1.01"/>
    <n v="0.71"/>
    <n v="1.72"/>
    <n v="0.92"/>
    <n v="1.64"/>
    <n v="1.058139534883721"/>
    <n v="-0.6704001382433239"/>
    <n v="-0.61854563899376358"/>
    <n v="-0.42780455010556767"/>
    <n v="-0.94355475908776787"/>
    <s v="PrgP (Progression)"/>
    <n v="4.4623370896229434E-4"/>
    <n v="1.0151543956981215"/>
    <n v="0.14484560430187843"/>
    <s v=" Monza"/>
    <s v="Serie A"/>
    <n v="0.47"/>
    <n v="0.84098720187987064"/>
    <n v="-0.37098720187987066"/>
    <s v="Mid"/>
    <s v="Mid"/>
    <s v="Low"/>
    <s v="Mid"/>
    <x v="2"/>
  </r>
  <r>
    <s v=" Genoa"/>
    <x v="0"/>
    <x v="12"/>
    <n v="38"/>
    <n v="10"/>
    <n v="13"/>
    <n v="15"/>
    <n v="37"/>
    <n v="49"/>
    <n v="-12"/>
    <n v="43"/>
    <n v="1.1299999999999999"/>
    <n v="37.200000000000003"/>
    <n v="47.2"/>
    <n v="-10"/>
    <n v="-0.26"/>
    <n v="37"/>
    <n v="26.2"/>
    <n v="45.6"/>
    <n v="38"/>
    <n v="418"/>
    <n v="3420"/>
    <n v="38"/>
    <n v="35"/>
    <n v="27"/>
    <n v="62"/>
    <n v="35"/>
    <n v="0"/>
    <n v="2"/>
    <n v="71"/>
    <n v="1"/>
    <n v="37.200000000000003"/>
    <n v="35.5"/>
    <n v="26.8"/>
    <n v="62.3"/>
    <n v="470"/>
    <n v="980"/>
    <n v="0.92"/>
    <n v="0.71"/>
    <n v="1.63"/>
    <n v="0.92"/>
    <n v="1.63"/>
    <n v="0.98"/>
    <n v="0.71"/>
    <n v="1.68"/>
    <n v="0.93"/>
    <n v="1.64"/>
    <n v="0.97023809523809523"/>
    <n v="-0.90724109353207516"/>
    <n v="-1.2223798089170579"/>
    <n v="-0.67244631814806621"/>
    <n v="-1.0034332961047407"/>
    <s v="G+A (Per 90 Minutes)"/>
    <n v="0.51014216023652337"/>
    <n v="0.8628008064373115"/>
    <n v="0.2671991935626884"/>
    <s v=" Barcelona"/>
    <s v="La Liga"/>
    <n v="2.3199999999999998"/>
    <n v="2.6651507732876056"/>
    <n v="-0.34515077328760579"/>
    <s v="Mid"/>
    <s v="Low"/>
    <s v="Low"/>
    <s v="Low"/>
    <x v="2"/>
  </r>
  <r>
    <s v=" Hellas Verona"/>
    <x v="0"/>
    <x v="13"/>
    <n v="38"/>
    <n v="10"/>
    <n v="7"/>
    <n v="21"/>
    <n v="34"/>
    <n v="66"/>
    <n v="-32"/>
    <n v="37"/>
    <n v="0.97"/>
    <n v="33.799999999999997"/>
    <n v="53.4"/>
    <n v="-19.600000000000001"/>
    <n v="-0.51"/>
    <n v="32"/>
    <n v="25.1"/>
    <n v="38.700000000000003"/>
    <n v="38"/>
    <n v="418"/>
    <n v="3420"/>
    <n v="38"/>
    <n v="31"/>
    <n v="20"/>
    <n v="51"/>
    <n v="29"/>
    <n v="2"/>
    <n v="2"/>
    <n v="98"/>
    <n v="9"/>
    <n v="33.799999999999997"/>
    <n v="32.299999999999997"/>
    <n v="24.8"/>
    <n v="57.1"/>
    <n v="449"/>
    <n v="1011"/>
    <n v="0.82"/>
    <n v="0.53"/>
    <n v="1.34"/>
    <n v="0.76"/>
    <n v="1.29"/>
    <n v="0.89"/>
    <n v="0.65"/>
    <n v="1.54"/>
    <n v="0.85"/>
    <n v="1.5"/>
    <n v="0.8701298701298702"/>
    <n v="-1.2687351831833267"/>
    <n v="-1.1183861463191571"/>
    <n v="-1.7274639428313399"/>
    <n v="-1.2130081756641458"/>
    <s v="xG (Per 90 Minutes)"/>
    <n v="0.95408276485437538"/>
    <n v="0.70250023219228086"/>
    <n v="0.26749976780771911"/>
    <s v=" Girona"/>
    <s v="La Liga"/>
    <n v="1.08"/>
    <n v="1.4117522787490948"/>
    <n v="-0.33175227874909474"/>
    <s v="Low"/>
    <s v="Low"/>
    <s v="Low"/>
    <s v="Low"/>
    <x v="4"/>
  </r>
  <r>
    <s v=" Parma"/>
    <x v="0"/>
    <x v="14"/>
    <n v="38"/>
    <n v="7"/>
    <n v="15"/>
    <n v="16"/>
    <n v="44"/>
    <n v="58"/>
    <n v="-14"/>
    <n v="36"/>
    <n v="0.95"/>
    <n v="43.1"/>
    <n v="56.4"/>
    <n v="-13.3"/>
    <n v="-0.35"/>
    <n v="32"/>
    <n v="23.8"/>
    <n v="44.2"/>
    <n v="38"/>
    <n v="418"/>
    <n v="3420"/>
    <n v="38"/>
    <n v="43"/>
    <n v="31"/>
    <n v="74"/>
    <n v="37"/>
    <n v="6"/>
    <n v="7"/>
    <n v="78"/>
    <n v="6"/>
    <n v="43.1"/>
    <n v="37.6"/>
    <n v="29.3"/>
    <n v="66.900000000000006"/>
    <n v="578"/>
    <n v="1059"/>
    <n v="1.1299999999999999"/>
    <n v="0.82"/>
    <n v="1.95"/>
    <n v="0.97"/>
    <n v="1.79"/>
    <n v="1.1299999999999999"/>
    <n v="0.77"/>
    <n v="1.9"/>
    <n v="0.99"/>
    <n v="1.76"/>
    <n v="1.0263157894736843"/>
    <n v="-0.50835106357207327"/>
    <n v="-0.95736370100627877"/>
    <n v="-0.88650786518525193"/>
    <n v="-0.67410134251138987"/>
    <s v="xG+xAG (Per 90 Minutes)"/>
    <n v="-0.7341620899687622"/>
    <n v="0.9938244580749529"/>
    <n v="-4.3824458074952943E-2"/>
    <m/>
    <m/>
    <m/>
    <m/>
    <m/>
    <s v="Low"/>
    <s v="Low"/>
    <s v="Mid"/>
    <s v="Mid"/>
    <x v="4"/>
  </r>
  <r>
    <s v=" Cagliari"/>
    <x v="0"/>
    <x v="15"/>
    <n v="38"/>
    <n v="9"/>
    <n v="9"/>
    <n v="20"/>
    <n v="40"/>
    <n v="56"/>
    <n v="-16"/>
    <n v="36"/>
    <n v="0.95"/>
    <n v="42.7"/>
    <n v="55.3"/>
    <n v="-12.6"/>
    <n v="-0.33"/>
    <n v="28"/>
    <n v="26.6"/>
    <n v="44.9"/>
    <n v="38"/>
    <n v="418"/>
    <n v="3420"/>
    <n v="38"/>
    <n v="38"/>
    <n v="31"/>
    <n v="69"/>
    <n v="35"/>
    <n v="3"/>
    <n v="3"/>
    <n v="68"/>
    <n v="3"/>
    <n v="42.7"/>
    <n v="40.299999999999997"/>
    <n v="32"/>
    <n v="72.400000000000006"/>
    <n v="506"/>
    <n v="1150"/>
    <n v="1"/>
    <n v="0.82"/>
    <n v="1.82"/>
    <n v="0.92"/>
    <n v="1.74"/>
    <n v="1.1200000000000001"/>
    <n v="0.84"/>
    <n v="1.97"/>
    <n v="1.06"/>
    <n v="1.9"/>
    <n v="0.92385786802030456"/>
    <n v="-0.6704001382433239"/>
    <n v="-0.65209198176728"/>
    <n v="-0.77947709166665957"/>
    <n v="-0.56931390273168725"/>
    <s v="Finishing_Efficiency"/>
    <n v="-0.52788060913005608"/>
    <n v="0.97100098589512818"/>
    <n v="-2.1000985895128221E-2"/>
    <m/>
    <m/>
    <m/>
    <m/>
    <m/>
    <s v="Low"/>
    <s v="Mid"/>
    <s v="Mid"/>
    <s v="Mid"/>
    <x v="2"/>
  </r>
  <r>
    <s v=" Lecce"/>
    <x v="0"/>
    <x v="16"/>
    <n v="38"/>
    <n v="8"/>
    <n v="10"/>
    <n v="20"/>
    <n v="27"/>
    <n v="58"/>
    <n v="-31"/>
    <n v="34"/>
    <n v="0.89"/>
    <n v="34.6"/>
    <n v="57.1"/>
    <n v="-22.5"/>
    <n v="-0.59"/>
    <n v="31"/>
    <n v="26.1"/>
    <n v="43.8"/>
    <n v="38"/>
    <n v="418"/>
    <n v="3420"/>
    <n v="38"/>
    <n v="27"/>
    <n v="21"/>
    <n v="48"/>
    <n v="24"/>
    <n v="3"/>
    <n v="4"/>
    <n v="61"/>
    <n v="7"/>
    <n v="34.6"/>
    <n v="31.8"/>
    <n v="24.5"/>
    <n v="56.3"/>
    <n v="519"/>
    <n v="1071"/>
    <n v="0.71"/>
    <n v="0.55000000000000004"/>
    <n v="1.26"/>
    <n v="0.63"/>
    <n v="1.18"/>
    <n v="0.91"/>
    <n v="0.65"/>
    <n v="1.56"/>
    <n v="0.84"/>
    <n v="1.48"/>
    <n v="0.80769230769230771"/>
    <n v="-1.368457690673327"/>
    <n v="-0.91710808967805912"/>
    <n v="-0.94766830719587747"/>
    <n v="-1.1830689071556593"/>
    <m/>
    <m/>
    <n v="0.79674267673377352"/>
    <n v="9.3257323266226488E-2"/>
    <m/>
    <m/>
    <m/>
    <m/>
    <m/>
    <s v="Low"/>
    <s v="Low"/>
    <s v="Low"/>
    <s v="Low"/>
    <x v="4"/>
  </r>
  <r>
    <s v=" Empoli"/>
    <x v="0"/>
    <x v="17"/>
    <n v="38"/>
    <n v="6"/>
    <n v="13"/>
    <n v="19"/>
    <n v="33"/>
    <n v="59"/>
    <n v="-26"/>
    <n v="31"/>
    <n v="0.82"/>
    <n v="32.5"/>
    <n v="50.1"/>
    <n v="-17.600000000000001"/>
    <n v="-0.46"/>
    <n v="34"/>
    <n v="25.4"/>
    <n v="41.7"/>
    <n v="38"/>
    <n v="418"/>
    <n v="3420"/>
    <n v="38"/>
    <n v="31"/>
    <n v="21"/>
    <n v="52"/>
    <n v="29"/>
    <n v="2"/>
    <n v="3"/>
    <n v="68"/>
    <n v="5"/>
    <n v="32.5"/>
    <n v="30.1"/>
    <n v="22.9"/>
    <n v="53.1"/>
    <n v="428"/>
    <n v="1013"/>
    <n v="0.82"/>
    <n v="0.55000000000000004"/>
    <n v="1.37"/>
    <n v="0.76"/>
    <n v="1.32"/>
    <n v="0.86"/>
    <n v="0.6"/>
    <n v="1.46"/>
    <n v="0.79"/>
    <n v="1.4"/>
    <n v="0.93835616438356173"/>
    <n v="-1.2313392428745764"/>
    <n v="-1.1116768777644539"/>
    <n v="-1.2687606277516557"/>
    <n v="-1.3327652496980915"/>
    <m/>
    <m/>
    <n v="0.75451081844856815"/>
    <n v="6.5489181551431797E-2"/>
    <m/>
    <m/>
    <m/>
    <m/>
    <m/>
    <s v="Low"/>
    <s v="Low"/>
    <s v="Low"/>
    <s v="Low"/>
    <x v="4"/>
  </r>
  <r>
    <s v=" Venezia"/>
    <x v="0"/>
    <x v="18"/>
    <n v="38"/>
    <n v="5"/>
    <n v="14"/>
    <n v="19"/>
    <n v="32"/>
    <n v="56"/>
    <n v="-24"/>
    <n v="29"/>
    <n v="0.76"/>
    <n v="35.799999999999997"/>
    <n v="57.5"/>
    <n v="-21.7"/>
    <n v="-0.56999999999999995"/>
    <n v="36"/>
    <n v="25.4"/>
    <n v="45.1"/>
    <n v="38"/>
    <n v="418"/>
    <n v="3420"/>
    <n v="38"/>
    <n v="31"/>
    <n v="16"/>
    <n v="47"/>
    <n v="27"/>
    <n v="4"/>
    <n v="5"/>
    <n v="75"/>
    <n v="2"/>
    <n v="35.799999999999997"/>
    <n v="32"/>
    <n v="22.2"/>
    <n v="54.2"/>
    <n v="507"/>
    <n v="1066"/>
    <n v="0.82"/>
    <n v="0.42"/>
    <n v="1.24"/>
    <n v="0.71"/>
    <n v="1.1299999999999999"/>
    <n v="0.94"/>
    <n v="0.57999999999999996"/>
    <n v="1.53"/>
    <n v="0.84"/>
    <n v="1.43"/>
    <n v="0.81045751633986929"/>
    <n v="-1.3933883175458273"/>
    <n v="-0.93388126106481728"/>
    <n v="-0.74889687066134691"/>
    <n v="-1.2279778099183889"/>
    <m/>
    <m/>
    <n v="0.85157441720812543"/>
    <n v="-9.1574417208125425E-2"/>
    <m/>
    <m/>
    <m/>
    <m/>
    <m/>
    <s v="Mid"/>
    <s v="Low"/>
    <s v="Low"/>
    <s v="Low"/>
    <x v="2"/>
  </r>
  <r>
    <s v=" Monza"/>
    <x v="0"/>
    <x v="19"/>
    <n v="38"/>
    <n v="3"/>
    <n v="9"/>
    <n v="26"/>
    <n v="28"/>
    <n v="69"/>
    <n v="-41"/>
    <n v="18"/>
    <n v="0.47"/>
    <n v="29.9"/>
    <n v="54.7"/>
    <n v="-24.8"/>
    <n v="-0.65"/>
    <n v="36"/>
    <n v="26.8"/>
    <n v="48.5"/>
    <n v="38"/>
    <n v="418"/>
    <n v="3420"/>
    <n v="38"/>
    <n v="27"/>
    <n v="18"/>
    <n v="45"/>
    <n v="24"/>
    <n v="3"/>
    <n v="3"/>
    <n v="90"/>
    <n v="3"/>
    <n v="29.9"/>
    <n v="27.7"/>
    <n v="20.9"/>
    <n v="48.6"/>
    <n v="533"/>
    <n v="1096"/>
    <n v="0.71"/>
    <n v="0.47"/>
    <n v="1.18"/>
    <n v="0.63"/>
    <n v="1.1100000000000001"/>
    <n v="0.79"/>
    <n v="0.55000000000000004"/>
    <n v="1.34"/>
    <n v="0.73"/>
    <n v="1.28"/>
    <n v="0.88059701492537301"/>
    <n v="-1.4681801981633276"/>
    <n v="-0.83324223274426823"/>
    <n v="-0.2290331135710382"/>
    <n v="-1.51240086074901"/>
    <m/>
    <m/>
    <n v="0.84098720187987064"/>
    <n v="-0.37098720187987066"/>
    <m/>
    <m/>
    <m/>
    <m/>
    <m/>
    <s v="Mid"/>
    <s v="Mid"/>
    <s v="Low"/>
    <s v="Low"/>
    <x v="2"/>
  </r>
  <r>
    <s v=" Paris S-G"/>
    <x v="1"/>
    <x v="0"/>
    <n v="34"/>
    <n v="26"/>
    <n v="6"/>
    <n v="2"/>
    <n v="92"/>
    <n v="35"/>
    <n v="57"/>
    <n v="84"/>
    <n v="2.4700000000000002"/>
    <n v="88.9"/>
    <n v="31.2"/>
    <n v="57.7"/>
    <n v="1.7"/>
    <n v="28"/>
    <n v="23.6"/>
    <n v="68"/>
    <n v="34"/>
    <n v="374"/>
    <n v="3060"/>
    <n v="34"/>
    <n v="89"/>
    <n v="69"/>
    <n v="158"/>
    <n v="83"/>
    <n v="6"/>
    <n v="7"/>
    <n v="37"/>
    <n v="0"/>
    <n v="88.9"/>
    <n v="83.3"/>
    <n v="70.8"/>
    <n v="154.1"/>
    <n v="936"/>
    <n v="2123"/>
    <n v="2.62"/>
    <n v="2.0299999999999998"/>
    <n v="4.6500000000000004"/>
    <n v="2.44"/>
    <n v="4.47"/>
    <n v="2.61"/>
    <n v="2.08"/>
    <n v="4.7"/>
    <n v="2.4500000000000002"/>
    <n v="4.53"/>
    <n v="0.98936170212765961"/>
    <n v="2.8572835642154422"/>
    <n v="2.6119671700958604"/>
    <n v="2.7525384344469099"/>
    <n v="3.5173962486767127"/>
    <m/>
    <m/>
    <n v="2.5528653564793169"/>
    <n v="-8.2865356479316699E-2"/>
    <m/>
    <m/>
    <m/>
    <m/>
    <m/>
    <s v="High"/>
    <s v="High"/>
    <s v="High"/>
    <s v="High"/>
    <x v="1"/>
  </r>
  <r>
    <s v=" Marseille"/>
    <x v="1"/>
    <x v="1"/>
    <n v="34"/>
    <n v="20"/>
    <n v="5"/>
    <n v="9"/>
    <n v="74"/>
    <n v="47"/>
    <n v="27"/>
    <n v="65"/>
    <n v="1.91"/>
    <n v="63.8"/>
    <n v="45.2"/>
    <n v="18.600000000000001"/>
    <n v="0.55000000000000004"/>
    <n v="32"/>
    <n v="26.7"/>
    <n v="63.3"/>
    <n v="34"/>
    <n v="374"/>
    <n v="3060"/>
    <n v="34"/>
    <n v="70"/>
    <n v="49"/>
    <n v="119"/>
    <n v="62"/>
    <n v="8"/>
    <n v="10"/>
    <n v="64"/>
    <n v="6"/>
    <n v="63.8"/>
    <n v="55.8"/>
    <n v="44.6"/>
    <n v="100.5"/>
    <n v="664"/>
    <n v="1714"/>
    <n v="2.06"/>
    <n v="1.44"/>
    <n v="3.5"/>
    <n v="1.82"/>
    <n v="3.26"/>
    <n v="1.88"/>
    <n v="1.31"/>
    <n v="3.19"/>
    <n v="1.64"/>
    <n v="2.96"/>
    <n v="1.0971786833855799"/>
    <n v="1.4237725190466854"/>
    <n v="1.2399217506590419"/>
    <n v="2.0339032408220707"/>
    <n v="1.2569814762859857"/>
    <m/>
    <m/>
    <n v="2.0735228205168812"/>
    <n v="-0.16352282051688127"/>
    <m/>
    <m/>
    <m/>
    <m/>
    <m/>
    <s v="High"/>
    <s v="High"/>
    <s v="High"/>
    <s v="High"/>
    <x v="1"/>
  </r>
  <r>
    <s v=" Monaco"/>
    <x v="1"/>
    <x v="2"/>
    <n v="34"/>
    <n v="18"/>
    <n v="7"/>
    <n v="9"/>
    <n v="63"/>
    <n v="41"/>
    <n v="22"/>
    <n v="61"/>
    <n v="1.79"/>
    <n v="72.8"/>
    <n v="34.799999999999997"/>
    <n v="38"/>
    <n v="1.1200000000000001"/>
    <n v="28"/>
    <n v="24.4"/>
    <n v="55"/>
    <n v="34"/>
    <n v="374"/>
    <n v="3060"/>
    <n v="34"/>
    <n v="63"/>
    <n v="49"/>
    <n v="112"/>
    <n v="57"/>
    <n v="6"/>
    <n v="7"/>
    <n v="60"/>
    <n v="4"/>
    <n v="72.8"/>
    <n v="67.7"/>
    <n v="55.3"/>
    <n v="123"/>
    <n v="670"/>
    <n v="1638"/>
    <n v="1.85"/>
    <n v="1.44"/>
    <n v="3.29"/>
    <n v="1.68"/>
    <n v="3.12"/>
    <n v="2.14"/>
    <n v="1.63"/>
    <n v="3.77"/>
    <n v="1.99"/>
    <n v="3.62"/>
    <n v="0.87267904509283822"/>
    <n v="1.1620009368854343"/>
    <n v="0.98496954558031768"/>
    <n v="0.76482406910161116"/>
    <n v="2.1252202630320927"/>
    <m/>
    <m/>
    <n v="1.7578139599263165"/>
    <n v="3.2186040073683531E-2"/>
    <m/>
    <m/>
    <m/>
    <m/>
    <m/>
    <s v="High"/>
    <s v="High"/>
    <s v="High"/>
    <s v="High"/>
    <x v="1"/>
  </r>
  <r>
    <s v=" Nice"/>
    <x v="1"/>
    <x v="3"/>
    <n v="34"/>
    <n v="17"/>
    <n v="9"/>
    <n v="8"/>
    <n v="66"/>
    <n v="41"/>
    <n v="25"/>
    <n v="60"/>
    <n v="1.76"/>
    <n v="61.6"/>
    <n v="40.200000000000003"/>
    <n v="21.4"/>
    <n v="0.63"/>
    <n v="31"/>
    <n v="26.4"/>
    <n v="47.5"/>
    <n v="34"/>
    <n v="374"/>
    <n v="3060"/>
    <n v="34"/>
    <n v="62"/>
    <n v="43"/>
    <n v="105"/>
    <n v="56"/>
    <n v="6"/>
    <n v="6"/>
    <n v="59"/>
    <n v="5"/>
    <n v="61.6"/>
    <n v="56.9"/>
    <n v="42.9"/>
    <n v="99.8"/>
    <n v="701"/>
    <n v="1320"/>
    <n v="1.82"/>
    <n v="1.26"/>
    <n v="3.09"/>
    <n v="1.65"/>
    <n v="2.91"/>
    <n v="1.81"/>
    <n v="1.26"/>
    <n v="3.07"/>
    <n v="1.67"/>
    <n v="2.93"/>
    <n v="1.006514657980456"/>
    <n v="0.91269466816043299"/>
    <n v="-8.1804154617502095E-2"/>
    <n v="-0.38193421859759963"/>
    <n v="1.0773458652350669"/>
    <m/>
    <m/>
    <n v="1.5380033652789766"/>
    <n v="0.22199663472102338"/>
    <m/>
    <m/>
    <m/>
    <m/>
    <m/>
    <s v="Mid"/>
    <s v="Mid"/>
    <s v="High"/>
    <s v="High"/>
    <x v="2"/>
  </r>
  <r>
    <s v=" Lille"/>
    <x v="1"/>
    <x v="4"/>
    <n v="34"/>
    <n v="17"/>
    <n v="9"/>
    <n v="8"/>
    <n v="52"/>
    <n v="36"/>
    <n v="16"/>
    <n v="60"/>
    <n v="1.76"/>
    <n v="54.7"/>
    <n v="42.5"/>
    <n v="12.2"/>
    <n v="0.36"/>
    <n v="27"/>
    <n v="26.1"/>
    <n v="57.6"/>
    <n v="34"/>
    <n v="374"/>
    <n v="3060"/>
    <n v="34"/>
    <n v="52"/>
    <n v="29"/>
    <n v="81"/>
    <n v="45"/>
    <n v="7"/>
    <n v="10"/>
    <n v="77"/>
    <n v="2"/>
    <n v="54.7"/>
    <n v="47.5"/>
    <n v="35.1"/>
    <n v="82.6"/>
    <n v="669"/>
    <n v="1616"/>
    <n v="1.53"/>
    <n v="0.85"/>
    <n v="2.38"/>
    <n v="1.32"/>
    <n v="2.1800000000000002"/>
    <n v="1.61"/>
    <n v="1.03"/>
    <n v="2.64"/>
    <n v="1.4"/>
    <n v="2.4300000000000002"/>
    <n v="0.90151515151515138"/>
    <n v="2.7657414186679014E-2"/>
    <n v="0.91116759147858173"/>
    <n v="1.162366942170671"/>
    <n v="0.4336515923026088"/>
    <m/>
    <m/>
    <n v="1.6286409405915356"/>
    <n v="0.13135905940846437"/>
    <m/>
    <m/>
    <m/>
    <m/>
    <m/>
    <s v="High"/>
    <s v="High"/>
    <s v="Mid"/>
    <s v="Mid"/>
    <x v="1"/>
  </r>
  <r>
    <s v=" Lyon"/>
    <x v="1"/>
    <x v="5"/>
    <n v="34"/>
    <n v="17"/>
    <n v="6"/>
    <n v="11"/>
    <n v="65"/>
    <n v="46"/>
    <n v="19"/>
    <n v="57"/>
    <n v="1.68"/>
    <n v="60.3"/>
    <n v="45.7"/>
    <n v="14.6"/>
    <n v="0.43"/>
    <n v="31"/>
    <n v="27.4"/>
    <n v="56.4"/>
    <n v="34"/>
    <n v="374"/>
    <n v="3060"/>
    <n v="34"/>
    <n v="62"/>
    <n v="46"/>
    <n v="108"/>
    <n v="54"/>
    <n v="8"/>
    <n v="10"/>
    <n v="60"/>
    <n v="0"/>
    <n v="60.3"/>
    <n v="52.5"/>
    <n v="44.4"/>
    <n v="96.9"/>
    <n v="709"/>
    <n v="1615"/>
    <n v="1.82"/>
    <n v="1.35"/>
    <n v="3.18"/>
    <n v="1.59"/>
    <n v="2.94"/>
    <n v="1.77"/>
    <n v="1.31"/>
    <n v="3.08"/>
    <n v="1.54"/>
    <n v="2.85"/>
    <n v="1.0324675324675325"/>
    <n v="1.0248824890866839"/>
    <n v="0.90781295720123012"/>
    <n v="0.97888561613879699"/>
    <n v="1.0923154994893105"/>
    <m/>
    <m/>
    <n v="1.7801156522185733"/>
    <n v="-0.10011565221857333"/>
    <m/>
    <m/>
    <m/>
    <m/>
    <m/>
    <s v="High"/>
    <s v="High"/>
    <s v="High"/>
    <s v="High"/>
    <x v="1"/>
  </r>
  <r>
    <s v=" Strasbourg"/>
    <x v="1"/>
    <x v="6"/>
    <n v="34"/>
    <n v="16"/>
    <n v="9"/>
    <n v="9"/>
    <n v="56"/>
    <n v="44"/>
    <n v="12"/>
    <n v="57"/>
    <n v="1.68"/>
    <n v="49.3"/>
    <n v="56.1"/>
    <n v="-6.9"/>
    <n v="-0.2"/>
    <n v="30"/>
    <n v="21.4"/>
    <n v="50.1"/>
    <n v="34"/>
    <n v="374"/>
    <n v="3060"/>
    <n v="34"/>
    <n v="54"/>
    <n v="43"/>
    <n v="97"/>
    <n v="52"/>
    <n v="2"/>
    <n v="2"/>
    <n v="71"/>
    <n v="3"/>
    <n v="49.3"/>
    <n v="47.7"/>
    <n v="38.5"/>
    <n v="86.2"/>
    <n v="563"/>
    <n v="1204"/>
    <n v="1.59"/>
    <n v="1.26"/>
    <n v="2.85"/>
    <n v="1.53"/>
    <n v="2.79"/>
    <n v="1.45"/>
    <n v="1.1299999999999999"/>
    <n v="2.58"/>
    <n v="1.4"/>
    <n v="2.5299999999999998"/>
    <n v="1.1046511627906976"/>
    <n v="0.61352714569043187"/>
    <n v="-0.47094173079029172"/>
    <n v="1.5608654471460322E-2"/>
    <n v="0.34383378677714937"/>
    <m/>
    <m/>
    <n v="1.3644276205914712"/>
    <n v="0.31557237940852878"/>
    <m/>
    <m/>
    <m/>
    <m/>
    <m/>
    <s v="Mid"/>
    <s v="Mid"/>
    <s v="Mid"/>
    <s v="High"/>
    <x v="2"/>
  </r>
  <r>
    <s v=" Lens"/>
    <x v="1"/>
    <x v="7"/>
    <n v="34"/>
    <n v="15"/>
    <n v="7"/>
    <n v="12"/>
    <n v="42"/>
    <n v="39"/>
    <n v="3"/>
    <n v="52"/>
    <n v="1.53"/>
    <n v="51.8"/>
    <n v="45.3"/>
    <n v="6.5"/>
    <n v="0.19"/>
    <n v="33"/>
    <n v="27.1"/>
    <n v="54.1"/>
    <n v="34"/>
    <n v="374"/>
    <n v="3060"/>
    <n v="34"/>
    <n v="40"/>
    <n v="26"/>
    <n v="66"/>
    <n v="35"/>
    <n v="5"/>
    <n v="5"/>
    <n v="86"/>
    <n v="8"/>
    <n v="51.8"/>
    <n v="48.3"/>
    <n v="36.200000000000003"/>
    <n v="84.4"/>
    <n v="570"/>
    <n v="1451"/>
    <n v="1.18"/>
    <n v="0.76"/>
    <n v="1.94"/>
    <n v="1.03"/>
    <n v="1.79"/>
    <n v="1.52"/>
    <n v="1.06"/>
    <n v="2.59"/>
    <n v="1.42"/>
    <n v="2.48"/>
    <n v="0.74903474903474909"/>
    <n v="-0.52081637700832339"/>
    <n v="0.35765293571556206"/>
    <n v="0.62721307457770614"/>
    <n v="0.35880342103139229"/>
    <m/>
    <m/>
    <n v="1.3132101060384727"/>
    <n v="0.21678989396152737"/>
    <m/>
    <m/>
    <m/>
    <m/>
    <m/>
    <s v="Mid"/>
    <s v="Mid"/>
    <s v="Mid"/>
    <s v="Mid"/>
    <x v="2"/>
  </r>
  <r>
    <s v=" Brest"/>
    <x v="1"/>
    <x v="8"/>
    <n v="34"/>
    <n v="15"/>
    <n v="5"/>
    <n v="14"/>
    <n v="52"/>
    <n v="59"/>
    <n v="-7"/>
    <n v="50"/>
    <n v="1.47"/>
    <n v="45.4"/>
    <n v="57.4"/>
    <n v="-12"/>
    <n v="-0.35"/>
    <n v="30"/>
    <n v="28.2"/>
    <n v="48.4"/>
    <n v="34"/>
    <n v="374"/>
    <n v="3060"/>
    <n v="34"/>
    <n v="52"/>
    <n v="32"/>
    <n v="84"/>
    <n v="45"/>
    <n v="7"/>
    <n v="9"/>
    <n v="69"/>
    <n v="3"/>
    <n v="45.4"/>
    <n v="38.299999999999997"/>
    <n v="29.4"/>
    <n v="67.8"/>
    <n v="470"/>
    <n v="1096"/>
    <n v="1.53"/>
    <n v="0.94"/>
    <n v="2.4700000000000002"/>
    <n v="1.32"/>
    <n v="2.2599999999999998"/>
    <n v="1.33"/>
    <n v="0.87"/>
    <n v="2.2000000000000002"/>
    <n v="1.1299999999999999"/>
    <n v="1.99"/>
    <n v="1.1227272727272728"/>
    <n v="0.1398452351129299"/>
    <n v="-0.83324223274426823"/>
    <n v="-0.24432322407369456"/>
    <n v="-0.22501231488409287"/>
    <m/>
    <m/>
    <n v="1.2536893926709713"/>
    <n v="0.21631060732902863"/>
    <m/>
    <m/>
    <m/>
    <m/>
    <m/>
    <s v="Mid"/>
    <s v="Mid"/>
    <s v="Mid"/>
    <s v="Mid"/>
    <x v="2"/>
  </r>
  <r>
    <s v=" Toulouse"/>
    <x v="1"/>
    <x v="9"/>
    <n v="34"/>
    <n v="11"/>
    <n v="9"/>
    <n v="14"/>
    <n v="44"/>
    <n v="43"/>
    <n v="1"/>
    <n v="42"/>
    <n v="1.24"/>
    <n v="49.1"/>
    <n v="36.799999999999997"/>
    <n v="12.4"/>
    <n v="0.36"/>
    <n v="27"/>
    <n v="25.2"/>
    <n v="45"/>
    <n v="34"/>
    <n v="374"/>
    <n v="3060"/>
    <n v="34"/>
    <n v="42"/>
    <n v="34"/>
    <n v="76"/>
    <n v="39"/>
    <n v="3"/>
    <n v="4"/>
    <n v="54"/>
    <n v="3"/>
    <n v="49.1"/>
    <n v="46"/>
    <n v="34.700000000000003"/>
    <n v="80.599999999999994"/>
    <n v="543"/>
    <n v="1219"/>
    <n v="1.24"/>
    <n v="1"/>
    <n v="2.2400000000000002"/>
    <n v="1.1499999999999999"/>
    <n v="2.15"/>
    <n v="1.45"/>
    <n v="1.02"/>
    <n v="2.46"/>
    <n v="1.35"/>
    <n v="2.37"/>
    <n v="0.91056910569105698"/>
    <n v="-0.14685697392082137"/>
    <n v="-0.4206222166300172"/>
    <n v="-0.7641869811640033"/>
    <n v="0.16419817572623058"/>
    <m/>
    <m/>
    <n v="1.1795642109680222"/>
    <n v="6.0435789031977771E-2"/>
    <m/>
    <m/>
    <m/>
    <m/>
    <m/>
    <s v="Low"/>
    <s v="Mid"/>
    <s v="Mid"/>
    <s v="Mid"/>
    <x v="2"/>
  </r>
  <r>
    <s v=" Auxerre"/>
    <x v="1"/>
    <x v="10"/>
    <n v="34"/>
    <n v="11"/>
    <n v="9"/>
    <n v="14"/>
    <n v="48"/>
    <n v="51"/>
    <n v="-3"/>
    <n v="42"/>
    <n v="1.24"/>
    <n v="41"/>
    <n v="58.6"/>
    <n v="-17.600000000000001"/>
    <n v="-0.52"/>
    <n v="29"/>
    <n v="25.9"/>
    <n v="42.5"/>
    <n v="34"/>
    <n v="374"/>
    <n v="3060"/>
    <n v="34"/>
    <n v="47"/>
    <n v="35"/>
    <n v="82"/>
    <n v="43"/>
    <n v="4"/>
    <n v="5"/>
    <n v="68"/>
    <n v="4"/>
    <n v="41"/>
    <n v="37.299999999999997"/>
    <n v="32"/>
    <n v="69.3"/>
    <n v="484"/>
    <n v="1084"/>
    <n v="1.38"/>
    <n v="1.03"/>
    <n v="2.41"/>
    <n v="1.26"/>
    <n v="2.29"/>
    <n v="1.21"/>
    <n v="0.94"/>
    <n v="2.15"/>
    <n v="1.1000000000000001"/>
    <n v="2.04"/>
    <n v="1.1209302325581396"/>
    <n v="6.5053354495429497E-2"/>
    <n v="-0.87349784407248787"/>
    <n v="-1.1464397437304068"/>
    <n v="-0.29986048615530936"/>
    <m/>
    <m/>
    <n v="1.0588460624117721"/>
    <n v="0.18115393758822784"/>
    <m/>
    <m/>
    <m/>
    <m/>
    <m/>
    <s v="Low"/>
    <s v="Low"/>
    <s v="Mid"/>
    <s v="Mid"/>
    <x v="4"/>
  </r>
  <r>
    <s v=" Rennes"/>
    <x v="1"/>
    <x v="11"/>
    <n v="34"/>
    <n v="13"/>
    <n v="2"/>
    <n v="19"/>
    <n v="51"/>
    <n v="50"/>
    <n v="1"/>
    <n v="41"/>
    <n v="1.21"/>
    <n v="48.6"/>
    <n v="46"/>
    <n v="2.6"/>
    <n v="0.08"/>
    <n v="35"/>
    <n v="25.1"/>
    <n v="50.9"/>
    <n v="34"/>
    <n v="374"/>
    <n v="3060"/>
    <n v="34"/>
    <n v="51"/>
    <n v="32"/>
    <n v="83"/>
    <n v="46"/>
    <n v="5"/>
    <n v="8"/>
    <n v="67"/>
    <n v="2"/>
    <n v="48.6"/>
    <n v="42.7"/>
    <n v="29.6"/>
    <n v="72.400000000000006"/>
    <n v="663"/>
    <n v="1440"/>
    <n v="1.5"/>
    <n v="0.94"/>
    <n v="2.44"/>
    <n v="1.35"/>
    <n v="2.29"/>
    <n v="1.43"/>
    <n v="0.87"/>
    <n v="2.2999999999999998"/>
    <n v="1.26"/>
    <n v="2.13"/>
    <n v="1.0608695652173914"/>
    <n v="0.10244929480417941"/>
    <n v="0.32075195866469408"/>
    <n v="0.13792953849270903"/>
    <n v="-7.531597234166118E-2"/>
    <m/>
    <m/>
    <n v="1.4813006651791067"/>
    <n v="-0.27130066517910678"/>
    <m/>
    <m/>
    <m/>
    <m/>
    <m/>
    <s v="Mid"/>
    <s v="Mid"/>
    <s v="Mid"/>
    <s v="Mid"/>
    <x v="2"/>
  </r>
  <r>
    <s v=" Nantes"/>
    <x v="1"/>
    <x v="12"/>
    <n v="34"/>
    <n v="8"/>
    <n v="12"/>
    <n v="14"/>
    <n v="39"/>
    <n v="52"/>
    <n v="-13"/>
    <n v="36"/>
    <n v="1.06"/>
    <n v="39.1"/>
    <n v="55.5"/>
    <n v="-16.399999999999999"/>
    <n v="-0.48"/>
    <n v="30"/>
    <n v="26.7"/>
    <n v="40.4"/>
    <n v="34"/>
    <n v="374"/>
    <n v="3060"/>
    <n v="34"/>
    <n v="39"/>
    <n v="27"/>
    <n v="66"/>
    <n v="34"/>
    <n v="5"/>
    <n v="5"/>
    <n v="71"/>
    <n v="4"/>
    <n v="39.1"/>
    <n v="35.299999999999997"/>
    <n v="27.8"/>
    <n v="63.1"/>
    <n v="502"/>
    <n v="1053"/>
    <n v="1.1499999999999999"/>
    <n v="0.79"/>
    <n v="1.94"/>
    <n v="1"/>
    <n v="1.79"/>
    <n v="1.1499999999999999"/>
    <n v="0.82"/>
    <n v="1.97"/>
    <n v="1.04"/>
    <n v="1.86"/>
    <n v="0.98477157360406087"/>
    <n v="-0.52081637700832339"/>
    <n v="-0.97749150667038853"/>
    <n v="-1.4675320642861862"/>
    <n v="-0.56931390273168725"/>
    <m/>
    <m/>
    <n v="0.92282263296879385"/>
    <n v="0.1371773670312062"/>
    <m/>
    <m/>
    <m/>
    <m/>
    <m/>
    <s v="Low"/>
    <s v="Low"/>
    <s v="Mid"/>
    <s v="Mid"/>
    <x v="4"/>
  </r>
  <r>
    <s v=" Angers"/>
    <x v="1"/>
    <x v="13"/>
    <n v="34"/>
    <n v="10"/>
    <n v="6"/>
    <n v="18"/>
    <n v="32"/>
    <n v="53"/>
    <n v="-21"/>
    <n v="36"/>
    <n v="1.06"/>
    <n v="36"/>
    <n v="57.8"/>
    <n v="-21.8"/>
    <n v="-0.64"/>
    <n v="30"/>
    <n v="27.5"/>
    <n v="41.2"/>
    <n v="34"/>
    <n v="374"/>
    <n v="3060"/>
    <n v="34"/>
    <n v="31"/>
    <n v="17"/>
    <n v="48"/>
    <n v="26"/>
    <n v="5"/>
    <n v="6"/>
    <n v="49"/>
    <n v="2"/>
    <n v="36"/>
    <n v="31.3"/>
    <n v="23.5"/>
    <n v="54.7"/>
    <n v="502"/>
    <n v="953"/>
    <n v="0.91"/>
    <n v="0.5"/>
    <n v="1.41"/>
    <n v="0.76"/>
    <n v="1.26"/>
    <n v="1.06"/>
    <n v="0.69"/>
    <n v="1.75"/>
    <n v="0.92"/>
    <n v="1.61"/>
    <n v="0.80571428571428572"/>
    <n v="-1.1814779891295764"/>
    <n v="-1.312954934405552"/>
    <n v="-1.3452111802649362"/>
    <n v="-0.89864585632503813"/>
    <m/>
    <m/>
    <n v="0.78911798698353119"/>
    <n v="0.27088201301646886"/>
    <m/>
    <m/>
    <m/>
    <m/>
    <m/>
    <s v="Low"/>
    <s v="Low"/>
    <s v="Low"/>
    <s v="Low"/>
    <x v="4"/>
  </r>
  <r>
    <s v=" Le Havre"/>
    <x v="1"/>
    <x v="15"/>
    <n v="34"/>
    <n v="10"/>
    <n v="4"/>
    <n v="20"/>
    <n v="40"/>
    <n v="71"/>
    <n v="-31"/>
    <n v="34"/>
    <n v="1"/>
    <n v="41.4"/>
    <n v="62.8"/>
    <n v="-21.4"/>
    <n v="-0.63"/>
    <n v="31"/>
    <n v="26.9"/>
    <n v="43.1"/>
    <n v="34"/>
    <n v="374"/>
    <n v="3060"/>
    <n v="34"/>
    <n v="37"/>
    <n v="21"/>
    <n v="58"/>
    <n v="28"/>
    <n v="9"/>
    <n v="10"/>
    <n v="56"/>
    <n v="4"/>
    <n v="41.4"/>
    <n v="33.4"/>
    <n v="24.4"/>
    <n v="57.8"/>
    <n v="538"/>
    <n v="1051"/>
    <n v="1.0900000000000001"/>
    <n v="0.62"/>
    <n v="1.71"/>
    <n v="0.82"/>
    <n v="1.44"/>
    <n v="1.22"/>
    <n v="0.72"/>
    <n v="1.94"/>
    <n v="0.98"/>
    <n v="1.7"/>
    <n v="0.88144329896907214"/>
    <n v="-0.8075185860420746"/>
    <n v="-0.98420077522509175"/>
    <n v="-1.0546990807144698"/>
    <n v="-0.61422280549441699"/>
    <m/>
    <m/>
    <n v="0.98549995428386372"/>
    <n v="1.4500045716136278E-2"/>
    <m/>
    <m/>
    <m/>
    <m/>
    <m/>
    <s v="Low"/>
    <s v="Low"/>
    <s v="Mid"/>
    <s v="Mid"/>
    <x v="4"/>
  </r>
  <r>
    <s v=" Reims"/>
    <x v="1"/>
    <x v="14"/>
    <n v="34"/>
    <n v="8"/>
    <n v="9"/>
    <n v="17"/>
    <n v="33"/>
    <n v="47"/>
    <n v="-14"/>
    <n v="33"/>
    <n v="0.97"/>
    <n v="37.4"/>
    <n v="57.4"/>
    <n v="-19.899999999999999"/>
    <n v="-0.59"/>
    <n v="34"/>
    <n v="24.5"/>
    <n v="44.1"/>
    <n v="34"/>
    <n v="374"/>
    <n v="3060"/>
    <n v="34"/>
    <n v="32"/>
    <n v="19"/>
    <n v="51"/>
    <n v="31"/>
    <n v="1"/>
    <n v="2"/>
    <n v="66"/>
    <n v="6"/>
    <n v="37.4"/>
    <n v="35.9"/>
    <n v="26.5"/>
    <n v="62.3"/>
    <n v="586"/>
    <n v="1156"/>
    <n v="0.94"/>
    <n v="0.56000000000000005"/>
    <n v="1.5"/>
    <n v="0.91"/>
    <n v="1.47"/>
    <n v="1.1000000000000001"/>
    <n v="0.78"/>
    <n v="1.88"/>
    <n v="1.06"/>
    <n v="1.83"/>
    <n v="0.79787234042553201"/>
    <n v="-1.0692901682033258"/>
    <n v="-0.63196417610317013"/>
    <n v="-0.90179797568790832"/>
    <n v="-0.70404061101987636"/>
    <m/>
    <m/>
    <n v="0.91280615804195664"/>
    <n v="5.7193841958043334E-2"/>
    <m/>
    <m/>
    <m/>
    <m/>
    <m/>
    <s v="Low"/>
    <s v="Mid"/>
    <s v="Mid"/>
    <s v="Low"/>
    <x v="2"/>
  </r>
  <r>
    <s v=" Saint-√âtienne"/>
    <x v="1"/>
    <x v="16"/>
    <n v="34"/>
    <n v="8"/>
    <n v="6"/>
    <n v="20"/>
    <n v="39"/>
    <n v="77"/>
    <n v="-38"/>
    <n v="30"/>
    <n v="0.88"/>
    <n v="36.4"/>
    <n v="74.3"/>
    <n v="-37.9"/>
    <n v="-1.1499999999999999"/>
    <n v="32"/>
    <n v="25.9"/>
    <n v="47.1"/>
    <n v="34"/>
    <n v="374"/>
    <n v="3060"/>
    <n v="34"/>
    <n v="39"/>
    <n v="28"/>
    <n v="67"/>
    <n v="36"/>
    <n v="3"/>
    <n v="4"/>
    <n v="65"/>
    <n v="3"/>
    <n v="36.4"/>
    <n v="33.200000000000003"/>
    <n v="24.6"/>
    <n v="57.8"/>
    <n v="529"/>
    <n v="1262"/>
    <n v="1.1499999999999999"/>
    <n v="0.82"/>
    <n v="1.97"/>
    <n v="1.06"/>
    <n v="1.88"/>
    <n v="1.07"/>
    <n v="0.72"/>
    <n v="1.79"/>
    <n v="0.98"/>
    <n v="1.7"/>
    <n v="1.1005586592178771"/>
    <n v="-0.48342043669957319"/>
    <n v="-0.2763729427038969"/>
    <n v="-0.443094660608224"/>
    <n v="-0.83876731930806514"/>
    <m/>
    <m/>
    <n v="1.1192623208639676"/>
    <n v="-0.23926232086396759"/>
    <m/>
    <m/>
    <m/>
    <m/>
    <m/>
    <s v="Mid"/>
    <s v="Mid"/>
    <s v="Low"/>
    <s v="Mid"/>
    <x v="2"/>
  </r>
  <r>
    <s v=" Montpellier"/>
    <x v="1"/>
    <x v="17"/>
    <n v="34"/>
    <n v="4"/>
    <n v="4"/>
    <n v="26"/>
    <n v="23"/>
    <n v="79"/>
    <n v="-56"/>
    <n v="16"/>
    <n v="0.47"/>
    <n v="33.5"/>
    <n v="63.3"/>
    <n v="-29.9"/>
    <n v="-0.91"/>
    <n v="35"/>
    <n v="26.1"/>
    <n v="45.3"/>
    <n v="34"/>
    <n v="374"/>
    <n v="3060"/>
    <n v="34"/>
    <n v="23"/>
    <n v="13"/>
    <n v="36"/>
    <n v="20"/>
    <n v="3"/>
    <n v="4"/>
    <n v="87"/>
    <n v="7"/>
    <n v="33.5"/>
    <n v="30.4"/>
    <n v="23"/>
    <n v="53.4"/>
    <n v="529"/>
    <n v="1039"/>
    <n v="0.68"/>
    <n v="0.38"/>
    <n v="1.06"/>
    <n v="0.59"/>
    <n v="0.97"/>
    <n v="0.98"/>
    <n v="0.68"/>
    <n v="1.66"/>
    <n v="0.89"/>
    <n v="1.57"/>
    <n v="0.63855421686746994"/>
    <n v="-1.6177639593983282"/>
    <n v="-1.0244563865533114"/>
    <n v="-0.71831664965603526"/>
    <n v="-1.0333725646132272"/>
    <m/>
    <m/>
    <n v="0.78394842272867638"/>
    <n v="-0.3139484227286764"/>
    <m/>
    <m/>
    <m/>
    <m/>
    <m/>
    <s v="Mid"/>
    <s v="Low"/>
    <s v="Low"/>
    <s v="Low"/>
    <x v="2"/>
  </r>
  <r>
    <s v=" Barcelona"/>
    <x v="2"/>
    <x v="0"/>
    <n v="38"/>
    <n v="28"/>
    <n v="4"/>
    <n v="6"/>
    <n v="102"/>
    <n v="39"/>
    <n v="63"/>
    <n v="88"/>
    <n v="2.3199999999999998"/>
    <n v="91.5"/>
    <n v="41.9"/>
    <n v="49.5"/>
    <n v="1.3"/>
    <n v="28"/>
    <n v="24.7"/>
    <n v="68.3"/>
    <n v="38"/>
    <n v="418"/>
    <n v="3420"/>
    <n v="38"/>
    <n v="99"/>
    <n v="72"/>
    <n v="171"/>
    <n v="92"/>
    <n v="7"/>
    <n v="8"/>
    <n v="63"/>
    <n v="3"/>
    <n v="91.5"/>
    <n v="85.2"/>
    <n v="67.5"/>
    <n v="152.69999999999999"/>
    <n v="860"/>
    <n v="2212"/>
    <n v="2.61"/>
    <n v="1.89"/>
    <n v="4.5"/>
    <n v="2.42"/>
    <n v="4.32"/>
    <n v="2.41"/>
    <n v="1.78"/>
    <n v="4.18"/>
    <n v="2.2400000000000002"/>
    <n v="4.0199999999999996"/>
    <n v="1.0765550239234452"/>
    <n v="2.6703038626716911"/>
    <n v="2.9105296207801561"/>
    <n v="2.798408765954878"/>
    <n v="2.7389752674560643"/>
    <m/>
    <m/>
    <n v="2.6651507732876056"/>
    <n v="-0.34515077328760579"/>
    <m/>
    <m/>
    <m/>
    <m/>
    <m/>
    <s v="High"/>
    <s v="High"/>
    <s v="High"/>
    <s v="High"/>
    <x v="1"/>
  </r>
  <r>
    <s v=" Real Madrid"/>
    <x v="2"/>
    <x v="1"/>
    <n v="38"/>
    <n v="26"/>
    <n v="6"/>
    <n v="6"/>
    <n v="78"/>
    <n v="38"/>
    <n v="40"/>
    <n v="84"/>
    <n v="2.21"/>
    <n v="75.3"/>
    <n v="42.8"/>
    <n v="32.5"/>
    <n v="0.86"/>
    <n v="30"/>
    <n v="26.6"/>
    <n v="60.4"/>
    <n v="38"/>
    <n v="418"/>
    <n v="3420"/>
    <n v="38"/>
    <n v="78"/>
    <n v="55"/>
    <n v="133"/>
    <n v="68"/>
    <n v="10"/>
    <n v="14"/>
    <n v="57"/>
    <n v="4"/>
    <n v="75.3"/>
    <n v="64.5"/>
    <n v="54.6"/>
    <n v="119"/>
    <n v="983"/>
    <n v="1967"/>
    <n v="2.0499999999999998"/>
    <n v="1.45"/>
    <n v="3.5"/>
    <n v="1.79"/>
    <n v="3.24"/>
    <n v="1.98"/>
    <n v="1.44"/>
    <n v="3.42"/>
    <n v="1.7"/>
    <n v="3.13"/>
    <n v="1.0233918128654971"/>
    <n v="1.4237725190466854"/>
    <n v="2.0886442228290054"/>
    <n v="1.5904900362450427"/>
    <n v="1.6012830641335798"/>
    <m/>
    <m/>
    <n v="2.1115935188691415"/>
    <n v="9.8406481130858481E-2"/>
    <m/>
    <m/>
    <m/>
    <m/>
    <m/>
    <s v="High"/>
    <s v="High"/>
    <s v="High"/>
    <s v="High"/>
    <x v="1"/>
  </r>
  <r>
    <s v=" Atl√©tico Madrid"/>
    <x v="2"/>
    <x v="2"/>
    <n v="38"/>
    <n v="22"/>
    <n v="10"/>
    <n v="6"/>
    <n v="68"/>
    <n v="30"/>
    <n v="38"/>
    <n v="76"/>
    <n v="2"/>
    <n v="64.599999999999994"/>
    <n v="33.4"/>
    <n v="31.2"/>
    <n v="0.82"/>
    <n v="24"/>
    <n v="28.4"/>
    <n v="52.6"/>
    <n v="38"/>
    <n v="418"/>
    <n v="3420"/>
    <n v="38"/>
    <n v="68"/>
    <n v="51"/>
    <n v="119"/>
    <n v="62"/>
    <n v="6"/>
    <n v="7"/>
    <n v="75"/>
    <n v="3"/>
    <n v="64.599999999999994"/>
    <n v="59.3"/>
    <n v="47.9"/>
    <n v="107.2"/>
    <n v="760"/>
    <n v="1559"/>
    <n v="1.79"/>
    <n v="1.34"/>
    <n v="3.13"/>
    <n v="1.63"/>
    <n v="2.97"/>
    <n v="1.7"/>
    <n v="1.26"/>
    <n v="2.96"/>
    <n v="1.56"/>
    <n v="2.82"/>
    <n v="1.0574324324324325"/>
    <n v="0.96255592190543326"/>
    <n v="0.71995343766953857"/>
    <n v="0.39786141703786393"/>
    <n v="0.91267988843839165"/>
    <m/>
    <m/>
    <n v="1.6849109309325798"/>
    <n v="0.31508906906742018"/>
    <m/>
    <m/>
    <m/>
    <m/>
    <m/>
    <s v="Mid"/>
    <s v="Mid"/>
    <s v="High"/>
    <s v="High"/>
    <x v="2"/>
  </r>
  <r>
    <s v=" Athletic Club"/>
    <x v="2"/>
    <x v="3"/>
    <n v="38"/>
    <n v="19"/>
    <n v="13"/>
    <n v="6"/>
    <n v="54"/>
    <n v="29"/>
    <n v="25"/>
    <n v="70"/>
    <n v="1.84"/>
    <n v="53"/>
    <n v="37.799999999999997"/>
    <n v="15.2"/>
    <n v="0.4"/>
    <n v="31"/>
    <n v="26.9"/>
    <n v="48.4"/>
    <n v="38"/>
    <n v="418"/>
    <n v="3420"/>
    <n v="38"/>
    <n v="53"/>
    <n v="40"/>
    <n v="93"/>
    <n v="50"/>
    <n v="3"/>
    <n v="6"/>
    <n v="64"/>
    <n v="3"/>
    <n v="53"/>
    <n v="48.2"/>
    <n v="36.700000000000003"/>
    <n v="84.9"/>
    <n v="682"/>
    <n v="1579"/>
    <n v="1.39"/>
    <n v="1.05"/>
    <n v="2.4500000000000002"/>
    <n v="1.32"/>
    <n v="2.37"/>
    <n v="1.39"/>
    <n v="0.97"/>
    <n v="2.36"/>
    <n v="1.27"/>
    <n v="2.23"/>
    <n v="1.0381355932203391"/>
    <n v="0.11491460824042976"/>
    <n v="0.7870461232165713"/>
    <n v="-0.24432322407369456"/>
    <n v="1.4501833183798227E-2"/>
    <m/>
    <m/>
    <n v="1.443450769696744"/>
    <n v="0.39654923030325606"/>
    <m/>
    <m/>
    <m/>
    <m/>
    <m/>
    <s v="Mid"/>
    <s v="High"/>
    <s v="Mid"/>
    <s v="Mid"/>
    <x v="2"/>
  </r>
  <r>
    <s v=" Villarreal"/>
    <x v="2"/>
    <x v="4"/>
    <n v="38"/>
    <n v="20"/>
    <n v="10"/>
    <n v="8"/>
    <n v="71"/>
    <n v="51"/>
    <n v="20"/>
    <n v="70"/>
    <n v="1.84"/>
    <n v="64.8"/>
    <n v="44.4"/>
    <n v="20.399999999999999"/>
    <n v="0.54"/>
    <n v="31"/>
    <n v="26.7"/>
    <n v="47.6"/>
    <n v="38"/>
    <n v="418"/>
    <n v="3420"/>
    <n v="38"/>
    <n v="69"/>
    <n v="51"/>
    <n v="120"/>
    <n v="64"/>
    <n v="5"/>
    <n v="7"/>
    <n v="96"/>
    <n v="4"/>
    <n v="64.8"/>
    <n v="59.1"/>
    <n v="49.7"/>
    <n v="108.8"/>
    <n v="693"/>
    <n v="1522"/>
    <n v="1.82"/>
    <n v="1.34"/>
    <n v="3.16"/>
    <n v="1.68"/>
    <n v="3.03"/>
    <n v="1.71"/>
    <n v="1.31"/>
    <n v="3.01"/>
    <n v="1.56"/>
    <n v="2.86"/>
    <n v="1.0498338870431896"/>
    <n v="0.99995186221418375"/>
    <n v="0.59583196940752814"/>
    <n v="-0.3666441080949433"/>
    <n v="0.98752805970960755"/>
    <m/>
    <m/>
    <n v="1.5910172171788817"/>
    <n v="0.24898278282111841"/>
    <m/>
    <m/>
    <m/>
    <m/>
    <m/>
    <s v="Mid"/>
    <s v="Mid"/>
    <s v="High"/>
    <s v="High"/>
    <x v="2"/>
  </r>
  <r>
    <s v=" Betis"/>
    <x v="2"/>
    <x v="5"/>
    <n v="38"/>
    <n v="16"/>
    <n v="12"/>
    <n v="10"/>
    <n v="57"/>
    <n v="50"/>
    <n v="7"/>
    <n v="60"/>
    <n v="1.58"/>
    <n v="54.7"/>
    <n v="50.6"/>
    <n v="4.0999999999999996"/>
    <n v="0.11"/>
    <n v="36"/>
    <n v="27.5"/>
    <n v="52.4"/>
    <n v="38"/>
    <n v="418"/>
    <n v="3420"/>
    <n v="38"/>
    <n v="55"/>
    <n v="37"/>
    <n v="92"/>
    <n v="48"/>
    <n v="7"/>
    <n v="10"/>
    <n v="75"/>
    <n v="4"/>
    <n v="54.7"/>
    <n v="46.9"/>
    <n v="37.5"/>
    <n v="84.5"/>
    <n v="679"/>
    <n v="1486"/>
    <n v="1.45"/>
    <n v="0.97"/>
    <n v="2.42"/>
    <n v="1.26"/>
    <n v="2.2400000000000002"/>
    <n v="1.44"/>
    <n v="0.99"/>
    <n v="2.4300000000000002"/>
    <n v="1.23"/>
    <n v="2.2200000000000002"/>
    <n v="0.99588477366255135"/>
    <n v="7.7518667931679289E-2"/>
    <n v="0.47506513542286927"/>
    <n v="0.36728119603255122"/>
    <n v="0.11928927296350121"/>
    <m/>
    <m/>
    <n v="1.4608878936637666"/>
    <n v="0.11911210633623348"/>
    <m/>
    <m/>
    <m/>
    <m/>
    <m/>
    <s v="Mid"/>
    <s v="Mid"/>
    <s v="Mid"/>
    <s v="Mid"/>
    <x v="2"/>
  </r>
  <r>
    <s v=" Celta Vigo"/>
    <x v="2"/>
    <x v="6"/>
    <n v="38"/>
    <n v="16"/>
    <n v="7"/>
    <n v="15"/>
    <n v="59"/>
    <n v="57"/>
    <n v="2"/>
    <n v="55"/>
    <n v="1.45"/>
    <n v="54.2"/>
    <n v="43.4"/>
    <n v="10.9"/>
    <n v="0.28999999999999998"/>
    <n v="30"/>
    <n v="26.9"/>
    <n v="53.6"/>
    <n v="38"/>
    <n v="418"/>
    <n v="3420"/>
    <n v="38"/>
    <n v="58"/>
    <n v="40"/>
    <n v="98"/>
    <n v="50"/>
    <n v="8"/>
    <n v="9"/>
    <n v="84"/>
    <n v="6"/>
    <n v="54.2"/>
    <n v="47.3"/>
    <n v="38.4"/>
    <n v="85.7"/>
    <n v="709"/>
    <n v="1659"/>
    <n v="1.53"/>
    <n v="1.05"/>
    <n v="2.58"/>
    <n v="1.32"/>
    <n v="2.37"/>
    <n v="1.43"/>
    <n v="1.01"/>
    <n v="2.44"/>
    <n v="1.24"/>
    <n v="2.2599999999999998"/>
    <n v="1.0573770491803278"/>
    <n v="0.27696368291168033"/>
    <n v="1.055416865404702"/>
    <n v="0.55076252206442533"/>
    <n v="0.13425890721774411"/>
    <m/>
    <m/>
    <n v="1.587053525566227"/>
    <n v="-0.13705352556622707"/>
    <m/>
    <m/>
    <m/>
    <m/>
    <m/>
    <s v="Mid"/>
    <s v="High"/>
    <s v="Mid"/>
    <s v="Mid"/>
    <x v="2"/>
  </r>
  <r>
    <s v=" Osasuna"/>
    <x v="2"/>
    <x v="8"/>
    <n v="38"/>
    <n v="12"/>
    <n v="16"/>
    <n v="10"/>
    <n v="48"/>
    <n v="52"/>
    <n v="-4"/>
    <n v="52"/>
    <n v="1.37"/>
    <n v="44"/>
    <n v="53.7"/>
    <n v="-9.6999999999999993"/>
    <n v="-0.25"/>
    <n v="25"/>
    <n v="27.4"/>
    <n v="46.1"/>
    <n v="38"/>
    <n v="418"/>
    <n v="3420"/>
    <n v="38"/>
    <n v="46"/>
    <n v="28"/>
    <n v="74"/>
    <n v="37"/>
    <n v="9"/>
    <n v="9"/>
    <n v="88"/>
    <n v="0"/>
    <n v="44"/>
    <n v="37.799999999999997"/>
    <n v="29.8"/>
    <n v="67.599999999999994"/>
    <n v="567"/>
    <n v="1221"/>
    <n v="1.21"/>
    <n v="0.74"/>
    <n v="1.95"/>
    <n v="0.97"/>
    <n v="1.71"/>
    <n v="1.1599999999999999"/>
    <n v="0.78"/>
    <n v="1.94"/>
    <n v="0.99"/>
    <n v="1.78"/>
    <n v="1.0051546391752577"/>
    <n v="-0.50835106357207327"/>
    <n v="-0.41391294807531392"/>
    <n v="-0.5959957656347854"/>
    <n v="-0.61422280549441699"/>
    <m/>
    <m/>
    <n v="1.102962727297343"/>
    <n v="0.26703727270265709"/>
    <m/>
    <m/>
    <m/>
    <m/>
    <m/>
    <s v="Mid"/>
    <s v="Mid"/>
    <s v="Mid"/>
    <s v="Mid"/>
    <x v="2"/>
  </r>
  <r>
    <s v=" Rayo Vallecano"/>
    <x v="2"/>
    <x v="7"/>
    <n v="38"/>
    <n v="13"/>
    <n v="13"/>
    <n v="12"/>
    <n v="41"/>
    <n v="45"/>
    <n v="-4"/>
    <n v="52"/>
    <n v="1.37"/>
    <n v="45.4"/>
    <n v="49"/>
    <n v="-3.5"/>
    <n v="-0.09"/>
    <n v="26"/>
    <n v="29.3"/>
    <n v="51.7"/>
    <n v="38"/>
    <n v="418"/>
    <n v="3420"/>
    <n v="38"/>
    <n v="38"/>
    <n v="27"/>
    <n v="65"/>
    <n v="38"/>
    <n v="0"/>
    <n v="1"/>
    <n v="96"/>
    <n v="3"/>
    <n v="45.4"/>
    <n v="44.6"/>
    <n v="36.200000000000003"/>
    <n v="80.900000000000006"/>
    <n v="589"/>
    <n v="1362"/>
    <n v="1"/>
    <n v="0.71"/>
    <n v="1.71"/>
    <n v="1"/>
    <n v="1.71"/>
    <n v="1.2"/>
    <n v="0.95"/>
    <n v="2.15"/>
    <n v="1.17"/>
    <n v="2.13"/>
    <n v="0.79534883720930238"/>
    <n v="-0.8075185860420746"/>
    <n v="5.9090485031266557E-2"/>
    <n v="0.26025042251395886"/>
    <n v="-0.29986048615530936"/>
    <m/>
    <m/>
    <n v="1.116064168803419"/>
    <n v="0.25393583119658114"/>
    <m/>
    <m/>
    <m/>
    <m/>
    <m/>
    <s v="Mid"/>
    <s v="Mid"/>
    <s v="Mid"/>
    <s v="Mid"/>
    <x v="2"/>
  </r>
  <r>
    <s v=" Mallorca"/>
    <x v="2"/>
    <x v="9"/>
    <n v="38"/>
    <n v="13"/>
    <n v="9"/>
    <n v="16"/>
    <n v="35"/>
    <n v="44"/>
    <n v="-9"/>
    <n v="48"/>
    <n v="1.26"/>
    <n v="38.799999999999997"/>
    <n v="46.8"/>
    <n v="-8.1"/>
    <n v="-0.21"/>
    <n v="28"/>
    <n v="28.7"/>
    <n v="46.8"/>
    <n v="38"/>
    <n v="418"/>
    <n v="3420"/>
    <n v="38"/>
    <n v="34"/>
    <n v="24"/>
    <n v="58"/>
    <n v="30"/>
    <n v="4"/>
    <n v="5"/>
    <n v="81"/>
    <n v="6"/>
    <n v="38.799999999999997"/>
    <n v="34.9"/>
    <n v="26.5"/>
    <n v="61.3"/>
    <n v="479"/>
    <n v="1184"/>
    <n v="0.89"/>
    <n v="0.63"/>
    <n v="1.53"/>
    <n v="0.79"/>
    <n v="1.42"/>
    <n v="1.02"/>
    <n v="0.7"/>
    <n v="1.72"/>
    <n v="0.92"/>
    <n v="1.61"/>
    <n v="0.88953488372093026"/>
    <n v="-1.0318942278945755"/>
    <n v="-0.53803441633732441"/>
    <n v="-0.4889649921161931"/>
    <n v="-0.94355475908776787"/>
    <m/>
    <m/>
    <n v="0.97090423751131338"/>
    <n v="0.28909576248868663"/>
    <m/>
    <m/>
    <m/>
    <m/>
    <m/>
    <s v="Mid"/>
    <s v="Mid"/>
    <s v="Low"/>
    <s v="Low"/>
    <x v="2"/>
  </r>
  <r>
    <s v=" Valencia"/>
    <x v="2"/>
    <x v="11"/>
    <n v="38"/>
    <n v="11"/>
    <n v="13"/>
    <n v="14"/>
    <n v="44"/>
    <n v="54"/>
    <n v="-10"/>
    <n v="46"/>
    <n v="1.21"/>
    <n v="43.3"/>
    <n v="51.9"/>
    <n v="-8.6"/>
    <n v="-0.23"/>
    <n v="32"/>
    <n v="24.7"/>
    <n v="48.4"/>
    <n v="38"/>
    <n v="418"/>
    <n v="3420"/>
    <n v="38"/>
    <n v="43"/>
    <n v="26"/>
    <n v="69"/>
    <n v="38"/>
    <n v="5"/>
    <n v="5"/>
    <n v="86"/>
    <n v="1"/>
    <n v="43.3"/>
    <n v="39.299999999999997"/>
    <n v="30"/>
    <n v="69.3"/>
    <n v="572"/>
    <n v="1340"/>
    <n v="1.1299999999999999"/>
    <n v="0.68"/>
    <n v="1.82"/>
    <n v="1"/>
    <n v="1.68"/>
    <n v="1.1399999999999999"/>
    <n v="0.79"/>
    <n v="1.93"/>
    <n v="1.03"/>
    <n v="1.82"/>
    <n v="0.94300518134715028"/>
    <n v="-0.6704001382433239"/>
    <n v="-1.4711469070469402E-2"/>
    <n v="-0.24432322407369456"/>
    <n v="-0.62919243974866024"/>
    <m/>
    <m/>
    <n v="1.1427978595451322"/>
    <n v="6.720214045486772E-2"/>
    <m/>
    <m/>
    <m/>
    <m/>
    <m/>
    <s v="Mid"/>
    <s v="Mid"/>
    <s v="Mid"/>
    <s v="Mid"/>
    <x v="2"/>
  </r>
  <r>
    <s v=" Real Sociedad"/>
    <x v="2"/>
    <x v="10"/>
    <n v="38"/>
    <n v="13"/>
    <n v="7"/>
    <n v="18"/>
    <n v="35"/>
    <n v="46"/>
    <n v="-11"/>
    <n v="46"/>
    <n v="1.21"/>
    <n v="42.5"/>
    <n v="43.9"/>
    <n v="-1.5"/>
    <n v="-0.04"/>
    <n v="31"/>
    <n v="25.2"/>
    <n v="53.8"/>
    <n v="38"/>
    <n v="418"/>
    <n v="3420"/>
    <n v="38"/>
    <n v="34"/>
    <n v="22"/>
    <n v="56"/>
    <n v="30"/>
    <n v="4"/>
    <n v="4"/>
    <n v="85"/>
    <n v="4"/>
    <n v="42.5"/>
    <n v="39.299999999999997"/>
    <n v="30.9"/>
    <n v="70.3"/>
    <n v="645"/>
    <n v="1341"/>
    <n v="0.89"/>
    <n v="0.57999999999999996"/>
    <n v="1.47"/>
    <n v="0.79"/>
    <n v="1.37"/>
    <n v="1.1200000000000001"/>
    <n v="0.81"/>
    <n v="1.93"/>
    <n v="1.03"/>
    <n v="1.85"/>
    <n v="0.76165803108808294"/>
    <n v="-1.106686108512076"/>
    <n v="-1.1356834793117767E-2"/>
    <n v="0.58134274306973699"/>
    <n v="-0.62919243974866024"/>
    <m/>
    <m/>
    <n v="1.1164359996046804"/>
    <n v="9.3564000395319535E-2"/>
    <m/>
    <m/>
    <m/>
    <m/>
    <m/>
    <s v="Mid"/>
    <s v="Mid"/>
    <s v="Mid"/>
    <s v="Low"/>
    <x v="2"/>
  </r>
  <r>
    <s v=" Getafe"/>
    <x v="2"/>
    <x v="12"/>
    <n v="38"/>
    <n v="11"/>
    <n v="9"/>
    <n v="18"/>
    <n v="34"/>
    <n v="39"/>
    <n v="-5"/>
    <n v="42"/>
    <n v="1.1100000000000001"/>
    <n v="36.799999999999997"/>
    <n v="46.2"/>
    <n v="-9.4"/>
    <n v="-0.25"/>
    <n v="30"/>
    <n v="27.7"/>
    <n v="41.8"/>
    <n v="38"/>
    <n v="418"/>
    <n v="3420"/>
    <n v="38"/>
    <n v="34"/>
    <n v="21"/>
    <n v="55"/>
    <n v="29"/>
    <n v="5"/>
    <n v="5"/>
    <n v="110"/>
    <n v="7"/>
    <n v="36.799999999999997"/>
    <n v="33"/>
    <n v="23.9"/>
    <n v="56.9"/>
    <n v="368"/>
    <n v="981"/>
    <n v="0.89"/>
    <n v="0.55000000000000004"/>
    <n v="1.45"/>
    <n v="0.76"/>
    <n v="1.32"/>
    <n v="0.97"/>
    <n v="0.63"/>
    <n v="1.6"/>
    <n v="0.87"/>
    <n v="1.5"/>
    <n v="0.90624999999999989"/>
    <n v="-1.1316167353845761"/>
    <n v="-1.2190251746397063"/>
    <n v="-1.2534705172490004"/>
    <n v="-1.1231903701386863"/>
    <m/>
    <m/>
    <n v="0.80154796931563299"/>
    <n v="0.30845203068436711"/>
    <m/>
    <m/>
    <m/>
    <m/>
    <m/>
    <s v="Low"/>
    <s v="Low"/>
    <s v="Low"/>
    <s v="Low"/>
    <x v="4"/>
  </r>
  <r>
    <s v=" Alavés"/>
    <x v="2"/>
    <x v="15"/>
    <n v="38"/>
    <n v="10"/>
    <n v="12"/>
    <n v="16"/>
    <n v="38"/>
    <n v="48"/>
    <n v="-10"/>
    <n v="42"/>
    <n v="1.1100000000000001"/>
    <n v="42.8"/>
    <n v="47"/>
    <n v="-4.2"/>
    <n v="-0.11"/>
    <n v="29"/>
    <n v="26.6"/>
    <n v="45.3"/>
    <n v="38"/>
    <n v="418"/>
    <n v="3420"/>
    <n v="38"/>
    <n v="38"/>
    <n v="20"/>
    <n v="58"/>
    <n v="29"/>
    <n v="9"/>
    <n v="11"/>
    <n v="107"/>
    <n v="5"/>
    <n v="42.8"/>
    <n v="34.1"/>
    <n v="25.4"/>
    <n v="59.5"/>
    <n v="449"/>
    <n v="1160"/>
    <n v="1"/>
    <n v="0.53"/>
    <n v="1.53"/>
    <n v="0.76"/>
    <n v="1.29"/>
    <n v="1.1299999999999999"/>
    <n v="0.67"/>
    <n v="1.79"/>
    <n v="0.9"/>
    <n v="1.57"/>
    <n v="0.85474860335195535"/>
    <n v="-1.0318942278945755"/>
    <n v="-0.61854563899376358"/>
    <n v="-0.71831664965603526"/>
    <n v="-0.83876731930806514"/>
    <m/>
    <m/>
    <n v="1.0112560354285682"/>
    <n v="9.8743964571431864E-2"/>
    <m/>
    <m/>
    <m/>
    <m/>
    <m/>
    <s v="Mid"/>
    <s v="Mid"/>
    <s v="Low"/>
    <s v="Low"/>
    <x v="2"/>
  </r>
  <r>
    <s v=" Espanyol"/>
    <x v="2"/>
    <x v="13"/>
    <n v="38"/>
    <n v="11"/>
    <n v="9"/>
    <n v="18"/>
    <n v="40"/>
    <n v="51"/>
    <n v="-11"/>
    <n v="42"/>
    <n v="1.1100000000000001"/>
    <n v="34.4"/>
    <n v="53.8"/>
    <n v="-19.399999999999999"/>
    <n v="-0.51"/>
    <n v="27"/>
    <n v="25.2"/>
    <n v="39.799999999999997"/>
    <n v="38"/>
    <n v="418"/>
    <n v="3420"/>
    <n v="38"/>
    <n v="38"/>
    <n v="27"/>
    <n v="65"/>
    <n v="33"/>
    <n v="5"/>
    <n v="5"/>
    <n v="88"/>
    <n v="1"/>
    <n v="34.4"/>
    <n v="30.5"/>
    <n v="24.5"/>
    <n v="55"/>
    <n v="497"/>
    <n v="1000"/>
    <n v="1"/>
    <n v="0.71"/>
    <n v="1.71"/>
    <n v="0.87"/>
    <n v="1.58"/>
    <n v="0.91"/>
    <n v="0.65"/>
    <n v="1.55"/>
    <n v="0.8"/>
    <n v="1.45"/>
    <n v="1.1032258064516129"/>
    <n v="-0.8075185860420746"/>
    <n v="-1.1552871233700253"/>
    <n v="-1.5592727273021232"/>
    <n v="-1.1980385414099024"/>
    <m/>
    <m/>
    <n v="0.79033432966187855"/>
    <n v="0.31966567033812154"/>
    <m/>
    <m/>
    <m/>
    <m/>
    <m/>
    <s v="Low"/>
    <s v="Low"/>
    <s v="Low"/>
    <s v="Mid"/>
    <x v="4"/>
  </r>
  <r>
    <s v=" Sevilla"/>
    <x v="2"/>
    <x v="16"/>
    <n v="38"/>
    <n v="10"/>
    <n v="11"/>
    <n v="17"/>
    <n v="42"/>
    <n v="55"/>
    <n v="-13"/>
    <n v="41"/>
    <n v="1.08"/>
    <n v="42.7"/>
    <n v="47.4"/>
    <n v="-4.7"/>
    <n v="-0.12"/>
    <n v="35"/>
    <n v="26.1"/>
    <n v="50.5"/>
    <n v="38"/>
    <n v="418"/>
    <n v="3420"/>
    <n v="38"/>
    <n v="39"/>
    <n v="32"/>
    <n v="71"/>
    <n v="37"/>
    <n v="2"/>
    <n v="3"/>
    <n v="98"/>
    <n v="8"/>
    <n v="42.7"/>
    <n v="40.299999999999997"/>
    <n v="30.8"/>
    <n v="71.099999999999994"/>
    <n v="594"/>
    <n v="1193"/>
    <n v="1.03"/>
    <n v="0.84"/>
    <n v="1.87"/>
    <n v="0.97"/>
    <n v="1.82"/>
    <n v="1.1200000000000001"/>
    <n v="0.81"/>
    <n v="1.93"/>
    <n v="1.06"/>
    <n v="1.87"/>
    <n v="0.96891191709844571"/>
    <n v="-0.6080735710620736"/>
    <n v="-0.5078427078411597"/>
    <n v="7.6769096482084687E-2"/>
    <n v="-0.62919243974866024"/>
    <m/>
    <m/>
    <n v="1.0991543888775541"/>
    <n v="-1.9154388877554052E-2"/>
    <m/>
    <m/>
    <m/>
    <m/>
    <m/>
    <s v="Mid"/>
    <s v="Mid"/>
    <s v="Mid"/>
    <s v="Mid"/>
    <x v="2"/>
  </r>
  <r>
    <s v=" Girona"/>
    <x v="2"/>
    <x v="14"/>
    <n v="38"/>
    <n v="11"/>
    <n v="8"/>
    <n v="19"/>
    <n v="44"/>
    <n v="60"/>
    <n v="-16"/>
    <n v="41"/>
    <n v="1.08"/>
    <n v="42.5"/>
    <n v="50.4"/>
    <n v="-8"/>
    <n v="-0.21"/>
    <n v="30"/>
    <n v="27.5"/>
    <n v="56.3"/>
    <n v="38"/>
    <n v="418"/>
    <n v="3420"/>
    <n v="38"/>
    <n v="43"/>
    <n v="31"/>
    <n v="74"/>
    <n v="39"/>
    <n v="4"/>
    <n v="5"/>
    <n v="76"/>
    <n v="2"/>
    <n v="42.5"/>
    <n v="38.6"/>
    <n v="31.6"/>
    <n v="70.2"/>
    <n v="765"/>
    <n v="1691"/>
    <n v="1.1299999999999999"/>
    <n v="0.82"/>
    <n v="1.95"/>
    <n v="1.03"/>
    <n v="1.84"/>
    <n v="1.1200000000000001"/>
    <n v="0.83"/>
    <n v="1.95"/>
    <n v="1.02"/>
    <n v="1.85"/>
    <n v="1"/>
    <n v="-0.50835106357207327"/>
    <n v="1.1627651622799544"/>
    <n v="0.9635955056361406"/>
    <n v="-0.59925317124017374"/>
    <m/>
    <m/>
    <n v="1.4117522787490948"/>
    <n v="-0.33175227874909474"/>
    <m/>
    <m/>
    <m/>
    <m/>
    <m/>
    <s v="High"/>
    <s v="High"/>
    <s v="Mid"/>
    <s v="Mid"/>
    <x v="1"/>
  </r>
  <r>
    <s v=" Legan√©s"/>
    <x v="2"/>
    <x v="17"/>
    <n v="38"/>
    <n v="9"/>
    <n v="13"/>
    <n v="16"/>
    <n v="39"/>
    <n v="56"/>
    <n v="-17"/>
    <n v="40"/>
    <n v="1.05"/>
    <n v="36"/>
    <n v="59.4"/>
    <n v="-23.4"/>
    <n v="-0.62"/>
    <n v="26"/>
    <n v="27.8"/>
    <n v="42.6"/>
    <n v="38"/>
    <n v="418"/>
    <n v="3420"/>
    <n v="38"/>
    <n v="38"/>
    <n v="27"/>
    <n v="65"/>
    <n v="33"/>
    <n v="5"/>
    <n v="7"/>
    <n v="82"/>
    <n v="6"/>
    <n v="36"/>
    <n v="30.6"/>
    <n v="23.3"/>
    <n v="53.8"/>
    <n v="417"/>
    <n v="1030"/>
    <n v="1"/>
    <n v="0.71"/>
    <n v="1.71"/>
    <n v="0.87"/>
    <n v="1.58"/>
    <n v="0.95"/>
    <n v="0.61"/>
    <n v="1.56"/>
    <n v="0.8"/>
    <n v="1.42"/>
    <n v="1.096153846153846"/>
    <n v="-0.8075185860420746"/>
    <n v="-1.0546480950494761"/>
    <n v="-1.1311496332277504"/>
    <n v="-1.1830689071556593"/>
    <m/>
    <m/>
    <n v="0.87721364171377092"/>
    <n v="0.17278635828622912"/>
    <m/>
    <m/>
    <m/>
    <m/>
    <m/>
    <s v="Low"/>
    <s v="Low"/>
    <s v="Low"/>
    <s v="Mid"/>
    <x v="4"/>
  </r>
  <r>
    <s v=" Las Palmas"/>
    <x v="2"/>
    <x v="18"/>
    <n v="38"/>
    <n v="8"/>
    <n v="8"/>
    <n v="22"/>
    <n v="40"/>
    <n v="61"/>
    <n v="-21"/>
    <n v="32"/>
    <n v="0.84"/>
    <n v="36.299999999999997"/>
    <n v="66.8"/>
    <n v="-30.5"/>
    <n v="-0.8"/>
    <n v="34"/>
    <n v="26.8"/>
    <n v="50.7"/>
    <n v="38"/>
    <n v="418"/>
    <n v="3420"/>
    <n v="38"/>
    <n v="38"/>
    <n v="27"/>
    <n v="65"/>
    <n v="35"/>
    <n v="3"/>
    <n v="4"/>
    <n v="110"/>
    <n v="4"/>
    <n v="36.299999999999997"/>
    <n v="33.200000000000003"/>
    <n v="26.3"/>
    <n v="59.4"/>
    <n v="499"/>
    <n v="1210"/>
    <n v="1"/>
    <n v="0.71"/>
    <n v="1.71"/>
    <n v="0.92"/>
    <n v="1.63"/>
    <n v="0.96"/>
    <n v="0.69"/>
    <n v="1.65"/>
    <n v="0.87"/>
    <n v="1.56"/>
    <n v="1.0363636363636364"/>
    <n v="-0.8075185860420746"/>
    <n v="-0.4508139251261819"/>
    <n v="0.1073493174873974"/>
    <n v="-1.0483421988674704"/>
    <m/>
    <m/>
    <n v="1.0452045516239592"/>
    <n v="-0.20520455162395923"/>
    <m/>
    <m/>
    <m/>
    <m/>
    <m/>
    <s v="Mid"/>
    <s v="Mid"/>
    <s v="Low"/>
    <s v="Mid"/>
    <x v="2"/>
  </r>
  <r>
    <s v=" Valladolid"/>
    <x v="2"/>
    <x v="19"/>
    <n v="38"/>
    <n v="4"/>
    <n v="4"/>
    <n v="30"/>
    <n v="26"/>
    <n v="90"/>
    <n v="-64"/>
    <n v="16"/>
    <n v="0.42"/>
    <n v="34.6"/>
    <n v="67.599999999999994"/>
    <n v="-33"/>
    <n v="-0.87"/>
    <n v="38"/>
    <n v="25.6"/>
    <n v="42.8"/>
    <n v="38"/>
    <n v="418"/>
    <n v="3420"/>
    <n v="38"/>
    <n v="26"/>
    <n v="15"/>
    <n v="41"/>
    <n v="21"/>
    <n v="5"/>
    <n v="5"/>
    <n v="91"/>
    <n v="5"/>
    <n v="34.6"/>
    <n v="30.7"/>
    <n v="25.7"/>
    <n v="56.4"/>
    <n v="476"/>
    <n v="991"/>
    <n v="0.68"/>
    <n v="0.39"/>
    <n v="1.08"/>
    <n v="0.55000000000000004"/>
    <n v="0.95"/>
    <n v="0.91"/>
    <n v="0.68"/>
    <n v="1.59"/>
    <n v="0.81"/>
    <n v="1.48"/>
    <n v="0.67924528301886788"/>
    <n v="-1.5928333325258281"/>
    <n v="-1.18547883186619"/>
    <n v="-1.100569412222439"/>
    <n v="-1.1381600043929296"/>
    <m/>
    <m/>
    <n v="0.70109198625113733"/>
    <n v="-0.28109198625113735"/>
    <m/>
    <m/>
    <m/>
    <m/>
    <m/>
    <s v="Low"/>
    <s v="Low"/>
    <s v="Low"/>
    <s v="Low"/>
    <x v="4"/>
  </r>
  <r>
    <s v=" Liverpool"/>
    <x v="3"/>
    <x v="0"/>
    <n v="38"/>
    <n v="25"/>
    <n v="9"/>
    <n v="4"/>
    <n v="86"/>
    <n v="41"/>
    <n v="45"/>
    <n v="84"/>
    <n v="2.21"/>
    <n v="82.2"/>
    <n v="38.6"/>
    <n v="43.6"/>
    <n v="1.1499999999999999"/>
    <n v="24"/>
    <n v="27.2"/>
    <n v="57.7"/>
    <n v="38"/>
    <n v="418"/>
    <n v="3420"/>
    <n v="38"/>
    <n v="85"/>
    <n v="65"/>
    <n v="150"/>
    <n v="76"/>
    <n v="9"/>
    <n v="9"/>
    <n v="67"/>
    <n v="3"/>
    <n v="82.2"/>
    <n v="75.2"/>
    <n v="61.6"/>
    <n v="136.80000000000001"/>
    <n v="825"/>
    <n v="1924"/>
    <n v="2.2400000000000002"/>
    <n v="1.71"/>
    <n v="3.95"/>
    <n v="2"/>
    <n v="3.71"/>
    <n v="2.16"/>
    <n v="1.62"/>
    <n v="3.78"/>
    <n v="1.98"/>
    <n v="3.6"/>
    <n v="1.0449735449735451"/>
    <n v="1.9847116236779381"/>
    <n v="1.9443949489028851"/>
    <n v="1.1776570526733274"/>
    <n v="2.1401898972863358"/>
    <m/>
    <m/>
    <n v="2.1804665720901033"/>
    <n v="2.9533427909896659E-2"/>
    <m/>
    <m/>
    <m/>
    <m/>
    <m/>
    <s v="High"/>
    <s v="High"/>
    <s v="High"/>
    <s v="High"/>
    <x v="1"/>
  </r>
  <r>
    <s v=" Arsenal"/>
    <x v="3"/>
    <x v="1"/>
    <n v="38"/>
    <n v="20"/>
    <n v="14"/>
    <n v="4"/>
    <n v="69"/>
    <n v="34"/>
    <n v="35"/>
    <n v="74"/>
    <n v="1.95"/>
    <n v="59.9"/>
    <n v="34.4"/>
    <n v="25.5"/>
    <n v="0.67"/>
    <n v="25"/>
    <n v="25.8"/>
    <n v="56.9"/>
    <n v="38"/>
    <n v="418"/>
    <n v="3420"/>
    <n v="38"/>
    <n v="67"/>
    <n v="55"/>
    <n v="122"/>
    <n v="65"/>
    <n v="2"/>
    <n v="2"/>
    <n v="70"/>
    <n v="6"/>
    <n v="59.9"/>
    <n v="58.4"/>
    <n v="45.3"/>
    <n v="103.6"/>
    <n v="852"/>
    <n v="1826"/>
    <n v="1.76"/>
    <n v="1.45"/>
    <n v="3.21"/>
    <n v="1.71"/>
    <n v="3.16"/>
    <n v="1.58"/>
    <n v="1.19"/>
    <n v="2.77"/>
    <n v="1.54"/>
    <n v="2.73"/>
    <n v="1.1588447653429603"/>
    <n v="1.0622784293954337"/>
    <n v="1.615640789722425"/>
    <n v="1.0553361686520777"/>
    <n v="0.62825683760777051"/>
    <m/>
    <m/>
    <n v="1.8761307794390334"/>
    <n v="7.3869220560966564E-2"/>
    <m/>
    <m/>
    <m/>
    <m/>
    <m/>
    <s v="High"/>
    <s v="High"/>
    <s v="High"/>
    <s v="High"/>
    <x v="1"/>
  </r>
  <r>
    <s v=" Manchester City"/>
    <x v="3"/>
    <x v="2"/>
    <n v="38"/>
    <n v="21"/>
    <n v="8"/>
    <n v="9"/>
    <n v="72"/>
    <n v="44"/>
    <n v="28"/>
    <n v="71"/>
    <n v="1.87"/>
    <n v="68.099999999999994"/>
    <n v="47.7"/>
    <n v="20.399999999999999"/>
    <n v="0.54"/>
    <n v="30"/>
    <n v="26.8"/>
    <n v="61.3"/>
    <n v="38"/>
    <n v="418"/>
    <n v="3420"/>
    <n v="38"/>
    <n v="71"/>
    <n v="51"/>
    <n v="122"/>
    <n v="68"/>
    <n v="3"/>
    <n v="4"/>
    <n v="59"/>
    <n v="2"/>
    <n v="68.099999999999994"/>
    <n v="64.900000000000006"/>
    <n v="54.2"/>
    <n v="119.1"/>
    <n v="1146"/>
    <n v="1944"/>
    <n v="1.87"/>
    <n v="1.34"/>
    <n v="3.21"/>
    <n v="1.79"/>
    <n v="3.13"/>
    <n v="1.79"/>
    <n v="1.43"/>
    <n v="3.22"/>
    <n v="1.71"/>
    <n v="3.13"/>
    <n v="0.99689440993788814"/>
    <n v="1.0622784293954337"/>
    <n v="2.0114876344499177"/>
    <n v="1.7281010307689479"/>
    <n v="1.3018903790487157"/>
    <m/>
    <m/>
    <n v="1.9454486872282448"/>
    <n v="-7.5448687228244715E-2"/>
    <m/>
    <m/>
    <m/>
    <m/>
    <m/>
    <s v="High"/>
    <s v="High"/>
    <s v="High"/>
    <s v="High"/>
    <x v="1"/>
  </r>
  <r>
    <s v=" Chelsea"/>
    <x v="3"/>
    <x v="3"/>
    <n v="38"/>
    <n v="20"/>
    <n v="9"/>
    <n v="9"/>
    <n v="64"/>
    <n v="43"/>
    <n v="21"/>
    <n v="69"/>
    <n v="1.82"/>
    <n v="67.8"/>
    <n v="47.3"/>
    <n v="20.5"/>
    <n v="0.54"/>
    <n v="29"/>
    <n v="23.7"/>
    <n v="57.1"/>
    <n v="38"/>
    <n v="418"/>
    <n v="3420"/>
    <n v="38"/>
    <n v="61"/>
    <n v="47"/>
    <n v="108"/>
    <n v="57"/>
    <n v="4"/>
    <n v="5"/>
    <n v="101"/>
    <n v="2"/>
    <n v="67.8"/>
    <n v="63.8"/>
    <n v="52.7"/>
    <n v="116.5"/>
    <n v="861"/>
    <n v="1595"/>
    <n v="1.61"/>
    <n v="1.24"/>
    <n v="2.84"/>
    <n v="1.5"/>
    <n v="2.74"/>
    <n v="1.78"/>
    <n v="1.39"/>
    <n v="3.17"/>
    <n v="1.68"/>
    <n v="3.07"/>
    <n v="0.89589905362776023"/>
    <n v="0.60106183225418153"/>
    <n v="0.84072027165419738"/>
    <n v="1.0859163896573905"/>
    <n v="1.2270422077774992"/>
    <m/>
    <m/>
    <n v="1.6230351000028709"/>
    <n v="0.19696489999712918"/>
    <m/>
    <m/>
    <m/>
    <m/>
    <m/>
    <s v="High"/>
    <s v="High"/>
    <s v="High"/>
    <s v="High"/>
    <x v="1"/>
  </r>
  <r>
    <s v=" Newcastle Utd"/>
    <x v="3"/>
    <x v="4"/>
    <n v="38"/>
    <n v="20"/>
    <n v="6"/>
    <n v="12"/>
    <n v="68"/>
    <n v="47"/>
    <n v="21"/>
    <n v="66"/>
    <n v="1.74"/>
    <n v="63.8"/>
    <n v="45.5"/>
    <n v="18.3"/>
    <n v="0.48"/>
    <n v="24"/>
    <n v="27.4"/>
    <n v="51.3"/>
    <n v="38"/>
    <n v="418"/>
    <n v="3420"/>
    <n v="38"/>
    <n v="66"/>
    <n v="50"/>
    <n v="116"/>
    <n v="61"/>
    <n v="5"/>
    <n v="6"/>
    <n v="68"/>
    <n v="1"/>
    <n v="63.8"/>
    <n v="59.5"/>
    <n v="46"/>
    <n v="105.5"/>
    <n v="759"/>
    <n v="1595"/>
    <n v="1.74"/>
    <n v="1.32"/>
    <n v="3.05"/>
    <n v="1.61"/>
    <n v="2.92"/>
    <n v="1.68"/>
    <n v="1.21"/>
    <n v="2.89"/>
    <n v="1.57"/>
    <n v="2.78"/>
    <n v="1.0553633217993079"/>
    <n v="0.86283341441543271"/>
    <n v="0.84072027165419738"/>
    <n v="0.1990899805033334"/>
    <n v="0.80789244865868937"/>
    <m/>
    <m/>
    <n v="1.6754877994139514"/>
    <n v="6.4512200586048563E-2"/>
    <m/>
    <m/>
    <m/>
    <m/>
    <m/>
    <s v="Mid"/>
    <s v="High"/>
    <s v="High"/>
    <s v="High"/>
    <x v="3"/>
  </r>
  <r>
    <s v=" Aston Villa"/>
    <x v="3"/>
    <x v="5"/>
    <n v="38"/>
    <n v="19"/>
    <n v="9"/>
    <n v="10"/>
    <n v="58"/>
    <n v="51"/>
    <n v="7"/>
    <n v="66"/>
    <n v="1.74"/>
    <n v="56.1"/>
    <n v="50.1"/>
    <n v="5.9"/>
    <n v="0.16"/>
    <n v="28"/>
    <n v="27"/>
    <n v="50.5"/>
    <n v="38"/>
    <n v="418"/>
    <n v="3420"/>
    <n v="38"/>
    <n v="56"/>
    <n v="45"/>
    <n v="101"/>
    <n v="53"/>
    <n v="3"/>
    <n v="6"/>
    <n v="76"/>
    <n v="4"/>
    <n v="56.1"/>
    <n v="51.3"/>
    <n v="41.7"/>
    <n v="93"/>
    <n v="720"/>
    <n v="1344"/>
    <n v="1.47"/>
    <n v="1.18"/>
    <n v="2.66"/>
    <n v="1.39"/>
    <n v="2.58"/>
    <n v="1.48"/>
    <n v="1.1000000000000001"/>
    <n v="2.57"/>
    <n v="1.35"/>
    <n v="2.4500000000000002"/>
    <n v="1.0350194552529184"/>
    <n v="0.37668619040168089"/>
    <n v="-1.2929319610628634E-3"/>
    <n v="7.6769096482084687E-2"/>
    <n v="0.32886415252290585"/>
    <m/>
    <m/>
    <n v="1.40825715577621"/>
    <n v="0.33174284422378997"/>
    <m/>
    <m/>
    <m/>
    <m/>
    <m/>
    <s v="Mid"/>
    <s v="Mid"/>
    <s v="Mid"/>
    <s v="Mid"/>
    <x v="2"/>
  </r>
  <r>
    <s v=" Nottingham Forest"/>
    <x v="3"/>
    <x v="6"/>
    <n v="38"/>
    <n v="19"/>
    <n v="8"/>
    <n v="11"/>
    <n v="58"/>
    <n v="46"/>
    <n v="12"/>
    <n v="65"/>
    <n v="1.71"/>
    <n v="45.5"/>
    <n v="48.9"/>
    <n v="-3.4"/>
    <n v="-0.09"/>
    <n v="23"/>
    <n v="26.1"/>
    <n v="41.2"/>
    <n v="38"/>
    <n v="418"/>
    <n v="3420"/>
    <n v="38"/>
    <n v="57"/>
    <n v="42"/>
    <n v="99"/>
    <n v="54"/>
    <n v="3"/>
    <n v="3"/>
    <n v="90"/>
    <n v="2"/>
    <n v="45.5"/>
    <n v="43.2"/>
    <n v="33"/>
    <n v="76.2"/>
    <n v="633"/>
    <n v="1125"/>
    <n v="1.5"/>
    <n v="1.1100000000000001"/>
    <n v="2.61"/>
    <n v="1.42"/>
    <n v="2.5299999999999998"/>
    <n v="1.2"/>
    <n v="0.87"/>
    <n v="2.0699999999999998"/>
    <n v="1.1399999999999999"/>
    <n v="2"/>
    <n v="1.2608695652173914"/>
    <n v="0.31435962322043026"/>
    <n v="-0.73595783870107079"/>
    <n v="-1.3452111802649362"/>
    <n v="-0.41961756018925528"/>
    <m/>
    <m/>
    <n v="1.136412849305622"/>
    <n v="0.57358715069437793"/>
    <m/>
    <m/>
    <m/>
    <m/>
    <m/>
    <s v="Low"/>
    <s v="Mid"/>
    <s v="Mid"/>
    <s v="Mid"/>
    <x v="2"/>
  </r>
  <r>
    <s v=" Brighton"/>
    <x v="3"/>
    <x v="7"/>
    <n v="38"/>
    <n v="16"/>
    <n v="13"/>
    <n v="9"/>
    <n v="66"/>
    <n v="59"/>
    <n v="7"/>
    <n v="61"/>
    <n v="1.61"/>
    <n v="58.7"/>
    <n v="54.6"/>
    <n v="4.0999999999999996"/>
    <n v="0.11"/>
    <n v="32"/>
    <n v="24.8"/>
    <n v="52.3"/>
    <n v="38"/>
    <n v="418"/>
    <n v="3420"/>
    <n v="38"/>
    <n v="64"/>
    <n v="41"/>
    <n v="105"/>
    <n v="57"/>
    <n v="7"/>
    <n v="7"/>
    <n v="78"/>
    <n v="3"/>
    <n v="58.7"/>
    <n v="53.3"/>
    <n v="40.4"/>
    <n v="93.7"/>
    <n v="816"/>
    <n v="1539"/>
    <n v="1.68"/>
    <n v="1.08"/>
    <n v="2.76"/>
    <n v="1.5"/>
    <n v="2.58"/>
    <n v="1.54"/>
    <n v="1.06"/>
    <n v="2.61"/>
    <n v="1.4"/>
    <n v="2.4700000000000002"/>
    <n v="1.0574712643678161"/>
    <n v="0.50133932476418097"/>
    <n v="0.65286075212250583"/>
    <n v="0.35199108552989483"/>
    <n v="0.38874268953987878"/>
    <m/>
    <m/>
    <n v="1.587344777197611"/>
    <n v="2.2655222802389074E-2"/>
    <m/>
    <m/>
    <m/>
    <m/>
    <m/>
    <s v="Mid"/>
    <s v="Mid"/>
    <s v="Mid"/>
    <s v="Mid"/>
    <x v="2"/>
  </r>
  <r>
    <s v=" Bournemouth"/>
    <x v="3"/>
    <x v="8"/>
    <n v="38"/>
    <n v="15"/>
    <n v="11"/>
    <n v="12"/>
    <n v="58"/>
    <n v="46"/>
    <n v="12"/>
    <n v="56"/>
    <n v="1.47"/>
    <n v="64"/>
    <n v="48.5"/>
    <n v="15.5"/>
    <n v="0.41"/>
    <n v="29"/>
    <n v="25.1"/>
    <n v="48.5"/>
    <n v="38"/>
    <n v="418"/>
    <n v="3420"/>
    <n v="38"/>
    <n v="57"/>
    <n v="41"/>
    <n v="98"/>
    <n v="51"/>
    <n v="6"/>
    <n v="7"/>
    <n v="97"/>
    <n v="3"/>
    <n v="64"/>
    <n v="58.5"/>
    <n v="43.8"/>
    <n v="102.3"/>
    <n v="754"/>
    <n v="1489"/>
    <n v="1.5"/>
    <n v="1.08"/>
    <n v="2.58"/>
    <n v="1.34"/>
    <n v="2.42"/>
    <n v="1.68"/>
    <n v="1.1499999999999999"/>
    <n v="2.84"/>
    <n v="1.54"/>
    <n v="2.69"/>
    <n v="0.90845070422535223"/>
    <n v="0.27696368291168033"/>
    <n v="0.48512903825492415"/>
    <n v="-0.2290331135710382"/>
    <n v="0.7330442773874728"/>
    <m/>
    <m/>
    <n v="1.4637431771262444"/>
    <n v="6.2568228737556186E-3"/>
    <m/>
    <m/>
    <m/>
    <m/>
    <m/>
    <s v="Mid"/>
    <s v="Mid"/>
    <s v="High"/>
    <s v="Mid"/>
    <x v="2"/>
  </r>
  <r>
    <s v=" Brentford"/>
    <x v="3"/>
    <x v="9"/>
    <n v="38"/>
    <n v="16"/>
    <n v="8"/>
    <n v="14"/>
    <n v="66"/>
    <n v="57"/>
    <n v="9"/>
    <n v="56"/>
    <n v="1.47"/>
    <n v="59"/>
    <n v="55.4"/>
    <n v="3.6"/>
    <n v="0.09"/>
    <n v="28"/>
    <n v="25.8"/>
    <n v="47.9"/>
    <n v="38"/>
    <n v="418"/>
    <n v="3420"/>
    <n v="38"/>
    <n v="65"/>
    <n v="44"/>
    <n v="109"/>
    <n v="60"/>
    <n v="5"/>
    <n v="6"/>
    <n v="62"/>
    <n v="1"/>
    <n v="59"/>
    <n v="54.4"/>
    <n v="42.4"/>
    <n v="96.8"/>
    <n v="598"/>
    <n v="1356"/>
    <n v="1.71"/>
    <n v="1.1599999999999999"/>
    <n v="2.87"/>
    <n v="1.58"/>
    <n v="2.74"/>
    <n v="1.55"/>
    <n v="1.1200000000000001"/>
    <n v="2.67"/>
    <n v="1.43"/>
    <n v="2.5499999999999998"/>
    <n v="1.0749063670411985"/>
    <n v="0.63845777256293201"/>
    <n v="3.896267936715675E-2"/>
    <n v="-0.32077377658697531"/>
    <n v="0.47856049506533815"/>
    <m/>
    <m/>
    <n v="1.4568996579763502"/>
    <n v="1.3100342023649736E-2"/>
    <m/>
    <m/>
    <m/>
    <m/>
    <m/>
    <s v="Mid"/>
    <s v="Mid"/>
    <s v="Mid"/>
    <s v="High"/>
    <x v="2"/>
  </r>
  <r>
    <s v=" Fulham"/>
    <x v="3"/>
    <x v="10"/>
    <n v="38"/>
    <n v="15"/>
    <n v="9"/>
    <n v="14"/>
    <n v="54"/>
    <n v="54"/>
    <n v="0"/>
    <n v="54"/>
    <n v="1.42"/>
    <n v="49"/>
    <n v="47.2"/>
    <n v="1.8"/>
    <n v="0.05"/>
    <n v="26"/>
    <n v="28.1"/>
    <n v="52.3"/>
    <n v="38"/>
    <n v="418"/>
    <n v="3420"/>
    <n v="38"/>
    <n v="53"/>
    <n v="44"/>
    <n v="97"/>
    <n v="50"/>
    <n v="3"/>
    <n v="4"/>
    <n v="80"/>
    <n v="2"/>
    <n v="49"/>
    <n v="45.9"/>
    <n v="37.5"/>
    <n v="83.4"/>
    <n v="786"/>
    <n v="1558"/>
    <n v="1.39"/>
    <n v="1.1599999999999999"/>
    <n v="2.5499999999999998"/>
    <n v="1.32"/>
    <n v="2.4700000000000002"/>
    <n v="1.29"/>
    <n v="0.99"/>
    <n v="2.2799999999999998"/>
    <n v="1.21"/>
    <n v="2.2000000000000002"/>
    <n v="1.118421052631579"/>
    <n v="0.23956774260292987"/>
    <n v="0.71659880339218696"/>
    <n v="0.35199108552989483"/>
    <n v="-0.10525524085014765"/>
    <m/>
    <m/>
    <n v="1.4602719511392999"/>
    <n v="-4.0271951139299933E-2"/>
    <m/>
    <m/>
    <m/>
    <m/>
    <m/>
    <s v="Mid"/>
    <s v="Mid"/>
    <s v="Mid"/>
    <s v="Mid"/>
    <x v="2"/>
  </r>
  <r>
    <s v=" Crystal Palace"/>
    <x v="3"/>
    <x v="11"/>
    <n v="38"/>
    <n v="13"/>
    <n v="14"/>
    <n v="11"/>
    <n v="51"/>
    <n v="51"/>
    <n v="0"/>
    <n v="53"/>
    <n v="1.39"/>
    <n v="60.4"/>
    <n v="49.1"/>
    <n v="11.3"/>
    <n v="0.3"/>
    <n v="29"/>
    <n v="26.2"/>
    <n v="42.8"/>
    <n v="38"/>
    <n v="418"/>
    <n v="3420"/>
    <n v="38"/>
    <n v="49"/>
    <n v="38"/>
    <n v="87"/>
    <n v="46"/>
    <n v="3"/>
    <n v="4"/>
    <n v="80"/>
    <n v="4"/>
    <n v="60.4"/>
    <n v="57.3"/>
    <n v="46.4"/>
    <n v="103.7"/>
    <n v="510"/>
    <n v="1158"/>
    <n v="1.29"/>
    <n v="1"/>
    <n v="2.29"/>
    <n v="1.21"/>
    <n v="2.21"/>
    <n v="1.59"/>
    <n v="1.22"/>
    <n v="2.81"/>
    <n v="1.51"/>
    <n v="2.73"/>
    <n v="0.81494661921708189"/>
    <n v="-8.4530406739571309E-2"/>
    <n v="-0.62525490754846691"/>
    <n v="-1.100569412222439"/>
    <n v="0.6881353746247435"/>
    <m/>
    <m/>
    <n v="1.0743494558610438"/>
    <n v="0.3156505441389561"/>
    <m/>
    <m/>
    <m/>
    <m/>
    <m/>
    <s v="Low"/>
    <s v="Mid"/>
    <s v="High"/>
    <s v="Mid"/>
    <x v="2"/>
  </r>
  <r>
    <s v=" Everton"/>
    <x v="3"/>
    <x v="12"/>
    <n v="38"/>
    <n v="11"/>
    <n v="15"/>
    <n v="12"/>
    <n v="42"/>
    <n v="44"/>
    <n v="-2"/>
    <n v="48"/>
    <n v="1.26"/>
    <n v="41.8"/>
    <n v="46.2"/>
    <n v="-4.5"/>
    <n v="-0.12"/>
    <n v="26"/>
    <n v="28"/>
    <n v="40.9"/>
    <n v="38"/>
    <n v="418"/>
    <n v="3420"/>
    <n v="38"/>
    <n v="39"/>
    <n v="27"/>
    <n v="66"/>
    <n v="37"/>
    <n v="2"/>
    <n v="2"/>
    <n v="82"/>
    <n v="2"/>
    <n v="41.8"/>
    <n v="40.200000000000003"/>
    <n v="32.200000000000003"/>
    <n v="72.400000000000006"/>
    <n v="486"/>
    <n v="1041"/>
    <n v="1.03"/>
    <n v="0.71"/>
    <n v="1.74"/>
    <n v="0.97"/>
    <n v="1.68"/>
    <n v="1.1000000000000001"/>
    <n v="0.85"/>
    <n v="1.95"/>
    <n v="1.06"/>
    <n v="1.91"/>
    <n v="0.89230769230769236"/>
    <n v="-0.77012264573332445"/>
    <n v="-1.0177471179986082"/>
    <n v="-1.3910815117729054"/>
    <n v="-0.59925317124017374"/>
    <m/>
    <m/>
    <n v="0.83818150787664147"/>
    <n v="0.42181849212335853"/>
    <m/>
    <m/>
    <m/>
    <m/>
    <m/>
    <s v="Low"/>
    <s v="Low"/>
    <s v="Mid"/>
    <s v="Mid"/>
    <x v="4"/>
  </r>
  <r>
    <s v=" West Ham"/>
    <x v="3"/>
    <x v="13"/>
    <n v="38"/>
    <n v="11"/>
    <n v="10"/>
    <n v="17"/>
    <n v="46"/>
    <n v="62"/>
    <n v="-16"/>
    <n v="43"/>
    <n v="1.1299999999999999"/>
    <n v="47"/>
    <n v="59.7"/>
    <n v="-12.7"/>
    <n v="-0.33"/>
    <n v="27"/>
    <n v="28.1"/>
    <n v="48.4"/>
    <n v="38"/>
    <n v="418"/>
    <n v="3420"/>
    <n v="38"/>
    <n v="43"/>
    <n v="29"/>
    <n v="72"/>
    <n v="40"/>
    <n v="3"/>
    <n v="3"/>
    <n v="82"/>
    <n v="3"/>
    <n v="47"/>
    <n v="44.7"/>
    <n v="33.9"/>
    <n v="78.599999999999994"/>
    <n v="632"/>
    <n v="1222"/>
    <n v="1.1299999999999999"/>
    <n v="0.76"/>
    <n v="1.89"/>
    <n v="1.05"/>
    <n v="1.82"/>
    <n v="1.24"/>
    <n v="0.89"/>
    <n v="2.13"/>
    <n v="1.18"/>
    <n v="2.0699999999999998"/>
    <n v="0.88732394366197187"/>
    <n v="-0.58314294418957369"/>
    <n v="-0.41055831379796226"/>
    <n v="-0.24432322407369456"/>
    <n v="-0.32979975466379585"/>
    <m/>
    <m/>
    <n v="1.1038211372621904"/>
    <n v="2.617886273780945E-2"/>
    <m/>
    <m/>
    <m/>
    <m/>
    <m/>
    <s v="Mid"/>
    <s v="Mid"/>
    <s v="Mid"/>
    <s v="Mid"/>
    <x v="2"/>
  </r>
  <r>
    <s v=" Manchester Utd"/>
    <x v="3"/>
    <x v="15"/>
    <n v="38"/>
    <n v="11"/>
    <n v="9"/>
    <n v="18"/>
    <n v="44"/>
    <n v="54"/>
    <n v="-10"/>
    <n v="42"/>
    <n v="1.1100000000000001"/>
    <n v="52.6"/>
    <n v="53.8"/>
    <n v="-1.3"/>
    <n v="-0.03"/>
    <n v="31"/>
    <n v="25.5"/>
    <n v="53.5"/>
    <n v="38"/>
    <n v="418"/>
    <n v="3420"/>
    <n v="38"/>
    <n v="42"/>
    <n v="29"/>
    <n v="71"/>
    <n v="38"/>
    <n v="4"/>
    <n v="4"/>
    <n v="86"/>
    <n v="3"/>
    <n v="52.6"/>
    <n v="49.4"/>
    <n v="39.700000000000003"/>
    <n v="89.1"/>
    <n v="697"/>
    <n v="1448"/>
    <n v="1.1100000000000001"/>
    <n v="0.76"/>
    <n v="1.87"/>
    <n v="1"/>
    <n v="1.76"/>
    <n v="1.38"/>
    <n v="1.04"/>
    <n v="2.4300000000000002"/>
    <n v="1.3"/>
    <n v="2.35"/>
    <n v="0.7695473251028806"/>
    <n v="-0.6080735710620736"/>
    <n v="0.34758903288350712"/>
    <n v="0.53547241156176906"/>
    <n v="0.11928927296350121"/>
    <m/>
    <m/>
    <n v="1.240883868351002"/>
    <n v="-0.13088386835100185"/>
    <m/>
    <m/>
    <m/>
    <m/>
    <m/>
    <s v="Mid"/>
    <s v="Mid"/>
    <s v="Mid"/>
    <s v="Mid"/>
    <x v="2"/>
  </r>
  <r>
    <s v=" Wolves"/>
    <x v="3"/>
    <x v="14"/>
    <n v="38"/>
    <n v="12"/>
    <n v="6"/>
    <n v="20"/>
    <n v="54"/>
    <n v="69"/>
    <n v="-15"/>
    <n v="42"/>
    <n v="1.1100000000000001"/>
    <n v="43.7"/>
    <n v="58.1"/>
    <n v="-14.5"/>
    <n v="-0.38"/>
    <n v="32"/>
    <n v="26.9"/>
    <n v="48.1"/>
    <n v="38"/>
    <n v="418"/>
    <n v="3420"/>
    <n v="38"/>
    <n v="53"/>
    <n v="42"/>
    <n v="95"/>
    <n v="53"/>
    <n v="0"/>
    <n v="0"/>
    <n v="79"/>
    <n v="2"/>
    <n v="43.7"/>
    <n v="43.7"/>
    <n v="35.4"/>
    <n v="79.099999999999994"/>
    <n v="607"/>
    <n v="1185"/>
    <n v="1.39"/>
    <n v="1.1100000000000001"/>
    <n v="2.5"/>
    <n v="1.39"/>
    <n v="2.5"/>
    <n v="1.1499999999999999"/>
    <n v="0.93"/>
    <n v="2.08"/>
    <n v="1.1499999999999999"/>
    <n v="2.08"/>
    <n v="1.2019230769230769"/>
    <n v="0.17724117542167983"/>
    <n v="-0.5346797820599728"/>
    <n v="-0.29019355558166254"/>
    <n v="-0.4046479259350117"/>
    <m/>
    <m/>
    <n v="1.1790952105838777"/>
    <n v="-6.9095210583877575E-2"/>
    <m/>
    <m/>
    <m/>
    <m/>
    <m/>
    <s v="Mid"/>
    <s v="Mid"/>
    <s v="Mid"/>
    <s v="Mid"/>
    <x v="2"/>
  </r>
  <r>
    <s v=" Tottenham"/>
    <x v="3"/>
    <x v="16"/>
    <n v="38"/>
    <n v="11"/>
    <n v="5"/>
    <n v="22"/>
    <n v="64"/>
    <n v="65"/>
    <n v="-1"/>
    <n v="38"/>
    <n v="1"/>
    <n v="58.8"/>
    <n v="63.3"/>
    <n v="-4.5"/>
    <n v="-0.12"/>
    <n v="31"/>
    <n v="25"/>
    <n v="54.7"/>
    <n v="38"/>
    <n v="418"/>
    <n v="3420"/>
    <n v="38"/>
    <n v="61"/>
    <n v="47"/>
    <n v="108"/>
    <n v="58"/>
    <n v="3"/>
    <n v="4"/>
    <n v="72"/>
    <n v="1"/>
    <n v="58.8"/>
    <n v="55.7"/>
    <n v="44.4"/>
    <n v="100.1"/>
    <n v="840"/>
    <n v="1593"/>
    <n v="1.61"/>
    <n v="1.24"/>
    <n v="2.84"/>
    <n v="1.53"/>
    <n v="2.76"/>
    <n v="1.55"/>
    <n v="1.17"/>
    <n v="2.72"/>
    <n v="1.47"/>
    <n v="2.63"/>
    <n v="1.0441176470588234"/>
    <n v="0.60106183225418153"/>
    <n v="0.83401100309949416"/>
    <n v="0.71895373759364323"/>
    <n v="0.55340866633655472"/>
    <m/>
    <m/>
    <n v="1.6214598497306154"/>
    <n v="-0.62145984973061541"/>
    <m/>
    <m/>
    <m/>
    <m/>
    <m/>
    <s v="High"/>
    <s v="High"/>
    <s v="Mid"/>
    <s v="High"/>
    <x v="1"/>
  </r>
  <r>
    <s v=" Leicester City"/>
    <x v="3"/>
    <x v="17"/>
    <n v="38"/>
    <n v="6"/>
    <n v="7"/>
    <n v="25"/>
    <n v="33"/>
    <n v="80"/>
    <n v="-47"/>
    <n v="25"/>
    <n v="0.66"/>
    <n v="32.6"/>
    <n v="71.900000000000006"/>
    <n v="-39.299999999999997"/>
    <n v="-1.03"/>
    <n v="32"/>
    <n v="26.6"/>
    <n v="45.4"/>
    <n v="38"/>
    <n v="418"/>
    <n v="3420"/>
    <n v="38"/>
    <n v="33"/>
    <n v="25"/>
    <n v="58"/>
    <n v="31"/>
    <n v="2"/>
    <n v="3"/>
    <n v="87"/>
    <n v="0"/>
    <n v="32.6"/>
    <n v="30.4"/>
    <n v="25.1"/>
    <n v="55.5"/>
    <n v="576"/>
    <n v="1082"/>
    <n v="0.87"/>
    <n v="0.66"/>
    <n v="1.53"/>
    <n v="0.82"/>
    <n v="1.47"/>
    <n v="0.86"/>
    <n v="0.66"/>
    <n v="1.52"/>
    <n v="0.8"/>
    <n v="1.46"/>
    <n v="1.006578947368421"/>
    <n v="-1.0318942278945755"/>
    <n v="-0.88020711262719109"/>
    <n v="-0.70302653915337887"/>
    <n v="-1.2429474441726323"/>
    <m/>
    <m/>
    <n v="0.83831355301151356"/>
    <n v="-0.17831355301151353"/>
    <m/>
    <m/>
    <m/>
    <m/>
    <m/>
    <s v="Mid"/>
    <s v="Low"/>
    <s v="Low"/>
    <s v="Low"/>
    <x v="2"/>
  </r>
  <r>
    <s v=" Ipswich Town"/>
    <x v="3"/>
    <x v="18"/>
    <n v="38"/>
    <n v="4"/>
    <n v="10"/>
    <n v="24"/>
    <n v="36"/>
    <n v="82"/>
    <n v="-46"/>
    <n v="22"/>
    <n v="0.57999999999999996"/>
    <n v="34.4"/>
    <n v="72.7"/>
    <n v="-38.299999999999997"/>
    <n v="-1.01"/>
    <n v="32"/>
    <n v="25.8"/>
    <n v="40.6"/>
    <n v="38"/>
    <n v="418"/>
    <n v="3420"/>
    <n v="38"/>
    <n v="35"/>
    <n v="26"/>
    <n v="61"/>
    <n v="33"/>
    <n v="2"/>
    <n v="2"/>
    <n v="93"/>
    <n v="5"/>
    <n v="34.4"/>
    <n v="32.799999999999997"/>
    <n v="24.2"/>
    <n v="57"/>
    <n v="513"/>
    <n v="935"/>
    <n v="0.92"/>
    <n v="0.68"/>
    <n v="1.61"/>
    <n v="0.87"/>
    <n v="1.55"/>
    <n v="0.9"/>
    <n v="0.64"/>
    <n v="1.54"/>
    <n v="0.86"/>
    <n v="1.5"/>
    <n v="1.0454545454545454"/>
    <n v="-0.93217172040457508"/>
    <n v="-1.3733383513978814"/>
    <n v="-1.4369518432808734"/>
    <n v="-1.2130081756641458"/>
    <m/>
    <m/>
    <n v="0.74973703293182359"/>
    <n v="-0.16973703293182363"/>
    <m/>
    <m/>
    <m/>
    <m/>
    <m/>
    <s v="Low"/>
    <s v="Low"/>
    <s v="Low"/>
    <s v="Low"/>
    <x v="4"/>
  </r>
  <r>
    <s v=" Southampton"/>
    <x v="3"/>
    <x v="19"/>
    <n v="38"/>
    <n v="2"/>
    <n v="6"/>
    <n v="30"/>
    <n v="26"/>
    <n v="86"/>
    <n v="-60"/>
    <n v="12"/>
    <n v="0.32"/>
    <n v="32.700000000000003"/>
    <n v="84.8"/>
    <n v="-52.1"/>
    <n v="-1.37"/>
    <n v="36"/>
    <n v="25.2"/>
    <n v="48.5"/>
    <n v="38"/>
    <n v="418"/>
    <n v="3420"/>
    <n v="38"/>
    <n v="25"/>
    <n v="16"/>
    <n v="41"/>
    <n v="25"/>
    <n v="0"/>
    <n v="2"/>
    <n v="89"/>
    <n v="3"/>
    <n v="32.700000000000003"/>
    <n v="30.9"/>
    <n v="24.8"/>
    <n v="55.8"/>
    <n v="640"/>
    <n v="1127"/>
    <n v="0.66"/>
    <n v="0.42"/>
    <n v="1.08"/>
    <n v="0.66"/>
    <n v="1.08"/>
    <n v="0.86"/>
    <n v="0.65"/>
    <n v="1.51"/>
    <n v="0.81"/>
    <n v="1.47"/>
    <n v="0.71523178807947019"/>
    <n v="-1.5928333325258281"/>
    <n v="-0.72924857014636757"/>
    <n v="-0.2290331135710382"/>
    <n v="-1.2579170784268754"/>
    <m/>
    <m/>
    <n v="0.83307756575551117"/>
    <n v="-0.51307756575551111"/>
    <m/>
    <m/>
    <m/>
    <m/>
    <m/>
    <s v="Mid"/>
    <s v="Mid"/>
    <s v="Low"/>
    <s v="Low"/>
    <x v="2"/>
  </r>
  <r>
    <s v=" Bayern Munich"/>
    <x v="4"/>
    <x v="0"/>
    <n v="34"/>
    <n v="25"/>
    <n v="7"/>
    <n v="2"/>
    <n v="99"/>
    <n v="32"/>
    <n v="67"/>
    <n v="82"/>
    <n v="2.41"/>
    <n v="81.7"/>
    <n v="25.5"/>
    <n v="56.2"/>
    <n v="1.65"/>
    <n v="29"/>
    <n v="27.7"/>
    <n v="67.900000000000006"/>
    <n v="34"/>
    <n v="374"/>
    <n v="3060"/>
    <n v="34"/>
    <n v="96"/>
    <n v="66"/>
    <n v="162"/>
    <n v="87"/>
    <n v="9"/>
    <n v="10"/>
    <n v="48"/>
    <n v="1"/>
    <n v="81.7"/>
    <n v="74"/>
    <n v="59.7"/>
    <n v="133.69999999999999"/>
    <n v="831"/>
    <n v="2138"/>
    <n v="2.82"/>
    <n v="1.94"/>
    <n v="4.76"/>
    <n v="2.56"/>
    <n v="4.5"/>
    <n v="2.4"/>
    <n v="1.76"/>
    <n v="4.16"/>
    <n v="2.1800000000000002"/>
    <n v="3.93"/>
    <n v="1.1442307692307692"/>
    <n v="2.9944020120141923"/>
    <n v="2.6622866842561348"/>
    <n v="2.7372483239442547"/>
    <n v="2.7090359989475785"/>
    <m/>
    <m/>
    <n v="2.728621646640732"/>
    <n v="-0.31862164664073189"/>
    <m/>
    <m/>
    <m/>
    <m/>
    <m/>
    <s v="High"/>
    <s v="High"/>
    <s v="High"/>
    <s v="High"/>
    <x v="1"/>
  </r>
  <r>
    <s v=" Leverkusen"/>
    <x v="4"/>
    <x v="1"/>
    <n v="34"/>
    <n v="19"/>
    <n v="12"/>
    <n v="3"/>
    <n v="72"/>
    <n v="43"/>
    <n v="29"/>
    <n v="69"/>
    <n v="2.0299999999999998"/>
    <n v="56.9"/>
    <n v="36.200000000000003"/>
    <n v="20.6"/>
    <n v="0.61"/>
    <n v="23"/>
    <n v="27"/>
    <n v="59.2"/>
    <n v="34"/>
    <n v="374"/>
    <n v="3060"/>
    <n v="34"/>
    <n v="70"/>
    <n v="53"/>
    <n v="123"/>
    <n v="67"/>
    <n v="3"/>
    <n v="6"/>
    <n v="62"/>
    <n v="1"/>
    <n v="56.9"/>
    <n v="52"/>
    <n v="41.9"/>
    <n v="93.9"/>
    <n v="696"/>
    <n v="1692"/>
    <n v="2.06"/>
    <n v="1.56"/>
    <n v="3.62"/>
    <n v="1.97"/>
    <n v="3.53"/>
    <n v="1.67"/>
    <n v="1.23"/>
    <n v="2.91"/>
    <n v="1.53"/>
    <n v="2.76"/>
    <n v="1.2439862542955327"/>
    <n v="1.5733562802816863"/>
    <n v="1.166119796557306"/>
    <n v="1.4070087102131696"/>
    <n v="0.83783171716717586"/>
    <m/>
    <m/>
    <n v="1.9956183057798249"/>
    <n v="3.4381694220174897E-2"/>
    <m/>
    <m/>
    <m/>
    <m/>
    <m/>
    <s v="High"/>
    <s v="High"/>
    <s v="High"/>
    <s v="High"/>
    <x v="1"/>
  </r>
  <r>
    <s v=" Eint Frankfurt"/>
    <x v="4"/>
    <x v="2"/>
    <n v="34"/>
    <n v="17"/>
    <n v="9"/>
    <n v="8"/>
    <n v="68"/>
    <n v="46"/>
    <n v="22"/>
    <n v="60"/>
    <n v="1.76"/>
    <n v="65.099999999999994"/>
    <n v="48"/>
    <n v="17.100000000000001"/>
    <n v="0.5"/>
    <n v="26"/>
    <n v="24.9"/>
    <n v="49.7"/>
    <n v="34"/>
    <n v="374"/>
    <n v="3060"/>
    <n v="34"/>
    <n v="68"/>
    <n v="47"/>
    <n v="115"/>
    <n v="65"/>
    <n v="3"/>
    <n v="5"/>
    <n v="55"/>
    <n v="1"/>
    <n v="65.099999999999994"/>
    <n v="61.4"/>
    <n v="45.2"/>
    <n v="106.6"/>
    <n v="585"/>
    <n v="1347"/>
    <n v="2"/>
    <n v="1.38"/>
    <n v="3.38"/>
    <n v="1.91"/>
    <n v="3.29"/>
    <n v="1.91"/>
    <n v="1.33"/>
    <n v="3.24"/>
    <n v="1.81"/>
    <n v="3.13"/>
    <n v="1.0432098765432098"/>
    <n v="1.2741887578116846"/>
    <n v="8.7709708709920401E-3"/>
    <n v="-4.5551787539164036E-2"/>
    <n v="1.3318296475572022"/>
    <m/>
    <m/>
    <n v="1.6798166476222935"/>
    <n v="8.0183352377706463E-2"/>
    <m/>
    <m/>
    <m/>
    <m/>
    <m/>
    <s v="Mid"/>
    <s v="Mid"/>
    <s v="High"/>
    <s v="High"/>
    <x v="2"/>
  </r>
  <r>
    <s v=" Dortmund"/>
    <x v="4"/>
    <x v="3"/>
    <n v="34"/>
    <n v="17"/>
    <n v="6"/>
    <n v="11"/>
    <n v="71"/>
    <n v="51"/>
    <n v="20"/>
    <n v="57"/>
    <n v="1.68"/>
    <n v="61.2"/>
    <n v="42.8"/>
    <n v="18.399999999999999"/>
    <n v="0.54"/>
    <n v="28"/>
    <n v="26.6"/>
    <n v="58.9"/>
    <n v="34"/>
    <n v="374"/>
    <n v="3060"/>
    <n v="34"/>
    <n v="69"/>
    <n v="56"/>
    <n v="125"/>
    <n v="64"/>
    <n v="5"/>
    <n v="6"/>
    <n v="71"/>
    <n v="6"/>
    <n v="61.2"/>
    <n v="56.5"/>
    <n v="47.4"/>
    <n v="103.9"/>
    <n v="701"/>
    <n v="1563"/>
    <n v="2.0299999999999998"/>
    <n v="1.65"/>
    <n v="3.68"/>
    <n v="1.88"/>
    <n v="3.53"/>
    <n v="1.8"/>
    <n v="1.39"/>
    <n v="3.19"/>
    <n v="1.66"/>
    <n v="3.06"/>
    <n v="1.1536050156739812"/>
    <n v="1.6481481608991866"/>
    <n v="0.73337197477894511"/>
    <n v="1.3611383787052005"/>
    <n v="1.2569814762859857"/>
    <m/>
    <m/>
    <n v="1.9306666937202972"/>
    <n v="-0.25066669372029726"/>
    <m/>
    <m/>
    <m/>
    <m/>
    <m/>
    <s v="High"/>
    <s v="High"/>
    <s v="High"/>
    <s v="High"/>
    <x v="1"/>
  </r>
  <r>
    <s v=" Freiburg"/>
    <x v="4"/>
    <x v="4"/>
    <n v="34"/>
    <n v="16"/>
    <n v="7"/>
    <n v="11"/>
    <n v="49"/>
    <n v="53"/>
    <n v="-4"/>
    <n v="55"/>
    <n v="1.62"/>
    <n v="44.3"/>
    <n v="42.4"/>
    <n v="1.8"/>
    <n v="0.05"/>
    <n v="26"/>
    <n v="27.1"/>
    <n v="48.7"/>
    <n v="34"/>
    <n v="374"/>
    <n v="3060"/>
    <n v="34"/>
    <n v="46"/>
    <n v="35"/>
    <n v="81"/>
    <n v="46"/>
    <n v="0"/>
    <n v="4"/>
    <n v="54"/>
    <n v="2"/>
    <n v="44.3"/>
    <n v="41.1"/>
    <n v="30.5"/>
    <n v="71.7"/>
    <n v="442"/>
    <n v="1129"/>
    <n v="1.35"/>
    <n v="1.03"/>
    <n v="2.38"/>
    <n v="1.35"/>
    <n v="2.38"/>
    <n v="1.3"/>
    <n v="0.9"/>
    <n v="2.2000000000000002"/>
    <n v="1.21"/>
    <n v="2.11"/>
    <n v="1.0818181818181818"/>
    <n v="2.7657414186679014E-2"/>
    <n v="-0.72253930159166435"/>
    <n v="-0.19845289256572549"/>
    <n v="-0.22501231488409287"/>
    <m/>
    <m/>
    <n v="1.219646814282729"/>
    <n v="0.40035318571727108"/>
    <m/>
    <m/>
    <m/>
    <m/>
    <m/>
    <s v="Mid"/>
    <s v="Mid"/>
    <s v="Mid"/>
    <s v="Mid"/>
    <x v="2"/>
  </r>
  <r>
    <s v=" Mainz 05"/>
    <x v="4"/>
    <x v="5"/>
    <n v="34"/>
    <n v="14"/>
    <n v="10"/>
    <n v="10"/>
    <n v="55"/>
    <n v="43"/>
    <n v="12"/>
    <n v="52"/>
    <n v="1.53"/>
    <n v="50.1"/>
    <n v="48.1"/>
    <n v="2"/>
    <n v="0.06"/>
    <n v="25"/>
    <n v="27.4"/>
    <n v="50.4"/>
    <n v="34"/>
    <n v="374"/>
    <n v="3060"/>
    <n v="34"/>
    <n v="53"/>
    <n v="37"/>
    <n v="90"/>
    <n v="49"/>
    <n v="4"/>
    <n v="4"/>
    <n v="71"/>
    <n v="5"/>
    <n v="50.1"/>
    <n v="47"/>
    <n v="37.5"/>
    <n v="84.6"/>
    <n v="466"/>
    <n v="1286"/>
    <n v="1.56"/>
    <n v="1.0900000000000001"/>
    <n v="2.65"/>
    <n v="1.44"/>
    <n v="2.5299999999999998"/>
    <n v="1.47"/>
    <n v="1.1000000000000001"/>
    <n v="2.58"/>
    <n v="1.38"/>
    <n v="2.4900000000000002"/>
    <n v="1.0271317829457365"/>
    <n v="0.36422087696543054"/>
    <n v="-0.19586172004745767"/>
    <n v="6.1478985979428323E-2"/>
    <n v="0.34383378677714937"/>
    <m/>
    <m/>
    <n v="1.3631648561829759"/>
    <n v="0.16683514381702413"/>
    <m/>
    <m/>
    <m/>
    <m/>
    <m/>
    <s v="Mid"/>
    <s v="Mid"/>
    <s v="Mid"/>
    <s v="Mid"/>
    <x v="2"/>
  </r>
  <r>
    <s v=" RB Leipzig"/>
    <x v="4"/>
    <x v="6"/>
    <n v="34"/>
    <n v="13"/>
    <n v="12"/>
    <n v="9"/>
    <n v="53"/>
    <n v="48"/>
    <n v="5"/>
    <n v="51"/>
    <n v="1.5"/>
    <n v="46.6"/>
    <n v="53.3"/>
    <n v="-6.8"/>
    <n v="-0.2"/>
    <n v="29"/>
    <n v="25.3"/>
    <n v="52.2"/>
    <n v="34"/>
    <n v="374"/>
    <n v="3060"/>
    <n v="34"/>
    <n v="51"/>
    <n v="36"/>
    <n v="87"/>
    <n v="48"/>
    <n v="3"/>
    <n v="4"/>
    <n v="68"/>
    <n v="5"/>
    <n v="46.6"/>
    <n v="43.4"/>
    <n v="35.6"/>
    <n v="79"/>
    <n v="516"/>
    <n v="1353"/>
    <n v="1.5"/>
    <n v="1.06"/>
    <n v="2.56"/>
    <n v="1.41"/>
    <n v="2.4700000000000002"/>
    <n v="1.37"/>
    <n v="1.05"/>
    <n v="2.42"/>
    <n v="1.28"/>
    <n v="2.3199999999999998"/>
    <n v="1.0578512396694215"/>
    <n v="0.25203305603918025"/>
    <n v="2.8898776535101849E-2"/>
    <n v="0.33670097502723956"/>
    <n v="0.10431963870925763"/>
    <m/>
    <m/>
    <n v="1.3780223971735177"/>
    <n v="0.12197760282648229"/>
    <m/>
    <m/>
    <m/>
    <m/>
    <m/>
    <s v="Mid"/>
    <s v="Mid"/>
    <s v="Mid"/>
    <s v="Mid"/>
    <x v="2"/>
  </r>
  <r>
    <s v=" Werder Bremen"/>
    <x v="4"/>
    <x v="7"/>
    <n v="34"/>
    <n v="14"/>
    <n v="9"/>
    <n v="11"/>
    <n v="54"/>
    <n v="57"/>
    <n v="-3"/>
    <n v="51"/>
    <n v="1.5"/>
    <n v="49.1"/>
    <n v="48.1"/>
    <n v="1"/>
    <n v="0.03"/>
    <n v="23"/>
    <n v="27.5"/>
    <n v="50"/>
    <n v="34"/>
    <n v="374"/>
    <n v="3060"/>
    <n v="34"/>
    <n v="53"/>
    <n v="38"/>
    <n v="91"/>
    <n v="50"/>
    <n v="3"/>
    <n v="5"/>
    <n v="75"/>
    <n v="4"/>
    <n v="49.1"/>
    <n v="45.7"/>
    <n v="37.4"/>
    <n v="83.1"/>
    <n v="495"/>
    <n v="1351"/>
    <n v="1.56"/>
    <n v="1.1200000000000001"/>
    <n v="2.68"/>
    <n v="1.47"/>
    <n v="2.59"/>
    <n v="1.45"/>
    <n v="1.1000000000000001"/>
    <n v="2.54"/>
    <n v="1.34"/>
    <n v="2.44"/>
    <n v="1.0551181102362206"/>
    <n v="0.40161681727418103"/>
    <n v="2.2189507980398579E-2"/>
    <n v="3.1854396880396019E-4"/>
    <n v="0.28395524976017644"/>
    <m/>
    <m/>
    <n v="1.3974232065370402"/>
    <n v="0.10257679346295978"/>
    <m/>
    <m/>
    <m/>
    <m/>
    <m/>
    <s v="Mid"/>
    <s v="Mid"/>
    <s v="Mid"/>
    <s v="Mid"/>
    <x v="2"/>
  </r>
  <r>
    <s v=" Stuttgart"/>
    <x v="4"/>
    <x v="8"/>
    <n v="34"/>
    <n v="14"/>
    <n v="8"/>
    <n v="12"/>
    <n v="64"/>
    <n v="53"/>
    <n v="11"/>
    <n v="50"/>
    <n v="1.47"/>
    <n v="62.3"/>
    <n v="46.9"/>
    <n v="15.4"/>
    <n v="0.45"/>
    <n v="29"/>
    <n v="24.9"/>
    <n v="57.2"/>
    <n v="34"/>
    <n v="374"/>
    <n v="3060"/>
    <n v="34"/>
    <n v="61"/>
    <n v="45"/>
    <n v="106"/>
    <n v="59"/>
    <n v="2"/>
    <n v="6"/>
    <n v="72"/>
    <n v="5"/>
    <n v="62.3"/>
    <n v="57.7"/>
    <n v="45.3"/>
    <n v="103"/>
    <n v="545"/>
    <n v="1493"/>
    <n v="1.79"/>
    <n v="1.32"/>
    <n v="3.12"/>
    <n v="1.74"/>
    <n v="3.06"/>
    <n v="1.83"/>
    <n v="1.33"/>
    <n v="3.17"/>
    <n v="1.7"/>
    <n v="3.03"/>
    <n v="0.98422712933753953"/>
    <n v="0.95009060846918347"/>
    <n v="0.4985475753643307"/>
    <n v="1.1012065001600468"/>
    <n v="1.2270422077774992"/>
    <m/>
    <m/>
    <n v="1.7228271499736558"/>
    <n v="-0.25282714997365585"/>
    <m/>
    <m/>
    <m/>
    <m/>
    <m/>
    <s v="High"/>
    <s v="Mid"/>
    <s v="High"/>
    <s v="High"/>
    <x v="2"/>
  </r>
  <r>
    <s v=" Gladbach"/>
    <x v="4"/>
    <x v="9"/>
    <n v="34"/>
    <n v="13"/>
    <n v="6"/>
    <n v="15"/>
    <n v="55"/>
    <n v="57"/>
    <n v="-2"/>
    <n v="45"/>
    <n v="1.32"/>
    <n v="50.6"/>
    <n v="63.4"/>
    <n v="-12.7"/>
    <n v="-0.37"/>
    <n v="26"/>
    <n v="26.5"/>
    <n v="49.6"/>
    <n v="34"/>
    <n v="374"/>
    <n v="3060"/>
    <n v="34"/>
    <n v="53"/>
    <n v="39"/>
    <n v="92"/>
    <n v="49"/>
    <n v="4"/>
    <n v="5"/>
    <n v="53"/>
    <n v="3"/>
    <n v="50.6"/>
    <n v="46.6"/>
    <n v="37.700000000000003"/>
    <n v="84.3"/>
    <n v="530"/>
    <n v="1112"/>
    <n v="1.56"/>
    <n v="1.1499999999999999"/>
    <n v="2.71"/>
    <n v="1.44"/>
    <n v="2.59"/>
    <n v="1.49"/>
    <n v="1.1100000000000001"/>
    <n v="2.6"/>
    <n v="1.37"/>
    <n v="2.48"/>
    <n v="1.0423076923076922"/>
    <n v="0.43901275758293096"/>
    <n v="-0.77956808430664204"/>
    <n v="-6.08418980418204E-2"/>
    <n v="0.37377305528563587"/>
    <m/>
    <m/>
    <n v="1.3013910769776895"/>
    <n v="1.8608923022310542E-2"/>
    <m/>
    <m/>
    <m/>
    <m/>
    <m/>
    <s v="Mid"/>
    <s v="Mid"/>
    <s v="Mid"/>
    <s v="Mid"/>
    <x v="2"/>
  </r>
  <r>
    <s v=" Wolfsburg"/>
    <x v="4"/>
    <x v="10"/>
    <n v="34"/>
    <n v="11"/>
    <n v="10"/>
    <n v="13"/>
    <n v="56"/>
    <n v="54"/>
    <n v="2"/>
    <n v="43"/>
    <n v="1.26"/>
    <n v="47.5"/>
    <n v="52.5"/>
    <n v="-5.0999999999999996"/>
    <n v="-0.15"/>
    <n v="27"/>
    <n v="25.2"/>
    <n v="46.1"/>
    <n v="34"/>
    <n v="374"/>
    <n v="3060"/>
    <n v="34"/>
    <n v="53"/>
    <n v="38"/>
    <n v="91"/>
    <n v="49"/>
    <n v="4"/>
    <n v="5"/>
    <n v="75"/>
    <n v="3"/>
    <n v="47.5"/>
    <n v="43.4"/>
    <n v="33"/>
    <n v="76.400000000000006"/>
    <n v="489"/>
    <n v="1205"/>
    <n v="1.56"/>
    <n v="1.1200000000000001"/>
    <n v="2.68"/>
    <n v="1.44"/>
    <n v="2.56"/>
    <n v="1.4"/>
    <n v="0.97"/>
    <n v="2.37"/>
    <n v="1.28"/>
    <n v="2.25"/>
    <n v="1.130801687763713"/>
    <n v="0.40161681727418103"/>
    <n v="-0.46758709651294006"/>
    <n v="-0.5959957656347854"/>
    <n v="2.9471467438041795E-2"/>
    <m/>
    <m/>
    <n v="1.3151902892608227"/>
    <n v="-5.51902892608227E-2"/>
    <m/>
    <m/>
    <m/>
    <m/>
    <m/>
    <s v="Mid"/>
    <s v="Mid"/>
    <s v="Mid"/>
    <s v="Mid"/>
    <x v="2"/>
  </r>
  <r>
    <s v=" Augsburg"/>
    <x v="4"/>
    <x v="11"/>
    <n v="34"/>
    <n v="11"/>
    <n v="10"/>
    <n v="13"/>
    <n v="35"/>
    <n v="51"/>
    <n v="-16"/>
    <n v="43"/>
    <n v="1.26"/>
    <n v="34.700000000000003"/>
    <n v="48.9"/>
    <n v="-14.2"/>
    <n v="-0.42"/>
    <n v="29"/>
    <n v="26.8"/>
    <n v="44.3"/>
    <n v="34"/>
    <n v="374"/>
    <n v="3060"/>
    <n v="34"/>
    <n v="35"/>
    <n v="26"/>
    <n v="61"/>
    <n v="34"/>
    <n v="1"/>
    <n v="2"/>
    <n v="78"/>
    <n v="5"/>
    <n v="34.700000000000003"/>
    <n v="33.1"/>
    <n v="25.1"/>
    <n v="58.2"/>
    <n v="450"/>
    <n v="1162"/>
    <n v="1.03"/>
    <n v="0.76"/>
    <n v="1.79"/>
    <n v="1"/>
    <n v="1.76"/>
    <n v="1.02"/>
    <n v="0.74"/>
    <n v="1.76"/>
    <n v="0.97"/>
    <n v="1.71"/>
    <n v="1.0170454545454546"/>
    <n v="-0.70779607855207416"/>
    <n v="-0.61183637043906036"/>
    <n v="-0.87121775468259666"/>
    <n v="-0.88367622207079488"/>
    <m/>
    <m/>
    <n v="0.96228162655558236"/>
    <n v="0.29771837344441765"/>
    <m/>
    <m/>
    <m/>
    <m/>
    <m/>
    <s v="Low"/>
    <s v="Mid"/>
    <s v="Low"/>
    <s v="Mid"/>
    <x v="2"/>
  </r>
  <r>
    <s v=" Union Berlin"/>
    <x v="4"/>
    <x v="12"/>
    <n v="34"/>
    <n v="10"/>
    <n v="10"/>
    <n v="14"/>
    <n v="35"/>
    <n v="51"/>
    <n v="-16"/>
    <n v="40"/>
    <n v="1.18"/>
    <n v="37"/>
    <n v="47.8"/>
    <n v="-10.7"/>
    <n v="-0.32"/>
    <n v="28"/>
    <n v="27.2"/>
    <n v="40"/>
    <n v="34"/>
    <n v="374"/>
    <n v="3060"/>
    <n v="34"/>
    <n v="36"/>
    <n v="25"/>
    <n v="61"/>
    <n v="33"/>
    <n v="3"/>
    <n v="3"/>
    <n v="72"/>
    <n v="1"/>
    <n v="37"/>
    <n v="34.700000000000003"/>
    <n v="23.5"/>
    <n v="58.2"/>
    <n v="390"/>
    <n v="1049"/>
    <n v="1.06"/>
    <n v="0.74"/>
    <n v="1.79"/>
    <n v="0.97"/>
    <n v="1.71"/>
    <n v="1.0900000000000001"/>
    <n v="0.69"/>
    <n v="1.78"/>
    <n v="1.02"/>
    <n v="1.71"/>
    <n v="1.0056179775280898"/>
    <n v="-0.70779607855207416"/>
    <n v="-0.99091004377979508"/>
    <n v="-1.5286925062968104"/>
    <n v="-0.85373695356230839"/>
    <m/>
    <m/>
    <n v="0.91019529855885195"/>
    <n v="0.26980470144114799"/>
    <m/>
    <m/>
    <m/>
    <m/>
    <m/>
    <s v="Low"/>
    <s v="Low"/>
    <s v="Low"/>
    <s v="Mid"/>
    <x v="4"/>
  </r>
  <r>
    <s v=" St. Pauli"/>
    <x v="4"/>
    <x v="13"/>
    <n v="34"/>
    <n v="8"/>
    <n v="8"/>
    <n v="18"/>
    <n v="28"/>
    <n v="41"/>
    <n v="-13"/>
    <n v="32"/>
    <n v="0.94"/>
    <n v="35.299999999999997"/>
    <n v="45.4"/>
    <n v="-10.1"/>
    <n v="-0.3"/>
    <n v="28"/>
    <n v="26.9"/>
    <n v="44.2"/>
    <n v="34"/>
    <n v="374"/>
    <n v="3060"/>
    <n v="34"/>
    <n v="26"/>
    <n v="22"/>
    <n v="48"/>
    <n v="25"/>
    <n v="1"/>
    <n v="2"/>
    <n v="53"/>
    <n v="4"/>
    <n v="35.299999999999997"/>
    <n v="33.700000000000003"/>
    <n v="26.3"/>
    <n v="60"/>
    <n v="418"/>
    <n v="1073"/>
    <n v="0.76"/>
    <n v="0.65"/>
    <n v="1.41"/>
    <n v="0.74"/>
    <n v="1.38"/>
    <n v="1.04"/>
    <n v="0.77"/>
    <n v="1.81"/>
    <n v="0.99"/>
    <n v="1.76"/>
    <n v="0.77900552486187835"/>
    <n v="-1.1814779891295764"/>
    <n v="-0.91039882112335579"/>
    <n v="-0.88650786518525193"/>
    <n v="-0.80882805079957876"/>
    <m/>
    <m/>
    <n v="0.83535239586039278"/>
    <n v="0.10464760413960716"/>
    <m/>
    <m/>
    <m/>
    <m/>
    <m/>
    <s v="Low"/>
    <s v="Low"/>
    <s v="Low"/>
    <s v="Low"/>
    <x v="4"/>
  </r>
  <r>
    <s v=" Hoffenheim"/>
    <x v="4"/>
    <x v="15"/>
    <n v="34"/>
    <n v="7"/>
    <n v="11"/>
    <n v="16"/>
    <n v="46"/>
    <n v="68"/>
    <n v="-22"/>
    <n v="32"/>
    <n v="0.94"/>
    <n v="42.6"/>
    <n v="55.8"/>
    <n v="-13.1"/>
    <n v="-0.39"/>
    <n v="35"/>
    <n v="26.5"/>
    <n v="48.7"/>
    <n v="34"/>
    <n v="374"/>
    <n v="3060"/>
    <n v="34"/>
    <n v="46"/>
    <n v="30"/>
    <n v="76"/>
    <n v="43"/>
    <n v="3"/>
    <n v="3"/>
    <n v="66"/>
    <n v="2"/>
    <n v="42.6"/>
    <n v="40.299999999999997"/>
    <n v="32.700000000000003"/>
    <n v="73"/>
    <n v="481"/>
    <n v="1218"/>
    <n v="1.35"/>
    <n v="0.88"/>
    <n v="2.2400000000000002"/>
    <n v="1.26"/>
    <n v="2.15"/>
    <n v="1.25"/>
    <n v="0.96"/>
    <n v="2.2200000000000002"/>
    <n v="1.19"/>
    <n v="2.15"/>
    <n v="1.0090090090090089"/>
    <n v="-0.14685697392082137"/>
    <n v="-0.42397685090736881"/>
    <n v="-0.19845289256572549"/>
    <n v="-0.19507304637560641"/>
    <m/>
    <m/>
    <n v="1.1639888823979274"/>
    <n v="-0.22398888239792747"/>
    <m/>
    <m/>
    <m/>
    <m/>
    <m/>
    <s v="Mid"/>
    <s v="Mid"/>
    <s v="Mid"/>
    <s v="Mid"/>
    <x v="2"/>
  </r>
  <r>
    <s v=" Heidenheim"/>
    <x v="4"/>
    <x v="14"/>
    <n v="34"/>
    <n v="8"/>
    <n v="5"/>
    <n v="21"/>
    <n v="37"/>
    <n v="64"/>
    <n v="-27"/>
    <n v="29"/>
    <n v="0.85"/>
    <n v="40.299999999999997"/>
    <n v="57.6"/>
    <n v="-17.399999999999999"/>
    <n v="-0.51"/>
    <n v="27"/>
    <n v="26.8"/>
    <n v="43.5"/>
    <n v="34"/>
    <n v="374"/>
    <n v="3060"/>
    <n v="34"/>
    <n v="37"/>
    <n v="26"/>
    <n v="63"/>
    <n v="32"/>
    <n v="5"/>
    <n v="5"/>
    <n v="66"/>
    <n v="1"/>
    <n v="40.299999999999997"/>
    <n v="36.299999999999997"/>
    <n v="28.6"/>
    <n v="64.900000000000006"/>
    <n v="516"/>
    <n v="974"/>
    <n v="1.0900000000000001"/>
    <n v="0.76"/>
    <n v="1.85"/>
    <n v="0.94"/>
    <n v="1.71"/>
    <n v="1.18"/>
    <n v="0.84"/>
    <n v="2.02"/>
    <n v="1.07"/>
    <n v="1.91"/>
    <n v="0.91584158415841588"/>
    <n v="-0.63300419793457374"/>
    <n v="-1.2425076145811678"/>
    <n v="-0.9935386387038454"/>
    <n v="-0.49446573146047113"/>
    <m/>
    <m/>
    <n v="0.91306788993625398"/>
    <n v="-6.3067889936254007E-2"/>
    <m/>
    <m/>
    <m/>
    <m/>
    <m/>
    <s v="Low"/>
    <s v="Low"/>
    <s v="Mid"/>
    <s v="Mid"/>
    <x v="4"/>
  </r>
  <r>
    <s v=" Holstein Kiel"/>
    <x v="4"/>
    <x v="16"/>
    <n v="34"/>
    <n v="6"/>
    <n v="7"/>
    <n v="21"/>
    <n v="49"/>
    <n v="80"/>
    <n v="-31"/>
    <n v="25"/>
    <n v="0.74"/>
    <n v="39.799999999999997"/>
    <n v="61"/>
    <n v="-21.1"/>
    <n v="-0.62"/>
    <n v="27"/>
    <n v="25.6"/>
    <n v="43.6"/>
    <n v="34"/>
    <n v="374"/>
    <n v="3060"/>
    <n v="34"/>
    <n v="49"/>
    <n v="29"/>
    <n v="78"/>
    <n v="45"/>
    <n v="4"/>
    <n v="5"/>
    <n v="77"/>
    <n v="4"/>
    <n v="39.799999999999997"/>
    <n v="35.9"/>
    <n v="26.7"/>
    <n v="62.6"/>
    <n v="359"/>
    <n v="875"/>
    <n v="1.44"/>
    <n v="0.85"/>
    <n v="2.29"/>
    <n v="1.32"/>
    <n v="2.1800000000000002"/>
    <n v="1.17"/>
    <n v="0.79"/>
    <n v="1.96"/>
    <n v="1.06"/>
    <n v="1.84"/>
    <n v="1.1683673469387756"/>
    <n v="-8.4530406739571309E-2"/>
    <n v="-1.5746164080389795"/>
    <n v="-0.97824852820118902"/>
    <n v="-0.5842835369859305"/>
    <m/>
    <m/>
    <n v="0.99594937111006787"/>
    <n v="-0.25594937111006788"/>
    <m/>
    <m/>
    <m/>
    <m/>
    <m/>
    <s v="Low"/>
    <s v="Low"/>
    <s v="Mid"/>
    <s v="Mid"/>
    <x v="4"/>
  </r>
  <r>
    <s v=" Bochum"/>
    <x v="4"/>
    <x v="17"/>
    <n v="34"/>
    <n v="6"/>
    <n v="7"/>
    <n v="21"/>
    <n v="33"/>
    <n v="67"/>
    <n v="-34"/>
    <n v="25"/>
    <n v="0.74"/>
    <n v="41.8"/>
    <n v="63.2"/>
    <n v="-21.3"/>
    <n v="-0.63"/>
    <n v="27"/>
    <n v="28"/>
    <n v="45.5"/>
    <n v="34"/>
    <n v="374"/>
    <n v="3060"/>
    <n v="34"/>
    <n v="32"/>
    <n v="23"/>
    <n v="55"/>
    <n v="31"/>
    <n v="1"/>
    <n v="3"/>
    <n v="71"/>
    <n v="2"/>
    <n v="41.8"/>
    <n v="39.299999999999997"/>
    <n v="30"/>
    <n v="69.400000000000006"/>
    <n v="378"/>
    <n v="1090"/>
    <n v="0.94"/>
    <n v="0.68"/>
    <n v="1.62"/>
    <n v="0.91"/>
    <n v="1.59"/>
    <n v="1.23"/>
    <n v="0.88"/>
    <n v="2.11"/>
    <n v="1.1599999999999999"/>
    <n v="2.04"/>
    <n v="0.76777251184834128"/>
    <n v="-0.91970640696832495"/>
    <n v="-0.853370038408378"/>
    <n v="-0.68773642865072249"/>
    <n v="-0.35973902317228229"/>
    <m/>
    <m/>
    <n v="0.93510311725052264"/>
    <n v="-0.19510311725052265"/>
    <m/>
    <m/>
    <m/>
    <m/>
    <m/>
    <s v="Mid"/>
    <s v="Low"/>
    <s v="Mid"/>
    <s v="Low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BEB3C97-2EB5-0C4D-8A8A-1B0C56656329}" name="PivotTable1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47">
  <location ref="A3:C9" firstHeaderRow="0" firstDataRow="1" firstDataCol="1"/>
  <pivotFields count="66"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2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">
        <item x="0"/>
        <item x="2"/>
        <item x="4"/>
        <item x="1"/>
        <item x="3"/>
        <item t="default"/>
      </items>
    </pivotField>
  </pivotFields>
  <rowFields count="1">
    <field x="65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Average of Pts/MP" fld="11" subtotal="average" baseField="0" baseItem="0" numFmtId="165"/>
    <dataField name="Average of League rank" fld="2" subtotal="average" baseField="2" baseItem="0" numFmtId="165"/>
  </dataFields>
  <formats count="3">
    <format dxfId="2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1">
      <pivotArea outline="0" fieldPosition="0">
        <references count="1">
          <reference field="4294967294" count="1">
            <x v="1"/>
          </reference>
        </references>
      </pivotArea>
    </format>
    <format dxfId="0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</formats>
  <chartFormats count="2"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23D6C70-BC22-C445-801A-B6836CBC55B6}" name="PivotTable2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13">
  <location ref="A28:E34" firstHeaderRow="0" firstDataRow="1" firstDataCol="1" rowPageCount="1" colPageCount="1"/>
  <pivotFields count="66">
    <pivotField showAll="0"/>
    <pivotField axis="axisRow" showAll="0">
      <items count="6">
        <item x="4"/>
        <item x="2"/>
        <item x="1"/>
        <item x="3"/>
        <item x="0"/>
        <item t="default"/>
      </items>
    </pivotField>
    <pivotField axis="axisPage" multipleItemSelectionAllowed="1" showAll="0">
      <items count="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5"/>
        <item x="14"/>
        <item x="16"/>
        <item h="1" x="17"/>
        <item h="1" x="18"/>
        <item h="1" x="1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numFmtId="2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1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pageFields count="1">
    <pageField fld="2" hier="-1"/>
  </pageFields>
  <dataFields count="4">
    <dataField name="Average of Finishing_Efficiency" fld="47" subtotal="average" baseField="0" baseItem="0" numFmtId="2"/>
    <dataField name="Average of xG+xAG (Per 90 Minutes)" fld="44" subtotal="average" baseField="0" baseItem="0"/>
    <dataField name="Average of Poss" fld="18" subtotal="average" baseField="0" baseItem="0"/>
    <dataField name="Average of Pts/MP" fld="11" subtotal="average" baseField="0" baseItem="0"/>
  </dataFields>
  <formats count="3">
    <format dxfId="5">
      <pivotArea outline="0" collapsedLevelsAreSubtotals="1" fieldPosition="0"/>
    </format>
    <format dxfId="4">
      <pivotArea collapsedLevelsAreSubtotals="1" fieldPosition="0">
        <references count="1">
          <reference field="1" count="1">
            <x v="3"/>
          </reference>
        </references>
      </pivotArea>
    </format>
    <format dxfId="3">
      <pivotArea dataOnly="0" labelOnly="1" fieldPosition="0">
        <references count="1">
          <reference field="1" count="1">
            <x v="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2EDD1-ECAE-614C-AEF7-63D81909343E}">
  <dimension ref="A1:BN97"/>
  <sheetViews>
    <sheetView zoomScale="75" zoomScaleNormal="40" workbookViewId="0">
      <pane xSplit="1" topLeftCell="B1" activePane="topRight" state="frozen"/>
      <selection pane="topRight" activeCell="BB3" sqref="BB3"/>
    </sheetView>
  </sheetViews>
  <sheetFormatPr baseColWidth="10" defaultRowHeight="16"/>
  <cols>
    <col min="1" max="1" width="18" style="1" customWidth="1"/>
    <col min="2" max="2" width="13.5" bestFit="1" customWidth="1"/>
    <col min="12" max="12" width="10.83203125" style="29"/>
    <col min="40" max="40" width="10.83203125" style="27"/>
    <col min="45" max="45" width="10.83203125" style="27"/>
    <col min="48" max="48" width="22.5" customWidth="1"/>
    <col min="49" max="49" width="8.33203125" bestFit="1" customWidth="1"/>
    <col min="53" max="53" width="22" bestFit="1" customWidth="1"/>
    <col min="54" max="54" width="22.5" bestFit="1" customWidth="1"/>
    <col min="55" max="55" width="21.1640625" customWidth="1"/>
    <col min="56" max="56" width="12.83203125" bestFit="1" customWidth="1"/>
    <col min="57" max="57" width="16.1640625" customWidth="1"/>
    <col min="62" max="62" width="12" bestFit="1" customWidth="1"/>
    <col min="63" max="63" width="11.83203125" bestFit="1" customWidth="1"/>
    <col min="64" max="64" width="15.33203125" bestFit="1" customWidth="1"/>
    <col min="65" max="65" width="12.33203125" bestFit="1" customWidth="1"/>
    <col min="66" max="66" width="38.6640625" bestFit="1" customWidth="1"/>
  </cols>
  <sheetData>
    <row r="1" spans="1:66" s="28" customFormat="1" ht="68">
      <c r="A1" s="2" t="s">
        <v>144</v>
      </c>
      <c r="B1" s="2" t="s">
        <v>145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1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23</v>
      </c>
      <c r="AA1" s="2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1" t="s">
        <v>37</v>
      </c>
      <c r="AO1" s="2" t="s">
        <v>38</v>
      </c>
      <c r="AP1" s="2" t="s">
        <v>39</v>
      </c>
      <c r="AQ1" s="2" t="s">
        <v>40</v>
      </c>
      <c r="AR1" s="2" t="s">
        <v>41</v>
      </c>
      <c r="AS1" s="21" t="s">
        <v>42</v>
      </c>
      <c r="AT1" s="2" t="s">
        <v>43</v>
      </c>
      <c r="AU1" s="2" t="s">
        <v>44</v>
      </c>
      <c r="AV1" s="18" t="s">
        <v>148</v>
      </c>
      <c r="AW1" s="28" t="s">
        <v>149</v>
      </c>
      <c r="AX1" s="28" t="s">
        <v>150</v>
      </c>
      <c r="AY1" s="28" t="s">
        <v>151</v>
      </c>
      <c r="AZ1" s="28" t="s">
        <v>152</v>
      </c>
      <c r="BA1" s="37" t="s">
        <v>153</v>
      </c>
      <c r="BB1" s="37" t="s">
        <v>154</v>
      </c>
      <c r="BC1" s="18" t="s">
        <v>167</v>
      </c>
      <c r="BD1" s="18" t="s">
        <v>168</v>
      </c>
      <c r="BE1" s="38" t="s">
        <v>171</v>
      </c>
      <c r="BF1" s="37" t="s">
        <v>172</v>
      </c>
      <c r="BG1" s="37" t="s">
        <v>9</v>
      </c>
      <c r="BH1" s="37" t="s">
        <v>166</v>
      </c>
      <c r="BI1" s="37" t="s">
        <v>161</v>
      </c>
      <c r="BJ1" s="28" t="s">
        <v>173</v>
      </c>
      <c r="BK1" s="28" t="s">
        <v>174</v>
      </c>
      <c r="BL1" s="28" t="s">
        <v>175</v>
      </c>
      <c r="BM1" s="28" t="s">
        <v>176</v>
      </c>
      <c r="BN1" s="28" t="s">
        <v>177</v>
      </c>
    </row>
    <row r="2" spans="1:66" s="5" customFormat="1" ht="17">
      <c r="A2" s="3" t="s">
        <v>55</v>
      </c>
      <c r="B2" s="4" t="s">
        <v>46</v>
      </c>
      <c r="C2" s="4">
        <v>1</v>
      </c>
      <c r="D2" s="4">
        <v>38</v>
      </c>
      <c r="E2" s="4">
        <v>24</v>
      </c>
      <c r="F2" s="4">
        <v>10</v>
      </c>
      <c r="G2" s="4">
        <v>4</v>
      </c>
      <c r="H2" s="4">
        <v>59</v>
      </c>
      <c r="I2" s="4">
        <v>27</v>
      </c>
      <c r="J2" s="4">
        <v>32</v>
      </c>
      <c r="K2" s="4">
        <v>82</v>
      </c>
      <c r="L2" s="22">
        <v>2.16</v>
      </c>
      <c r="M2" s="4">
        <v>52.9</v>
      </c>
      <c r="N2" s="4">
        <v>29.6</v>
      </c>
      <c r="O2" s="4">
        <v>23.3</v>
      </c>
      <c r="P2" s="4">
        <v>0.61</v>
      </c>
      <c r="Q2" s="4">
        <v>27</v>
      </c>
      <c r="R2" s="4">
        <v>28.6</v>
      </c>
      <c r="S2" s="4">
        <v>54.6</v>
      </c>
      <c r="T2" s="4">
        <v>38</v>
      </c>
      <c r="U2" s="4">
        <v>418</v>
      </c>
      <c r="V2" s="4">
        <v>3420</v>
      </c>
      <c r="W2" s="4">
        <v>38</v>
      </c>
      <c r="X2" s="4">
        <v>56</v>
      </c>
      <c r="Y2" s="4">
        <v>42</v>
      </c>
      <c r="Z2" s="4">
        <v>98</v>
      </c>
      <c r="AA2" s="4">
        <v>52</v>
      </c>
      <c r="AB2" s="4">
        <v>4</v>
      </c>
      <c r="AC2" s="4">
        <v>5</v>
      </c>
      <c r="AD2" s="4">
        <v>47</v>
      </c>
      <c r="AE2" s="4">
        <v>0</v>
      </c>
      <c r="AF2" s="4">
        <v>52.9</v>
      </c>
      <c r="AG2" s="4">
        <v>49.1</v>
      </c>
      <c r="AH2" s="4">
        <v>39.1</v>
      </c>
      <c r="AI2" s="4">
        <v>88.2</v>
      </c>
      <c r="AJ2" s="4">
        <v>739</v>
      </c>
      <c r="AK2" s="4">
        <v>1546</v>
      </c>
      <c r="AL2" s="4">
        <v>1.47</v>
      </c>
      <c r="AM2" s="4">
        <v>1.1100000000000001</v>
      </c>
      <c r="AN2" s="22">
        <v>2.58</v>
      </c>
      <c r="AO2" s="4">
        <v>1.37</v>
      </c>
      <c r="AP2" s="4">
        <v>2.4700000000000002</v>
      </c>
      <c r="AQ2" s="4">
        <v>1.39</v>
      </c>
      <c r="AR2" s="4">
        <v>1.03</v>
      </c>
      <c r="AS2" s="22">
        <v>2.42</v>
      </c>
      <c r="AT2" s="4">
        <v>1.29</v>
      </c>
      <c r="AU2" s="4">
        <v>2.3199999999999998</v>
      </c>
      <c r="AV2" s="20">
        <f>IFERROR(AN2/ AS2, "")</f>
        <v>1.0661157024793388</v>
      </c>
      <c r="AW2" s="19">
        <f>(AN2 - AVERAGE($AN$2:$AN$97)) / _xlfn.STDEV.S($AN$2:$AN$97)</f>
        <v>0.27696368291168033</v>
      </c>
      <c r="AX2" s="5">
        <f>(AK2 - AVERAGE($AK$2:$AK$97)) / _xlfn.STDEV.S($AK$2:$AK$97)</f>
        <v>0.67634319206396731</v>
      </c>
      <c r="AY2" s="5">
        <f t="shared" ref="AY2:AY33" si="0">(S2 - AVERAGE($S$2:$S$97)) / _xlfn.STDEV.S($S$2:$S$97)</f>
        <v>0.70366362709098684</v>
      </c>
      <c r="AZ2" s="5">
        <f>(AS2 - AVERAGE($AS$2:$AS$97)) / _xlfn.STDEV.S($AS$2:$AS$97)</f>
        <v>0.10431963870925763</v>
      </c>
      <c r="BA2" s="35" t="s">
        <v>7</v>
      </c>
      <c r="BB2" s="36">
        <f>CORREL($L$2:$L$97, $J$2:$J$97)</f>
        <v>0.96804598078417214</v>
      </c>
      <c r="BC2" s="5">
        <f t="shared" ref="BC2" si="1">$BB$11 + $BB$12*S2 + $BB$13*AK2 + $BB$14*AN2 + $BB$15*AQ2 + $BB$16*AS2 + $BB$17*AV2</f>
        <v>1.549127519532761</v>
      </c>
      <c r="BD2" s="5">
        <f t="shared" ref="BD2" si="2" xml:space="preserve"> L2 - BC2</f>
        <v>0.61087248046723919</v>
      </c>
      <c r="BE2" s="35" t="s">
        <v>169</v>
      </c>
      <c r="BF2" s="39"/>
      <c r="BG2" s="39"/>
      <c r="BH2" s="39"/>
      <c r="BI2" s="39"/>
      <c r="BJ2" s="5" t="str">
        <f>IF(S2&lt;_xlfn.QUARTILE.INC($S$2:$S$97,1),"Low",IF(S2&lt;_xlfn.QUARTILE.INC($S$2:$S$97,3),"Mid","High"))</f>
        <v>High</v>
      </c>
      <c r="BK2" s="5" t="str">
        <f>IF(AK2&lt;_xlfn.QUARTILE.INC($AK$2:$AK$97,1),"Low",IF(AK2&lt;_xlfn.QUARTILE.INC($AK$2:$AK$97,3),"Mid","High"))</f>
        <v>Mid</v>
      </c>
      <c r="BL2" s="5" t="str">
        <f>IF(AS2&lt;_xlfn.QUARTILE.INC($AS$2:$AS$97,1),"Low",IF(AS2&lt;_xlfn.QUARTILE.INC($AS$2:$AS$97,3),"Mid","High"))</f>
        <v>Mid</v>
      </c>
      <c r="BM2" s="5" t="str">
        <f>IF(AN2&lt;_xlfn.QUARTILE.INC($AN$2:$AN$97,1),"Low",IF(AN2&lt;_xlfn.QUARTILE.INC($AN$2:$AN$97,3),"Mid","High"))</f>
        <v>Mid</v>
      </c>
      <c r="BN2" s="5" t="str">
        <f>IF(AND(BJ2="High",BK2="High"),"High-possession progressors",
 IF(AND(BJ2="High",BL2="Mid"),"Controlled buildup teams",
 IF(AND(BK2="High",BL2="High"),"Vertical creators",
 IF(AND(BJ2="Low",BK2="Low"),"Direct counters",
 "Deep-block survivalists"))))</f>
        <v>Controlled buildup teams</v>
      </c>
    </row>
    <row r="3" spans="1:66" s="5" customFormat="1" ht="17">
      <c r="A3" s="3" t="s">
        <v>45</v>
      </c>
      <c r="B3" s="4" t="s">
        <v>46</v>
      </c>
      <c r="C3" s="4">
        <v>2</v>
      </c>
      <c r="D3" s="4">
        <v>38</v>
      </c>
      <c r="E3" s="4">
        <v>24</v>
      </c>
      <c r="F3" s="4">
        <v>9</v>
      </c>
      <c r="G3" s="4">
        <v>5</v>
      </c>
      <c r="H3" s="4">
        <v>79</v>
      </c>
      <c r="I3" s="4">
        <v>35</v>
      </c>
      <c r="J3" s="4">
        <v>44</v>
      </c>
      <c r="K3" s="4">
        <v>81</v>
      </c>
      <c r="L3" s="22">
        <v>2.13</v>
      </c>
      <c r="M3" s="4">
        <v>66.900000000000006</v>
      </c>
      <c r="N3" s="4">
        <v>36.4</v>
      </c>
      <c r="O3" s="4">
        <v>30.5</v>
      </c>
      <c r="P3" s="4">
        <v>0.8</v>
      </c>
      <c r="Q3" s="4">
        <v>26</v>
      </c>
      <c r="R3" s="4">
        <v>29.4</v>
      </c>
      <c r="S3" s="4">
        <v>59.4</v>
      </c>
      <c r="T3" s="4">
        <v>38</v>
      </c>
      <c r="U3" s="4">
        <v>418</v>
      </c>
      <c r="V3" s="4">
        <v>3420</v>
      </c>
      <c r="W3" s="4">
        <v>38</v>
      </c>
      <c r="X3" s="4">
        <v>76</v>
      </c>
      <c r="Y3" s="4">
        <v>57</v>
      </c>
      <c r="Z3" s="4">
        <v>133</v>
      </c>
      <c r="AA3" s="4">
        <v>68</v>
      </c>
      <c r="AB3" s="4">
        <v>8</v>
      </c>
      <c r="AC3" s="4">
        <v>9</v>
      </c>
      <c r="AD3" s="4">
        <v>56</v>
      </c>
      <c r="AE3" s="4">
        <v>1</v>
      </c>
      <c r="AF3" s="4">
        <v>66.900000000000006</v>
      </c>
      <c r="AG3" s="4">
        <v>60.1</v>
      </c>
      <c r="AH3" s="4">
        <v>48.3</v>
      </c>
      <c r="AI3" s="4">
        <v>108.5</v>
      </c>
      <c r="AJ3" s="4">
        <v>694</v>
      </c>
      <c r="AK3" s="4">
        <v>1730</v>
      </c>
      <c r="AL3" s="4">
        <v>2</v>
      </c>
      <c r="AM3" s="4">
        <v>1.5</v>
      </c>
      <c r="AN3" s="22">
        <v>3.5</v>
      </c>
      <c r="AO3" s="4">
        <v>1.79</v>
      </c>
      <c r="AP3" s="4">
        <v>3.29</v>
      </c>
      <c r="AQ3" s="4">
        <v>1.76</v>
      </c>
      <c r="AR3" s="4">
        <v>1.27</v>
      </c>
      <c r="AS3" s="22">
        <v>3.03</v>
      </c>
      <c r="AT3" s="4">
        <v>1.58</v>
      </c>
      <c r="AU3" s="4">
        <v>2.85</v>
      </c>
      <c r="AV3" s="20">
        <f t="shared" ref="AV3:AV66" si="3">IFERROR(AN3/ AS3, "")</f>
        <v>1.1551155115511551</v>
      </c>
      <c r="AW3" s="19">
        <f t="shared" ref="AW3:AW66" si="4">(AN3 - AVERAGE($AN$2:$AN$97)) / _xlfn.STDEV.S($AN$2:$AN$97)</f>
        <v>1.4237725190466854</v>
      </c>
      <c r="AX3" s="5">
        <f t="shared" ref="AX3:AX66" si="5">(AK3 - AVERAGE($AK$2:$AK$97)) / _xlfn.STDEV.S($AK$2:$AK$97)</f>
        <v>1.2935958990966681</v>
      </c>
      <c r="AY3" s="5">
        <f t="shared" si="0"/>
        <v>1.4375889312184813</v>
      </c>
      <c r="AZ3" s="5">
        <f t="shared" ref="AZ3:AZ66" si="6">(AS3 - AVERAGE($AS$2:$AS$97)) / _xlfn.STDEV.S($AS$2:$AS$97)</f>
        <v>1.0174673282180939</v>
      </c>
      <c r="BA3" s="35" t="s">
        <v>12</v>
      </c>
      <c r="BB3" s="36">
        <f>CORREL($L$2:$L$97, $O$2:$O$97)</f>
        <v>0.92724355794879376</v>
      </c>
      <c r="BC3" s="5">
        <f t="shared" ref="BC3:BC33" si="7">$BB$11 + $BB$12*S3 + $BB$13*AK3 + $BB$14*AN3 + $BB$15*AQ3 + $BB$16*AS3 + $BB$17*AV3</f>
        <v>1.9265092064715703</v>
      </c>
      <c r="BD3" s="5">
        <f t="shared" ref="BD3:BD33" si="8" xml:space="preserve"> L3 - BC3</f>
        <v>0.20349079352842958</v>
      </c>
      <c r="BE3" s="39" t="str" cm="1">
        <f t="array" ref="BE3:BI7">_xlfn.TAKE(
  _xlfn.SORTBY(
    _xlfn.HSTACK(A2:A97, B2:B97, L2:L97, BC2:BC97, BD2:BD97),
    BD2:BD97, -1
  ),
5)</f>
        <v xml:space="preserve"> Napoli</v>
      </c>
      <c r="BF3" s="39" t="str">
        <v>Serie A</v>
      </c>
      <c r="BG3" s="39">
        <v>2.16</v>
      </c>
      <c r="BH3" s="39">
        <v>1.549127519532761</v>
      </c>
      <c r="BI3" s="39">
        <v>0.61087248046723919</v>
      </c>
      <c r="BJ3" s="5" t="str">
        <f t="shared" ref="BJ3:BJ66" si="9">IF(S3&lt;_xlfn.QUARTILE.INC($S$2:$S$97,1),"Low",IF(S3&lt;_xlfn.QUARTILE.INC($S$2:$S$97,3),"Mid","High"))</f>
        <v>High</v>
      </c>
      <c r="BK3" s="5" t="str">
        <f t="shared" ref="BK3:BK66" si="10">IF(AK3&lt;_xlfn.QUARTILE.INC($AK$2:$AK$97,1),"Low",IF(AK3&lt;_xlfn.QUARTILE.INC($AK$2:$AK$97,3),"Mid","High"))</f>
        <v>High</v>
      </c>
      <c r="BL3" s="5" t="str">
        <f t="shared" ref="BL3:BL66" si="11">IF(AS3&lt;_xlfn.QUARTILE.INC($AS$2:$AS$97,1),"Low",IF(AS3&lt;_xlfn.QUARTILE.INC($AS$2:$AS$97,3),"Mid","High"))</f>
        <v>High</v>
      </c>
      <c r="BM3" s="5" t="str">
        <f t="shared" ref="BM3:BM66" si="12">IF(AN3&lt;_xlfn.QUARTILE.INC($AN$2:$AN$97,1),"Low",IF(AN3&lt;_xlfn.QUARTILE.INC($AN$2:$AN$97,3),"Mid","High"))</f>
        <v>High</v>
      </c>
      <c r="BN3" s="5" t="str">
        <f t="shared" ref="BN3:BN66" si="13">IF(AND(BJ3="High",BK3="High"),"High-possession progressors",
 IF(AND(BJ3="High",BL3="Mid"),"Controlled buildup teams",
 IF(AND(BK3="High",BL3="High"),"Vertical creators",
 IF(AND(BJ3="Low",BK3="Low"),"Direct counters",
 "Deep-block survivalists"))))</f>
        <v>High-possession progressors</v>
      </c>
    </row>
    <row r="4" spans="1:66" s="5" customFormat="1" ht="17">
      <c r="A4" s="3" t="s">
        <v>49</v>
      </c>
      <c r="B4" s="4" t="s">
        <v>46</v>
      </c>
      <c r="C4" s="4">
        <v>3</v>
      </c>
      <c r="D4" s="4">
        <v>38</v>
      </c>
      <c r="E4" s="4">
        <v>22</v>
      </c>
      <c r="F4" s="4">
        <v>8</v>
      </c>
      <c r="G4" s="4">
        <v>8</v>
      </c>
      <c r="H4" s="4">
        <v>78</v>
      </c>
      <c r="I4" s="4">
        <v>37</v>
      </c>
      <c r="J4" s="4">
        <v>41</v>
      </c>
      <c r="K4" s="4">
        <v>74</v>
      </c>
      <c r="L4" s="22">
        <v>1.95</v>
      </c>
      <c r="M4" s="4">
        <v>65</v>
      </c>
      <c r="N4" s="4">
        <v>38.6</v>
      </c>
      <c r="O4" s="4">
        <v>26.4</v>
      </c>
      <c r="P4" s="4">
        <v>0.69</v>
      </c>
      <c r="Q4" s="4">
        <v>32</v>
      </c>
      <c r="R4" s="4">
        <v>27.1</v>
      </c>
      <c r="S4" s="4">
        <v>55.3</v>
      </c>
      <c r="T4" s="4">
        <v>38</v>
      </c>
      <c r="U4" s="4">
        <v>418</v>
      </c>
      <c r="V4" s="4">
        <v>3420</v>
      </c>
      <c r="W4" s="4">
        <v>38</v>
      </c>
      <c r="X4" s="4">
        <v>76</v>
      </c>
      <c r="Y4" s="4">
        <v>54</v>
      </c>
      <c r="Z4" s="4">
        <v>130</v>
      </c>
      <c r="AA4" s="4">
        <v>71</v>
      </c>
      <c r="AB4" s="4">
        <v>5</v>
      </c>
      <c r="AC4" s="4">
        <v>7</v>
      </c>
      <c r="AD4" s="4">
        <v>67</v>
      </c>
      <c r="AE4" s="4">
        <v>1</v>
      </c>
      <c r="AF4" s="4">
        <v>65</v>
      </c>
      <c r="AG4" s="4">
        <v>59.5</v>
      </c>
      <c r="AH4" s="4">
        <v>46.9</v>
      </c>
      <c r="AI4" s="4">
        <v>106.4</v>
      </c>
      <c r="AJ4" s="4">
        <v>897</v>
      </c>
      <c r="AK4" s="4">
        <v>1824</v>
      </c>
      <c r="AL4" s="4">
        <v>2</v>
      </c>
      <c r="AM4" s="4">
        <v>1.42</v>
      </c>
      <c r="AN4" s="22">
        <v>3.42</v>
      </c>
      <c r="AO4" s="4">
        <v>1.87</v>
      </c>
      <c r="AP4" s="4">
        <v>3.29</v>
      </c>
      <c r="AQ4" s="4">
        <v>1.71</v>
      </c>
      <c r="AR4" s="4">
        <v>1.23</v>
      </c>
      <c r="AS4" s="22">
        <v>2.94</v>
      </c>
      <c r="AT4" s="4">
        <v>1.57</v>
      </c>
      <c r="AU4" s="4">
        <v>2.8</v>
      </c>
      <c r="AV4" s="20">
        <f t="shared" si="3"/>
        <v>1.1632653061224489</v>
      </c>
      <c r="AW4" s="19">
        <f t="shared" si="4"/>
        <v>1.3240500115566849</v>
      </c>
      <c r="AX4" s="5">
        <f t="shared" si="5"/>
        <v>1.6089315211677218</v>
      </c>
      <c r="AY4" s="5">
        <f t="shared" si="0"/>
        <v>0.8106944006095792</v>
      </c>
      <c r="AZ4" s="5">
        <f t="shared" si="6"/>
        <v>0.88274061992990516</v>
      </c>
      <c r="BA4" s="35" t="s">
        <v>37</v>
      </c>
      <c r="BB4" s="36">
        <f>CORREL($L$2:$L$97, $AN$2:$AN$97)</f>
        <v>0.87247016571630165</v>
      </c>
      <c r="BC4" s="5">
        <f t="shared" si="7"/>
        <v>1.9995419809570494</v>
      </c>
      <c r="BD4" s="5">
        <f t="shared" si="8"/>
        <v>-4.9541980957049425E-2</v>
      </c>
      <c r="BE4" s="39" t="str">
        <v xml:space="preserve"> Freiburg</v>
      </c>
      <c r="BF4" s="39" t="str">
        <v>Bundesliga</v>
      </c>
      <c r="BG4" s="39">
        <v>1.62</v>
      </c>
      <c r="BH4" s="39">
        <v>1.2999117177453154</v>
      </c>
      <c r="BI4" s="39">
        <v>0.32008828225468466</v>
      </c>
      <c r="BJ4" s="5" t="str">
        <f t="shared" si="9"/>
        <v>High</v>
      </c>
      <c r="BK4" s="5" t="str">
        <f t="shared" si="10"/>
        <v>High</v>
      </c>
      <c r="BL4" s="5" t="str">
        <f t="shared" si="11"/>
        <v>High</v>
      </c>
      <c r="BM4" s="5" t="str">
        <f t="shared" si="12"/>
        <v>High</v>
      </c>
      <c r="BN4" s="5" t="str">
        <f t="shared" si="13"/>
        <v>High-possession progressors</v>
      </c>
    </row>
    <row r="5" spans="1:66" s="5" customFormat="1" ht="17">
      <c r="A5" s="3" t="s">
        <v>48</v>
      </c>
      <c r="B5" s="4" t="s">
        <v>46</v>
      </c>
      <c r="C5" s="4">
        <v>4</v>
      </c>
      <c r="D5" s="4">
        <v>38</v>
      </c>
      <c r="E5" s="4">
        <v>18</v>
      </c>
      <c r="F5" s="4">
        <v>16</v>
      </c>
      <c r="G5" s="4">
        <v>4</v>
      </c>
      <c r="H5" s="4">
        <v>58</v>
      </c>
      <c r="I5" s="4">
        <v>35</v>
      </c>
      <c r="J5" s="4">
        <v>23</v>
      </c>
      <c r="K5" s="4">
        <v>70</v>
      </c>
      <c r="L5" s="22">
        <v>1.84</v>
      </c>
      <c r="M5" s="4">
        <v>51</v>
      </c>
      <c r="N5" s="4">
        <v>34</v>
      </c>
      <c r="O5" s="4">
        <v>16.899999999999999</v>
      </c>
      <c r="P5" s="4">
        <v>0.45</v>
      </c>
      <c r="Q5" s="4">
        <v>29</v>
      </c>
      <c r="R5" s="4">
        <v>24.6</v>
      </c>
      <c r="S5" s="4">
        <v>57.2</v>
      </c>
      <c r="T5" s="4">
        <v>38</v>
      </c>
      <c r="U5" s="4">
        <v>418</v>
      </c>
      <c r="V5" s="4">
        <v>3420</v>
      </c>
      <c r="W5" s="4">
        <v>38</v>
      </c>
      <c r="X5" s="4">
        <v>56</v>
      </c>
      <c r="Y5" s="4">
        <v>40</v>
      </c>
      <c r="Z5" s="4">
        <v>96</v>
      </c>
      <c r="AA5" s="4">
        <v>50</v>
      </c>
      <c r="AB5" s="4">
        <v>6</v>
      </c>
      <c r="AC5" s="4">
        <v>6</v>
      </c>
      <c r="AD5" s="4">
        <v>67</v>
      </c>
      <c r="AE5" s="4">
        <v>3</v>
      </c>
      <c r="AF5" s="4">
        <v>51</v>
      </c>
      <c r="AG5" s="4">
        <v>46.3</v>
      </c>
      <c r="AH5" s="4">
        <v>35.9</v>
      </c>
      <c r="AI5" s="4">
        <v>82.2</v>
      </c>
      <c r="AJ5" s="4">
        <v>810</v>
      </c>
      <c r="AK5" s="4">
        <v>1561</v>
      </c>
      <c r="AL5" s="4">
        <v>1.47</v>
      </c>
      <c r="AM5" s="4">
        <v>1.05</v>
      </c>
      <c r="AN5" s="22">
        <v>2.5299999999999998</v>
      </c>
      <c r="AO5" s="4">
        <v>1.32</v>
      </c>
      <c r="AP5" s="4">
        <v>2.37</v>
      </c>
      <c r="AQ5" s="4">
        <v>1.34</v>
      </c>
      <c r="AR5" s="4">
        <v>0.94</v>
      </c>
      <c r="AS5" s="22">
        <v>2.29</v>
      </c>
      <c r="AT5" s="4">
        <v>1.22</v>
      </c>
      <c r="AU5" s="4">
        <v>2.16</v>
      </c>
      <c r="AV5" s="20">
        <f t="shared" si="3"/>
        <v>1.1048034934497815</v>
      </c>
      <c r="AW5" s="19">
        <f t="shared" si="4"/>
        <v>0.21463711573042973</v>
      </c>
      <c r="AX5" s="5">
        <f t="shared" si="5"/>
        <v>0.72666270622424189</v>
      </c>
      <c r="AY5" s="5">
        <f t="shared" si="0"/>
        <v>1.1012065001600468</v>
      </c>
      <c r="AZ5" s="5">
        <f t="shared" si="6"/>
        <v>-9.028560659590408E-2</v>
      </c>
      <c r="BA5" s="35" t="s">
        <v>34</v>
      </c>
      <c r="BB5" s="36">
        <f>CORREL($L$2:$L$97, $AK$2:$AK$97)</f>
        <v>0.81314154229654623</v>
      </c>
      <c r="BC5" s="5">
        <f t="shared" si="7"/>
        <v>1.5586261374124935</v>
      </c>
      <c r="BD5" s="5">
        <f t="shared" si="8"/>
        <v>0.28137386258750663</v>
      </c>
      <c r="BE5" s="39" t="str">
        <v xml:space="preserve"> Fiorentina</v>
      </c>
      <c r="BF5" s="39" t="str">
        <v>Serie A</v>
      </c>
      <c r="BG5" s="39">
        <v>1.71</v>
      </c>
      <c r="BH5" s="39">
        <v>1.4038303145876885</v>
      </c>
      <c r="BI5" s="39">
        <v>0.30616968541231149</v>
      </c>
      <c r="BJ5" s="5" t="str">
        <f t="shared" si="9"/>
        <v>High</v>
      </c>
      <c r="BK5" s="5" t="str">
        <f t="shared" si="10"/>
        <v>High</v>
      </c>
      <c r="BL5" s="5" t="str">
        <f t="shared" si="11"/>
        <v>Mid</v>
      </c>
      <c r="BM5" s="5" t="str">
        <f t="shared" si="12"/>
        <v>Mid</v>
      </c>
      <c r="BN5" s="5" t="str">
        <f t="shared" si="13"/>
        <v>High-possession progressors</v>
      </c>
    </row>
    <row r="6" spans="1:66" s="5" customFormat="1" ht="17">
      <c r="A6" s="3" t="s">
        <v>51</v>
      </c>
      <c r="B6" s="4" t="s">
        <v>46</v>
      </c>
      <c r="C6" s="4">
        <v>5</v>
      </c>
      <c r="D6" s="4">
        <v>38</v>
      </c>
      <c r="E6" s="4">
        <v>20</v>
      </c>
      <c r="F6" s="4">
        <v>9</v>
      </c>
      <c r="G6" s="4">
        <v>9</v>
      </c>
      <c r="H6" s="4">
        <v>56</v>
      </c>
      <c r="I6" s="4">
        <v>35</v>
      </c>
      <c r="J6" s="4">
        <v>21</v>
      </c>
      <c r="K6" s="4">
        <v>69</v>
      </c>
      <c r="L6" s="22">
        <v>1.82</v>
      </c>
      <c r="M6" s="4">
        <v>53</v>
      </c>
      <c r="N6" s="4">
        <v>40.9</v>
      </c>
      <c r="O6" s="4">
        <v>12.1</v>
      </c>
      <c r="P6" s="4">
        <v>0.32</v>
      </c>
      <c r="Q6" s="4">
        <v>28</v>
      </c>
      <c r="R6" s="4">
        <v>26.5</v>
      </c>
      <c r="S6" s="4">
        <v>53.9</v>
      </c>
      <c r="T6" s="4">
        <v>38</v>
      </c>
      <c r="U6" s="4">
        <v>418</v>
      </c>
      <c r="V6" s="4">
        <v>3420</v>
      </c>
      <c r="W6" s="4">
        <v>38</v>
      </c>
      <c r="X6" s="4">
        <v>55</v>
      </c>
      <c r="Y6" s="4">
        <v>35</v>
      </c>
      <c r="Z6" s="4">
        <v>90</v>
      </c>
      <c r="AA6" s="4">
        <v>47</v>
      </c>
      <c r="AB6" s="4">
        <v>8</v>
      </c>
      <c r="AC6" s="4">
        <v>8</v>
      </c>
      <c r="AD6" s="4">
        <v>66</v>
      </c>
      <c r="AE6" s="4">
        <v>1</v>
      </c>
      <c r="AF6" s="4">
        <v>53</v>
      </c>
      <c r="AG6" s="4">
        <v>46.7</v>
      </c>
      <c r="AH6" s="4">
        <v>35</v>
      </c>
      <c r="AI6" s="4">
        <v>81.7</v>
      </c>
      <c r="AJ6" s="4">
        <v>691</v>
      </c>
      <c r="AK6" s="4">
        <v>1501</v>
      </c>
      <c r="AL6" s="4">
        <v>1.45</v>
      </c>
      <c r="AM6" s="4">
        <v>0.92</v>
      </c>
      <c r="AN6" s="22">
        <v>2.37</v>
      </c>
      <c r="AO6" s="4">
        <v>1.24</v>
      </c>
      <c r="AP6" s="4">
        <v>2.16</v>
      </c>
      <c r="AQ6" s="4">
        <v>1.39</v>
      </c>
      <c r="AR6" s="4">
        <v>0.92</v>
      </c>
      <c r="AS6" s="22">
        <v>2.3199999999999998</v>
      </c>
      <c r="AT6" s="4">
        <v>1.23</v>
      </c>
      <c r="AU6" s="4">
        <v>2.15</v>
      </c>
      <c r="AV6" s="20">
        <f t="shared" si="3"/>
        <v>1.021551724137931</v>
      </c>
      <c r="AW6" s="19">
        <f t="shared" si="4"/>
        <v>1.5192100750429224E-2</v>
      </c>
      <c r="AX6" s="5">
        <f t="shared" si="5"/>
        <v>0.52538464958314379</v>
      </c>
      <c r="AY6" s="5">
        <f t="shared" si="0"/>
        <v>0.59663285357239337</v>
      </c>
      <c r="AZ6" s="5">
        <f t="shared" si="6"/>
        <v>-4.5376703833174714E-2</v>
      </c>
      <c r="BA6" s="35" t="s">
        <v>16</v>
      </c>
      <c r="BB6" s="36">
        <f>CORREL($L$2:$L$97, $S$2:$S$97)</f>
        <v>0.72775618005516118</v>
      </c>
      <c r="BC6" s="5">
        <f t="shared" si="7"/>
        <v>1.5233002508697902</v>
      </c>
      <c r="BD6" s="5">
        <f t="shared" si="8"/>
        <v>0.29669974913020991</v>
      </c>
      <c r="BE6" s="39" t="str">
        <v xml:space="preserve"> Rayo Vallecano</v>
      </c>
      <c r="BF6" s="39" t="str">
        <v>La Liga</v>
      </c>
      <c r="BG6" s="39">
        <v>1.37</v>
      </c>
      <c r="BH6" s="39">
        <v>1.0696253348922675</v>
      </c>
      <c r="BI6" s="39">
        <v>0.30037466510773259</v>
      </c>
      <c r="BJ6" s="5" t="str">
        <f t="shared" si="9"/>
        <v>Mid</v>
      </c>
      <c r="BK6" s="5" t="str">
        <f t="shared" si="10"/>
        <v>Mid</v>
      </c>
      <c r="BL6" s="5" t="str">
        <f t="shared" si="11"/>
        <v>Mid</v>
      </c>
      <c r="BM6" s="5" t="str">
        <f t="shared" si="12"/>
        <v>Mid</v>
      </c>
      <c r="BN6" s="5" t="str">
        <f t="shared" si="13"/>
        <v>Deep-block survivalists</v>
      </c>
    </row>
    <row r="7" spans="1:66" s="5" customFormat="1" ht="17">
      <c r="A7" s="3" t="s">
        <v>53</v>
      </c>
      <c r="B7" s="4" t="s">
        <v>46</v>
      </c>
      <c r="C7" s="4">
        <v>6</v>
      </c>
      <c r="D7" s="4">
        <v>38</v>
      </c>
      <c r="E7" s="4">
        <v>19</v>
      </c>
      <c r="F7" s="4">
        <v>8</v>
      </c>
      <c r="G7" s="4">
        <v>11</v>
      </c>
      <c r="H7" s="4">
        <v>60</v>
      </c>
      <c r="I7" s="4">
        <v>41</v>
      </c>
      <c r="J7" s="4">
        <v>19</v>
      </c>
      <c r="K7" s="4">
        <v>65</v>
      </c>
      <c r="L7" s="22">
        <v>1.71</v>
      </c>
      <c r="M7" s="4">
        <v>48.9</v>
      </c>
      <c r="N7" s="4">
        <v>42.8</v>
      </c>
      <c r="O7" s="4">
        <v>6.1</v>
      </c>
      <c r="P7" s="4">
        <v>0.16</v>
      </c>
      <c r="Q7" s="4">
        <v>34</v>
      </c>
      <c r="R7" s="4">
        <v>26.3</v>
      </c>
      <c r="S7" s="4">
        <v>51</v>
      </c>
      <c r="T7" s="4">
        <v>38</v>
      </c>
      <c r="U7" s="4">
        <v>418</v>
      </c>
      <c r="V7" s="4">
        <v>3420</v>
      </c>
      <c r="W7" s="4">
        <v>38</v>
      </c>
      <c r="X7" s="4">
        <v>58</v>
      </c>
      <c r="Y7" s="4">
        <v>39</v>
      </c>
      <c r="Z7" s="4">
        <v>97</v>
      </c>
      <c r="AA7" s="4">
        <v>52</v>
      </c>
      <c r="AB7" s="4">
        <v>6</v>
      </c>
      <c r="AC7" s="4">
        <v>8</v>
      </c>
      <c r="AD7" s="4">
        <v>82</v>
      </c>
      <c r="AE7" s="4">
        <v>3</v>
      </c>
      <c r="AF7" s="4">
        <v>48.9</v>
      </c>
      <c r="AG7" s="4">
        <v>42.6</v>
      </c>
      <c r="AH7" s="4">
        <v>35.1</v>
      </c>
      <c r="AI7" s="4">
        <v>77.7</v>
      </c>
      <c r="AJ7" s="4">
        <v>620</v>
      </c>
      <c r="AK7" s="4">
        <v>1240</v>
      </c>
      <c r="AL7" s="4">
        <v>1.53</v>
      </c>
      <c r="AM7" s="4">
        <v>1.03</v>
      </c>
      <c r="AN7" s="22">
        <v>2.5499999999999998</v>
      </c>
      <c r="AO7" s="4">
        <v>1.37</v>
      </c>
      <c r="AP7" s="4">
        <v>2.39</v>
      </c>
      <c r="AQ7" s="4">
        <v>1.29</v>
      </c>
      <c r="AR7" s="4">
        <v>0.92</v>
      </c>
      <c r="AS7" s="22">
        <v>2.21</v>
      </c>
      <c r="AT7" s="4">
        <v>1.1200000000000001</v>
      </c>
      <c r="AU7" s="4">
        <v>2.04</v>
      </c>
      <c r="AV7" s="20">
        <f t="shared" si="3"/>
        <v>1.1538461538461537</v>
      </c>
      <c r="AW7" s="19">
        <f t="shared" si="4"/>
        <v>0.23956774260292987</v>
      </c>
      <c r="AX7" s="5">
        <f t="shared" si="5"/>
        <v>-0.35017489680563285</v>
      </c>
      <c r="AY7" s="5">
        <f t="shared" si="0"/>
        <v>0.15321964899536542</v>
      </c>
      <c r="AZ7" s="5">
        <f t="shared" si="6"/>
        <v>-0.21004268062984996</v>
      </c>
      <c r="BA7" s="35" t="s">
        <v>42</v>
      </c>
      <c r="BB7" s="36">
        <f>CORREL($L$2:$L$97, $AS$2:$AS$97)</f>
        <v>0.83584909638471594</v>
      </c>
      <c r="BC7" s="5">
        <f t="shared" si="7"/>
        <v>1.4038303145876885</v>
      </c>
      <c r="BD7" s="5">
        <f t="shared" si="8"/>
        <v>0.30616968541231149</v>
      </c>
      <c r="BE7" s="39" t="str">
        <v xml:space="preserve"> Roma</v>
      </c>
      <c r="BF7" s="39" t="str">
        <v>Serie A</v>
      </c>
      <c r="BG7" s="39">
        <v>1.82</v>
      </c>
      <c r="BH7" s="39">
        <v>1.5233002508697902</v>
      </c>
      <c r="BI7" s="39">
        <v>0.29669974913020991</v>
      </c>
      <c r="BJ7" s="5" t="str">
        <f t="shared" si="9"/>
        <v>Mid</v>
      </c>
      <c r="BK7" s="5" t="str">
        <f t="shared" si="10"/>
        <v>Mid</v>
      </c>
      <c r="BL7" s="5" t="str">
        <f t="shared" si="11"/>
        <v>Mid</v>
      </c>
      <c r="BM7" s="5" t="str">
        <f t="shared" si="12"/>
        <v>Mid</v>
      </c>
      <c r="BN7" s="5" t="str">
        <f t="shared" si="13"/>
        <v>Deep-block survivalists</v>
      </c>
    </row>
    <row r="8" spans="1:66" s="5" customFormat="1" ht="17">
      <c r="A8" s="3" t="s">
        <v>52</v>
      </c>
      <c r="B8" s="4" t="s">
        <v>46</v>
      </c>
      <c r="C8" s="4">
        <v>7</v>
      </c>
      <c r="D8" s="4">
        <v>38</v>
      </c>
      <c r="E8" s="4">
        <v>18</v>
      </c>
      <c r="F8" s="4">
        <v>11</v>
      </c>
      <c r="G8" s="4">
        <v>9</v>
      </c>
      <c r="H8" s="4">
        <v>61</v>
      </c>
      <c r="I8" s="4">
        <v>49</v>
      </c>
      <c r="J8" s="4">
        <v>12</v>
      </c>
      <c r="K8" s="4">
        <v>65</v>
      </c>
      <c r="L8" s="22">
        <v>1.71</v>
      </c>
      <c r="M8" s="4">
        <v>57.2</v>
      </c>
      <c r="N8" s="4">
        <v>37.700000000000003</v>
      </c>
      <c r="O8" s="4">
        <v>19.5</v>
      </c>
      <c r="P8" s="4">
        <v>0.51</v>
      </c>
      <c r="Q8" s="4">
        <v>27</v>
      </c>
      <c r="R8" s="4">
        <v>27.1</v>
      </c>
      <c r="S8" s="4">
        <v>55.1</v>
      </c>
      <c r="T8" s="4">
        <v>38</v>
      </c>
      <c r="U8" s="4">
        <v>418</v>
      </c>
      <c r="V8" s="4">
        <v>3420</v>
      </c>
      <c r="W8" s="4">
        <v>38</v>
      </c>
      <c r="X8" s="4">
        <v>60</v>
      </c>
      <c r="Y8" s="4">
        <v>43</v>
      </c>
      <c r="Z8" s="4">
        <v>103</v>
      </c>
      <c r="AA8" s="4">
        <v>54</v>
      </c>
      <c r="AB8" s="4">
        <v>6</v>
      </c>
      <c r="AC8" s="4">
        <v>7</v>
      </c>
      <c r="AD8" s="4">
        <v>93</v>
      </c>
      <c r="AE8" s="4">
        <v>7</v>
      </c>
      <c r="AF8" s="4">
        <v>57.2</v>
      </c>
      <c r="AG8" s="4">
        <v>52</v>
      </c>
      <c r="AH8" s="4">
        <v>38.5</v>
      </c>
      <c r="AI8" s="4">
        <v>90.4</v>
      </c>
      <c r="AJ8" s="4">
        <v>774</v>
      </c>
      <c r="AK8" s="4">
        <v>1588</v>
      </c>
      <c r="AL8" s="4">
        <v>1.58</v>
      </c>
      <c r="AM8" s="4">
        <v>1.1299999999999999</v>
      </c>
      <c r="AN8" s="22">
        <v>2.71</v>
      </c>
      <c r="AO8" s="4">
        <v>1.42</v>
      </c>
      <c r="AP8" s="4">
        <v>2.5499999999999998</v>
      </c>
      <c r="AQ8" s="4">
        <v>1.51</v>
      </c>
      <c r="AR8" s="4">
        <v>1.01</v>
      </c>
      <c r="AS8" s="22">
        <v>2.52</v>
      </c>
      <c r="AT8" s="4">
        <v>1.37</v>
      </c>
      <c r="AU8" s="4">
        <v>2.38</v>
      </c>
      <c r="AV8" s="20">
        <f t="shared" si="3"/>
        <v>1.0753968253968254</v>
      </c>
      <c r="AW8" s="19">
        <f t="shared" si="4"/>
        <v>0.43901275758293096</v>
      </c>
      <c r="AX8" s="5">
        <f t="shared" si="5"/>
        <v>0.81723783171273601</v>
      </c>
      <c r="AY8" s="5">
        <f t="shared" si="0"/>
        <v>0.78011417960426754</v>
      </c>
      <c r="AZ8" s="5">
        <f t="shared" si="6"/>
        <v>0.25401598125169</v>
      </c>
      <c r="BA8" s="35" t="s">
        <v>148</v>
      </c>
      <c r="BB8" s="36">
        <f>CORREL($L$2:$L$97, $AV$2:$AV$97)</f>
        <v>0.50316060917540517</v>
      </c>
      <c r="BC8" s="5">
        <f t="shared" si="7"/>
        <v>1.6922487036110492</v>
      </c>
      <c r="BD8" s="5">
        <f t="shared" si="8"/>
        <v>1.7751296388950788E-2</v>
      </c>
      <c r="BE8" s="34"/>
      <c r="BF8" s="34"/>
      <c r="BG8" s="34"/>
      <c r="BH8" s="34"/>
      <c r="BI8" s="34"/>
      <c r="BJ8" s="5" t="str">
        <f t="shared" si="9"/>
        <v>High</v>
      </c>
      <c r="BK8" s="5" t="str">
        <f t="shared" si="10"/>
        <v>High</v>
      </c>
      <c r="BL8" s="5" t="str">
        <f t="shared" si="11"/>
        <v>Mid</v>
      </c>
      <c r="BM8" s="5" t="str">
        <f t="shared" si="12"/>
        <v>Mid</v>
      </c>
      <c r="BN8" s="5" t="str">
        <f t="shared" si="13"/>
        <v>High-possession progressors</v>
      </c>
    </row>
    <row r="9" spans="1:66" s="5" customFormat="1" ht="18" thickBot="1">
      <c r="A9" s="3" t="s">
        <v>47</v>
      </c>
      <c r="B9" s="4" t="s">
        <v>46</v>
      </c>
      <c r="C9" s="4">
        <v>8</v>
      </c>
      <c r="D9" s="4">
        <v>38</v>
      </c>
      <c r="E9" s="4">
        <v>18</v>
      </c>
      <c r="F9" s="4">
        <v>9</v>
      </c>
      <c r="G9" s="4">
        <v>11</v>
      </c>
      <c r="H9" s="4">
        <v>61</v>
      </c>
      <c r="I9" s="4">
        <v>43</v>
      </c>
      <c r="J9" s="4">
        <v>18</v>
      </c>
      <c r="K9" s="4">
        <v>63</v>
      </c>
      <c r="L9" s="22">
        <v>1.66</v>
      </c>
      <c r="M9" s="4">
        <v>63.7</v>
      </c>
      <c r="N9" s="4">
        <v>41.3</v>
      </c>
      <c r="O9" s="4">
        <v>22.4</v>
      </c>
      <c r="P9" s="4">
        <v>0.59</v>
      </c>
      <c r="Q9" s="4">
        <v>35</v>
      </c>
      <c r="R9" s="4">
        <v>25.6</v>
      </c>
      <c r="S9" s="4">
        <v>53.9</v>
      </c>
      <c r="T9" s="4">
        <v>38</v>
      </c>
      <c r="U9" s="4">
        <v>418</v>
      </c>
      <c r="V9" s="4">
        <v>3420</v>
      </c>
      <c r="W9" s="4">
        <v>38</v>
      </c>
      <c r="X9" s="4">
        <v>59</v>
      </c>
      <c r="Y9" s="4">
        <v>43</v>
      </c>
      <c r="Z9" s="4">
        <v>102</v>
      </c>
      <c r="AA9" s="4">
        <v>55</v>
      </c>
      <c r="AB9" s="4">
        <v>4</v>
      </c>
      <c r="AC9" s="4">
        <v>8</v>
      </c>
      <c r="AD9" s="4">
        <v>70</v>
      </c>
      <c r="AE9" s="4">
        <v>6</v>
      </c>
      <c r="AF9" s="4">
        <v>63.7</v>
      </c>
      <c r="AG9" s="4">
        <v>57.5</v>
      </c>
      <c r="AH9" s="4">
        <v>46.8</v>
      </c>
      <c r="AI9" s="4">
        <v>104.4</v>
      </c>
      <c r="AJ9" s="4">
        <v>915</v>
      </c>
      <c r="AK9" s="4">
        <v>1589</v>
      </c>
      <c r="AL9" s="4">
        <v>1.55</v>
      </c>
      <c r="AM9" s="4">
        <v>1.1299999999999999</v>
      </c>
      <c r="AN9" s="22">
        <v>2.68</v>
      </c>
      <c r="AO9" s="4">
        <v>1.45</v>
      </c>
      <c r="AP9" s="4">
        <v>2.58</v>
      </c>
      <c r="AQ9" s="4">
        <v>1.68</v>
      </c>
      <c r="AR9" s="4">
        <v>1.23</v>
      </c>
      <c r="AS9" s="22">
        <v>2.91</v>
      </c>
      <c r="AT9" s="4">
        <v>1.51</v>
      </c>
      <c r="AU9" s="4">
        <v>2.75</v>
      </c>
      <c r="AV9" s="20">
        <f t="shared" si="3"/>
        <v>0.92096219931271484</v>
      </c>
      <c r="AW9" s="19">
        <f t="shared" si="4"/>
        <v>0.40161681727418103</v>
      </c>
      <c r="AX9" s="5">
        <f t="shared" si="5"/>
        <v>0.82059246599008762</v>
      </c>
      <c r="AY9" s="5">
        <f t="shared" si="0"/>
        <v>0.59663285357239337</v>
      </c>
      <c r="AZ9" s="5">
        <f t="shared" si="6"/>
        <v>0.83783171716717586</v>
      </c>
      <c r="BC9" s="5">
        <f t="shared" si="7"/>
        <v>1.6609849745871428</v>
      </c>
      <c r="BD9" s="5">
        <f t="shared" si="8"/>
        <v>-9.8497458714286168E-4</v>
      </c>
      <c r="BE9" s="34"/>
      <c r="BF9" s="34"/>
      <c r="BG9" s="34"/>
      <c r="BH9" s="34"/>
      <c r="BI9" s="34"/>
      <c r="BJ9" s="5" t="str">
        <f t="shared" si="9"/>
        <v>Mid</v>
      </c>
      <c r="BK9" s="5" t="str">
        <f t="shared" si="10"/>
        <v>High</v>
      </c>
      <c r="BL9" s="5" t="str">
        <f t="shared" si="11"/>
        <v>High</v>
      </c>
      <c r="BM9" s="5" t="str">
        <f t="shared" si="12"/>
        <v>Mid</v>
      </c>
      <c r="BN9" s="5" t="str">
        <f t="shared" si="13"/>
        <v>Vertical creators</v>
      </c>
    </row>
    <row r="10" spans="1:66" s="5" customFormat="1" ht="17">
      <c r="A10" s="3" t="s">
        <v>50</v>
      </c>
      <c r="B10" s="4" t="s">
        <v>46</v>
      </c>
      <c r="C10" s="4">
        <v>9</v>
      </c>
      <c r="D10" s="4">
        <v>38</v>
      </c>
      <c r="E10" s="4">
        <v>16</v>
      </c>
      <c r="F10" s="4">
        <v>14</v>
      </c>
      <c r="G10" s="4">
        <v>8</v>
      </c>
      <c r="H10" s="4">
        <v>57</v>
      </c>
      <c r="I10" s="4">
        <v>47</v>
      </c>
      <c r="J10" s="4">
        <v>10</v>
      </c>
      <c r="K10" s="4">
        <v>62</v>
      </c>
      <c r="L10" s="22">
        <v>1.63</v>
      </c>
      <c r="M10" s="4">
        <v>49.3</v>
      </c>
      <c r="N10" s="4">
        <v>36.700000000000003</v>
      </c>
      <c r="O10" s="4">
        <v>12.6</v>
      </c>
      <c r="P10" s="4">
        <v>0.33</v>
      </c>
      <c r="Q10" s="4">
        <v>30</v>
      </c>
      <c r="R10" s="4">
        <v>26.4</v>
      </c>
      <c r="S10" s="4">
        <v>58.1</v>
      </c>
      <c r="T10" s="4">
        <v>38</v>
      </c>
      <c r="U10" s="4">
        <v>418</v>
      </c>
      <c r="V10" s="4">
        <v>3420</v>
      </c>
      <c r="W10" s="4">
        <v>38</v>
      </c>
      <c r="X10" s="4">
        <v>56</v>
      </c>
      <c r="Y10" s="4">
        <v>43</v>
      </c>
      <c r="Z10" s="4">
        <v>99</v>
      </c>
      <c r="AA10" s="4">
        <v>50</v>
      </c>
      <c r="AB10" s="4">
        <v>6</v>
      </c>
      <c r="AC10" s="4">
        <v>7</v>
      </c>
      <c r="AD10" s="4">
        <v>61</v>
      </c>
      <c r="AE10" s="4">
        <v>4</v>
      </c>
      <c r="AF10" s="4">
        <v>49.3</v>
      </c>
      <c r="AG10" s="4">
        <v>43.8</v>
      </c>
      <c r="AH10" s="4">
        <v>35.200000000000003</v>
      </c>
      <c r="AI10" s="4">
        <v>79</v>
      </c>
      <c r="AJ10" s="4">
        <v>639</v>
      </c>
      <c r="AK10" s="4">
        <v>1468</v>
      </c>
      <c r="AL10" s="4">
        <v>1.47</v>
      </c>
      <c r="AM10" s="4">
        <v>1.1299999999999999</v>
      </c>
      <c r="AN10" s="22">
        <v>2.61</v>
      </c>
      <c r="AO10" s="4">
        <v>1.32</v>
      </c>
      <c r="AP10" s="4">
        <v>2.4500000000000002</v>
      </c>
      <c r="AQ10" s="4">
        <v>1.3</v>
      </c>
      <c r="AR10" s="4">
        <v>0.93</v>
      </c>
      <c r="AS10" s="22">
        <v>2.2200000000000002</v>
      </c>
      <c r="AT10" s="4">
        <v>1.1499999999999999</v>
      </c>
      <c r="AU10" s="4">
        <v>2.08</v>
      </c>
      <c r="AV10" s="20">
        <f t="shared" si="3"/>
        <v>1.1756756756756754</v>
      </c>
      <c r="AW10" s="19">
        <f t="shared" si="4"/>
        <v>0.31435962322043026</v>
      </c>
      <c r="AX10" s="5">
        <f t="shared" si="5"/>
        <v>0.4146817184305398</v>
      </c>
      <c r="AY10" s="5">
        <f t="shared" si="0"/>
        <v>1.2388174946839519</v>
      </c>
      <c r="AZ10" s="5">
        <f t="shared" si="6"/>
        <v>-0.19507304637560641</v>
      </c>
      <c r="BA10" s="59"/>
      <c r="BB10" s="59" t="s">
        <v>163</v>
      </c>
      <c r="BC10" s="5">
        <f t="shared" si="7"/>
        <v>1.5292174855022695</v>
      </c>
      <c r="BD10" s="5">
        <f t="shared" si="8"/>
        <v>0.10078251449773035</v>
      </c>
      <c r="BE10" s="35" t="s">
        <v>170</v>
      </c>
      <c r="BF10" s="39"/>
      <c r="BG10" s="39"/>
      <c r="BH10" s="39"/>
      <c r="BI10" s="39"/>
      <c r="BJ10" s="5" t="str">
        <f t="shared" si="9"/>
        <v>High</v>
      </c>
      <c r="BK10" s="5" t="str">
        <f t="shared" si="10"/>
        <v>Mid</v>
      </c>
      <c r="BL10" s="5" t="str">
        <f t="shared" si="11"/>
        <v>Mid</v>
      </c>
      <c r="BM10" s="5" t="str">
        <f t="shared" si="12"/>
        <v>Mid</v>
      </c>
      <c r="BN10" s="5" t="str">
        <f t="shared" si="13"/>
        <v>Controlled buildup teams</v>
      </c>
    </row>
    <row r="11" spans="1:66" s="5" customFormat="1" ht="17">
      <c r="A11" s="3" t="s">
        <v>143</v>
      </c>
      <c r="B11" s="4" t="s">
        <v>46</v>
      </c>
      <c r="C11" s="4">
        <v>10</v>
      </c>
      <c r="D11" s="4">
        <v>38</v>
      </c>
      <c r="E11" s="4">
        <v>13</v>
      </c>
      <c r="F11" s="4">
        <v>10</v>
      </c>
      <c r="G11" s="4">
        <v>15</v>
      </c>
      <c r="H11" s="4">
        <v>49</v>
      </c>
      <c r="I11" s="4">
        <v>52</v>
      </c>
      <c r="J11" s="4">
        <v>-3</v>
      </c>
      <c r="K11" s="4">
        <v>49</v>
      </c>
      <c r="L11" s="22">
        <v>1.29</v>
      </c>
      <c r="M11" s="4">
        <v>45.4</v>
      </c>
      <c r="N11" s="4">
        <v>43</v>
      </c>
      <c r="O11" s="4">
        <v>2.4</v>
      </c>
      <c r="P11" s="4">
        <v>0.06</v>
      </c>
      <c r="Q11" s="4">
        <v>38</v>
      </c>
      <c r="R11" s="4">
        <v>26.3</v>
      </c>
      <c r="S11" s="4">
        <v>54.6</v>
      </c>
      <c r="T11" s="4">
        <v>38</v>
      </c>
      <c r="U11" s="4">
        <v>418</v>
      </c>
      <c r="V11" s="4">
        <v>3420</v>
      </c>
      <c r="W11" s="4">
        <v>38</v>
      </c>
      <c r="X11" s="4">
        <v>44</v>
      </c>
      <c r="Y11" s="4">
        <v>39</v>
      </c>
      <c r="Z11" s="4">
        <v>83</v>
      </c>
      <c r="AA11" s="4">
        <v>44</v>
      </c>
      <c r="AB11" s="4">
        <v>0</v>
      </c>
      <c r="AC11" s="4">
        <v>2</v>
      </c>
      <c r="AD11" s="4">
        <v>87</v>
      </c>
      <c r="AE11" s="4">
        <v>7</v>
      </c>
      <c r="AF11" s="4">
        <v>45.4</v>
      </c>
      <c r="AG11" s="4">
        <v>43.9</v>
      </c>
      <c r="AH11" s="4">
        <v>36.6</v>
      </c>
      <c r="AI11" s="4">
        <v>80.5</v>
      </c>
      <c r="AJ11" s="4">
        <v>658</v>
      </c>
      <c r="AK11" s="4">
        <v>1377</v>
      </c>
      <c r="AL11" s="4">
        <v>1.1599999999999999</v>
      </c>
      <c r="AM11" s="4">
        <v>1.03</v>
      </c>
      <c r="AN11" s="22">
        <v>2.1800000000000002</v>
      </c>
      <c r="AO11" s="4">
        <v>1.1599999999999999</v>
      </c>
      <c r="AP11" s="4">
        <v>2.1800000000000002</v>
      </c>
      <c r="AQ11" s="4">
        <v>1.2</v>
      </c>
      <c r="AR11" s="4">
        <v>0.96</v>
      </c>
      <c r="AS11" s="22">
        <v>2.16</v>
      </c>
      <c r="AT11" s="4">
        <v>1.1599999999999999</v>
      </c>
      <c r="AU11" s="4">
        <v>2.12</v>
      </c>
      <c r="AV11" s="20">
        <f t="shared" si="3"/>
        <v>1.0092592592592593</v>
      </c>
      <c r="AW11" s="19">
        <f t="shared" si="4"/>
        <v>-0.22164885453832178</v>
      </c>
      <c r="AX11" s="5">
        <f t="shared" si="5"/>
        <v>0.10940999919154108</v>
      </c>
      <c r="AY11" s="5">
        <f t="shared" si="0"/>
        <v>0.70366362709098684</v>
      </c>
      <c r="AZ11" s="5">
        <f t="shared" si="6"/>
        <v>-0.28489085190106583</v>
      </c>
      <c r="BA11" t="s">
        <v>162</v>
      </c>
      <c r="BB11">
        <v>-1.479661455544194</v>
      </c>
      <c r="BC11" s="5">
        <f t="shared" si="7"/>
        <v>1.2463407173007193</v>
      </c>
      <c r="BD11" s="5">
        <f t="shared" si="8"/>
        <v>4.3659282699280766E-2</v>
      </c>
      <c r="BE11" s="39" t="str" cm="1">
        <f t="array" ref="BE11:BI15">_xlfn.TAKE(
  _xlfn.SORTBY(
    _xlfn.HSTACK(A2:A97, B2:B97, L2:L97, BC2:BC97, BD2:BD97),
    BD2:BD97, 1
  ),
5)</f>
        <v xml:space="preserve"> Tottenham</v>
      </c>
      <c r="BF11" s="39" t="str">
        <v>Premier League</v>
      </c>
      <c r="BG11" s="39">
        <v>1</v>
      </c>
      <c r="BH11" s="39">
        <v>1.6507033779611646</v>
      </c>
      <c r="BI11" s="39">
        <v>-0.65070337796116462</v>
      </c>
      <c r="BJ11" s="5" t="str">
        <f t="shared" si="9"/>
        <v>High</v>
      </c>
      <c r="BK11" s="5" t="str">
        <f t="shared" si="10"/>
        <v>Mid</v>
      </c>
      <c r="BL11" s="5" t="str">
        <f t="shared" si="11"/>
        <v>Mid</v>
      </c>
      <c r="BM11" s="5" t="str">
        <f t="shared" si="12"/>
        <v>Mid</v>
      </c>
      <c r="BN11" s="5" t="str">
        <f t="shared" si="13"/>
        <v>Controlled buildup teams</v>
      </c>
    </row>
    <row r="12" spans="1:66" s="5" customFormat="1" ht="17">
      <c r="A12" s="3" t="s">
        <v>54</v>
      </c>
      <c r="B12" s="4" t="s">
        <v>46</v>
      </c>
      <c r="C12" s="4">
        <v>11</v>
      </c>
      <c r="D12" s="4">
        <v>38</v>
      </c>
      <c r="E12" s="4">
        <v>10</v>
      </c>
      <c r="F12" s="4">
        <v>14</v>
      </c>
      <c r="G12" s="4">
        <v>14</v>
      </c>
      <c r="H12" s="4">
        <v>39</v>
      </c>
      <c r="I12" s="4">
        <v>45</v>
      </c>
      <c r="J12" s="4">
        <v>-6</v>
      </c>
      <c r="K12" s="4">
        <v>44</v>
      </c>
      <c r="L12" s="22">
        <v>1.1599999999999999</v>
      </c>
      <c r="M12" s="4">
        <v>34.6</v>
      </c>
      <c r="N12" s="4">
        <v>50.4</v>
      </c>
      <c r="O12" s="4">
        <v>-15.8</v>
      </c>
      <c r="P12" s="4">
        <v>-0.42</v>
      </c>
      <c r="Q12" s="4">
        <v>31</v>
      </c>
      <c r="R12" s="4">
        <v>26.7</v>
      </c>
      <c r="S12" s="4">
        <v>47.5</v>
      </c>
      <c r="T12" s="4">
        <v>38</v>
      </c>
      <c r="U12" s="4">
        <v>418</v>
      </c>
      <c r="V12" s="4">
        <v>3420</v>
      </c>
      <c r="W12" s="4">
        <v>38</v>
      </c>
      <c r="X12" s="4">
        <v>36</v>
      </c>
      <c r="Y12" s="4">
        <v>21</v>
      </c>
      <c r="Z12" s="4">
        <v>57</v>
      </c>
      <c r="AA12" s="4">
        <v>34</v>
      </c>
      <c r="AB12" s="4">
        <v>2</v>
      </c>
      <c r="AC12" s="4">
        <v>4</v>
      </c>
      <c r="AD12" s="4">
        <v>80</v>
      </c>
      <c r="AE12" s="4">
        <v>3</v>
      </c>
      <c r="AF12" s="4">
        <v>34.6</v>
      </c>
      <c r="AG12" s="4">
        <v>31.6</v>
      </c>
      <c r="AH12" s="4">
        <v>22.5</v>
      </c>
      <c r="AI12" s="4">
        <v>54</v>
      </c>
      <c r="AJ12" s="4">
        <v>529</v>
      </c>
      <c r="AK12" s="4">
        <v>1113</v>
      </c>
      <c r="AL12" s="4">
        <v>0.95</v>
      </c>
      <c r="AM12" s="4">
        <v>0.55000000000000004</v>
      </c>
      <c r="AN12" s="22">
        <v>1.5</v>
      </c>
      <c r="AO12" s="4">
        <v>0.89</v>
      </c>
      <c r="AP12" s="4">
        <v>1.45</v>
      </c>
      <c r="AQ12" s="4">
        <v>0.91</v>
      </c>
      <c r="AR12" s="4">
        <v>0.59</v>
      </c>
      <c r="AS12" s="22">
        <v>1.5</v>
      </c>
      <c r="AT12" s="4">
        <v>0.83</v>
      </c>
      <c r="AU12" s="4">
        <v>1.42</v>
      </c>
      <c r="AV12" s="20">
        <f t="shared" si="3"/>
        <v>1</v>
      </c>
      <c r="AW12" s="19">
        <f t="shared" si="4"/>
        <v>-1.0692901682033258</v>
      </c>
      <c r="AX12" s="5">
        <f t="shared" si="5"/>
        <v>-0.77621345002929043</v>
      </c>
      <c r="AY12" s="5">
        <f t="shared" si="0"/>
        <v>-0.38193421859759963</v>
      </c>
      <c r="AZ12" s="5">
        <f t="shared" si="6"/>
        <v>-1.2728867126811187</v>
      </c>
      <c r="BA12" t="s">
        <v>16</v>
      </c>
      <c r="BB12">
        <v>-7.6359656600563037E-3</v>
      </c>
      <c r="BC12" s="5">
        <f t="shared" si="7"/>
        <v>0.98879970985219967</v>
      </c>
      <c r="BD12" s="5">
        <f t="shared" si="8"/>
        <v>0.17120029014780025</v>
      </c>
      <c r="BE12" s="39" t="str">
        <v xml:space="preserve"> Holstein Kiel</v>
      </c>
      <c r="BF12" s="39" t="str">
        <v>Bundesliga</v>
      </c>
      <c r="BG12" s="39">
        <v>0.74</v>
      </c>
      <c r="BH12" s="39">
        <v>1.1806072213715764</v>
      </c>
      <c r="BI12" s="39">
        <v>-0.44060722137157637</v>
      </c>
      <c r="BJ12" s="5" t="str">
        <f t="shared" si="9"/>
        <v>Mid</v>
      </c>
      <c r="BK12" s="5" t="str">
        <f t="shared" si="10"/>
        <v>Mid</v>
      </c>
      <c r="BL12" s="5" t="str">
        <f t="shared" si="11"/>
        <v>Low</v>
      </c>
      <c r="BM12" s="5" t="str">
        <f t="shared" si="12"/>
        <v>Low</v>
      </c>
      <c r="BN12" s="5" t="str">
        <f t="shared" si="13"/>
        <v>Deep-block survivalists</v>
      </c>
    </row>
    <row r="13" spans="1:66" s="5" customFormat="1" ht="17">
      <c r="A13" s="3" t="s">
        <v>60</v>
      </c>
      <c r="B13" s="4" t="s">
        <v>46</v>
      </c>
      <c r="C13" s="4">
        <v>12</v>
      </c>
      <c r="D13" s="4">
        <v>38</v>
      </c>
      <c r="E13" s="4">
        <v>12</v>
      </c>
      <c r="F13" s="4">
        <v>8</v>
      </c>
      <c r="G13" s="4">
        <v>18</v>
      </c>
      <c r="H13" s="4">
        <v>41</v>
      </c>
      <c r="I13" s="4">
        <v>56</v>
      </c>
      <c r="J13" s="4">
        <v>-15</v>
      </c>
      <c r="K13" s="4">
        <v>44</v>
      </c>
      <c r="L13" s="22">
        <v>1.1599999999999999</v>
      </c>
      <c r="M13" s="4">
        <v>38.200000000000003</v>
      </c>
      <c r="N13" s="4">
        <v>52.6</v>
      </c>
      <c r="O13" s="4">
        <v>-14.4</v>
      </c>
      <c r="P13" s="4">
        <v>-0.38</v>
      </c>
      <c r="Q13" s="4">
        <v>31</v>
      </c>
      <c r="R13" s="4">
        <v>26.4</v>
      </c>
      <c r="S13" s="4">
        <v>47.2</v>
      </c>
      <c r="T13" s="4">
        <v>38</v>
      </c>
      <c r="U13" s="4">
        <v>418</v>
      </c>
      <c r="V13" s="4">
        <v>3420</v>
      </c>
      <c r="W13" s="4">
        <v>38</v>
      </c>
      <c r="X13" s="4">
        <v>41</v>
      </c>
      <c r="Y13" s="4">
        <v>28</v>
      </c>
      <c r="Z13" s="4">
        <v>69</v>
      </c>
      <c r="AA13" s="4">
        <v>39</v>
      </c>
      <c r="AB13" s="4">
        <v>2</v>
      </c>
      <c r="AC13" s="4">
        <v>4</v>
      </c>
      <c r="AD13" s="4">
        <v>88</v>
      </c>
      <c r="AE13" s="4">
        <v>5</v>
      </c>
      <c r="AF13" s="4">
        <v>38.200000000000003</v>
      </c>
      <c r="AG13" s="4">
        <v>35</v>
      </c>
      <c r="AH13" s="4">
        <v>27.2</v>
      </c>
      <c r="AI13" s="4">
        <v>62.1</v>
      </c>
      <c r="AJ13" s="4">
        <v>566</v>
      </c>
      <c r="AK13" s="4">
        <v>1160</v>
      </c>
      <c r="AL13" s="4">
        <v>1.08</v>
      </c>
      <c r="AM13" s="4">
        <v>0.74</v>
      </c>
      <c r="AN13" s="22">
        <v>1.82</v>
      </c>
      <c r="AO13" s="4">
        <v>1.03</v>
      </c>
      <c r="AP13" s="4">
        <v>1.76</v>
      </c>
      <c r="AQ13" s="4">
        <v>1.01</v>
      </c>
      <c r="AR13" s="4">
        <v>0.71</v>
      </c>
      <c r="AS13" s="22">
        <v>1.72</v>
      </c>
      <c r="AT13" s="4">
        <v>0.92</v>
      </c>
      <c r="AU13" s="4">
        <v>1.64</v>
      </c>
      <c r="AV13" s="20">
        <f t="shared" si="3"/>
        <v>1.058139534883721</v>
      </c>
      <c r="AW13" s="19">
        <f t="shared" si="4"/>
        <v>-0.6704001382433239</v>
      </c>
      <c r="AX13" s="5">
        <f t="shared" si="5"/>
        <v>-0.61854563899376358</v>
      </c>
      <c r="AY13" s="5">
        <f t="shared" si="0"/>
        <v>-0.42780455010556767</v>
      </c>
      <c r="AZ13" s="5">
        <f t="shared" si="6"/>
        <v>-0.94355475908776787</v>
      </c>
      <c r="BA13" t="s">
        <v>34</v>
      </c>
      <c r="BB13">
        <v>6.6643722704318176E-4</v>
      </c>
      <c r="BC13" s="5">
        <f t="shared" si="7"/>
        <v>1.1281899008684282</v>
      </c>
      <c r="BD13" s="5">
        <f t="shared" si="8"/>
        <v>3.1810099131571734E-2</v>
      </c>
      <c r="BE13" s="39" t="str">
        <v xml:space="preserve"> Saint-Étienne</v>
      </c>
      <c r="BF13" s="39" t="str">
        <v>Ligue 1</v>
      </c>
      <c r="BG13" s="39">
        <v>0.88</v>
      </c>
      <c r="BH13" s="39">
        <v>1.2878335869365269</v>
      </c>
      <c r="BI13" s="39">
        <v>-0.40783358693652694</v>
      </c>
      <c r="BJ13" s="5" t="str">
        <f t="shared" si="9"/>
        <v>Mid</v>
      </c>
      <c r="BK13" s="5" t="str">
        <f t="shared" si="10"/>
        <v>Mid</v>
      </c>
      <c r="BL13" s="5" t="str">
        <f t="shared" si="11"/>
        <v>Low</v>
      </c>
      <c r="BM13" s="5" t="str">
        <f t="shared" si="12"/>
        <v>Mid</v>
      </c>
      <c r="BN13" s="5" t="str">
        <f t="shared" si="13"/>
        <v>Deep-block survivalists</v>
      </c>
    </row>
    <row r="14" spans="1:66" s="5" customFormat="1" ht="17">
      <c r="A14" s="3" t="s">
        <v>56</v>
      </c>
      <c r="B14" s="4" t="s">
        <v>46</v>
      </c>
      <c r="C14" s="4">
        <v>13</v>
      </c>
      <c r="D14" s="4">
        <v>38</v>
      </c>
      <c r="E14" s="4">
        <v>10</v>
      </c>
      <c r="F14" s="4">
        <v>13</v>
      </c>
      <c r="G14" s="4">
        <v>15</v>
      </c>
      <c r="H14" s="4">
        <v>37</v>
      </c>
      <c r="I14" s="4">
        <v>49</v>
      </c>
      <c r="J14" s="4">
        <v>-12</v>
      </c>
      <c r="K14" s="4">
        <v>43</v>
      </c>
      <c r="L14" s="22">
        <v>1.1299999999999999</v>
      </c>
      <c r="M14" s="4">
        <v>37.200000000000003</v>
      </c>
      <c r="N14" s="4">
        <v>47.2</v>
      </c>
      <c r="O14" s="4">
        <v>-10</v>
      </c>
      <c r="P14" s="4">
        <v>-0.26</v>
      </c>
      <c r="Q14" s="4">
        <v>37</v>
      </c>
      <c r="R14" s="4">
        <v>26.2</v>
      </c>
      <c r="S14" s="4">
        <v>45.6</v>
      </c>
      <c r="T14" s="4">
        <v>38</v>
      </c>
      <c r="U14" s="4">
        <v>418</v>
      </c>
      <c r="V14" s="4">
        <v>3420</v>
      </c>
      <c r="W14" s="4">
        <v>38</v>
      </c>
      <c r="X14" s="4">
        <v>35</v>
      </c>
      <c r="Y14" s="4">
        <v>27</v>
      </c>
      <c r="Z14" s="4">
        <v>62</v>
      </c>
      <c r="AA14" s="4">
        <v>35</v>
      </c>
      <c r="AB14" s="4">
        <v>0</v>
      </c>
      <c r="AC14" s="4">
        <v>2</v>
      </c>
      <c r="AD14" s="4">
        <v>71</v>
      </c>
      <c r="AE14" s="4">
        <v>1</v>
      </c>
      <c r="AF14" s="4">
        <v>37.200000000000003</v>
      </c>
      <c r="AG14" s="4">
        <v>35.5</v>
      </c>
      <c r="AH14" s="4">
        <v>26.8</v>
      </c>
      <c r="AI14" s="4">
        <v>62.3</v>
      </c>
      <c r="AJ14" s="4">
        <v>470</v>
      </c>
      <c r="AK14" s="4">
        <v>980</v>
      </c>
      <c r="AL14" s="4">
        <v>0.92</v>
      </c>
      <c r="AM14" s="4">
        <v>0.71</v>
      </c>
      <c r="AN14" s="22">
        <v>1.63</v>
      </c>
      <c r="AO14" s="4">
        <v>0.92</v>
      </c>
      <c r="AP14" s="4">
        <v>1.63</v>
      </c>
      <c r="AQ14" s="4">
        <v>0.98</v>
      </c>
      <c r="AR14" s="4">
        <v>0.71</v>
      </c>
      <c r="AS14" s="22">
        <v>1.68</v>
      </c>
      <c r="AT14" s="4">
        <v>0.93</v>
      </c>
      <c r="AU14" s="4">
        <v>1.64</v>
      </c>
      <c r="AV14" s="20">
        <f t="shared" si="3"/>
        <v>0.97023809523809523</v>
      </c>
      <c r="AW14" s="19">
        <f t="shared" si="4"/>
        <v>-0.90724109353207516</v>
      </c>
      <c r="AX14" s="5">
        <f t="shared" si="5"/>
        <v>-1.2223798089170579</v>
      </c>
      <c r="AY14" s="5">
        <f t="shared" si="0"/>
        <v>-0.67244631814806621</v>
      </c>
      <c r="AZ14" s="5">
        <f t="shared" si="6"/>
        <v>-1.0034332961047407</v>
      </c>
      <c r="BA14" t="s">
        <v>37</v>
      </c>
      <c r="BB14">
        <v>-0.27442611869608302</v>
      </c>
      <c r="BC14" s="5">
        <f t="shared" si="7"/>
        <v>0.90760277113951193</v>
      </c>
      <c r="BD14" s="5">
        <f t="shared" si="8"/>
        <v>0.22239722886048796</v>
      </c>
      <c r="BE14" s="39" t="str">
        <v xml:space="preserve"> Rennes</v>
      </c>
      <c r="BF14" s="39" t="str">
        <v>Ligue 1</v>
      </c>
      <c r="BG14" s="39">
        <v>1.21</v>
      </c>
      <c r="BH14" s="39">
        <v>1.5958723716241574</v>
      </c>
      <c r="BI14" s="39">
        <v>-0.38587237162415744</v>
      </c>
      <c r="BJ14" s="5" t="str">
        <f t="shared" si="9"/>
        <v>Mid</v>
      </c>
      <c r="BK14" s="5" t="str">
        <f t="shared" si="10"/>
        <v>Low</v>
      </c>
      <c r="BL14" s="5" t="str">
        <f t="shared" si="11"/>
        <v>Low</v>
      </c>
      <c r="BM14" s="5" t="str">
        <f t="shared" si="12"/>
        <v>Low</v>
      </c>
      <c r="BN14" s="5" t="str">
        <f t="shared" si="13"/>
        <v>Deep-block survivalists</v>
      </c>
    </row>
    <row r="15" spans="1:66" s="5" customFormat="1" ht="17">
      <c r="A15" s="3" t="s">
        <v>58</v>
      </c>
      <c r="B15" s="4" t="s">
        <v>46</v>
      </c>
      <c r="C15" s="4">
        <v>14</v>
      </c>
      <c r="D15" s="4">
        <v>38</v>
      </c>
      <c r="E15" s="4">
        <v>10</v>
      </c>
      <c r="F15" s="4">
        <v>7</v>
      </c>
      <c r="G15" s="4">
        <v>21</v>
      </c>
      <c r="H15" s="4">
        <v>34</v>
      </c>
      <c r="I15" s="4">
        <v>66</v>
      </c>
      <c r="J15" s="4">
        <v>-32</v>
      </c>
      <c r="K15" s="4">
        <v>37</v>
      </c>
      <c r="L15" s="22">
        <v>0.97</v>
      </c>
      <c r="M15" s="4">
        <v>33.799999999999997</v>
      </c>
      <c r="N15" s="4">
        <v>53.4</v>
      </c>
      <c r="O15" s="4">
        <v>-19.600000000000001</v>
      </c>
      <c r="P15" s="4">
        <v>-0.51</v>
      </c>
      <c r="Q15" s="4">
        <v>32</v>
      </c>
      <c r="R15" s="4">
        <v>25.1</v>
      </c>
      <c r="S15" s="4">
        <v>38.700000000000003</v>
      </c>
      <c r="T15" s="4">
        <v>38</v>
      </c>
      <c r="U15" s="4">
        <v>418</v>
      </c>
      <c r="V15" s="4">
        <v>3420</v>
      </c>
      <c r="W15" s="4">
        <v>38</v>
      </c>
      <c r="X15" s="4">
        <v>31</v>
      </c>
      <c r="Y15" s="4">
        <v>20</v>
      </c>
      <c r="Z15" s="4">
        <v>51</v>
      </c>
      <c r="AA15" s="4">
        <v>29</v>
      </c>
      <c r="AB15" s="4">
        <v>2</v>
      </c>
      <c r="AC15" s="4">
        <v>2</v>
      </c>
      <c r="AD15" s="4">
        <v>98</v>
      </c>
      <c r="AE15" s="4">
        <v>9</v>
      </c>
      <c r="AF15" s="4">
        <v>33.799999999999997</v>
      </c>
      <c r="AG15" s="4">
        <v>32.299999999999997</v>
      </c>
      <c r="AH15" s="4">
        <v>24.8</v>
      </c>
      <c r="AI15" s="4">
        <v>57.1</v>
      </c>
      <c r="AJ15" s="4">
        <v>449</v>
      </c>
      <c r="AK15" s="4">
        <v>1011</v>
      </c>
      <c r="AL15" s="4">
        <v>0.82</v>
      </c>
      <c r="AM15" s="4">
        <v>0.53</v>
      </c>
      <c r="AN15" s="22">
        <v>1.34</v>
      </c>
      <c r="AO15" s="4">
        <v>0.76</v>
      </c>
      <c r="AP15" s="4">
        <v>1.29</v>
      </c>
      <c r="AQ15" s="4">
        <v>0.89</v>
      </c>
      <c r="AR15" s="4">
        <v>0.65</v>
      </c>
      <c r="AS15" s="22">
        <v>1.54</v>
      </c>
      <c r="AT15" s="4">
        <v>0.85</v>
      </c>
      <c r="AU15" s="4">
        <v>1.5</v>
      </c>
      <c r="AV15" s="20">
        <f t="shared" si="3"/>
        <v>0.8701298701298702</v>
      </c>
      <c r="AW15" s="19">
        <f t="shared" si="4"/>
        <v>-1.2687351831833267</v>
      </c>
      <c r="AX15" s="5">
        <f t="shared" si="5"/>
        <v>-1.1183861463191571</v>
      </c>
      <c r="AY15" s="5">
        <f t="shared" si="0"/>
        <v>-1.7274639428313399</v>
      </c>
      <c r="AZ15" s="5">
        <f t="shared" si="6"/>
        <v>-1.2130081756641458</v>
      </c>
      <c r="BA15" t="s">
        <v>40</v>
      </c>
      <c r="BB15">
        <v>1.2363538077720453</v>
      </c>
      <c r="BC15" s="5">
        <f t="shared" si="7"/>
        <v>0.81074665518098032</v>
      </c>
      <c r="BD15" s="5">
        <f t="shared" si="8"/>
        <v>0.15925334481901965</v>
      </c>
      <c r="BE15" s="39" t="str">
        <v xml:space="preserve"> Ipswich Town</v>
      </c>
      <c r="BF15" s="39" t="str">
        <v>Premier League</v>
      </c>
      <c r="BG15" s="39">
        <v>0.57999999999999996</v>
      </c>
      <c r="BH15" s="39">
        <v>0.94498727957890338</v>
      </c>
      <c r="BI15" s="39">
        <v>-0.36498727957890342</v>
      </c>
      <c r="BJ15" s="5" t="str">
        <f t="shared" si="9"/>
        <v>Low</v>
      </c>
      <c r="BK15" s="5" t="str">
        <f t="shared" si="10"/>
        <v>Low</v>
      </c>
      <c r="BL15" s="5" t="str">
        <f t="shared" si="11"/>
        <v>Low</v>
      </c>
      <c r="BM15" s="5" t="str">
        <f t="shared" si="12"/>
        <v>Low</v>
      </c>
      <c r="BN15" s="5" t="str">
        <f t="shared" si="13"/>
        <v>Direct counters</v>
      </c>
    </row>
    <row r="16" spans="1:66" s="5" customFormat="1" ht="17">
      <c r="A16" s="3" t="s">
        <v>142</v>
      </c>
      <c r="B16" s="4" t="s">
        <v>46</v>
      </c>
      <c r="C16" s="4">
        <v>16</v>
      </c>
      <c r="D16" s="4">
        <v>38</v>
      </c>
      <c r="E16" s="4">
        <v>7</v>
      </c>
      <c r="F16" s="4">
        <v>15</v>
      </c>
      <c r="G16" s="4">
        <v>16</v>
      </c>
      <c r="H16" s="4">
        <v>44</v>
      </c>
      <c r="I16" s="4">
        <v>58</v>
      </c>
      <c r="J16" s="4">
        <v>-14</v>
      </c>
      <c r="K16" s="4">
        <v>36</v>
      </c>
      <c r="L16" s="22">
        <v>0.95</v>
      </c>
      <c r="M16" s="4">
        <v>43.1</v>
      </c>
      <c r="N16" s="4">
        <v>56.4</v>
      </c>
      <c r="O16" s="4">
        <v>-13.3</v>
      </c>
      <c r="P16" s="4">
        <v>-0.35</v>
      </c>
      <c r="Q16" s="4">
        <v>32</v>
      </c>
      <c r="R16" s="4">
        <v>23.8</v>
      </c>
      <c r="S16" s="4">
        <v>44.2</v>
      </c>
      <c r="T16" s="4">
        <v>38</v>
      </c>
      <c r="U16" s="4">
        <v>418</v>
      </c>
      <c r="V16" s="4">
        <v>3420</v>
      </c>
      <c r="W16" s="4">
        <v>38</v>
      </c>
      <c r="X16" s="4">
        <v>43</v>
      </c>
      <c r="Y16" s="4">
        <v>31</v>
      </c>
      <c r="Z16" s="4">
        <v>74</v>
      </c>
      <c r="AA16" s="4">
        <v>37</v>
      </c>
      <c r="AB16" s="4">
        <v>6</v>
      </c>
      <c r="AC16" s="4">
        <v>7</v>
      </c>
      <c r="AD16" s="4">
        <v>78</v>
      </c>
      <c r="AE16" s="4">
        <v>6</v>
      </c>
      <c r="AF16" s="4">
        <v>43.1</v>
      </c>
      <c r="AG16" s="4">
        <v>37.6</v>
      </c>
      <c r="AH16" s="4">
        <v>29.3</v>
      </c>
      <c r="AI16" s="4">
        <v>66.900000000000006</v>
      </c>
      <c r="AJ16" s="4">
        <v>578</v>
      </c>
      <c r="AK16" s="4">
        <v>1059</v>
      </c>
      <c r="AL16" s="4">
        <v>1.1299999999999999</v>
      </c>
      <c r="AM16" s="4">
        <v>0.82</v>
      </c>
      <c r="AN16" s="22">
        <v>1.95</v>
      </c>
      <c r="AO16" s="4">
        <v>0.97</v>
      </c>
      <c r="AP16" s="4">
        <v>1.79</v>
      </c>
      <c r="AQ16" s="4">
        <v>1.1299999999999999</v>
      </c>
      <c r="AR16" s="4">
        <v>0.77</v>
      </c>
      <c r="AS16" s="22">
        <v>1.9</v>
      </c>
      <c r="AT16" s="4">
        <v>0.99</v>
      </c>
      <c r="AU16" s="4">
        <v>1.76</v>
      </c>
      <c r="AV16" s="20">
        <f t="shared" si="3"/>
        <v>1.0263157894736843</v>
      </c>
      <c r="AW16" s="19">
        <f t="shared" si="4"/>
        <v>-0.50835106357207327</v>
      </c>
      <c r="AX16" s="5">
        <f t="shared" si="5"/>
        <v>-0.95736370100627877</v>
      </c>
      <c r="AY16" s="5">
        <f t="shared" si="0"/>
        <v>-0.88650786518525193</v>
      </c>
      <c r="AZ16" s="5">
        <f t="shared" si="6"/>
        <v>-0.67410134251138987</v>
      </c>
      <c r="BA16" t="s">
        <v>42</v>
      </c>
      <c r="BB16">
        <v>-7.5616224717477684E-2</v>
      </c>
      <c r="BC16" s="5">
        <f t="shared" si="7"/>
        <v>1.1354652872743531</v>
      </c>
      <c r="BD16" s="5">
        <f t="shared" si="8"/>
        <v>-0.18546528727435319</v>
      </c>
      <c r="BJ16" s="5" t="str">
        <f t="shared" si="9"/>
        <v>Low</v>
      </c>
      <c r="BK16" s="5" t="str">
        <f t="shared" si="10"/>
        <v>Low</v>
      </c>
      <c r="BL16" s="5" t="str">
        <f t="shared" si="11"/>
        <v>Mid</v>
      </c>
      <c r="BM16" s="5" t="str">
        <f t="shared" si="12"/>
        <v>Mid</v>
      </c>
      <c r="BN16" s="5" t="str">
        <f t="shared" si="13"/>
        <v>Direct counters</v>
      </c>
    </row>
    <row r="17" spans="1:66" s="5" customFormat="1" ht="18" thickBot="1">
      <c r="A17" s="3" t="s">
        <v>61</v>
      </c>
      <c r="B17" s="4" t="s">
        <v>46</v>
      </c>
      <c r="C17" s="4">
        <v>15</v>
      </c>
      <c r="D17" s="4">
        <v>38</v>
      </c>
      <c r="E17" s="4">
        <v>9</v>
      </c>
      <c r="F17" s="4">
        <v>9</v>
      </c>
      <c r="G17" s="4">
        <v>20</v>
      </c>
      <c r="H17" s="4">
        <v>40</v>
      </c>
      <c r="I17" s="4">
        <v>56</v>
      </c>
      <c r="J17" s="4">
        <v>-16</v>
      </c>
      <c r="K17" s="4">
        <v>36</v>
      </c>
      <c r="L17" s="22">
        <v>0.95</v>
      </c>
      <c r="M17" s="4">
        <v>42.7</v>
      </c>
      <c r="N17" s="4">
        <v>55.3</v>
      </c>
      <c r="O17" s="4">
        <v>-12.6</v>
      </c>
      <c r="P17" s="4">
        <v>-0.33</v>
      </c>
      <c r="Q17" s="4">
        <v>28</v>
      </c>
      <c r="R17" s="4">
        <v>26.6</v>
      </c>
      <c r="S17" s="4">
        <v>44.9</v>
      </c>
      <c r="T17" s="4">
        <v>38</v>
      </c>
      <c r="U17" s="4">
        <v>418</v>
      </c>
      <c r="V17" s="4">
        <v>3420</v>
      </c>
      <c r="W17" s="4">
        <v>38</v>
      </c>
      <c r="X17" s="4">
        <v>38</v>
      </c>
      <c r="Y17" s="4">
        <v>31</v>
      </c>
      <c r="Z17" s="4">
        <v>69</v>
      </c>
      <c r="AA17" s="4">
        <v>35</v>
      </c>
      <c r="AB17" s="4">
        <v>3</v>
      </c>
      <c r="AC17" s="4">
        <v>3</v>
      </c>
      <c r="AD17" s="4">
        <v>68</v>
      </c>
      <c r="AE17" s="4">
        <v>3</v>
      </c>
      <c r="AF17" s="4">
        <v>42.7</v>
      </c>
      <c r="AG17" s="4">
        <v>40.299999999999997</v>
      </c>
      <c r="AH17" s="4">
        <v>32</v>
      </c>
      <c r="AI17" s="4">
        <v>72.400000000000006</v>
      </c>
      <c r="AJ17" s="4">
        <v>506</v>
      </c>
      <c r="AK17" s="4">
        <v>1150</v>
      </c>
      <c r="AL17" s="4">
        <v>1</v>
      </c>
      <c r="AM17" s="4">
        <v>0.82</v>
      </c>
      <c r="AN17" s="22">
        <v>1.82</v>
      </c>
      <c r="AO17" s="4">
        <v>0.92</v>
      </c>
      <c r="AP17" s="4">
        <v>1.74</v>
      </c>
      <c r="AQ17" s="4">
        <v>1.1200000000000001</v>
      </c>
      <c r="AR17" s="4">
        <v>0.84</v>
      </c>
      <c r="AS17" s="22">
        <v>1.97</v>
      </c>
      <c r="AT17" s="4">
        <v>1.06</v>
      </c>
      <c r="AU17" s="4">
        <v>1.9</v>
      </c>
      <c r="AV17" s="20">
        <f t="shared" si="3"/>
        <v>0.92385786802030456</v>
      </c>
      <c r="AW17" s="19">
        <f t="shared" si="4"/>
        <v>-0.6704001382433239</v>
      </c>
      <c r="AX17" s="5">
        <f t="shared" si="5"/>
        <v>-0.65209198176728</v>
      </c>
      <c r="AY17" s="5">
        <f t="shared" si="0"/>
        <v>-0.77947709166665957</v>
      </c>
      <c r="AZ17" s="5">
        <f t="shared" si="6"/>
        <v>-0.56931390273168725</v>
      </c>
      <c r="BA17" s="58" t="s">
        <v>148</v>
      </c>
      <c r="BB17" s="58">
        <v>1.4894064505977866</v>
      </c>
      <c r="BC17" s="5">
        <f t="shared" si="7"/>
        <v>1.0561831314682859</v>
      </c>
      <c r="BD17" s="5">
        <f t="shared" si="8"/>
        <v>-0.10618313146828595</v>
      </c>
      <c r="BJ17" s="5" t="str">
        <f t="shared" si="9"/>
        <v>Low</v>
      </c>
      <c r="BK17" s="5" t="str">
        <f t="shared" si="10"/>
        <v>Mid</v>
      </c>
      <c r="BL17" s="5" t="str">
        <f t="shared" si="11"/>
        <v>Mid</v>
      </c>
      <c r="BM17" s="5" t="str">
        <f t="shared" si="12"/>
        <v>Mid</v>
      </c>
      <c r="BN17" s="5" t="str">
        <f t="shared" si="13"/>
        <v>Deep-block survivalists</v>
      </c>
    </row>
    <row r="18" spans="1:66" s="5" customFormat="1" ht="17">
      <c r="A18" s="3" t="s">
        <v>59</v>
      </c>
      <c r="B18" s="4" t="s">
        <v>46</v>
      </c>
      <c r="C18" s="4">
        <v>17</v>
      </c>
      <c r="D18" s="4">
        <v>38</v>
      </c>
      <c r="E18" s="4">
        <v>8</v>
      </c>
      <c r="F18" s="4">
        <v>10</v>
      </c>
      <c r="G18" s="4">
        <v>20</v>
      </c>
      <c r="H18" s="4">
        <v>27</v>
      </c>
      <c r="I18" s="4">
        <v>58</v>
      </c>
      <c r="J18" s="4">
        <v>-31</v>
      </c>
      <c r="K18" s="4">
        <v>34</v>
      </c>
      <c r="L18" s="22">
        <v>0.89</v>
      </c>
      <c r="M18" s="4">
        <v>34.6</v>
      </c>
      <c r="N18" s="4">
        <v>57.1</v>
      </c>
      <c r="O18" s="4">
        <v>-22.5</v>
      </c>
      <c r="P18" s="4">
        <v>-0.59</v>
      </c>
      <c r="Q18" s="4">
        <v>31</v>
      </c>
      <c r="R18" s="4">
        <v>26.1</v>
      </c>
      <c r="S18" s="4">
        <v>43.8</v>
      </c>
      <c r="T18" s="4">
        <v>38</v>
      </c>
      <c r="U18" s="4">
        <v>418</v>
      </c>
      <c r="V18" s="4">
        <v>3420</v>
      </c>
      <c r="W18" s="4">
        <v>38</v>
      </c>
      <c r="X18" s="4">
        <v>27</v>
      </c>
      <c r="Y18" s="4">
        <v>21</v>
      </c>
      <c r="Z18" s="4">
        <v>48</v>
      </c>
      <c r="AA18" s="4">
        <v>24</v>
      </c>
      <c r="AB18" s="4">
        <v>3</v>
      </c>
      <c r="AC18" s="4">
        <v>4</v>
      </c>
      <c r="AD18" s="4">
        <v>61</v>
      </c>
      <c r="AE18" s="4">
        <v>7</v>
      </c>
      <c r="AF18" s="4">
        <v>34.6</v>
      </c>
      <c r="AG18" s="4">
        <v>31.8</v>
      </c>
      <c r="AH18" s="4">
        <v>24.5</v>
      </c>
      <c r="AI18" s="4">
        <v>56.3</v>
      </c>
      <c r="AJ18" s="4">
        <v>519</v>
      </c>
      <c r="AK18" s="4">
        <v>1071</v>
      </c>
      <c r="AL18" s="4">
        <v>0.71</v>
      </c>
      <c r="AM18" s="4">
        <v>0.55000000000000004</v>
      </c>
      <c r="AN18" s="22">
        <v>1.26</v>
      </c>
      <c r="AO18" s="4">
        <v>0.63</v>
      </c>
      <c r="AP18" s="4">
        <v>1.18</v>
      </c>
      <c r="AQ18" s="4">
        <v>0.91</v>
      </c>
      <c r="AR18" s="4">
        <v>0.65</v>
      </c>
      <c r="AS18" s="22">
        <v>1.56</v>
      </c>
      <c r="AT18" s="4">
        <v>0.84</v>
      </c>
      <c r="AU18" s="4">
        <v>1.48</v>
      </c>
      <c r="AV18" s="20">
        <f t="shared" si="3"/>
        <v>0.80769230769230771</v>
      </c>
      <c r="AW18" s="19">
        <f t="shared" si="4"/>
        <v>-1.368457690673327</v>
      </c>
      <c r="AX18" s="5">
        <f t="shared" si="5"/>
        <v>-0.91710808967805912</v>
      </c>
      <c r="AY18" s="5">
        <f t="shared" si="0"/>
        <v>-0.94766830719587747</v>
      </c>
      <c r="AZ18" s="5">
        <f t="shared" si="6"/>
        <v>-1.1830689071556593</v>
      </c>
      <c r="BC18" s="5">
        <f t="shared" si="7"/>
        <v>0.76396339683995418</v>
      </c>
      <c r="BD18" s="5">
        <f t="shared" si="8"/>
        <v>0.12603660316004583</v>
      </c>
      <c r="BJ18" s="5" t="str">
        <f t="shared" si="9"/>
        <v>Low</v>
      </c>
      <c r="BK18" s="5" t="str">
        <f t="shared" si="10"/>
        <v>Low</v>
      </c>
      <c r="BL18" s="5" t="str">
        <f t="shared" si="11"/>
        <v>Low</v>
      </c>
      <c r="BM18" s="5" t="str">
        <f t="shared" si="12"/>
        <v>Low</v>
      </c>
      <c r="BN18" s="5" t="str">
        <f t="shared" si="13"/>
        <v>Direct counters</v>
      </c>
    </row>
    <row r="19" spans="1:66" s="5" customFormat="1" ht="17">
      <c r="A19" s="3" t="s">
        <v>62</v>
      </c>
      <c r="B19" s="4" t="s">
        <v>46</v>
      </c>
      <c r="C19" s="4">
        <v>18</v>
      </c>
      <c r="D19" s="4">
        <v>38</v>
      </c>
      <c r="E19" s="4">
        <v>6</v>
      </c>
      <c r="F19" s="4">
        <v>13</v>
      </c>
      <c r="G19" s="4">
        <v>19</v>
      </c>
      <c r="H19" s="4">
        <v>33</v>
      </c>
      <c r="I19" s="4">
        <v>59</v>
      </c>
      <c r="J19" s="4">
        <v>-26</v>
      </c>
      <c r="K19" s="4">
        <v>31</v>
      </c>
      <c r="L19" s="22">
        <v>0.82</v>
      </c>
      <c r="M19" s="4">
        <v>32.5</v>
      </c>
      <c r="N19" s="4">
        <v>50.1</v>
      </c>
      <c r="O19" s="4">
        <v>-17.600000000000001</v>
      </c>
      <c r="P19" s="4">
        <v>-0.46</v>
      </c>
      <c r="Q19" s="4">
        <v>34</v>
      </c>
      <c r="R19" s="4">
        <v>25.4</v>
      </c>
      <c r="S19" s="4">
        <v>41.7</v>
      </c>
      <c r="T19" s="4">
        <v>38</v>
      </c>
      <c r="U19" s="4">
        <v>418</v>
      </c>
      <c r="V19" s="4">
        <v>3420</v>
      </c>
      <c r="W19" s="4">
        <v>38</v>
      </c>
      <c r="X19" s="4">
        <v>31</v>
      </c>
      <c r="Y19" s="4">
        <v>21</v>
      </c>
      <c r="Z19" s="4">
        <v>52</v>
      </c>
      <c r="AA19" s="4">
        <v>29</v>
      </c>
      <c r="AB19" s="4">
        <v>2</v>
      </c>
      <c r="AC19" s="4">
        <v>3</v>
      </c>
      <c r="AD19" s="4">
        <v>68</v>
      </c>
      <c r="AE19" s="4">
        <v>5</v>
      </c>
      <c r="AF19" s="4">
        <v>32.5</v>
      </c>
      <c r="AG19" s="4">
        <v>30.1</v>
      </c>
      <c r="AH19" s="4">
        <v>22.9</v>
      </c>
      <c r="AI19" s="4">
        <v>53.1</v>
      </c>
      <c r="AJ19" s="4">
        <v>428</v>
      </c>
      <c r="AK19" s="4">
        <v>1013</v>
      </c>
      <c r="AL19" s="4">
        <v>0.82</v>
      </c>
      <c r="AM19" s="4">
        <v>0.55000000000000004</v>
      </c>
      <c r="AN19" s="22">
        <v>1.37</v>
      </c>
      <c r="AO19" s="4">
        <v>0.76</v>
      </c>
      <c r="AP19" s="4">
        <v>1.32</v>
      </c>
      <c r="AQ19" s="4">
        <v>0.86</v>
      </c>
      <c r="AR19" s="4">
        <v>0.6</v>
      </c>
      <c r="AS19" s="22">
        <v>1.46</v>
      </c>
      <c r="AT19" s="4">
        <v>0.79</v>
      </c>
      <c r="AU19" s="4">
        <v>1.4</v>
      </c>
      <c r="AV19" s="20">
        <f t="shared" si="3"/>
        <v>0.93835616438356173</v>
      </c>
      <c r="AW19" s="19">
        <f t="shared" si="4"/>
        <v>-1.2313392428745764</v>
      </c>
      <c r="AX19" s="5">
        <f t="shared" si="5"/>
        <v>-1.1116768777644539</v>
      </c>
      <c r="AY19" s="5">
        <f t="shared" si="0"/>
        <v>-1.2687606277516557</v>
      </c>
      <c r="AZ19" s="5">
        <f t="shared" si="6"/>
        <v>-1.3327652496980915</v>
      </c>
      <c r="BC19" s="5">
        <f t="shared" si="7"/>
        <v>0.85151421560008267</v>
      </c>
      <c r="BD19" s="5">
        <f t="shared" si="8"/>
        <v>-3.1514215600082718E-2</v>
      </c>
      <c r="BJ19" s="5" t="str">
        <f t="shared" si="9"/>
        <v>Low</v>
      </c>
      <c r="BK19" s="5" t="str">
        <f t="shared" si="10"/>
        <v>Low</v>
      </c>
      <c r="BL19" s="5" t="str">
        <f t="shared" si="11"/>
        <v>Low</v>
      </c>
      <c r="BM19" s="5" t="str">
        <f t="shared" si="12"/>
        <v>Low</v>
      </c>
      <c r="BN19" s="5" t="str">
        <f t="shared" si="13"/>
        <v>Direct counters</v>
      </c>
    </row>
    <row r="20" spans="1:66" s="5" customFormat="1" ht="17">
      <c r="A20" s="3" t="s">
        <v>141</v>
      </c>
      <c r="B20" s="4" t="s">
        <v>46</v>
      </c>
      <c r="C20" s="4">
        <v>19</v>
      </c>
      <c r="D20" s="4">
        <v>38</v>
      </c>
      <c r="E20" s="4">
        <v>5</v>
      </c>
      <c r="F20" s="4">
        <v>14</v>
      </c>
      <c r="G20" s="4">
        <v>19</v>
      </c>
      <c r="H20" s="4">
        <v>32</v>
      </c>
      <c r="I20" s="4">
        <v>56</v>
      </c>
      <c r="J20" s="4">
        <v>-24</v>
      </c>
      <c r="K20" s="4">
        <v>29</v>
      </c>
      <c r="L20" s="22">
        <v>0.76</v>
      </c>
      <c r="M20" s="4">
        <v>35.799999999999997</v>
      </c>
      <c r="N20" s="4">
        <v>57.5</v>
      </c>
      <c r="O20" s="4">
        <v>-21.7</v>
      </c>
      <c r="P20" s="4">
        <v>-0.56999999999999995</v>
      </c>
      <c r="Q20" s="4">
        <v>36</v>
      </c>
      <c r="R20" s="4">
        <v>25.4</v>
      </c>
      <c r="S20" s="4">
        <v>45.1</v>
      </c>
      <c r="T20" s="4">
        <v>38</v>
      </c>
      <c r="U20" s="4">
        <v>418</v>
      </c>
      <c r="V20" s="4">
        <v>3420</v>
      </c>
      <c r="W20" s="4">
        <v>38</v>
      </c>
      <c r="X20" s="4">
        <v>31</v>
      </c>
      <c r="Y20" s="4">
        <v>16</v>
      </c>
      <c r="Z20" s="4">
        <v>47</v>
      </c>
      <c r="AA20" s="4">
        <v>27</v>
      </c>
      <c r="AB20" s="4">
        <v>4</v>
      </c>
      <c r="AC20" s="4">
        <v>5</v>
      </c>
      <c r="AD20" s="4">
        <v>75</v>
      </c>
      <c r="AE20" s="4">
        <v>2</v>
      </c>
      <c r="AF20" s="4">
        <v>35.799999999999997</v>
      </c>
      <c r="AG20" s="4">
        <v>32</v>
      </c>
      <c r="AH20" s="4">
        <v>22.2</v>
      </c>
      <c r="AI20" s="4">
        <v>54.2</v>
      </c>
      <c r="AJ20" s="4">
        <v>507</v>
      </c>
      <c r="AK20" s="4">
        <v>1066</v>
      </c>
      <c r="AL20" s="4">
        <v>0.82</v>
      </c>
      <c r="AM20" s="4">
        <v>0.42</v>
      </c>
      <c r="AN20" s="22">
        <v>1.24</v>
      </c>
      <c r="AO20" s="4">
        <v>0.71</v>
      </c>
      <c r="AP20" s="4">
        <v>1.1299999999999999</v>
      </c>
      <c r="AQ20" s="4">
        <v>0.94</v>
      </c>
      <c r="AR20" s="4">
        <v>0.57999999999999996</v>
      </c>
      <c r="AS20" s="22">
        <v>1.53</v>
      </c>
      <c r="AT20" s="4">
        <v>0.84</v>
      </c>
      <c r="AU20" s="4">
        <v>1.43</v>
      </c>
      <c r="AV20" s="20">
        <f t="shared" si="3"/>
        <v>0.81045751633986929</v>
      </c>
      <c r="AW20" s="19">
        <f t="shared" si="4"/>
        <v>-1.3933883175458273</v>
      </c>
      <c r="AX20" s="5">
        <f t="shared" si="5"/>
        <v>-0.93388126106481728</v>
      </c>
      <c r="AY20" s="5">
        <f t="shared" si="0"/>
        <v>-0.74889687066134691</v>
      </c>
      <c r="AZ20" s="5">
        <f t="shared" si="6"/>
        <v>-1.2279778099183889</v>
      </c>
      <c r="BC20" s="5">
        <f t="shared" si="7"/>
        <v>0.79967059829219944</v>
      </c>
      <c r="BD20" s="5">
        <f t="shared" si="8"/>
        <v>-3.9670598292199433E-2</v>
      </c>
      <c r="BJ20" s="5" t="str">
        <f t="shared" si="9"/>
        <v>Mid</v>
      </c>
      <c r="BK20" s="5" t="str">
        <f t="shared" si="10"/>
        <v>Low</v>
      </c>
      <c r="BL20" s="5" t="str">
        <f t="shared" si="11"/>
        <v>Low</v>
      </c>
      <c r="BM20" s="5" t="str">
        <f t="shared" si="12"/>
        <v>Low</v>
      </c>
      <c r="BN20" s="5" t="str">
        <f t="shared" si="13"/>
        <v>Deep-block survivalists</v>
      </c>
    </row>
    <row r="21" spans="1:66" s="5" customFormat="1" ht="17">
      <c r="A21" s="3" t="s">
        <v>57</v>
      </c>
      <c r="B21" s="4" t="s">
        <v>46</v>
      </c>
      <c r="C21" s="4">
        <v>20</v>
      </c>
      <c r="D21" s="4">
        <v>38</v>
      </c>
      <c r="E21" s="4">
        <v>3</v>
      </c>
      <c r="F21" s="4">
        <v>9</v>
      </c>
      <c r="G21" s="4">
        <v>26</v>
      </c>
      <c r="H21" s="4">
        <v>28</v>
      </c>
      <c r="I21" s="4">
        <v>69</v>
      </c>
      <c r="J21" s="4">
        <v>-41</v>
      </c>
      <c r="K21" s="4">
        <v>18</v>
      </c>
      <c r="L21" s="22">
        <v>0.47</v>
      </c>
      <c r="M21" s="4">
        <v>29.9</v>
      </c>
      <c r="N21" s="4">
        <v>54.7</v>
      </c>
      <c r="O21" s="4">
        <v>-24.8</v>
      </c>
      <c r="P21" s="4">
        <v>-0.65</v>
      </c>
      <c r="Q21" s="4">
        <v>36</v>
      </c>
      <c r="R21" s="4">
        <v>26.8</v>
      </c>
      <c r="S21" s="4">
        <v>48.5</v>
      </c>
      <c r="T21" s="4">
        <v>38</v>
      </c>
      <c r="U21" s="4">
        <v>418</v>
      </c>
      <c r="V21" s="4">
        <v>3420</v>
      </c>
      <c r="W21" s="4">
        <v>38</v>
      </c>
      <c r="X21" s="4">
        <v>27</v>
      </c>
      <c r="Y21" s="4">
        <v>18</v>
      </c>
      <c r="Z21" s="4">
        <v>45</v>
      </c>
      <c r="AA21" s="4">
        <v>24</v>
      </c>
      <c r="AB21" s="4">
        <v>3</v>
      </c>
      <c r="AC21" s="4">
        <v>3</v>
      </c>
      <c r="AD21" s="4">
        <v>90</v>
      </c>
      <c r="AE21" s="4">
        <v>3</v>
      </c>
      <c r="AF21" s="4">
        <v>29.9</v>
      </c>
      <c r="AG21" s="4">
        <v>27.7</v>
      </c>
      <c r="AH21" s="4">
        <v>20.9</v>
      </c>
      <c r="AI21" s="4">
        <v>48.6</v>
      </c>
      <c r="AJ21" s="4">
        <v>533</v>
      </c>
      <c r="AK21" s="4">
        <v>1096</v>
      </c>
      <c r="AL21" s="4">
        <v>0.71</v>
      </c>
      <c r="AM21" s="4">
        <v>0.47</v>
      </c>
      <c r="AN21" s="22">
        <v>1.18</v>
      </c>
      <c r="AO21" s="4">
        <v>0.63</v>
      </c>
      <c r="AP21" s="4">
        <v>1.1100000000000001</v>
      </c>
      <c r="AQ21" s="4">
        <v>0.79</v>
      </c>
      <c r="AR21" s="4">
        <v>0.55000000000000004</v>
      </c>
      <c r="AS21" s="22">
        <v>1.34</v>
      </c>
      <c r="AT21" s="4">
        <v>0.73</v>
      </c>
      <c r="AU21" s="4">
        <v>1.28</v>
      </c>
      <c r="AV21" s="20">
        <f t="shared" si="3"/>
        <v>0.88059701492537301</v>
      </c>
      <c r="AW21" s="19">
        <f t="shared" si="4"/>
        <v>-1.4681801981633276</v>
      </c>
      <c r="AX21" s="5">
        <f t="shared" si="5"/>
        <v>-0.83324223274426823</v>
      </c>
      <c r="AY21" s="5">
        <f t="shared" si="0"/>
        <v>-0.2290331135710382</v>
      </c>
      <c r="AZ21" s="5">
        <f t="shared" si="6"/>
        <v>-1.51240086074901</v>
      </c>
      <c r="BC21" s="5">
        <f t="shared" si="7"/>
        <v>0.74354723214652618</v>
      </c>
      <c r="BD21" s="5">
        <f t="shared" si="8"/>
        <v>-0.27354723214652621</v>
      </c>
      <c r="BJ21" s="5" t="str">
        <f t="shared" si="9"/>
        <v>Mid</v>
      </c>
      <c r="BK21" s="5" t="str">
        <f t="shared" si="10"/>
        <v>Mid</v>
      </c>
      <c r="BL21" s="5" t="str">
        <f t="shared" si="11"/>
        <v>Low</v>
      </c>
      <c r="BM21" s="5" t="str">
        <f t="shared" si="12"/>
        <v>Low</v>
      </c>
      <c r="BN21" s="5" t="str">
        <f t="shared" si="13"/>
        <v>Deep-block survivalists</v>
      </c>
    </row>
    <row r="22" spans="1:66" s="8" customFormat="1" ht="17">
      <c r="A22" s="6" t="s">
        <v>63</v>
      </c>
      <c r="B22" s="7" t="s">
        <v>64</v>
      </c>
      <c r="C22" s="7">
        <v>1</v>
      </c>
      <c r="D22" s="7">
        <v>34</v>
      </c>
      <c r="E22" s="7">
        <v>26</v>
      </c>
      <c r="F22" s="7">
        <v>6</v>
      </c>
      <c r="G22" s="7">
        <v>2</v>
      </c>
      <c r="H22" s="7">
        <v>92</v>
      </c>
      <c r="I22" s="7">
        <v>35</v>
      </c>
      <c r="J22" s="7">
        <v>57</v>
      </c>
      <c r="K22" s="7">
        <v>84</v>
      </c>
      <c r="L22" s="23">
        <v>2.4700000000000002</v>
      </c>
      <c r="M22" s="7">
        <v>88.9</v>
      </c>
      <c r="N22" s="7">
        <v>31.2</v>
      </c>
      <c r="O22" s="7">
        <v>57.7</v>
      </c>
      <c r="P22" s="7">
        <v>1.7</v>
      </c>
      <c r="Q22" s="7">
        <v>28</v>
      </c>
      <c r="R22" s="7">
        <v>23.6</v>
      </c>
      <c r="S22" s="7">
        <v>68</v>
      </c>
      <c r="T22" s="7">
        <v>34</v>
      </c>
      <c r="U22" s="7">
        <v>374</v>
      </c>
      <c r="V22" s="7">
        <v>3060</v>
      </c>
      <c r="W22" s="7">
        <v>34</v>
      </c>
      <c r="X22" s="7">
        <v>89</v>
      </c>
      <c r="Y22" s="7">
        <v>69</v>
      </c>
      <c r="Z22" s="7">
        <v>158</v>
      </c>
      <c r="AA22" s="7">
        <v>83</v>
      </c>
      <c r="AB22" s="7">
        <v>6</v>
      </c>
      <c r="AC22" s="7">
        <v>7</v>
      </c>
      <c r="AD22" s="7">
        <v>37</v>
      </c>
      <c r="AE22" s="7">
        <v>0</v>
      </c>
      <c r="AF22" s="7">
        <v>88.9</v>
      </c>
      <c r="AG22" s="7">
        <v>83.3</v>
      </c>
      <c r="AH22" s="7">
        <v>70.8</v>
      </c>
      <c r="AI22" s="7">
        <v>154.1</v>
      </c>
      <c r="AJ22" s="7">
        <v>936</v>
      </c>
      <c r="AK22" s="7">
        <v>2123</v>
      </c>
      <c r="AL22" s="7">
        <v>2.62</v>
      </c>
      <c r="AM22" s="7">
        <v>2.0299999999999998</v>
      </c>
      <c r="AN22" s="23">
        <v>4.6500000000000004</v>
      </c>
      <c r="AO22" s="7">
        <v>2.44</v>
      </c>
      <c r="AP22" s="7">
        <v>4.47</v>
      </c>
      <c r="AQ22" s="7">
        <v>2.61</v>
      </c>
      <c r="AR22" s="7">
        <v>2.08</v>
      </c>
      <c r="AS22" s="23">
        <v>4.7</v>
      </c>
      <c r="AT22" s="7">
        <v>2.4500000000000002</v>
      </c>
      <c r="AU22" s="7">
        <v>4.53</v>
      </c>
      <c r="AV22" s="20">
        <f t="shared" si="3"/>
        <v>0.98936170212765961</v>
      </c>
      <c r="AW22" s="19">
        <f t="shared" si="4"/>
        <v>2.8572835642154422</v>
      </c>
      <c r="AX22" s="5">
        <f t="shared" si="5"/>
        <v>2.6119671700958604</v>
      </c>
      <c r="AY22" s="5">
        <f t="shared" si="0"/>
        <v>2.7525384344469099</v>
      </c>
      <c r="AZ22" s="5">
        <f t="shared" si="6"/>
        <v>3.5173962486767127</v>
      </c>
      <c r="BC22" s="5">
        <f t="shared" si="7"/>
        <v>2.4849065438841009</v>
      </c>
      <c r="BD22" s="5">
        <f t="shared" si="8"/>
        <v>-1.4906543884100731E-2</v>
      </c>
      <c r="BJ22" s="5" t="str">
        <f t="shared" si="9"/>
        <v>High</v>
      </c>
      <c r="BK22" s="5" t="str">
        <f t="shared" si="10"/>
        <v>High</v>
      </c>
      <c r="BL22" s="5" t="str">
        <f t="shared" si="11"/>
        <v>High</v>
      </c>
      <c r="BM22" s="5" t="str">
        <f t="shared" si="12"/>
        <v>High</v>
      </c>
      <c r="BN22" s="5" t="str">
        <f t="shared" si="13"/>
        <v>High-possession progressors</v>
      </c>
    </row>
    <row r="23" spans="1:66" s="8" customFormat="1" ht="17">
      <c r="A23" s="6" t="s">
        <v>71</v>
      </c>
      <c r="B23" s="7" t="s">
        <v>64</v>
      </c>
      <c r="C23" s="7">
        <v>2</v>
      </c>
      <c r="D23" s="7">
        <v>34</v>
      </c>
      <c r="E23" s="7">
        <v>20</v>
      </c>
      <c r="F23" s="7">
        <v>5</v>
      </c>
      <c r="G23" s="7">
        <v>9</v>
      </c>
      <c r="H23" s="7">
        <v>74</v>
      </c>
      <c r="I23" s="7">
        <v>47</v>
      </c>
      <c r="J23" s="7">
        <v>27</v>
      </c>
      <c r="K23" s="7">
        <v>65</v>
      </c>
      <c r="L23" s="23">
        <v>1.91</v>
      </c>
      <c r="M23" s="7">
        <v>63.8</v>
      </c>
      <c r="N23" s="7">
        <v>45.2</v>
      </c>
      <c r="O23" s="7">
        <v>18.600000000000001</v>
      </c>
      <c r="P23" s="7">
        <v>0.55000000000000004</v>
      </c>
      <c r="Q23" s="7">
        <v>32</v>
      </c>
      <c r="R23" s="7">
        <v>26.7</v>
      </c>
      <c r="S23" s="7">
        <v>63.3</v>
      </c>
      <c r="T23" s="7">
        <v>34</v>
      </c>
      <c r="U23" s="7">
        <v>374</v>
      </c>
      <c r="V23" s="7">
        <v>3060</v>
      </c>
      <c r="W23" s="7">
        <v>34</v>
      </c>
      <c r="X23" s="7">
        <v>70</v>
      </c>
      <c r="Y23" s="7">
        <v>49</v>
      </c>
      <c r="Z23" s="7">
        <v>119</v>
      </c>
      <c r="AA23" s="7">
        <v>62</v>
      </c>
      <c r="AB23" s="7">
        <v>8</v>
      </c>
      <c r="AC23" s="7">
        <v>10</v>
      </c>
      <c r="AD23" s="7">
        <v>64</v>
      </c>
      <c r="AE23" s="7">
        <v>6</v>
      </c>
      <c r="AF23" s="7">
        <v>63.8</v>
      </c>
      <c r="AG23" s="7">
        <v>55.8</v>
      </c>
      <c r="AH23" s="7">
        <v>44.6</v>
      </c>
      <c r="AI23" s="7">
        <v>100.5</v>
      </c>
      <c r="AJ23" s="7">
        <v>664</v>
      </c>
      <c r="AK23" s="7">
        <v>1714</v>
      </c>
      <c r="AL23" s="7">
        <v>2.06</v>
      </c>
      <c r="AM23" s="7">
        <v>1.44</v>
      </c>
      <c r="AN23" s="23">
        <v>3.5</v>
      </c>
      <c r="AO23" s="7">
        <v>1.82</v>
      </c>
      <c r="AP23" s="7">
        <v>3.26</v>
      </c>
      <c r="AQ23" s="7">
        <v>1.88</v>
      </c>
      <c r="AR23" s="7">
        <v>1.31</v>
      </c>
      <c r="AS23" s="23">
        <v>3.19</v>
      </c>
      <c r="AT23" s="7">
        <v>1.64</v>
      </c>
      <c r="AU23" s="7">
        <v>2.96</v>
      </c>
      <c r="AV23" s="20">
        <f t="shared" si="3"/>
        <v>1.0971786833855799</v>
      </c>
      <c r="AW23" s="19">
        <f t="shared" si="4"/>
        <v>1.4237725190466854</v>
      </c>
      <c r="AX23" s="5">
        <f t="shared" si="5"/>
        <v>1.2399217506590419</v>
      </c>
      <c r="AY23" s="5">
        <f t="shared" si="0"/>
        <v>2.0339032408220707</v>
      </c>
      <c r="AZ23" s="5">
        <f t="shared" si="6"/>
        <v>1.2569814762859857</v>
      </c>
      <c r="BC23" s="5">
        <f t="shared" si="7"/>
        <v>1.9360383201455251</v>
      </c>
      <c r="BD23" s="5">
        <f t="shared" si="8"/>
        <v>-2.6038320145525207E-2</v>
      </c>
      <c r="BJ23" s="5" t="str">
        <f t="shared" si="9"/>
        <v>High</v>
      </c>
      <c r="BK23" s="5" t="str">
        <f t="shared" si="10"/>
        <v>High</v>
      </c>
      <c r="BL23" s="5" t="str">
        <f t="shared" si="11"/>
        <v>High</v>
      </c>
      <c r="BM23" s="5" t="str">
        <f t="shared" si="12"/>
        <v>High</v>
      </c>
      <c r="BN23" s="5" t="str">
        <f t="shared" si="13"/>
        <v>High-possession progressors</v>
      </c>
    </row>
    <row r="24" spans="1:66" s="8" customFormat="1" ht="17">
      <c r="A24" s="6" t="s">
        <v>65</v>
      </c>
      <c r="B24" s="7" t="s">
        <v>64</v>
      </c>
      <c r="C24" s="7">
        <v>3</v>
      </c>
      <c r="D24" s="7">
        <v>34</v>
      </c>
      <c r="E24" s="7">
        <v>18</v>
      </c>
      <c r="F24" s="7">
        <v>7</v>
      </c>
      <c r="G24" s="7">
        <v>9</v>
      </c>
      <c r="H24" s="7">
        <v>63</v>
      </c>
      <c r="I24" s="7">
        <v>41</v>
      </c>
      <c r="J24" s="7">
        <v>22</v>
      </c>
      <c r="K24" s="7">
        <v>61</v>
      </c>
      <c r="L24" s="23">
        <v>1.79</v>
      </c>
      <c r="M24" s="7">
        <v>72.8</v>
      </c>
      <c r="N24" s="7">
        <v>34.799999999999997</v>
      </c>
      <c r="O24" s="7">
        <v>38</v>
      </c>
      <c r="P24" s="7">
        <v>1.1200000000000001</v>
      </c>
      <c r="Q24" s="7">
        <v>28</v>
      </c>
      <c r="R24" s="7">
        <v>24.4</v>
      </c>
      <c r="S24" s="7">
        <v>55</v>
      </c>
      <c r="T24" s="7">
        <v>34</v>
      </c>
      <c r="U24" s="7">
        <v>374</v>
      </c>
      <c r="V24" s="7">
        <v>3060</v>
      </c>
      <c r="W24" s="7">
        <v>34</v>
      </c>
      <c r="X24" s="7">
        <v>63</v>
      </c>
      <c r="Y24" s="7">
        <v>49</v>
      </c>
      <c r="Z24" s="7">
        <v>112</v>
      </c>
      <c r="AA24" s="7">
        <v>57</v>
      </c>
      <c r="AB24" s="7">
        <v>6</v>
      </c>
      <c r="AC24" s="7">
        <v>7</v>
      </c>
      <c r="AD24" s="7">
        <v>60</v>
      </c>
      <c r="AE24" s="7">
        <v>4</v>
      </c>
      <c r="AF24" s="7">
        <v>72.8</v>
      </c>
      <c r="AG24" s="7">
        <v>67.7</v>
      </c>
      <c r="AH24" s="7">
        <v>55.3</v>
      </c>
      <c r="AI24" s="7">
        <v>123</v>
      </c>
      <c r="AJ24" s="7">
        <v>670</v>
      </c>
      <c r="AK24" s="7">
        <v>1638</v>
      </c>
      <c r="AL24" s="7">
        <v>1.85</v>
      </c>
      <c r="AM24" s="7">
        <v>1.44</v>
      </c>
      <c r="AN24" s="23">
        <v>3.29</v>
      </c>
      <c r="AO24" s="7">
        <v>1.68</v>
      </c>
      <c r="AP24" s="7">
        <v>3.12</v>
      </c>
      <c r="AQ24" s="7">
        <v>2.14</v>
      </c>
      <c r="AR24" s="7">
        <v>1.63</v>
      </c>
      <c r="AS24" s="23">
        <v>3.77</v>
      </c>
      <c r="AT24" s="7">
        <v>1.99</v>
      </c>
      <c r="AU24" s="7">
        <v>3.62</v>
      </c>
      <c r="AV24" s="20">
        <f t="shared" si="3"/>
        <v>0.87267904509283822</v>
      </c>
      <c r="AW24" s="19">
        <f t="shared" si="4"/>
        <v>1.1620009368854343</v>
      </c>
      <c r="AX24" s="5">
        <f t="shared" si="5"/>
        <v>0.98496954558031768</v>
      </c>
      <c r="AY24" s="5">
        <f t="shared" si="0"/>
        <v>0.76482406910161116</v>
      </c>
      <c r="AZ24" s="5">
        <f t="shared" si="6"/>
        <v>2.1252202630320927</v>
      </c>
      <c r="BC24" s="5">
        <f t="shared" si="7"/>
        <v>1.9496204610494041</v>
      </c>
      <c r="BD24" s="5">
        <f t="shared" si="8"/>
        <v>-0.15962046104940408</v>
      </c>
      <c r="BJ24" s="5" t="str">
        <f t="shared" si="9"/>
        <v>High</v>
      </c>
      <c r="BK24" s="5" t="str">
        <f t="shared" si="10"/>
        <v>High</v>
      </c>
      <c r="BL24" s="5" t="str">
        <f t="shared" si="11"/>
        <v>High</v>
      </c>
      <c r="BM24" s="5" t="str">
        <f t="shared" si="12"/>
        <v>High</v>
      </c>
      <c r="BN24" s="5" t="str">
        <f t="shared" si="13"/>
        <v>High-possession progressors</v>
      </c>
    </row>
    <row r="25" spans="1:66" s="8" customFormat="1" ht="17">
      <c r="A25" s="6" t="s">
        <v>68</v>
      </c>
      <c r="B25" s="7" t="s">
        <v>64</v>
      </c>
      <c r="C25" s="7">
        <v>4</v>
      </c>
      <c r="D25" s="7">
        <v>34</v>
      </c>
      <c r="E25" s="7">
        <v>17</v>
      </c>
      <c r="F25" s="7">
        <v>9</v>
      </c>
      <c r="G25" s="7">
        <v>8</v>
      </c>
      <c r="H25" s="7">
        <v>66</v>
      </c>
      <c r="I25" s="7">
        <v>41</v>
      </c>
      <c r="J25" s="7">
        <v>25</v>
      </c>
      <c r="K25" s="7">
        <v>60</v>
      </c>
      <c r="L25" s="23">
        <v>1.76</v>
      </c>
      <c r="M25" s="7">
        <v>61.6</v>
      </c>
      <c r="N25" s="7">
        <v>40.200000000000003</v>
      </c>
      <c r="O25" s="7">
        <v>21.4</v>
      </c>
      <c r="P25" s="7">
        <v>0.63</v>
      </c>
      <c r="Q25" s="7">
        <v>31</v>
      </c>
      <c r="R25" s="7">
        <v>26.4</v>
      </c>
      <c r="S25" s="7">
        <v>47.5</v>
      </c>
      <c r="T25" s="7">
        <v>34</v>
      </c>
      <c r="U25" s="7">
        <v>374</v>
      </c>
      <c r="V25" s="7">
        <v>3060</v>
      </c>
      <c r="W25" s="7">
        <v>34</v>
      </c>
      <c r="X25" s="7">
        <v>62</v>
      </c>
      <c r="Y25" s="7">
        <v>43</v>
      </c>
      <c r="Z25" s="7">
        <v>105</v>
      </c>
      <c r="AA25" s="7">
        <v>56</v>
      </c>
      <c r="AB25" s="7">
        <v>6</v>
      </c>
      <c r="AC25" s="7">
        <v>6</v>
      </c>
      <c r="AD25" s="7">
        <v>59</v>
      </c>
      <c r="AE25" s="7">
        <v>5</v>
      </c>
      <c r="AF25" s="7">
        <v>61.6</v>
      </c>
      <c r="AG25" s="7">
        <v>56.9</v>
      </c>
      <c r="AH25" s="7">
        <v>42.9</v>
      </c>
      <c r="AI25" s="7">
        <v>99.8</v>
      </c>
      <c r="AJ25" s="7">
        <v>701</v>
      </c>
      <c r="AK25" s="7">
        <v>1320</v>
      </c>
      <c r="AL25" s="7">
        <v>1.82</v>
      </c>
      <c r="AM25" s="7">
        <v>1.26</v>
      </c>
      <c r="AN25" s="23">
        <v>3.09</v>
      </c>
      <c r="AO25" s="7">
        <v>1.65</v>
      </c>
      <c r="AP25" s="7">
        <v>2.91</v>
      </c>
      <c r="AQ25" s="7">
        <v>1.81</v>
      </c>
      <c r="AR25" s="7">
        <v>1.26</v>
      </c>
      <c r="AS25" s="23">
        <v>3.07</v>
      </c>
      <c r="AT25" s="7">
        <v>1.67</v>
      </c>
      <c r="AU25" s="7">
        <v>2.93</v>
      </c>
      <c r="AV25" s="20">
        <f t="shared" si="3"/>
        <v>1.006514657980456</v>
      </c>
      <c r="AW25" s="19">
        <f t="shared" si="4"/>
        <v>0.91269466816043299</v>
      </c>
      <c r="AX25" s="5">
        <f t="shared" si="5"/>
        <v>-8.1804154617502095E-2</v>
      </c>
      <c r="AY25" s="5">
        <f t="shared" si="0"/>
        <v>-0.38193421859759963</v>
      </c>
      <c r="AZ25" s="5">
        <f t="shared" si="6"/>
        <v>1.0773458652350669</v>
      </c>
      <c r="BC25" s="5">
        <f t="shared" si="7"/>
        <v>1.6941186149312968</v>
      </c>
      <c r="BD25" s="5">
        <f t="shared" si="8"/>
        <v>6.5881385068703224E-2</v>
      </c>
      <c r="BJ25" s="5" t="str">
        <f t="shared" si="9"/>
        <v>Mid</v>
      </c>
      <c r="BK25" s="5" t="str">
        <f t="shared" si="10"/>
        <v>Mid</v>
      </c>
      <c r="BL25" s="5" t="str">
        <f t="shared" si="11"/>
        <v>High</v>
      </c>
      <c r="BM25" s="5" t="str">
        <f t="shared" si="12"/>
        <v>High</v>
      </c>
      <c r="BN25" s="5" t="str">
        <f t="shared" si="13"/>
        <v>Deep-block survivalists</v>
      </c>
    </row>
    <row r="26" spans="1:66" s="8" customFormat="1" ht="17">
      <c r="A26" s="6" t="s">
        <v>67</v>
      </c>
      <c r="B26" s="7" t="s">
        <v>64</v>
      </c>
      <c r="C26" s="7">
        <v>5</v>
      </c>
      <c r="D26" s="7">
        <v>34</v>
      </c>
      <c r="E26" s="7">
        <v>17</v>
      </c>
      <c r="F26" s="7">
        <v>9</v>
      </c>
      <c r="G26" s="7">
        <v>8</v>
      </c>
      <c r="H26" s="7">
        <v>52</v>
      </c>
      <c r="I26" s="7">
        <v>36</v>
      </c>
      <c r="J26" s="7">
        <v>16</v>
      </c>
      <c r="K26" s="7">
        <v>60</v>
      </c>
      <c r="L26" s="23">
        <v>1.76</v>
      </c>
      <c r="M26" s="7">
        <v>54.7</v>
      </c>
      <c r="N26" s="7">
        <v>42.5</v>
      </c>
      <c r="O26" s="7">
        <v>12.2</v>
      </c>
      <c r="P26" s="7">
        <v>0.36</v>
      </c>
      <c r="Q26" s="7">
        <v>27</v>
      </c>
      <c r="R26" s="7">
        <v>26.1</v>
      </c>
      <c r="S26" s="7">
        <v>57.6</v>
      </c>
      <c r="T26" s="7">
        <v>34</v>
      </c>
      <c r="U26" s="7">
        <v>374</v>
      </c>
      <c r="V26" s="7">
        <v>3060</v>
      </c>
      <c r="W26" s="7">
        <v>34</v>
      </c>
      <c r="X26" s="7">
        <v>52</v>
      </c>
      <c r="Y26" s="7">
        <v>29</v>
      </c>
      <c r="Z26" s="7">
        <v>81</v>
      </c>
      <c r="AA26" s="7">
        <v>45</v>
      </c>
      <c r="AB26" s="7">
        <v>7</v>
      </c>
      <c r="AC26" s="7">
        <v>10</v>
      </c>
      <c r="AD26" s="7">
        <v>77</v>
      </c>
      <c r="AE26" s="7">
        <v>2</v>
      </c>
      <c r="AF26" s="7">
        <v>54.7</v>
      </c>
      <c r="AG26" s="7">
        <v>47.5</v>
      </c>
      <c r="AH26" s="7">
        <v>35.1</v>
      </c>
      <c r="AI26" s="7">
        <v>82.6</v>
      </c>
      <c r="AJ26" s="7">
        <v>669</v>
      </c>
      <c r="AK26" s="7">
        <v>1616</v>
      </c>
      <c r="AL26" s="7">
        <v>1.53</v>
      </c>
      <c r="AM26" s="7">
        <v>0.85</v>
      </c>
      <c r="AN26" s="23">
        <v>2.38</v>
      </c>
      <c r="AO26" s="7">
        <v>1.32</v>
      </c>
      <c r="AP26" s="7">
        <v>2.1800000000000002</v>
      </c>
      <c r="AQ26" s="7">
        <v>1.61</v>
      </c>
      <c r="AR26" s="7">
        <v>1.03</v>
      </c>
      <c r="AS26" s="23">
        <v>2.64</v>
      </c>
      <c r="AT26" s="7">
        <v>1.4</v>
      </c>
      <c r="AU26" s="7">
        <v>2.4300000000000002</v>
      </c>
      <c r="AV26" s="20">
        <f t="shared" si="3"/>
        <v>0.90151515151515138</v>
      </c>
      <c r="AW26" s="19">
        <f t="shared" si="4"/>
        <v>2.7657414186679014E-2</v>
      </c>
      <c r="AX26" s="5">
        <f t="shared" si="5"/>
        <v>0.91116759147858173</v>
      </c>
      <c r="AY26" s="5">
        <f t="shared" si="0"/>
        <v>1.162366942170671</v>
      </c>
      <c r="AZ26" s="5">
        <f t="shared" si="6"/>
        <v>0.4336515923026088</v>
      </c>
      <c r="BC26" s="5">
        <f t="shared" si="7"/>
        <v>1.6379605980788265</v>
      </c>
      <c r="BD26" s="5">
        <f t="shared" si="8"/>
        <v>0.12203940192117346</v>
      </c>
      <c r="BJ26" s="5" t="str">
        <f t="shared" si="9"/>
        <v>High</v>
      </c>
      <c r="BK26" s="5" t="str">
        <f t="shared" si="10"/>
        <v>High</v>
      </c>
      <c r="BL26" s="5" t="str">
        <f t="shared" si="11"/>
        <v>Mid</v>
      </c>
      <c r="BM26" s="5" t="str">
        <f t="shared" si="12"/>
        <v>Mid</v>
      </c>
      <c r="BN26" s="5" t="str">
        <f t="shared" si="13"/>
        <v>High-possession progressors</v>
      </c>
    </row>
    <row r="27" spans="1:66" s="8" customFormat="1" ht="17">
      <c r="A27" s="6" t="s">
        <v>69</v>
      </c>
      <c r="B27" s="7" t="s">
        <v>64</v>
      </c>
      <c r="C27" s="7">
        <v>6</v>
      </c>
      <c r="D27" s="7">
        <v>34</v>
      </c>
      <c r="E27" s="7">
        <v>17</v>
      </c>
      <c r="F27" s="7">
        <v>6</v>
      </c>
      <c r="G27" s="7">
        <v>11</v>
      </c>
      <c r="H27" s="7">
        <v>65</v>
      </c>
      <c r="I27" s="7">
        <v>46</v>
      </c>
      <c r="J27" s="7">
        <v>19</v>
      </c>
      <c r="K27" s="7">
        <v>57</v>
      </c>
      <c r="L27" s="23">
        <v>1.68</v>
      </c>
      <c r="M27" s="7">
        <v>60.3</v>
      </c>
      <c r="N27" s="7">
        <v>45.7</v>
      </c>
      <c r="O27" s="7">
        <v>14.6</v>
      </c>
      <c r="P27" s="7">
        <v>0.43</v>
      </c>
      <c r="Q27" s="7">
        <v>31</v>
      </c>
      <c r="R27" s="7">
        <v>27.4</v>
      </c>
      <c r="S27" s="7">
        <v>56.4</v>
      </c>
      <c r="T27" s="7">
        <v>34</v>
      </c>
      <c r="U27" s="7">
        <v>374</v>
      </c>
      <c r="V27" s="7">
        <v>3060</v>
      </c>
      <c r="W27" s="7">
        <v>34</v>
      </c>
      <c r="X27" s="7">
        <v>62</v>
      </c>
      <c r="Y27" s="7">
        <v>46</v>
      </c>
      <c r="Z27" s="7">
        <v>108</v>
      </c>
      <c r="AA27" s="7">
        <v>54</v>
      </c>
      <c r="AB27" s="7">
        <v>8</v>
      </c>
      <c r="AC27" s="7">
        <v>10</v>
      </c>
      <c r="AD27" s="7">
        <v>60</v>
      </c>
      <c r="AE27" s="7">
        <v>0</v>
      </c>
      <c r="AF27" s="7">
        <v>60.3</v>
      </c>
      <c r="AG27" s="7">
        <v>52.5</v>
      </c>
      <c r="AH27" s="7">
        <v>44.4</v>
      </c>
      <c r="AI27" s="7">
        <v>96.9</v>
      </c>
      <c r="AJ27" s="7">
        <v>709</v>
      </c>
      <c r="AK27" s="7">
        <v>1615</v>
      </c>
      <c r="AL27" s="7">
        <v>1.82</v>
      </c>
      <c r="AM27" s="7">
        <v>1.35</v>
      </c>
      <c r="AN27" s="23">
        <v>3.18</v>
      </c>
      <c r="AO27" s="7">
        <v>1.59</v>
      </c>
      <c r="AP27" s="7">
        <v>2.94</v>
      </c>
      <c r="AQ27" s="7">
        <v>1.77</v>
      </c>
      <c r="AR27" s="7">
        <v>1.31</v>
      </c>
      <c r="AS27" s="23">
        <v>3.08</v>
      </c>
      <c r="AT27" s="7">
        <v>1.54</v>
      </c>
      <c r="AU27" s="7">
        <v>2.85</v>
      </c>
      <c r="AV27" s="20">
        <f t="shared" si="3"/>
        <v>1.0324675324675325</v>
      </c>
      <c r="AW27" s="19">
        <f t="shared" si="4"/>
        <v>1.0248824890866839</v>
      </c>
      <c r="AX27" s="5">
        <f t="shared" si="5"/>
        <v>0.90781295720123012</v>
      </c>
      <c r="AY27" s="5">
        <f t="shared" si="0"/>
        <v>0.97888561613879699</v>
      </c>
      <c r="AZ27" s="5">
        <f t="shared" si="6"/>
        <v>1.0923154994893105</v>
      </c>
      <c r="BC27" s="5">
        <f t="shared" si="7"/>
        <v>1.7865032159664365</v>
      </c>
      <c r="BD27" s="5">
        <f t="shared" si="8"/>
        <v>-0.10650321596643653</v>
      </c>
      <c r="BJ27" s="5" t="str">
        <f t="shared" si="9"/>
        <v>High</v>
      </c>
      <c r="BK27" s="5" t="str">
        <f t="shared" si="10"/>
        <v>High</v>
      </c>
      <c r="BL27" s="5" t="str">
        <f t="shared" si="11"/>
        <v>High</v>
      </c>
      <c r="BM27" s="5" t="str">
        <f t="shared" si="12"/>
        <v>High</v>
      </c>
      <c r="BN27" s="5" t="str">
        <f t="shared" si="13"/>
        <v>High-possession progressors</v>
      </c>
    </row>
    <row r="28" spans="1:66" s="8" customFormat="1" ht="17">
      <c r="A28" s="6" t="s">
        <v>76</v>
      </c>
      <c r="B28" s="7" t="s">
        <v>64</v>
      </c>
      <c r="C28" s="7">
        <v>7</v>
      </c>
      <c r="D28" s="7">
        <v>34</v>
      </c>
      <c r="E28" s="7">
        <v>16</v>
      </c>
      <c r="F28" s="7">
        <v>9</v>
      </c>
      <c r="G28" s="7">
        <v>9</v>
      </c>
      <c r="H28" s="7">
        <v>56</v>
      </c>
      <c r="I28" s="7">
        <v>44</v>
      </c>
      <c r="J28" s="7">
        <v>12</v>
      </c>
      <c r="K28" s="7">
        <v>57</v>
      </c>
      <c r="L28" s="23">
        <v>1.68</v>
      </c>
      <c r="M28" s="7">
        <v>49.3</v>
      </c>
      <c r="N28" s="7">
        <v>56.1</v>
      </c>
      <c r="O28" s="7">
        <v>-6.9</v>
      </c>
      <c r="P28" s="7">
        <v>-0.2</v>
      </c>
      <c r="Q28" s="7">
        <v>30</v>
      </c>
      <c r="R28" s="7">
        <v>21.4</v>
      </c>
      <c r="S28" s="7">
        <v>50.1</v>
      </c>
      <c r="T28" s="7">
        <v>34</v>
      </c>
      <c r="U28" s="7">
        <v>374</v>
      </c>
      <c r="V28" s="7">
        <v>3060</v>
      </c>
      <c r="W28" s="7">
        <v>34</v>
      </c>
      <c r="X28" s="7">
        <v>54</v>
      </c>
      <c r="Y28" s="7">
        <v>43</v>
      </c>
      <c r="Z28" s="7">
        <v>97</v>
      </c>
      <c r="AA28" s="7">
        <v>52</v>
      </c>
      <c r="AB28" s="7">
        <v>2</v>
      </c>
      <c r="AC28" s="7">
        <v>2</v>
      </c>
      <c r="AD28" s="7">
        <v>71</v>
      </c>
      <c r="AE28" s="7">
        <v>3</v>
      </c>
      <c r="AF28" s="7">
        <v>49.3</v>
      </c>
      <c r="AG28" s="7">
        <v>47.7</v>
      </c>
      <c r="AH28" s="7">
        <v>38.5</v>
      </c>
      <c r="AI28" s="7">
        <v>86.2</v>
      </c>
      <c r="AJ28" s="7">
        <v>563</v>
      </c>
      <c r="AK28" s="7">
        <v>1204</v>
      </c>
      <c r="AL28" s="7">
        <v>1.59</v>
      </c>
      <c r="AM28" s="7">
        <v>1.26</v>
      </c>
      <c r="AN28" s="23">
        <v>2.85</v>
      </c>
      <c r="AO28" s="7">
        <v>1.53</v>
      </c>
      <c r="AP28" s="7">
        <v>2.79</v>
      </c>
      <c r="AQ28" s="7">
        <v>1.45</v>
      </c>
      <c r="AR28" s="7">
        <v>1.1299999999999999</v>
      </c>
      <c r="AS28" s="23">
        <v>2.58</v>
      </c>
      <c r="AT28" s="7">
        <v>1.4</v>
      </c>
      <c r="AU28" s="7">
        <v>2.5299999999999998</v>
      </c>
      <c r="AV28" s="20">
        <f t="shared" si="3"/>
        <v>1.1046511627906976</v>
      </c>
      <c r="AW28" s="19">
        <f t="shared" si="4"/>
        <v>0.61352714569043187</v>
      </c>
      <c r="AX28" s="5">
        <f t="shared" si="5"/>
        <v>-0.47094173079029172</v>
      </c>
      <c r="AY28" s="5">
        <f t="shared" si="0"/>
        <v>1.5608654471460322E-2</v>
      </c>
      <c r="AZ28" s="5">
        <f t="shared" si="6"/>
        <v>0.34383378677714937</v>
      </c>
      <c r="BC28" s="5">
        <f t="shared" si="7"/>
        <v>1.4009503769823231</v>
      </c>
      <c r="BD28" s="5">
        <f t="shared" si="8"/>
        <v>0.27904962301767688</v>
      </c>
      <c r="BJ28" s="5" t="str">
        <f t="shared" si="9"/>
        <v>Mid</v>
      </c>
      <c r="BK28" s="5" t="str">
        <f t="shared" si="10"/>
        <v>Mid</v>
      </c>
      <c r="BL28" s="5" t="str">
        <f t="shared" si="11"/>
        <v>Mid</v>
      </c>
      <c r="BM28" s="5" t="str">
        <f t="shared" si="12"/>
        <v>High</v>
      </c>
      <c r="BN28" s="5" t="str">
        <f t="shared" si="13"/>
        <v>Deep-block survivalists</v>
      </c>
    </row>
    <row r="29" spans="1:66" s="8" customFormat="1" ht="17">
      <c r="A29" s="6" t="s">
        <v>70</v>
      </c>
      <c r="B29" s="7" t="s">
        <v>64</v>
      </c>
      <c r="C29" s="7">
        <v>8</v>
      </c>
      <c r="D29" s="7">
        <v>34</v>
      </c>
      <c r="E29" s="7">
        <v>15</v>
      </c>
      <c r="F29" s="7">
        <v>7</v>
      </c>
      <c r="G29" s="7">
        <v>12</v>
      </c>
      <c r="H29" s="7">
        <v>42</v>
      </c>
      <c r="I29" s="7">
        <v>39</v>
      </c>
      <c r="J29" s="7">
        <v>3</v>
      </c>
      <c r="K29" s="7">
        <v>52</v>
      </c>
      <c r="L29" s="23">
        <v>1.53</v>
      </c>
      <c r="M29" s="7">
        <v>51.8</v>
      </c>
      <c r="N29" s="7">
        <v>45.3</v>
      </c>
      <c r="O29" s="7">
        <v>6.5</v>
      </c>
      <c r="P29" s="7">
        <v>0.19</v>
      </c>
      <c r="Q29" s="7">
        <v>33</v>
      </c>
      <c r="R29" s="7">
        <v>27.1</v>
      </c>
      <c r="S29" s="7">
        <v>54.1</v>
      </c>
      <c r="T29" s="7">
        <v>34</v>
      </c>
      <c r="U29" s="7">
        <v>374</v>
      </c>
      <c r="V29" s="7">
        <v>3060</v>
      </c>
      <c r="W29" s="7">
        <v>34</v>
      </c>
      <c r="X29" s="7">
        <v>40</v>
      </c>
      <c r="Y29" s="7">
        <v>26</v>
      </c>
      <c r="Z29" s="7">
        <v>66</v>
      </c>
      <c r="AA29" s="7">
        <v>35</v>
      </c>
      <c r="AB29" s="7">
        <v>5</v>
      </c>
      <c r="AC29" s="7">
        <v>5</v>
      </c>
      <c r="AD29" s="7">
        <v>86</v>
      </c>
      <c r="AE29" s="7">
        <v>8</v>
      </c>
      <c r="AF29" s="7">
        <v>51.8</v>
      </c>
      <c r="AG29" s="7">
        <v>48.3</v>
      </c>
      <c r="AH29" s="7">
        <v>36.200000000000003</v>
      </c>
      <c r="AI29" s="7">
        <v>84.4</v>
      </c>
      <c r="AJ29" s="7">
        <v>570</v>
      </c>
      <c r="AK29" s="7">
        <v>1451</v>
      </c>
      <c r="AL29" s="7">
        <v>1.18</v>
      </c>
      <c r="AM29" s="7">
        <v>0.76</v>
      </c>
      <c r="AN29" s="23">
        <v>1.94</v>
      </c>
      <c r="AO29" s="7">
        <v>1.03</v>
      </c>
      <c r="AP29" s="7">
        <v>1.79</v>
      </c>
      <c r="AQ29" s="7">
        <v>1.52</v>
      </c>
      <c r="AR29" s="7">
        <v>1.06</v>
      </c>
      <c r="AS29" s="23">
        <v>2.59</v>
      </c>
      <c r="AT29" s="7">
        <v>1.42</v>
      </c>
      <c r="AU29" s="7">
        <v>2.48</v>
      </c>
      <c r="AV29" s="20">
        <f t="shared" si="3"/>
        <v>0.74903474903474909</v>
      </c>
      <c r="AW29" s="19">
        <f t="shared" si="4"/>
        <v>-0.52081637700832339</v>
      </c>
      <c r="AX29" s="5">
        <f t="shared" si="5"/>
        <v>0.35765293571556206</v>
      </c>
      <c r="AY29" s="5">
        <f t="shared" si="0"/>
        <v>0.62721307457770614</v>
      </c>
      <c r="AZ29" s="5">
        <f t="shared" si="6"/>
        <v>0.35880342103139229</v>
      </c>
      <c r="BC29" s="5">
        <f t="shared" si="7"/>
        <v>1.3408755011455067</v>
      </c>
      <c r="BD29" s="5">
        <f t="shared" si="8"/>
        <v>0.18912449885449334</v>
      </c>
      <c r="BJ29" s="5" t="str">
        <f t="shared" si="9"/>
        <v>Mid</v>
      </c>
      <c r="BK29" s="5" t="str">
        <f t="shared" si="10"/>
        <v>Mid</v>
      </c>
      <c r="BL29" s="5" t="str">
        <f t="shared" si="11"/>
        <v>Mid</v>
      </c>
      <c r="BM29" s="5" t="str">
        <f t="shared" si="12"/>
        <v>Mid</v>
      </c>
      <c r="BN29" s="5" t="str">
        <f t="shared" si="13"/>
        <v>Deep-block survivalists</v>
      </c>
    </row>
    <row r="30" spans="1:66" s="8" customFormat="1" ht="17">
      <c r="A30" s="6" t="s">
        <v>66</v>
      </c>
      <c r="B30" s="7" t="s">
        <v>64</v>
      </c>
      <c r="C30" s="7">
        <v>9</v>
      </c>
      <c r="D30" s="7">
        <v>34</v>
      </c>
      <c r="E30" s="7">
        <v>15</v>
      </c>
      <c r="F30" s="7">
        <v>5</v>
      </c>
      <c r="G30" s="7">
        <v>14</v>
      </c>
      <c r="H30" s="7">
        <v>52</v>
      </c>
      <c r="I30" s="7">
        <v>59</v>
      </c>
      <c r="J30" s="7">
        <v>-7</v>
      </c>
      <c r="K30" s="7">
        <v>50</v>
      </c>
      <c r="L30" s="23">
        <v>1.47</v>
      </c>
      <c r="M30" s="7">
        <v>45.4</v>
      </c>
      <c r="N30" s="7">
        <v>57.4</v>
      </c>
      <c r="O30" s="7">
        <v>-12</v>
      </c>
      <c r="P30" s="7">
        <v>-0.35</v>
      </c>
      <c r="Q30" s="7">
        <v>30</v>
      </c>
      <c r="R30" s="7">
        <v>28.2</v>
      </c>
      <c r="S30" s="7">
        <v>48.4</v>
      </c>
      <c r="T30" s="7">
        <v>34</v>
      </c>
      <c r="U30" s="7">
        <v>374</v>
      </c>
      <c r="V30" s="7">
        <v>3060</v>
      </c>
      <c r="W30" s="7">
        <v>34</v>
      </c>
      <c r="X30" s="7">
        <v>52</v>
      </c>
      <c r="Y30" s="7">
        <v>32</v>
      </c>
      <c r="Z30" s="7">
        <v>84</v>
      </c>
      <c r="AA30" s="7">
        <v>45</v>
      </c>
      <c r="AB30" s="7">
        <v>7</v>
      </c>
      <c r="AC30" s="7">
        <v>9</v>
      </c>
      <c r="AD30" s="7">
        <v>69</v>
      </c>
      <c r="AE30" s="7">
        <v>3</v>
      </c>
      <c r="AF30" s="7">
        <v>45.4</v>
      </c>
      <c r="AG30" s="7">
        <v>38.299999999999997</v>
      </c>
      <c r="AH30" s="7">
        <v>29.4</v>
      </c>
      <c r="AI30" s="7">
        <v>67.8</v>
      </c>
      <c r="AJ30" s="7">
        <v>470</v>
      </c>
      <c r="AK30" s="7">
        <v>1096</v>
      </c>
      <c r="AL30" s="7">
        <v>1.53</v>
      </c>
      <c r="AM30" s="7">
        <v>0.94</v>
      </c>
      <c r="AN30" s="23">
        <v>2.4700000000000002</v>
      </c>
      <c r="AO30" s="7">
        <v>1.32</v>
      </c>
      <c r="AP30" s="7">
        <v>2.2599999999999998</v>
      </c>
      <c r="AQ30" s="7">
        <v>1.33</v>
      </c>
      <c r="AR30" s="7">
        <v>0.87</v>
      </c>
      <c r="AS30" s="23">
        <v>2.2000000000000002</v>
      </c>
      <c r="AT30" s="7">
        <v>1.1299999999999999</v>
      </c>
      <c r="AU30" s="7">
        <v>1.99</v>
      </c>
      <c r="AV30" s="20">
        <f t="shared" si="3"/>
        <v>1.1227272727272728</v>
      </c>
      <c r="AW30" s="19">
        <f t="shared" si="4"/>
        <v>0.1398452351129299</v>
      </c>
      <c r="AX30" s="5">
        <f t="shared" si="5"/>
        <v>-0.83324223274426823</v>
      </c>
      <c r="AY30" s="5">
        <f t="shared" si="0"/>
        <v>-0.24432322407369456</v>
      </c>
      <c r="AZ30" s="5">
        <f t="shared" si="6"/>
        <v>-0.22501231488409287</v>
      </c>
      <c r="BC30" s="5">
        <f t="shared" si="7"/>
        <v>1.3535326063895128</v>
      </c>
      <c r="BD30" s="5">
        <f t="shared" si="8"/>
        <v>0.11646739361048719</v>
      </c>
      <c r="BJ30" s="5" t="str">
        <f t="shared" si="9"/>
        <v>Mid</v>
      </c>
      <c r="BK30" s="5" t="str">
        <f t="shared" si="10"/>
        <v>Mid</v>
      </c>
      <c r="BL30" s="5" t="str">
        <f t="shared" si="11"/>
        <v>Mid</v>
      </c>
      <c r="BM30" s="5" t="str">
        <f t="shared" si="12"/>
        <v>Mid</v>
      </c>
      <c r="BN30" s="5" t="str">
        <f t="shared" si="13"/>
        <v>Deep-block survivalists</v>
      </c>
    </row>
    <row r="31" spans="1:66" s="8" customFormat="1" ht="17">
      <c r="A31" s="6" t="s">
        <v>74</v>
      </c>
      <c r="B31" s="7" t="s">
        <v>64</v>
      </c>
      <c r="C31" s="7">
        <v>10</v>
      </c>
      <c r="D31" s="7">
        <v>34</v>
      </c>
      <c r="E31" s="7">
        <v>11</v>
      </c>
      <c r="F31" s="7">
        <v>9</v>
      </c>
      <c r="G31" s="7">
        <v>14</v>
      </c>
      <c r="H31" s="7">
        <v>44</v>
      </c>
      <c r="I31" s="7">
        <v>43</v>
      </c>
      <c r="J31" s="7">
        <v>1</v>
      </c>
      <c r="K31" s="7">
        <v>42</v>
      </c>
      <c r="L31" s="23">
        <v>1.24</v>
      </c>
      <c r="M31" s="7">
        <v>49.1</v>
      </c>
      <c r="N31" s="7">
        <v>36.799999999999997</v>
      </c>
      <c r="O31" s="7">
        <v>12.4</v>
      </c>
      <c r="P31" s="7">
        <v>0.36</v>
      </c>
      <c r="Q31" s="7">
        <v>27</v>
      </c>
      <c r="R31" s="7">
        <v>25.2</v>
      </c>
      <c r="S31" s="7">
        <v>45</v>
      </c>
      <c r="T31" s="7">
        <v>34</v>
      </c>
      <c r="U31" s="7">
        <v>374</v>
      </c>
      <c r="V31" s="7">
        <v>3060</v>
      </c>
      <c r="W31" s="7">
        <v>34</v>
      </c>
      <c r="X31" s="7">
        <v>42</v>
      </c>
      <c r="Y31" s="7">
        <v>34</v>
      </c>
      <c r="Z31" s="7">
        <v>76</v>
      </c>
      <c r="AA31" s="7">
        <v>39</v>
      </c>
      <c r="AB31" s="7">
        <v>3</v>
      </c>
      <c r="AC31" s="7">
        <v>4</v>
      </c>
      <c r="AD31" s="7">
        <v>54</v>
      </c>
      <c r="AE31" s="7">
        <v>3</v>
      </c>
      <c r="AF31" s="7">
        <v>49.1</v>
      </c>
      <c r="AG31" s="7">
        <v>46</v>
      </c>
      <c r="AH31" s="7">
        <v>34.700000000000003</v>
      </c>
      <c r="AI31" s="7">
        <v>80.599999999999994</v>
      </c>
      <c r="AJ31" s="7">
        <v>543</v>
      </c>
      <c r="AK31" s="7">
        <v>1219</v>
      </c>
      <c r="AL31" s="7">
        <v>1.24</v>
      </c>
      <c r="AM31" s="7">
        <v>1</v>
      </c>
      <c r="AN31" s="23">
        <v>2.2400000000000002</v>
      </c>
      <c r="AO31" s="7">
        <v>1.1499999999999999</v>
      </c>
      <c r="AP31" s="7">
        <v>2.15</v>
      </c>
      <c r="AQ31" s="7">
        <v>1.45</v>
      </c>
      <c r="AR31" s="7">
        <v>1.02</v>
      </c>
      <c r="AS31" s="23">
        <v>2.46</v>
      </c>
      <c r="AT31" s="7">
        <v>1.35</v>
      </c>
      <c r="AU31" s="7">
        <v>2.37</v>
      </c>
      <c r="AV31" s="20">
        <f t="shared" si="3"/>
        <v>0.91056910569105698</v>
      </c>
      <c r="AW31" s="19">
        <f t="shared" si="4"/>
        <v>-0.14685697392082137</v>
      </c>
      <c r="AX31" s="5">
        <f t="shared" si="5"/>
        <v>-0.4206222166300172</v>
      </c>
      <c r="AY31" s="5">
        <f t="shared" si="0"/>
        <v>-0.7641869811640033</v>
      </c>
      <c r="AZ31" s="5">
        <f t="shared" si="6"/>
        <v>0.16419817572623058</v>
      </c>
      <c r="BC31" s="5">
        <f t="shared" si="7"/>
        <v>1.3372971718354731</v>
      </c>
      <c r="BD31" s="5">
        <f t="shared" si="8"/>
        <v>-9.7297171835473151E-2</v>
      </c>
      <c r="BJ31" s="5" t="str">
        <f t="shared" si="9"/>
        <v>Low</v>
      </c>
      <c r="BK31" s="5" t="str">
        <f t="shared" si="10"/>
        <v>Mid</v>
      </c>
      <c r="BL31" s="5" t="str">
        <f t="shared" si="11"/>
        <v>Mid</v>
      </c>
      <c r="BM31" s="5" t="str">
        <f t="shared" si="12"/>
        <v>Mid</v>
      </c>
      <c r="BN31" s="5" t="str">
        <f t="shared" si="13"/>
        <v>Deep-block survivalists</v>
      </c>
    </row>
    <row r="32" spans="1:66" s="8" customFormat="1" ht="17">
      <c r="A32" s="6" t="s">
        <v>140</v>
      </c>
      <c r="B32" s="7" t="s">
        <v>64</v>
      </c>
      <c r="C32" s="7">
        <v>11</v>
      </c>
      <c r="D32" s="7">
        <v>34</v>
      </c>
      <c r="E32" s="7">
        <v>11</v>
      </c>
      <c r="F32" s="7">
        <v>9</v>
      </c>
      <c r="G32" s="7">
        <v>14</v>
      </c>
      <c r="H32" s="7">
        <v>48</v>
      </c>
      <c r="I32" s="7">
        <v>51</v>
      </c>
      <c r="J32" s="7">
        <v>-3</v>
      </c>
      <c r="K32" s="7">
        <v>42</v>
      </c>
      <c r="L32" s="23">
        <v>1.24</v>
      </c>
      <c r="M32" s="7">
        <v>41</v>
      </c>
      <c r="N32" s="7">
        <v>58.6</v>
      </c>
      <c r="O32" s="7">
        <v>-17.600000000000001</v>
      </c>
      <c r="P32" s="7">
        <v>-0.52</v>
      </c>
      <c r="Q32" s="7">
        <v>29</v>
      </c>
      <c r="R32" s="7">
        <v>25.9</v>
      </c>
      <c r="S32" s="7">
        <v>42.5</v>
      </c>
      <c r="T32" s="7">
        <v>34</v>
      </c>
      <c r="U32" s="7">
        <v>374</v>
      </c>
      <c r="V32" s="7">
        <v>3060</v>
      </c>
      <c r="W32" s="7">
        <v>34</v>
      </c>
      <c r="X32" s="7">
        <v>47</v>
      </c>
      <c r="Y32" s="7">
        <v>35</v>
      </c>
      <c r="Z32" s="7">
        <v>82</v>
      </c>
      <c r="AA32" s="7">
        <v>43</v>
      </c>
      <c r="AB32" s="7">
        <v>4</v>
      </c>
      <c r="AC32" s="7">
        <v>5</v>
      </c>
      <c r="AD32" s="7">
        <v>68</v>
      </c>
      <c r="AE32" s="7">
        <v>4</v>
      </c>
      <c r="AF32" s="7">
        <v>41</v>
      </c>
      <c r="AG32" s="7">
        <v>37.299999999999997</v>
      </c>
      <c r="AH32" s="7">
        <v>32</v>
      </c>
      <c r="AI32" s="7">
        <v>69.3</v>
      </c>
      <c r="AJ32" s="7">
        <v>484</v>
      </c>
      <c r="AK32" s="7">
        <v>1084</v>
      </c>
      <c r="AL32" s="7">
        <v>1.38</v>
      </c>
      <c r="AM32" s="7">
        <v>1.03</v>
      </c>
      <c r="AN32" s="23">
        <v>2.41</v>
      </c>
      <c r="AO32" s="7">
        <v>1.26</v>
      </c>
      <c r="AP32" s="7">
        <v>2.29</v>
      </c>
      <c r="AQ32" s="7">
        <v>1.21</v>
      </c>
      <c r="AR32" s="7">
        <v>0.94</v>
      </c>
      <c r="AS32" s="23">
        <v>2.15</v>
      </c>
      <c r="AT32" s="7">
        <v>1.1000000000000001</v>
      </c>
      <c r="AU32" s="7">
        <v>2.04</v>
      </c>
      <c r="AV32" s="20">
        <f t="shared" si="3"/>
        <v>1.1209302325581396</v>
      </c>
      <c r="AW32" s="19">
        <f t="shared" si="4"/>
        <v>6.5053354495429497E-2</v>
      </c>
      <c r="AX32" s="5">
        <f t="shared" si="5"/>
        <v>-0.87349784407248787</v>
      </c>
      <c r="AY32" s="5">
        <f t="shared" si="0"/>
        <v>-1.1464397437304068</v>
      </c>
      <c r="AZ32" s="5">
        <f t="shared" si="6"/>
        <v>-0.29986048615530936</v>
      </c>
      <c r="BC32" s="5">
        <f t="shared" si="7"/>
        <v>1.2597949552644301</v>
      </c>
      <c r="BD32" s="5">
        <f t="shared" si="8"/>
        <v>-1.9794955264430092E-2</v>
      </c>
      <c r="BJ32" s="5" t="str">
        <f t="shared" si="9"/>
        <v>Low</v>
      </c>
      <c r="BK32" s="5" t="str">
        <f t="shared" si="10"/>
        <v>Low</v>
      </c>
      <c r="BL32" s="5" t="str">
        <f t="shared" si="11"/>
        <v>Mid</v>
      </c>
      <c r="BM32" s="5" t="str">
        <f t="shared" si="12"/>
        <v>Mid</v>
      </c>
      <c r="BN32" s="5" t="str">
        <f t="shared" si="13"/>
        <v>Direct counters</v>
      </c>
    </row>
    <row r="33" spans="1:66" s="8" customFormat="1" ht="17">
      <c r="A33" s="6" t="s">
        <v>73</v>
      </c>
      <c r="B33" s="7" t="s">
        <v>64</v>
      </c>
      <c r="C33" s="7">
        <v>12</v>
      </c>
      <c r="D33" s="7">
        <v>34</v>
      </c>
      <c r="E33" s="7">
        <v>13</v>
      </c>
      <c r="F33" s="7">
        <v>2</v>
      </c>
      <c r="G33" s="7">
        <v>19</v>
      </c>
      <c r="H33" s="7">
        <v>51</v>
      </c>
      <c r="I33" s="7">
        <v>50</v>
      </c>
      <c r="J33" s="7">
        <v>1</v>
      </c>
      <c r="K33" s="7">
        <v>41</v>
      </c>
      <c r="L33" s="23">
        <v>1.21</v>
      </c>
      <c r="M33" s="7">
        <v>48.6</v>
      </c>
      <c r="N33" s="7">
        <v>46</v>
      </c>
      <c r="O33" s="7">
        <v>2.6</v>
      </c>
      <c r="P33" s="7">
        <v>0.08</v>
      </c>
      <c r="Q33" s="7">
        <v>35</v>
      </c>
      <c r="R33" s="7">
        <v>25.1</v>
      </c>
      <c r="S33" s="7">
        <v>50.9</v>
      </c>
      <c r="T33" s="7">
        <v>34</v>
      </c>
      <c r="U33" s="7">
        <v>374</v>
      </c>
      <c r="V33" s="7">
        <v>3060</v>
      </c>
      <c r="W33" s="7">
        <v>34</v>
      </c>
      <c r="X33" s="7">
        <v>51</v>
      </c>
      <c r="Y33" s="7">
        <v>32</v>
      </c>
      <c r="Z33" s="7">
        <v>83</v>
      </c>
      <c r="AA33" s="7">
        <v>46</v>
      </c>
      <c r="AB33" s="7">
        <v>5</v>
      </c>
      <c r="AC33" s="7">
        <v>8</v>
      </c>
      <c r="AD33" s="7">
        <v>67</v>
      </c>
      <c r="AE33" s="7">
        <v>2</v>
      </c>
      <c r="AF33" s="7">
        <v>48.6</v>
      </c>
      <c r="AG33" s="7">
        <v>42.7</v>
      </c>
      <c r="AH33" s="7">
        <v>29.6</v>
      </c>
      <c r="AI33" s="7">
        <v>72.400000000000006</v>
      </c>
      <c r="AJ33" s="7">
        <v>663</v>
      </c>
      <c r="AK33" s="7">
        <v>1440</v>
      </c>
      <c r="AL33" s="7">
        <v>1.5</v>
      </c>
      <c r="AM33" s="7">
        <v>0.94</v>
      </c>
      <c r="AN33" s="23">
        <v>2.44</v>
      </c>
      <c r="AO33" s="7">
        <v>1.35</v>
      </c>
      <c r="AP33" s="7">
        <v>2.29</v>
      </c>
      <c r="AQ33" s="7">
        <v>1.43</v>
      </c>
      <c r="AR33" s="7">
        <v>0.87</v>
      </c>
      <c r="AS33" s="23">
        <v>2.2999999999999998</v>
      </c>
      <c r="AT33" s="7">
        <v>1.26</v>
      </c>
      <c r="AU33" s="7">
        <v>2.13</v>
      </c>
      <c r="AV33" s="20">
        <f t="shared" si="3"/>
        <v>1.0608695652173914</v>
      </c>
      <c r="AW33" s="19">
        <f t="shared" si="4"/>
        <v>0.10244929480417941</v>
      </c>
      <c r="AX33" s="5">
        <f t="shared" si="5"/>
        <v>0.32075195866469408</v>
      </c>
      <c r="AY33" s="5">
        <f t="shared" si="0"/>
        <v>0.13792953849270903</v>
      </c>
      <c r="AZ33" s="5">
        <f t="shared" si="6"/>
        <v>-7.531597234166118E-2</v>
      </c>
      <c r="BC33" s="5">
        <f t="shared" si="7"/>
        <v>1.5958723716241574</v>
      </c>
      <c r="BD33" s="5">
        <f t="shared" si="8"/>
        <v>-0.38587237162415744</v>
      </c>
      <c r="BJ33" s="5" t="str">
        <f t="shared" si="9"/>
        <v>Mid</v>
      </c>
      <c r="BK33" s="5" t="str">
        <f t="shared" si="10"/>
        <v>Mid</v>
      </c>
      <c r="BL33" s="5" t="str">
        <f t="shared" si="11"/>
        <v>Mid</v>
      </c>
      <c r="BM33" s="5" t="str">
        <f t="shared" si="12"/>
        <v>Mid</v>
      </c>
      <c r="BN33" s="5" t="str">
        <f t="shared" si="13"/>
        <v>Deep-block survivalists</v>
      </c>
    </row>
    <row r="34" spans="1:66" s="8" customFormat="1" ht="17">
      <c r="A34" s="6" t="s">
        <v>77</v>
      </c>
      <c r="B34" s="7" t="s">
        <v>64</v>
      </c>
      <c r="C34" s="7">
        <v>13</v>
      </c>
      <c r="D34" s="7">
        <v>34</v>
      </c>
      <c r="E34" s="7">
        <v>8</v>
      </c>
      <c r="F34" s="7">
        <v>12</v>
      </c>
      <c r="G34" s="7">
        <v>14</v>
      </c>
      <c r="H34" s="7">
        <v>39</v>
      </c>
      <c r="I34" s="7">
        <v>52</v>
      </c>
      <c r="J34" s="7">
        <v>-13</v>
      </c>
      <c r="K34" s="7">
        <v>36</v>
      </c>
      <c r="L34" s="23">
        <v>1.06</v>
      </c>
      <c r="M34" s="7">
        <v>39.1</v>
      </c>
      <c r="N34" s="7">
        <v>55.5</v>
      </c>
      <c r="O34" s="7">
        <v>-16.399999999999999</v>
      </c>
      <c r="P34" s="7">
        <v>-0.48</v>
      </c>
      <c r="Q34" s="7">
        <v>30</v>
      </c>
      <c r="R34" s="7">
        <v>26.7</v>
      </c>
      <c r="S34" s="7">
        <v>40.4</v>
      </c>
      <c r="T34" s="7">
        <v>34</v>
      </c>
      <c r="U34" s="7">
        <v>374</v>
      </c>
      <c r="V34" s="7">
        <v>3060</v>
      </c>
      <c r="W34" s="7">
        <v>34</v>
      </c>
      <c r="X34" s="7">
        <v>39</v>
      </c>
      <c r="Y34" s="7">
        <v>27</v>
      </c>
      <c r="Z34" s="7">
        <v>66</v>
      </c>
      <c r="AA34" s="7">
        <v>34</v>
      </c>
      <c r="AB34" s="7">
        <v>5</v>
      </c>
      <c r="AC34" s="7">
        <v>5</v>
      </c>
      <c r="AD34" s="7">
        <v>71</v>
      </c>
      <c r="AE34" s="7">
        <v>4</v>
      </c>
      <c r="AF34" s="7">
        <v>39.1</v>
      </c>
      <c r="AG34" s="7">
        <v>35.299999999999997</v>
      </c>
      <c r="AH34" s="7">
        <v>27.8</v>
      </c>
      <c r="AI34" s="7">
        <v>63.1</v>
      </c>
      <c r="AJ34" s="7">
        <v>502</v>
      </c>
      <c r="AK34" s="7">
        <v>1053</v>
      </c>
      <c r="AL34" s="7">
        <v>1.1499999999999999</v>
      </c>
      <c r="AM34" s="7">
        <v>0.79</v>
      </c>
      <c r="AN34" s="23">
        <v>1.94</v>
      </c>
      <c r="AO34" s="7">
        <v>1</v>
      </c>
      <c r="AP34" s="7">
        <v>1.79</v>
      </c>
      <c r="AQ34" s="7">
        <v>1.1499999999999999</v>
      </c>
      <c r="AR34" s="7">
        <v>0.82</v>
      </c>
      <c r="AS34" s="23">
        <v>1.97</v>
      </c>
      <c r="AT34" s="7">
        <v>1.04</v>
      </c>
      <c r="AU34" s="7">
        <v>1.86</v>
      </c>
      <c r="AV34" s="20">
        <f t="shared" si="3"/>
        <v>0.98477157360406087</v>
      </c>
      <c r="AW34" s="19">
        <f t="shared" si="4"/>
        <v>-0.52081637700832339</v>
      </c>
      <c r="AX34" s="5">
        <f t="shared" si="5"/>
        <v>-0.97749150667038853</v>
      </c>
      <c r="AY34" s="5">
        <f t="shared" ref="AY34:AY65" si="14">(S34 - AVERAGE($S$2:$S$97)) / _xlfn.STDEV.S($S$2:$S$97)</f>
        <v>-1.4675320642861862</v>
      </c>
      <c r="AZ34" s="5">
        <f t="shared" si="6"/>
        <v>-0.56931390273168725</v>
      </c>
      <c r="BC34" s="5">
        <f t="shared" ref="BC34:BC65" si="15">$BB$11 + $BB$12*S34 + $BB$13*AK34 + $BB$14*AN34 + $BB$15*AQ34 + $BB$16*AS34 + $BB$17*AV34</f>
        <v>1.1207853119312428</v>
      </c>
      <c r="BD34" s="5">
        <f t="shared" ref="BD34:BD65" si="16" xml:space="preserve"> L34 - BC34</f>
        <v>-6.0785311931242703E-2</v>
      </c>
      <c r="BJ34" s="5" t="str">
        <f t="shared" si="9"/>
        <v>Low</v>
      </c>
      <c r="BK34" s="5" t="str">
        <f t="shared" si="10"/>
        <v>Low</v>
      </c>
      <c r="BL34" s="5" t="str">
        <f t="shared" si="11"/>
        <v>Mid</v>
      </c>
      <c r="BM34" s="5" t="str">
        <f t="shared" si="12"/>
        <v>Mid</v>
      </c>
      <c r="BN34" s="5" t="str">
        <f t="shared" si="13"/>
        <v>Direct counters</v>
      </c>
    </row>
    <row r="35" spans="1:66" s="8" customFormat="1" ht="17">
      <c r="A35" s="6" t="s">
        <v>139</v>
      </c>
      <c r="B35" s="7" t="s">
        <v>64</v>
      </c>
      <c r="C35" s="7">
        <v>14</v>
      </c>
      <c r="D35" s="7">
        <v>34</v>
      </c>
      <c r="E35" s="7">
        <v>10</v>
      </c>
      <c r="F35" s="7">
        <v>6</v>
      </c>
      <c r="G35" s="7">
        <v>18</v>
      </c>
      <c r="H35" s="7">
        <v>32</v>
      </c>
      <c r="I35" s="7">
        <v>53</v>
      </c>
      <c r="J35" s="7">
        <v>-21</v>
      </c>
      <c r="K35" s="7">
        <v>36</v>
      </c>
      <c r="L35" s="23">
        <v>1.06</v>
      </c>
      <c r="M35" s="7">
        <v>36</v>
      </c>
      <c r="N35" s="7">
        <v>57.8</v>
      </c>
      <c r="O35" s="7">
        <v>-21.8</v>
      </c>
      <c r="P35" s="7">
        <v>-0.64</v>
      </c>
      <c r="Q35" s="7">
        <v>30</v>
      </c>
      <c r="R35" s="7">
        <v>27.5</v>
      </c>
      <c r="S35" s="7">
        <v>41.2</v>
      </c>
      <c r="T35" s="7">
        <v>34</v>
      </c>
      <c r="U35" s="7">
        <v>374</v>
      </c>
      <c r="V35" s="7">
        <v>3060</v>
      </c>
      <c r="W35" s="7">
        <v>34</v>
      </c>
      <c r="X35" s="7">
        <v>31</v>
      </c>
      <c r="Y35" s="7">
        <v>17</v>
      </c>
      <c r="Z35" s="7">
        <v>48</v>
      </c>
      <c r="AA35" s="7">
        <v>26</v>
      </c>
      <c r="AB35" s="7">
        <v>5</v>
      </c>
      <c r="AC35" s="7">
        <v>6</v>
      </c>
      <c r="AD35" s="7">
        <v>49</v>
      </c>
      <c r="AE35" s="7">
        <v>2</v>
      </c>
      <c r="AF35" s="7">
        <v>36</v>
      </c>
      <c r="AG35" s="7">
        <v>31.3</v>
      </c>
      <c r="AH35" s="7">
        <v>23.5</v>
      </c>
      <c r="AI35" s="7">
        <v>54.7</v>
      </c>
      <c r="AJ35" s="7">
        <v>502</v>
      </c>
      <c r="AK35" s="7">
        <v>953</v>
      </c>
      <c r="AL35" s="7">
        <v>0.91</v>
      </c>
      <c r="AM35" s="7">
        <v>0.5</v>
      </c>
      <c r="AN35" s="23">
        <v>1.41</v>
      </c>
      <c r="AO35" s="7">
        <v>0.76</v>
      </c>
      <c r="AP35" s="7">
        <v>1.26</v>
      </c>
      <c r="AQ35" s="7">
        <v>1.06</v>
      </c>
      <c r="AR35" s="7">
        <v>0.69</v>
      </c>
      <c r="AS35" s="23">
        <v>1.75</v>
      </c>
      <c r="AT35" s="7">
        <v>0.92</v>
      </c>
      <c r="AU35" s="7">
        <v>1.61</v>
      </c>
      <c r="AV35" s="20">
        <f t="shared" si="3"/>
        <v>0.80571428571428572</v>
      </c>
      <c r="AW35" s="19">
        <f t="shared" si="4"/>
        <v>-1.1814779891295764</v>
      </c>
      <c r="AX35" s="5">
        <f t="shared" si="5"/>
        <v>-1.312954934405552</v>
      </c>
      <c r="AY35" s="5">
        <f t="shared" si="14"/>
        <v>-1.3452111802649362</v>
      </c>
      <c r="AZ35" s="5">
        <f t="shared" si="6"/>
        <v>-0.89864585632503813</v>
      </c>
      <c r="BC35" s="5">
        <f t="shared" si="15"/>
        <v>0.8321533067365886</v>
      </c>
      <c r="BD35" s="5">
        <f t="shared" si="16"/>
        <v>0.22784669326341145</v>
      </c>
      <c r="BJ35" s="5" t="str">
        <f t="shared" si="9"/>
        <v>Low</v>
      </c>
      <c r="BK35" s="5" t="str">
        <f t="shared" si="10"/>
        <v>Low</v>
      </c>
      <c r="BL35" s="5" t="str">
        <f t="shared" si="11"/>
        <v>Low</v>
      </c>
      <c r="BM35" s="5" t="str">
        <f t="shared" si="12"/>
        <v>Low</v>
      </c>
      <c r="BN35" s="5" t="str">
        <f t="shared" si="13"/>
        <v>Direct counters</v>
      </c>
    </row>
    <row r="36" spans="1:66" s="8" customFormat="1" ht="17">
      <c r="A36" s="6" t="s">
        <v>78</v>
      </c>
      <c r="B36" s="7" t="s">
        <v>64</v>
      </c>
      <c r="C36" s="7">
        <v>15</v>
      </c>
      <c r="D36" s="7">
        <v>34</v>
      </c>
      <c r="E36" s="7">
        <v>10</v>
      </c>
      <c r="F36" s="7">
        <v>4</v>
      </c>
      <c r="G36" s="7">
        <v>20</v>
      </c>
      <c r="H36" s="7">
        <v>40</v>
      </c>
      <c r="I36" s="7">
        <v>71</v>
      </c>
      <c r="J36" s="7">
        <v>-31</v>
      </c>
      <c r="K36" s="7">
        <v>34</v>
      </c>
      <c r="L36" s="23">
        <v>1</v>
      </c>
      <c r="M36" s="7">
        <v>41.4</v>
      </c>
      <c r="N36" s="7">
        <v>62.8</v>
      </c>
      <c r="O36" s="7">
        <v>-21.4</v>
      </c>
      <c r="P36" s="7">
        <v>-0.63</v>
      </c>
      <c r="Q36" s="7">
        <v>31</v>
      </c>
      <c r="R36" s="7">
        <v>26.9</v>
      </c>
      <c r="S36" s="7">
        <v>43.1</v>
      </c>
      <c r="T36" s="7">
        <v>34</v>
      </c>
      <c r="U36" s="7">
        <v>374</v>
      </c>
      <c r="V36" s="7">
        <v>3060</v>
      </c>
      <c r="W36" s="7">
        <v>34</v>
      </c>
      <c r="X36" s="7">
        <v>37</v>
      </c>
      <c r="Y36" s="7">
        <v>21</v>
      </c>
      <c r="Z36" s="7">
        <v>58</v>
      </c>
      <c r="AA36" s="7">
        <v>28</v>
      </c>
      <c r="AB36" s="7">
        <v>9</v>
      </c>
      <c r="AC36" s="7">
        <v>10</v>
      </c>
      <c r="AD36" s="7">
        <v>56</v>
      </c>
      <c r="AE36" s="7">
        <v>4</v>
      </c>
      <c r="AF36" s="7">
        <v>41.4</v>
      </c>
      <c r="AG36" s="7">
        <v>33.4</v>
      </c>
      <c r="AH36" s="7">
        <v>24.4</v>
      </c>
      <c r="AI36" s="7">
        <v>57.8</v>
      </c>
      <c r="AJ36" s="7">
        <v>538</v>
      </c>
      <c r="AK36" s="7">
        <v>1051</v>
      </c>
      <c r="AL36" s="7">
        <v>1.0900000000000001</v>
      </c>
      <c r="AM36" s="7">
        <v>0.62</v>
      </c>
      <c r="AN36" s="23">
        <v>1.71</v>
      </c>
      <c r="AO36" s="7">
        <v>0.82</v>
      </c>
      <c r="AP36" s="7">
        <v>1.44</v>
      </c>
      <c r="AQ36" s="7">
        <v>1.22</v>
      </c>
      <c r="AR36" s="7">
        <v>0.72</v>
      </c>
      <c r="AS36" s="23">
        <v>1.94</v>
      </c>
      <c r="AT36" s="7">
        <v>0.98</v>
      </c>
      <c r="AU36" s="7">
        <v>1.7</v>
      </c>
      <c r="AV36" s="20">
        <f t="shared" si="3"/>
        <v>0.88144329896907214</v>
      </c>
      <c r="AW36" s="19">
        <f t="shared" si="4"/>
        <v>-0.8075185860420746</v>
      </c>
      <c r="AX36" s="5">
        <f t="shared" si="5"/>
        <v>-0.98420077522509175</v>
      </c>
      <c r="AY36" s="5">
        <f t="shared" si="14"/>
        <v>-1.0546990807144698</v>
      </c>
      <c r="AZ36" s="5">
        <f t="shared" si="6"/>
        <v>-0.61422280549441699</v>
      </c>
      <c r="BC36" s="5">
        <f t="shared" si="15"/>
        <v>1.096868792010179</v>
      </c>
      <c r="BD36" s="5">
        <f t="shared" si="16"/>
        <v>-9.686879201017895E-2</v>
      </c>
      <c r="BJ36" s="5" t="str">
        <f t="shared" si="9"/>
        <v>Low</v>
      </c>
      <c r="BK36" s="5" t="str">
        <f t="shared" si="10"/>
        <v>Low</v>
      </c>
      <c r="BL36" s="5" t="str">
        <f t="shared" si="11"/>
        <v>Mid</v>
      </c>
      <c r="BM36" s="5" t="str">
        <f t="shared" si="12"/>
        <v>Mid</v>
      </c>
      <c r="BN36" s="5" t="str">
        <f t="shared" si="13"/>
        <v>Direct counters</v>
      </c>
    </row>
    <row r="37" spans="1:66" s="8" customFormat="1" ht="17">
      <c r="A37" s="6" t="s">
        <v>72</v>
      </c>
      <c r="B37" s="7" t="s">
        <v>64</v>
      </c>
      <c r="C37" s="7">
        <v>16</v>
      </c>
      <c r="D37" s="7">
        <v>34</v>
      </c>
      <c r="E37" s="7">
        <v>8</v>
      </c>
      <c r="F37" s="7">
        <v>9</v>
      </c>
      <c r="G37" s="7">
        <v>17</v>
      </c>
      <c r="H37" s="7">
        <v>33</v>
      </c>
      <c r="I37" s="7">
        <v>47</v>
      </c>
      <c r="J37" s="7">
        <v>-14</v>
      </c>
      <c r="K37" s="7">
        <v>33</v>
      </c>
      <c r="L37" s="23">
        <v>0.97</v>
      </c>
      <c r="M37" s="7">
        <v>37.4</v>
      </c>
      <c r="N37" s="7">
        <v>57.4</v>
      </c>
      <c r="O37" s="7">
        <v>-19.899999999999999</v>
      </c>
      <c r="P37" s="7">
        <v>-0.59</v>
      </c>
      <c r="Q37" s="7">
        <v>34</v>
      </c>
      <c r="R37" s="7">
        <v>24.5</v>
      </c>
      <c r="S37" s="7">
        <v>44.1</v>
      </c>
      <c r="T37" s="7">
        <v>34</v>
      </c>
      <c r="U37" s="7">
        <v>374</v>
      </c>
      <c r="V37" s="7">
        <v>3060</v>
      </c>
      <c r="W37" s="7">
        <v>34</v>
      </c>
      <c r="X37" s="7">
        <v>32</v>
      </c>
      <c r="Y37" s="7">
        <v>19</v>
      </c>
      <c r="Z37" s="7">
        <v>51</v>
      </c>
      <c r="AA37" s="7">
        <v>31</v>
      </c>
      <c r="AB37" s="7">
        <v>1</v>
      </c>
      <c r="AC37" s="7">
        <v>2</v>
      </c>
      <c r="AD37" s="7">
        <v>66</v>
      </c>
      <c r="AE37" s="7">
        <v>6</v>
      </c>
      <c r="AF37" s="7">
        <v>37.4</v>
      </c>
      <c r="AG37" s="7">
        <v>35.9</v>
      </c>
      <c r="AH37" s="7">
        <v>26.5</v>
      </c>
      <c r="AI37" s="7">
        <v>62.3</v>
      </c>
      <c r="AJ37" s="7">
        <v>586</v>
      </c>
      <c r="AK37" s="7">
        <v>1156</v>
      </c>
      <c r="AL37" s="7">
        <v>0.94</v>
      </c>
      <c r="AM37" s="7">
        <v>0.56000000000000005</v>
      </c>
      <c r="AN37" s="23">
        <v>1.5</v>
      </c>
      <c r="AO37" s="7">
        <v>0.91</v>
      </c>
      <c r="AP37" s="7">
        <v>1.47</v>
      </c>
      <c r="AQ37" s="7">
        <v>1.1000000000000001</v>
      </c>
      <c r="AR37" s="7">
        <v>0.78</v>
      </c>
      <c r="AS37" s="23">
        <v>1.88</v>
      </c>
      <c r="AT37" s="7">
        <v>1.06</v>
      </c>
      <c r="AU37" s="7">
        <v>1.83</v>
      </c>
      <c r="AV37" s="20">
        <f t="shared" si="3"/>
        <v>0.79787234042553201</v>
      </c>
      <c r="AW37" s="19">
        <f t="shared" si="4"/>
        <v>-1.0692901682033258</v>
      </c>
      <c r="AX37" s="5">
        <f t="shared" si="5"/>
        <v>-0.63196417610317013</v>
      </c>
      <c r="AY37" s="5">
        <f t="shared" si="14"/>
        <v>-0.90179797568790832</v>
      </c>
      <c r="AZ37" s="5">
        <f t="shared" si="6"/>
        <v>-0.70404061101987636</v>
      </c>
      <c r="BC37" s="5">
        <f t="shared" si="15"/>
        <v>0.94854161192884878</v>
      </c>
      <c r="BD37" s="5">
        <f t="shared" si="16"/>
        <v>2.1458388071151191E-2</v>
      </c>
      <c r="BJ37" s="5" t="str">
        <f t="shared" si="9"/>
        <v>Low</v>
      </c>
      <c r="BK37" s="5" t="str">
        <f t="shared" si="10"/>
        <v>Mid</v>
      </c>
      <c r="BL37" s="5" t="str">
        <f t="shared" si="11"/>
        <v>Mid</v>
      </c>
      <c r="BM37" s="5" t="str">
        <f t="shared" si="12"/>
        <v>Low</v>
      </c>
      <c r="BN37" s="5" t="str">
        <f t="shared" si="13"/>
        <v>Deep-block survivalists</v>
      </c>
    </row>
    <row r="38" spans="1:66" s="8" customFormat="1" ht="17">
      <c r="A38" s="6" t="s">
        <v>207</v>
      </c>
      <c r="B38" s="7" t="s">
        <v>64</v>
      </c>
      <c r="C38" s="7">
        <v>17</v>
      </c>
      <c r="D38" s="7">
        <v>34</v>
      </c>
      <c r="E38" s="7">
        <v>8</v>
      </c>
      <c r="F38" s="7">
        <v>6</v>
      </c>
      <c r="G38" s="7">
        <v>20</v>
      </c>
      <c r="H38" s="7">
        <v>39</v>
      </c>
      <c r="I38" s="7">
        <v>77</v>
      </c>
      <c r="J38" s="7">
        <v>-38</v>
      </c>
      <c r="K38" s="7">
        <v>30</v>
      </c>
      <c r="L38" s="23">
        <v>0.88</v>
      </c>
      <c r="M38" s="7">
        <v>36.4</v>
      </c>
      <c r="N38" s="7">
        <v>74.3</v>
      </c>
      <c r="O38" s="7">
        <v>-37.9</v>
      </c>
      <c r="P38" s="7">
        <v>-1.1499999999999999</v>
      </c>
      <c r="Q38" s="7">
        <v>32</v>
      </c>
      <c r="R38" s="7">
        <v>25.9</v>
      </c>
      <c r="S38" s="7">
        <v>47.1</v>
      </c>
      <c r="T38" s="7">
        <v>34</v>
      </c>
      <c r="U38" s="7">
        <v>374</v>
      </c>
      <c r="V38" s="7">
        <v>3060</v>
      </c>
      <c r="W38" s="7">
        <v>34</v>
      </c>
      <c r="X38" s="7">
        <v>39</v>
      </c>
      <c r="Y38" s="7">
        <v>28</v>
      </c>
      <c r="Z38" s="7">
        <v>67</v>
      </c>
      <c r="AA38" s="7">
        <v>36</v>
      </c>
      <c r="AB38" s="7">
        <v>3</v>
      </c>
      <c r="AC38" s="7">
        <v>4</v>
      </c>
      <c r="AD38" s="7">
        <v>65</v>
      </c>
      <c r="AE38" s="7">
        <v>3</v>
      </c>
      <c r="AF38" s="7">
        <v>36.4</v>
      </c>
      <c r="AG38" s="7">
        <v>33.200000000000003</v>
      </c>
      <c r="AH38" s="7">
        <v>24.6</v>
      </c>
      <c r="AI38" s="7">
        <v>57.8</v>
      </c>
      <c r="AJ38" s="7">
        <v>529</v>
      </c>
      <c r="AK38" s="7">
        <v>1262</v>
      </c>
      <c r="AL38" s="7">
        <v>1.1499999999999999</v>
      </c>
      <c r="AM38" s="7">
        <v>0.82</v>
      </c>
      <c r="AN38" s="23">
        <v>1.97</v>
      </c>
      <c r="AO38" s="7">
        <v>1.06</v>
      </c>
      <c r="AP38" s="7">
        <v>1.88</v>
      </c>
      <c r="AQ38" s="7">
        <v>1.07</v>
      </c>
      <c r="AR38" s="7">
        <v>0.72</v>
      </c>
      <c r="AS38" s="23">
        <v>1.79</v>
      </c>
      <c r="AT38" s="7">
        <v>0.98</v>
      </c>
      <c r="AU38" s="7">
        <v>1.7</v>
      </c>
      <c r="AV38" s="20">
        <f t="shared" si="3"/>
        <v>1.1005586592178771</v>
      </c>
      <c r="AW38" s="19">
        <f t="shared" si="4"/>
        <v>-0.48342043669957319</v>
      </c>
      <c r="AX38" s="5">
        <f t="shared" si="5"/>
        <v>-0.2763729427038969</v>
      </c>
      <c r="AY38" s="5">
        <f t="shared" si="14"/>
        <v>-0.443094660608224</v>
      </c>
      <c r="AZ38" s="5">
        <f t="shared" si="6"/>
        <v>-0.83876731930806514</v>
      </c>
      <c r="BC38" s="5">
        <f t="shared" si="15"/>
        <v>1.2878335869365269</v>
      </c>
      <c r="BD38" s="5">
        <f t="shared" si="16"/>
        <v>-0.40783358693652694</v>
      </c>
      <c r="BJ38" s="5" t="str">
        <f t="shared" si="9"/>
        <v>Mid</v>
      </c>
      <c r="BK38" s="5" t="str">
        <f t="shared" si="10"/>
        <v>Mid</v>
      </c>
      <c r="BL38" s="5" t="str">
        <f t="shared" si="11"/>
        <v>Low</v>
      </c>
      <c r="BM38" s="5" t="str">
        <f t="shared" si="12"/>
        <v>Mid</v>
      </c>
      <c r="BN38" s="5" t="str">
        <f t="shared" si="13"/>
        <v>Deep-block survivalists</v>
      </c>
    </row>
    <row r="39" spans="1:66" s="8" customFormat="1" ht="17">
      <c r="A39" s="6" t="s">
        <v>75</v>
      </c>
      <c r="B39" s="7" t="s">
        <v>64</v>
      </c>
      <c r="C39" s="7">
        <v>18</v>
      </c>
      <c r="D39" s="7">
        <v>34</v>
      </c>
      <c r="E39" s="7">
        <v>4</v>
      </c>
      <c r="F39" s="7">
        <v>4</v>
      </c>
      <c r="G39" s="7">
        <v>26</v>
      </c>
      <c r="H39" s="7">
        <v>23</v>
      </c>
      <c r="I39" s="7">
        <v>79</v>
      </c>
      <c r="J39" s="7">
        <v>-56</v>
      </c>
      <c r="K39" s="7">
        <v>16</v>
      </c>
      <c r="L39" s="23">
        <v>0.47</v>
      </c>
      <c r="M39" s="7">
        <v>33.5</v>
      </c>
      <c r="N39" s="7">
        <v>63.3</v>
      </c>
      <c r="O39" s="7">
        <v>-29.9</v>
      </c>
      <c r="P39" s="7">
        <v>-0.91</v>
      </c>
      <c r="Q39" s="7">
        <v>35</v>
      </c>
      <c r="R39" s="7">
        <v>26.1</v>
      </c>
      <c r="S39" s="7">
        <v>45.3</v>
      </c>
      <c r="T39" s="7">
        <v>34</v>
      </c>
      <c r="U39" s="7">
        <v>374</v>
      </c>
      <c r="V39" s="7">
        <v>3060</v>
      </c>
      <c r="W39" s="7">
        <v>34</v>
      </c>
      <c r="X39" s="7">
        <v>23</v>
      </c>
      <c r="Y39" s="7">
        <v>13</v>
      </c>
      <c r="Z39" s="7">
        <v>36</v>
      </c>
      <c r="AA39" s="7">
        <v>20</v>
      </c>
      <c r="AB39" s="7">
        <v>3</v>
      </c>
      <c r="AC39" s="7">
        <v>4</v>
      </c>
      <c r="AD39" s="7">
        <v>87</v>
      </c>
      <c r="AE39" s="7">
        <v>7</v>
      </c>
      <c r="AF39" s="7">
        <v>33.5</v>
      </c>
      <c r="AG39" s="7">
        <v>30.4</v>
      </c>
      <c r="AH39" s="7">
        <v>23</v>
      </c>
      <c r="AI39" s="7">
        <v>53.4</v>
      </c>
      <c r="AJ39" s="7">
        <v>529</v>
      </c>
      <c r="AK39" s="7">
        <v>1039</v>
      </c>
      <c r="AL39" s="7">
        <v>0.68</v>
      </c>
      <c r="AM39" s="7">
        <v>0.38</v>
      </c>
      <c r="AN39" s="23">
        <v>1.06</v>
      </c>
      <c r="AO39" s="7">
        <v>0.59</v>
      </c>
      <c r="AP39" s="7">
        <v>0.97</v>
      </c>
      <c r="AQ39" s="7">
        <v>0.98</v>
      </c>
      <c r="AR39" s="7">
        <v>0.68</v>
      </c>
      <c r="AS39" s="23">
        <v>1.66</v>
      </c>
      <c r="AT39" s="7">
        <v>0.89</v>
      </c>
      <c r="AU39" s="7">
        <v>1.57</v>
      </c>
      <c r="AV39" s="20">
        <f t="shared" si="3"/>
        <v>0.63855421686746994</v>
      </c>
      <c r="AW39" s="19">
        <f t="shared" si="4"/>
        <v>-1.6177639593983282</v>
      </c>
      <c r="AX39" s="5">
        <f t="shared" si="5"/>
        <v>-1.0244563865533114</v>
      </c>
      <c r="AY39" s="5">
        <f t="shared" si="14"/>
        <v>-0.71831664965603526</v>
      </c>
      <c r="AZ39" s="5">
        <f t="shared" si="6"/>
        <v>-1.0333725646132272</v>
      </c>
      <c r="BC39" s="5">
        <f t="shared" si="15"/>
        <v>0.61313646137969247</v>
      </c>
      <c r="BD39" s="5">
        <f t="shared" si="16"/>
        <v>-0.14313646137969249</v>
      </c>
      <c r="BJ39" s="5" t="str">
        <f t="shared" si="9"/>
        <v>Mid</v>
      </c>
      <c r="BK39" s="5" t="str">
        <f t="shared" si="10"/>
        <v>Low</v>
      </c>
      <c r="BL39" s="5" t="str">
        <f t="shared" si="11"/>
        <v>Low</v>
      </c>
      <c r="BM39" s="5" t="str">
        <f t="shared" si="12"/>
        <v>Low</v>
      </c>
      <c r="BN39" s="5" t="str">
        <f t="shared" si="13"/>
        <v>Deep-block survivalists</v>
      </c>
    </row>
    <row r="40" spans="1:66" s="11" customFormat="1" ht="17">
      <c r="A40" s="9" t="s">
        <v>81</v>
      </c>
      <c r="B40" s="10" t="s">
        <v>80</v>
      </c>
      <c r="C40" s="10">
        <v>1</v>
      </c>
      <c r="D40" s="10">
        <v>38</v>
      </c>
      <c r="E40" s="10">
        <v>28</v>
      </c>
      <c r="F40" s="10">
        <v>4</v>
      </c>
      <c r="G40" s="10">
        <v>6</v>
      </c>
      <c r="H40" s="10">
        <v>102</v>
      </c>
      <c r="I40" s="10">
        <v>39</v>
      </c>
      <c r="J40" s="10">
        <v>63</v>
      </c>
      <c r="K40" s="10">
        <v>88</v>
      </c>
      <c r="L40" s="24">
        <v>2.3199999999999998</v>
      </c>
      <c r="M40" s="10">
        <v>91.5</v>
      </c>
      <c r="N40" s="10">
        <v>41.9</v>
      </c>
      <c r="O40" s="10">
        <v>49.5</v>
      </c>
      <c r="P40" s="10">
        <v>1.3</v>
      </c>
      <c r="Q40" s="10">
        <v>28</v>
      </c>
      <c r="R40" s="10">
        <v>24.7</v>
      </c>
      <c r="S40" s="10">
        <v>68.3</v>
      </c>
      <c r="T40" s="10">
        <v>38</v>
      </c>
      <c r="U40" s="10">
        <v>418</v>
      </c>
      <c r="V40" s="10">
        <v>3420</v>
      </c>
      <c r="W40" s="10">
        <v>38</v>
      </c>
      <c r="X40" s="10">
        <v>99</v>
      </c>
      <c r="Y40" s="10">
        <v>72</v>
      </c>
      <c r="Z40" s="10">
        <v>171</v>
      </c>
      <c r="AA40" s="10">
        <v>92</v>
      </c>
      <c r="AB40" s="10">
        <v>7</v>
      </c>
      <c r="AC40" s="10">
        <v>8</v>
      </c>
      <c r="AD40" s="10">
        <v>63</v>
      </c>
      <c r="AE40" s="10">
        <v>3</v>
      </c>
      <c r="AF40" s="10">
        <v>91.5</v>
      </c>
      <c r="AG40" s="10">
        <v>85.2</v>
      </c>
      <c r="AH40" s="10">
        <v>67.5</v>
      </c>
      <c r="AI40" s="10">
        <v>152.69999999999999</v>
      </c>
      <c r="AJ40" s="10">
        <v>860</v>
      </c>
      <c r="AK40" s="10">
        <v>2212</v>
      </c>
      <c r="AL40" s="10">
        <v>2.61</v>
      </c>
      <c r="AM40" s="10">
        <v>1.89</v>
      </c>
      <c r="AN40" s="24">
        <v>4.5</v>
      </c>
      <c r="AO40" s="10">
        <v>2.42</v>
      </c>
      <c r="AP40" s="10">
        <v>4.32</v>
      </c>
      <c r="AQ40" s="10">
        <v>2.41</v>
      </c>
      <c r="AR40" s="10">
        <v>1.78</v>
      </c>
      <c r="AS40" s="24">
        <v>4.18</v>
      </c>
      <c r="AT40" s="10">
        <v>2.2400000000000002</v>
      </c>
      <c r="AU40" s="10">
        <v>4.0199999999999996</v>
      </c>
      <c r="AV40" s="20">
        <f t="shared" si="3"/>
        <v>1.0765550239234452</v>
      </c>
      <c r="AW40" s="19">
        <f t="shared" si="4"/>
        <v>2.6703038626716911</v>
      </c>
      <c r="AX40" s="5">
        <f t="shared" si="5"/>
        <v>2.9105296207801561</v>
      </c>
      <c r="AY40" s="5">
        <f t="shared" si="14"/>
        <v>2.798408765954878</v>
      </c>
      <c r="AZ40" s="5">
        <f t="shared" si="6"/>
        <v>2.7389752674560643</v>
      </c>
      <c r="BC40" s="5">
        <f t="shared" si="15"/>
        <v>2.5050085564277111</v>
      </c>
      <c r="BD40" s="5">
        <f t="shared" si="16"/>
        <v>-0.1850085564277113</v>
      </c>
      <c r="BJ40" s="5" t="str">
        <f t="shared" si="9"/>
        <v>High</v>
      </c>
      <c r="BK40" s="5" t="str">
        <f t="shared" si="10"/>
        <v>High</v>
      </c>
      <c r="BL40" s="5" t="str">
        <f t="shared" si="11"/>
        <v>High</v>
      </c>
      <c r="BM40" s="5" t="str">
        <f t="shared" si="12"/>
        <v>High</v>
      </c>
      <c r="BN40" s="5" t="str">
        <f t="shared" si="13"/>
        <v>High-possession progressors</v>
      </c>
    </row>
    <row r="41" spans="1:66" s="11" customFormat="1" ht="17">
      <c r="A41" s="9" t="s">
        <v>79</v>
      </c>
      <c r="B41" s="10" t="s">
        <v>80</v>
      </c>
      <c r="C41" s="10">
        <v>2</v>
      </c>
      <c r="D41" s="10">
        <v>38</v>
      </c>
      <c r="E41" s="10">
        <v>26</v>
      </c>
      <c r="F41" s="10">
        <v>6</v>
      </c>
      <c r="G41" s="10">
        <v>6</v>
      </c>
      <c r="H41" s="10">
        <v>78</v>
      </c>
      <c r="I41" s="10">
        <v>38</v>
      </c>
      <c r="J41" s="10">
        <v>40</v>
      </c>
      <c r="K41" s="10">
        <v>84</v>
      </c>
      <c r="L41" s="24">
        <v>2.21</v>
      </c>
      <c r="M41" s="10">
        <v>75.3</v>
      </c>
      <c r="N41" s="10">
        <v>42.8</v>
      </c>
      <c r="O41" s="10">
        <v>32.5</v>
      </c>
      <c r="P41" s="10">
        <v>0.86</v>
      </c>
      <c r="Q41" s="10">
        <v>30</v>
      </c>
      <c r="R41" s="10">
        <v>26.6</v>
      </c>
      <c r="S41" s="10">
        <v>60.4</v>
      </c>
      <c r="T41" s="10">
        <v>38</v>
      </c>
      <c r="U41" s="10">
        <v>418</v>
      </c>
      <c r="V41" s="10">
        <v>3420</v>
      </c>
      <c r="W41" s="10">
        <v>38</v>
      </c>
      <c r="X41" s="10">
        <v>78</v>
      </c>
      <c r="Y41" s="10">
        <v>55</v>
      </c>
      <c r="Z41" s="10">
        <v>133</v>
      </c>
      <c r="AA41" s="10">
        <v>68</v>
      </c>
      <c r="AB41" s="10">
        <v>10</v>
      </c>
      <c r="AC41" s="10">
        <v>14</v>
      </c>
      <c r="AD41" s="10">
        <v>57</v>
      </c>
      <c r="AE41" s="10">
        <v>4</v>
      </c>
      <c r="AF41" s="10">
        <v>75.3</v>
      </c>
      <c r="AG41" s="10">
        <v>64.5</v>
      </c>
      <c r="AH41" s="10">
        <v>54.6</v>
      </c>
      <c r="AI41" s="10">
        <v>119</v>
      </c>
      <c r="AJ41" s="10">
        <v>983</v>
      </c>
      <c r="AK41" s="10">
        <v>1967</v>
      </c>
      <c r="AL41" s="10">
        <v>2.0499999999999998</v>
      </c>
      <c r="AM41" s="10">
        <v>1.45</v>
      </c>
      <c r="AN41" s="24">
        <v>3.5</v>
      </c>
      <c r="AO41" s="10">
        <v>1.79</v>
      </c>
      <c r="AP41" s="10">
        <v>3.24</v>
      </c>
      <c r="AQ41" s="10">
        <v>1.98</v>
      </c>
      <c r="AR41" s="10">
        <v>1.44</v>
      </c>
      <c r="AS41" s="24">
        <v>3.42</v>
      </c>
      <c r="AT41" s="10">
        <v>1.7</v>
      </c>
      <c r="AU41" s="10">
        <v>3.13</v>
      </c>
      <c r="AV41" s="20">
        <f t="shared" si="3"/>
        <v>1.0233918128654971</v>
      </c>
      <c r="AW41" s="19">
        <f t="shared" si="4"/>
        <v>1.4237725190466854</v>
      </c>
      <c r="AX41" s="5">
        <f t="shared" si="5"/>
        <v>2.0886442228290054</v>
      </c>
      <c r="AY41" s="5">
        <f t="shared" si="14"/>
        <v>1.5904900362450427</v>
      </c>
      <c r="AZ41" s="5">
        <f t="shared" si="6"/>
        <v>1.6012830641335798</v>
      </c>
      <c r="BC41" s="5">
        <f t="shared" si="15"/>
        <v>2.1231362471717632</v>
      </c>
      <c r="BD41" s="5">
        <f t="shared" si="16"/>
        <v>8.6863752828236773E-2</v>
      </c>
      <c r="BJ41" s="5" t="str">
        <f t="shared" si="9"/>
        <v>High</v>
      </c>
      <c r="BK41" s="5" t="str">
        <f t="shared" si="10"/>
        <v>High</v>
      </c>
      <c r="BL41" s="5" t="str">
        <f t="shared" si="11"/>
        <v>High</v>
      </c>
      <c r="BM41" s="5" t="str">
        <f t="shared" si="12"/>
        <v>High</v>
      </c>
      <c r="BN41" s="5" t="str">
        <f t="shared" si="13"/>
        <v>High-possession progressors</v>
      </c>
    </row>
    <row r="42" spans="1:66" s="11" customFormat="1" ht="17">
      <c r="A42" s="9" t="s">
        <v>83</v>
      </c>
      <c r="B42" s="10" t="s">
        <v>80</v>
      </c>
      <c r="C42" s="10">
        <v>3</v>
      </c>
      <c r="D42" s="10">
        <v>38</v>
      </c>
      <c r="E42" s="10">
        <v>22</v>
      </c>
      <c r="F42" s="10">
        <v>10</v>
      </c>
      <c r="G42" s="10">
        <v>6</v>
      </c>
      <c r="H42" s="10">
        <v>68</v>
      </c>
      <c r="I42" s="10">
        <v>30</v>
      </c>
      <c r="J42" s="10">
        <v>38</v>
      </c>
      <c r="K42" s="10">
        <v>76</v>
      </c>
      <c r="L42" s="24">
        <v>2</v>
      </c>
      <c r="M42" s="10">
        <v>64.599999999999994</v>
      </c>
      <c r="N42" s="10">
        <v>33.4</v>
      </c>
      <c r="O42" s="10">
        <v>31.2</v>
      </c>
      <c r="P42" s="10">
        <v>0.82</v>
      </c>
      <c r="Q42" s="10">
        <v>24</v>
      </c>
      <c r="R42" s="10">
        <v>28.4</v>
      </c>
      <c r="S42" s="10">
        <v>52.6</v>
      </c>
      <c r="T42" s="10">
        <v>38</v>
      </c>
      <c r="U42" s="10">
        <v>418</v>
      </c>
      <c r="V42" s="10">
        <v>3420</v>
      </c>
      <c r="W42" s="10">
        <v>38</v>
      </c>
      <c r="X42" s="10">
        <v>68</v>
      </c>
      <c r="Y42" s="10">
        <v>51</v>
      </c>
      <c r="Z42" s="10">
        <v>119</v>
      </c>
      <c r="AA42" s="10">
        <v>62</v>
      </c>
      <c r="AB42" s="10">
        <v>6</v>
      </c>
      <c r="AC42" s="10">
        <v>7</v>
      </c>
      <c r="AD42" s="10">
        <v>75</v>
      </c>
      <c r="AE42" s="10">
        <v>3</v>
      </c>
      <c r="AF42" s="10">
        <v>64.599999999999994</v>
      </c>
      <c r="AG42" s="10">
        <v>59.3</v>
      </c>
      <c r="AH42" s="10">
        <v>47.9</v>
      </c>
      <c r="AI42" s="10">
        <v>107.2</v>
      </c>
      <c r="AJ42" s="10">
        <v>760</v>
      </c>
      <c r="AK42" s="10">
        <v>1559</v>
      </c>
      <c r="AL42" s="10">
        <v>1.79</v>
      </c>
      <c r="AM42" s="10">
        <v>1.34</v>
      </c>
      <c r="AN42" s="24">
        <v>3.13</v>
      </c>
      <c r="AO42" s="10">
        <v>1.63</v>
      </c>
      <c r="AP42" s="10">
        <v>2.97</v>
      </c>
      <c r="AQ42" s="10">
        <v>1.7</v>
      </c>
      <c r="AR42" s="10">
        <v>1.26</v>
      </c>
      <c r="AS42" s="24">
        <v>2.96</v>
      </c>
      <c r="AT42" s="10">
        <v>1.56</v>
      </c>
      <c r="AU42" s="10">
        <v>2.82</v>
      </c>
      <c r="AV42" s="20">
        <f t="shared" si="3"/>
        <v>1.0574324324324325</v>
      </c>
      <c r="AW42" s="19">
        <f t="shared" si="4"/>
        <v>0.96255592190543326</v>
      </c>
      <c r="AX42" s="5">
        <f t="shared" si="5"/>
        <v>0.71995343766953857</v>
      </c>
      <c r="AY42" s="5">
        <f t="shared" si="14"/>
        <v>0.39786141703786393</v>
      </c>
      <c r="AZ42" s="5">
        <f t="shared" si="6"/>
        <v>0.91267988843839165</v>
      </c>
      <c r="BC42" s="5">
        <f t="shared" si="15"/>
        <v>1.7516327701633405</v>
      </c>
      <c r="BD42" s="5">
        <f t="shared" si="16"/>
        <v>0.24836722983665949</v>
      </c>
      <c r="BJ42" s="5" t="str">
        <f t="shared" si="9"/>
        <v>Mid</v>
      </c>
      <c r="BK42" s="5" t="str">
        <f t="shared" si="10"/>
        <v>Mid</v>
      </c>
      <c r="BL42" s="5" t="str">
        <f t="shared" si="11"/>
        <v>High</v>
      </c>
      <c r="BM42" s="5" t="str">
        <f t="shared" si="12"/>
        <v>High</v>
      </c>
      <c r="BN42" s="5" t="str">
        <f t="shared" si="13"/>
        <v>Deep-block survivalists</v>
      </c>
    </row>
    <row r="43" spans="1:66" s="11" customFormat="1" ht="17">
      <c r="A43" s="9" t="s">
        <v>84</v>
      </c>
      <c r="B43" s="10" t="s">
        <v>80</v>
      </c>
      <c r="C43" s="10">
        <v>4</v>
      </c>
      <c r="D43" s="10">
        <v>38</v>
      </c>
      <c r="E43" s="10">
        <v>19</v>
      </c>
      <c r="F43" s="10">
        <v>13</v>
      </c>
      <c r="G43" s="10">
        <v>6</v>
      </c>
      <c r="H43" s="10">
        <v>54</v>
      </c>
      <c r="I43" s="10">
        <v>29</v>
      </c>
      <c r="J43" s="10">
        <v>25</v>
      </c>
      <c r="K43" s="10">
        <v>70</v>
      </c>
      <c r="L43" s="24">
        <v>1.84</v>
      </c>
      <c r="M43" s="10">
        <v>53</v>
      </c>
      <c r="N43" s="10">
        <v>37.799999999999997</v>
      </c>
      <c r="O43" s="10">
        <v>15.2</v>
      </c>
      <c r="P43" s="10">
        <v>0.4</v>
      </c>
      <c r="Q43" s="10">
        <v>31</v>
      </c>
      <c r="R43" s="10">
        <v>26.9</v>
      </c>
      <c r="S43" s="10">
        <v>48.4</v>
      </c>
      <c r="T43" s="10">
        <v>38</v>
      </c>
      <c r="U43" s="10">
        <v>418</v>
      </c>
      <c r="V43" s="10">
        <v>3420</v>
      </c>
      <c r="W43" s="10">
        <v>38</v>
      </c>
      <c r="X43" s="10">
        <v>53</v>
      </c>
      <c r="Y43" s="10">
        <v>40</v>
      </c>
      <c r="Z43" s="10">
        <v>93</v>
      </c>
      <c r="AA43" s="10">
        <v>50</v>
      </c>
      <c r="AB43" s="10">
        <v>3</v>
      </c>
      <c r="AC43" s="10">
        <v>6</v>
      </c>
      <c r="AD43" s="10">
        <v>64</v>
      </c>
      <c r="AE43" s="10">
        <v>3</v>
      </c>
      <c r="AF43" s="10">
        <v>53</v>
      </c>
      <c r="AG43" s="10">
        <v>48.2</v>
      </c>
      <c r="AH43" s="10">
        <v>36.700000000000003</v>
      </c>
      <c r="AI43" s="10">
        <v>84.9</v>
      </c>
      <c r="AJ43" s="10">
        <v>682</v>
      </c>
      <c r="AK43" s="10">
        <v>1579</v>
      </c>
      <c r="AL43" s="10">
        <v>1.39</v>
      </c>
      <c r="AM43" s="10">
        <v>1.05</v>
      </c>
      <c r="AN43" s="24">
        <v>2.4500000000000002</v>
      </c>
      <c r="AO43" s="10">
        <v>1.32</v>
      </c>
      <c r="AP43" s="10">
        <v>2.37</v>
      </c>
      <c r="AQ43" s="10">
        <v>1.39</v>
      </c>
      <c r="AR43" s="10">
        <v>0.97</v>
      </c>
      <c r="AS43" s="24">
        <v>2.36</v>
      </c>
      <c r="AT43" s="10">
        <v>1.27</v>
      </c>
      <c r="AU43" s="10">
        <v>2.23</v>
      </c>
      <c r="AV43" s="20">
        <f t="shared" si="3"/>
        <v>1.0381355932203391</v>
      </c>
      <c r="AW43" s="19">
        <f t="shared" si="4"/>
        <v>0.11491460824042976</v>
      </c>
      <c r="AX43" s="5">
        <f t="shared" si="5"/>
        <v>0.7870461232165713</v>
      </c>
      <c r="AY43" s="5">
        <f t="shared" si="14"/>
        <v>-0.24432322407369456</v>
      </c>
      <c r="AZ43" s="5">
        <f t="shared" si="6"/>
        <v>1.4501833183798227E-2</v>
      </c>
      <c r="BC43" s="5">
        <f t="shared" si="15"/>
        <v>1.6170015488122897</v>
      </c>
      <c r="BD43" s="5">
        <f t="shared" si="16"/>
        <v>0.22299845118771033</v>
      </c>
      <c r="BJ43" s="5" t="str">
        <f t="shared" si="9"/>
        <v>Mid</v>
      </c>
      <c r="BK43" s="5" t="str">
        <f t="shared" si="10"/>
        <v>High</v>
      </c>
      <c r="BL43" s="5" t="str">
        <f t="shared" si="11"/>
        <v>Mid</v>
      </c>
      <c r="BM43" s="5" t="str">
        <f t="shared" si="12"/>
        <v>Mid</v>
      </c>
      <c r="BN43" s="5" t="str">
        <f t="shared" si="13"/>
        <v>Deep-block survivalists</v>
      </c>
    </row>
    <row r="44" spans="1:66" s="11" customFormat="1" ht="17">
      <c r="A44" s="9" t="s">
        <v>87</v>
      </c>
      <c r="B44" s="10" t="s">
        <v>80</v>
      </c>
      <c r="C44" s="10">
        <v>5</v>
      </c>
      <c r="D44" s="10">
        <v>38</v>
      </c>
      <c r="E44" s="10">
        <v>20</v>
      </c>
      <c r="F44" s="10">
        <v>10</v>
      </c>
      <c r="G44" s="10">
        <v>8</v>
      </c>
      <c r="H44" s="10">
        <v>71</v>
      </c>
      <c r="I44" s="10">
        <v>51</v>
      </c>
      <c r="J44" s="10">
        <v>20</v>
      </c>
      <c r="K44" s="10">
        <v>70</v>
      </c>
      <c r="L44" s="24">
        <v>1.84</v>
      </c>
      <c r="M44" s="10">
        <v>64.8</v>
      </c>
      <c r="N44" s="10">
        <v>44.4</v>
      </c>
      <c r="O44" s="10">
        <v>20.399999999999999</v>
      </c>
      <c r="P44" s="10">
        <v>0.54</v>
      </c>
      <c r="Q44" s="10">
        <v>31</v>
      </c>
      <c r="R44" s="10">
        <v>26.7</v>
      </c>
      <c r="S44" s="10">
        <v>47.6</v>
      </c>
      <c r="T44" s="10">
        <v>38</v>
      </c>
      <c r="U44" s="10">
        <v>418</v>
      </c>
      <c r="V44" s="10">
        <v>3420</v>
      </c>
      <c r="W44" s="10">
        <v>38</v>
      </c>
      <c r="X44" s="10">
        <v>69</v>
      </c>
      <c r="Y44" s="10">
        <v>51</v>
      </c>
      <c r="Z44" s="10">
        <v>120</v>
      </c>
      <c r="AA44" s="10">
        <v>64</v>
      </c>
      <c r="AB44" s="10">
        <v>5</v>
      </c>
      <c r="AC44" s="10">
        <v>7</v>
      </c>
      <c r="AD44" s="10">
        <v>96</v>
      </c>
      <c r="AE44" s="10">
        <v>4</v>
      </c>
      <c r="AF44" s="10">
        <v>64.8</v>
      </c>
      <c r="AG44" s="10">
        <v>59.1</v>
      </c>
      <c r="AH44" s="10">
        <v>49.7</v>
      </c>
      <c r="AI44" s="10">
        <v>108.8</v>
      </c>
      <c r="AJ44" s="10">
        <v>693</v>
      </c>
      <c r="AK44" s="10">
        <v>1522</v>
      </c>
      <c r="AL44" s="10">
        <v>1.82</v>
      </c>
      <c r="AM44" s="10">
        <v>1.34</v>
      </c>
      <c r="AN44" s="24">
        <v>3.16</v>
      </c>
      <c r="AO44" s="10">
        <v>1.68</v>
      </c>
      <c r="AP44" s="10">
        <v>3.03</v>
      </c>
      <c r="AQ44" s="10">
        <v>1.71</v>
      </c>
      <c r="AR44" s="10">
        <v>1.31</v>
      </c>
      <c r="AS44" s="24">
        <v>3.01</v>
      </c>
      <c r="AT44" s="10">
        <v>1.56</v>
      </c>
      <c r="AU44" s="10">
        <v>2.86</v>
      </c>
      <c r="AV44" s="20">
        <f t="shared" si="3"/>
        <v>1.0498338870431896</v>
      </c>
      <c r="AW44" s="19">
        <f t="shared" si="4"/>
        <v>0.99995186221418375</v>
      </c>
      <c r="AX44" s="5">
        <f t="shared" si="5"/>
        <v>0.59583196940752814</v>
      </c>
      <c r="AY44" s="5">
        <f t="shared" si="14"/>
        <v>-0.3666441080949433</v>
      </c>
      <c r="AZ44" s="5">
        <f t="shared" si="6"/>
        <v>0.98752805970960755</v>
      </c>
      <c r="BC44" s="5">
        <f t="shared" si="15"/>
        <v>1.7541870418260905</v>
      </c>
      <c r="BD44" s="5">
        <f t="shared" si="16"/>
        <v>8.5812958173909548E-2</v>
      </c>
      <c r="BJ44" s="5" t="str">
        <f t="shared" si="9"/>
        <v>Mid</v>
      </c>
      <c r="BK44" s="5" t="str">
        <f t="shared" si="10"/>
        <v>Mid</v>
      </c>
      <c r="BL44" s="5" t="str">
        <f t="shared" si="11"/>
        <v>High</v>
      </c>
      <c r="BM44" s="5" t="str">
        <f t="shared" si="12"/>
        <v>High</v>
      </c>
      <c r="BN44" s="5" t="str">
        <f t="shared" si="13"/>
        <v>Deep-block survivalists</v>
      </c>
    </row>
    <row r="45" spans="1:66" s="11" customFormat="1" ht="17">
      <c r="A45" s="9" t="s">
        <v>86</v>
      </c>
      <c r="B45" s="10" t="s">
        <v>80</v>
      </c>
      <c r="C45" s="10">
        <v>6</v>
      </c>
      <c r="D45" s="10">
        <v>38</v>
      </c>
      <c r="E45" s="10">
        <v>16</v>
      </c>
      <c r="F45" s="10">
        <v>12</v>
      </c>
      <c r="G45" s="10">
        <v>10</v>
      </c>
      <c r="H45" s="10">
        <v>57</v>
      </c>
      <c r="I45" s="10">
        <v>50</v>
      </c>
      <c r="J45" s="10">
        <v>7</v>
      </c>
      <c r="K45" s="10">
        <v>60</v>
      </c>
      <c r="L45" s="24">
        <v>1.58</v>
      </c>
      <c r="M45" s="10">
        <v>54.7</v>
      </c>
      <c r="N45" s="10">
        <v>50.6</v>
      </c>
      <c r="O45" s="10">
        <v>4.0999999999999996</v>
      </c>
      <c r="P45" s="10">
        <v>0.11</v>
      </c>
      <c r="Q45" s="10">
        <v>36</v>
      </c>
      <c r="R45" s="10">
        <v>27.5</v>
      </c>
      <c r="S45" s="10">
        <v>52.4</v>
      </c>
      <c r="T45" s="10">
        <v>38</v>
      </c>
      <c r="U45" s="10">
        <v>418</v>
      </c>
      <c r="V45" s="10">
        <v>3420</v>
      </c>
      <c r="W45" s="10">
        <v>38</v>
      </c>
      <c r="X45" s="10">
        <v>55</v>
      </c>
      <c r="Y45" s="10">
        <v>37</v>
      </c>
      <c r="Z45" s="10">
        <v>92</v>
      </c>
      <c r="AA45" s="10">
        <v>48</v>
      </c>
      <c r="AB45" s="10">
        <v>7</v>
      </c>
      <c r="AC45" s="10">
        <v>10</v>
      </c>
      <c r="AD45" s="10">
        <v>75</v>
      </c>
      <c r="AE45" s="10">
        <v>4</v>
      </c>
      <c r="AF45" s="10">
        <v>54.7</v>
      </c>
      <c r="AG45" s="10">
        <v>46.9</v>
      </c>
      <c r="AH45" s="10">
        <v>37.5</v>
      </c>
      <c r="AI45" s="10">
        <v>84.5</v>
      </c>
      <c r="AJ45" s="10">
        <v>679</v>
      </c>
      <c r="AK45" s="10">
        <v>1486</v>
      </c>
      <c r="AL45" s="10">
        <v>1.45</v>
      </c>
      <c r="AM45" s="10">
        <v>0.97</v>
      </c>
      <c r="AN45" s="24">
        <v>2.42</v>
      </c>
      <c r="AO45" s="10">
        <v>1.26</v>
      </c>
      <c r="AP45" s="10">
        <v>2.2400000000000002</v>
      </c>
      <c r="AQ45" s="10">
        <v>1.44</v>
      </c>
      <c r="AR45" s="10">
        <v>0.99</v>
      </c>
      <c r="AS45" s="24">
        <v>2.4300000000000002</v>
      </c>
      <c r="AT45" s="10">
        <v>1.23</v>
      </c>
      <c r="AU45" s="10">
        <v>2.2200000000000002</v>
      </c>
      <c r="AV45" s="20">
        <f t="shared" si="3"/>
        <v>0.99588477366255135</v>
      </c>
      <c r="AW45" s="19">
        <f t="shared" si="4"/>
        <v>7.7518667931679289E-2</v>
      </c>
      <c r="AX45" s="5">
        <f t="shared" si="5"/>
        <v>0.47506513542286927</v>
      </c>
      <c r="AY45" s="5">
        <f t="shared" si="14"/>
        <v>0.36728119603255122</v>
      </c>
      <c r="AZ45" s="5">
        <f t="shared" si="6"/>
        <v>0.11928927296350121</v>
      </c>
      <c r="BC45" s="5">
        <f t="shared" si="15"/>
        <v>1.5263077190838978</v>
      </c>
      <c r="BD45" s="5">
        <f t="shared" si="16"/>
        <v>5.3692280916102231E-2</v>
      </c>
      <c r="BJ45" s="5" t="str">
        <f t="shared" si="9"/>
        <v>Mid</v>
      </c>
      <c r="BK45" s="5" t="str">
        <f t="shared" si="10"/>
        <v>Mid</v>
      </c>
      <c r="BL45" s="5" t="str">
        <f t="shared" si="11"/>
        <v>Mid</v>
      </c>
      <c r="BM45" s="5" t="str">
        <f t="shared" si="12"/>
        <v>Mid</v>
      </c>
      <c r="BN45" s="5" t="str">
        <f t="shared" si="13"/>
        <v>Deep-block survivalists</v>
      </c>
    </row>
    <row r="46" spans="1:66" s="11" customFormat="1" ht="17">
      <c r="A46" s="9" t="s">
        <v>91</v>
      </c>
      <c r="B46" s="10" t="s">
        <v>80</v>
      </c>
      <c r="C46" s="10">
        <v>7</v>
      </c>
      <c r="D46" s="10">
        <v>38</v>
      </c>
      <c r="E46" s="10">
        <v>16</v>
      </c>
      <c r="F46" s="10">
        <v>7</v>
      </c>
      <c r="G46" s="10">
        <v>15</v>
      </c>
      <c r="H46" s="10">
        <v>59</v>
      </c>
      <c r="I46" s="10">
        <v>57</v>
      </c>
      <c r="J46" s="10">
        <v>2</v>
      </c>
      <c r="K46" s="10">
        <v>55</v>
      </c>
      <c r="L46" s="24">
        <v>1.45</v>
      </c>
      <c r="M46" s="10">
        <v>54.2</v>
      </c>
      <c r="N46" s="10">
        <v>43.4</v>
      </c>
      <c r="O46" s="10">
        <v>10.9</v>
      </c>
      <c r="P46" s="10">
        <v>0.28999999999999998</v>
      </c>
      <c r="Q46" s="10">
        <v>30</v>
      </c>
      <c r="R46" s="10">
        <v>26.9</v>
      </c>
      <c r="S46" s="10">
        <v>53.6</v>
      </c>
      <c r="T46" s="10">
        <v>38</v>
      </c>
      <c r="U46" s="10">
        <v>418</v>
      </c>
      <c r="V46" s="10">
        <v>3420</v>
      </c>
      <c r="W46" s="10">
        <v>38</v>
      </c>
      <c r="X46" s="10">
        <v>58</v>
      </c>
      <c r="Y46" s="10">
        <v>40</v>
      </c>
      <c r="Z46" s="10">
        <v>98</v>
      </c>
      <c r="AA46" s="10">
        <v>50</v>
      </c>
      <c r="AB46" s="10">
        <v>8</v>
      </c>
      <c r="AC46" s="10">
        <v>9</v>
      </c>
      <c r="AD46" s="10">
        <v>84</v>
      </c>
      <c r="AE46" s="10">
        <v>6</v>
      </c>
      <c r="AF46" s="10">
        <v>54.2</v>
      </c>
      <c r="AG46" s="10">
        <v>47.3</v>
      </c>
      <c r="AH46" s="10">
        <v>38.4</v>
      </c>
      <c r="AI46" s="10">
        <v>85.7</v>
      </c>
      <c r="AJ46" s="10">
        <v>709</v>
      </c>
      <c r="AK46" s="10">
        <v>1659</v>
      </c>
      <c r="AL46" s="10">
        <v>1.53</v>
      </c>
      <c r="AM46" s="10">
        <v>1.05</v>
      </c>
      <c r="AN46" s="24">
        <v>2.58</v>
      </c>
      <c r="AO46" s="10">
        <v>1.32</v>
      </c>
      <c r="AP46" s="10">
        <v>2.37</v>
      </c>
      <c r="AQ46" s="10">
        <v>1.43</v>
      </c>
      <c r="AR46" s="10">
        <v>1.01</v>
      </c>
      <c r="AS46" s="24">
        <v>2.44</v>
      </c>
      <c r="AT46" s="10">
        <v>1.24</v>
      </c>
      <c r="AU46" s="10">
        <v>2.2599999999999998</v>
      </c>
      <c r="AV46" s="20">
        <f t="shared" si="3"/>
        <v>1.0573770491803278</v>
      </c>
      <c r="AW46" s="19">
        <f t="shared" si="4"/>
        <v>0.27696368291168033</v>
      </c>
      <c r="AX46" s="5">
        <f t="shared" si="5"/>
        <v>1.055416865404702</v>
      </c>
      <c r="AY46" s="5">
        <f t="shared" si="14"/>
        <v>0.55076252206442533</v>
      </c>
      <c r="AZ46" s="5">
        <f t="shared" si="6"/>
        <v>0.13425890721774411</v>
      </c>
      <c r="BC46" s="5">
        <f t="shared" si="15"/>
        <v>1.6669973130721449</v>
      </c>
      <c r="BD46" s="5">
        <f t="shared" si="16"/>
        <v>-0.21699731307214498</v>
      </c>
      <c r="BJ46" s="5" t="str">
        <f t="shared" si="9"/>
        <v>Mid</v>
      </c>
      <c r="BK46" s="5" t="str">
        <f t="shared" si="10"/>
        <v>High</v>
      </c>
      <c r="BL46" s="5" t="str">
        <f t="shared" si="11"/>
        <v>Mid</v>
      </c>
      <c r="BM46" s="5" t="str">
        <f t="shared" si="12"/>
        <v>Mid</v>
      </c>
      <c r="BN46" s="5" t="str">
        <f t="shared" si="13"/>
        <v>Deep-block survivalists</v>
      </c>
    </row>
    <row r="47" spans="1:66" s="11" customFormat="1" ht="17">
      <c r="A47" s="9" t="s">
        <v>89</v>
      </c>
      <c r="B47" s="10" t="s">
        <v>80</v>
      </c>
      <c r="C47" s="10">
        <v>9</v>
      </c>
      <c r="D47" s="10">
        <v>38</v>
      </c>
      <c r="E47" s="10">
        <v>12</v>
      </c>
      <c r="F47" s="10">
        <v>16</v>
      </c>
      <c r="G47" s="10">
        <v>10</v>
      </c>
      <c r="H47" s="10">
        <v>48</v>
      </c>
      <c r="I47" s="10">
        <v>52</v>
      </c>
      <c r="J47" s="10">
        <v>-4</v>
      </c>
      <c r="K47" s="10">
        <v>52</v>
      </c>
      <c r="L47" s="24">
        <v>1.37</v>
      </c>
      <c r="M47" s="10">
        <v>44</v>
      </c>
      <c r="N47" s="10">
        <v>53.7</v>
      </c>
      <c r="O47" s="10">
        <v>-9.6999999999999993</v>
      </c>
      <c r="P47" s="10">
        <v>-0.25</v>
      </c>
      <c r="Q47" s="10">
        <v>25</v>
      </c>
      <c r="R47" s="10">
        <v>27.4</v>
      </c>
      <c r="S47" s="10">
        <v>46.1</v>
      </c>
      <c r="T47" s="10">
        <v>38</v>
      </c>
      <c r="U47" s="10">
        <v>418</v>
      </c>
      <c r="V47" s="10">
        <v>3420</v>
      </c>
      <c r="W47" s="10">
        <v>38</v>
      </c>
      <c r="X47" s="10">
        <v>46</v>
      </c>
      <c r="Y47" s="10">
        <v>28</v>
      </c>
      <c r="Z47" s="10">
        <v>74</v>
      </c>
      <c r="AA47" s="10">
        <v>37</v>
      </c>
      <c r="AB47" s="10">
        <v>9</v>
      </c>
      <c r="AC47" s="10">
        <v>9</v>
      </c>
      <c r="AD47" s="10">
        <v>88</v>
      </c>
      <c r="AE47" s="10">
        <v>0</v>
      </c>
      <c r="AF47" s="10">
        <v>44</v>
      </c>
      <c r="AG47" s="10">
        <v>37.799999999999997</v>
      </c>
      <c r="AH47" s="10">
        <v>29.8</v>
      </c>
      <c r="AI47" s="10">
        <v>67.599999999999994</v>
      </c>
      <c r="AJ47" s="10">
        <v>567</v>
      </c>
      <c r="AK47" s="10">
        <v>1221</v>
      </c>
      <c r="AL47" s="10">
        <v>1.21</v>
      </c>
      <c r="AM47" s="10">
        <v>0.74</v>
      </c>
      <c r="AN47" s="24">
        <v>1.95</v>
      </c>
      <c r="AO47" s="10">
        <v>0.97</v>
      </c>
      <c r="AP47" s="10">
        <v>1.71</v>
      </c>
      <c r="AQ47" s="10">
        <v>1.1599999999999999</v>
      </c>
      <c r="AR47" s="10">
        <v>0.78</v>
      </c>
      <c r="AS47" s="24">
        <v>1.94</v>
      </c>
      <c r="AT47" s="10">
        <v>0.99</v>
      </c>
      <c r="AU47" s="10">
        <v>1.78</v>
      </c>
      <c r="AV47" s="20">
        <f t="shared" si="3"/>
        <v>1.0051546391752577</v>
      </c>
      <c r="AW47" s="19">
        <f t="shared" si="4"/>
        <v>-0.50835106357207327</v>
      </c>
      <c r="AX47" s="5">
        <f t="shared" si="5"/>
        <v>-0.41391294807531392</v>
      </c>
      <c r="AY47" s="5">
        <f t="shared" si="14"/>
        <v>-0.5959957656347854</v>
      </c>
      <c r="AZ47" s="5">
        <f t="shared" si="6"/>
        <v>-0.61422280549441699</v>
      </c>
      <c r="BC47" s="5">
        <f t="shared" si="15"/>
        <v>1.2314681947891586</v>
      </c>
      <c r="BD47" s="5">
        <f t="shared" si="16"/>
        <v>0.13853180521084152</v>
      </c>
      <c r="BJ47" s="5" t="str">
        <f t="shared" si="9"/>
        <v>Mid</v>
      </c>
      <c r="BK47" s="5" t="str">
        <f t="shared" si="10"/>
        <v>Mid</v>
      </c>
      <c r="BL47" s="5" t="str">
        <f t="shared" si="11"/>
        <v>Mid</v>
      </c>
      <c r="BM47" s="5" t="str">
        <f t="shared" si="12"/>
        <v>Mid</v>
      </c>
      <c r="BN47" s="5" t="str">
        <f t="shared" si="13"/>
        <v>Deep-block survivalists</v>
      </c>
    </row>
    <row r="48" spans="1:66" s="11" customFormat="1" ht="17">
      <c r="A48" s="9" t="s">
        <v>95</v>
      </c>
      <c r="B48" s="10" t="s">
        <v>80</v>
      </c>
      <c r="C48" s="10">
        <v>8</v>
      </c>
      <c r="D48" s="10">
        <v>38</v>
      </c>
      <c r="E48" s="10">
        <v>13</v>
      </c>
      <c r="F48" s="10">
        <v>13</v>
      </c>
      <c r="G48" s="10">
        <v>12</v>
      </c>
      <c r="H48" s="10">
        <v>41</v>
      </c>
      <c r="I48" s="10">
        <v>45</v>
      </c>
      <c r="J48" s="10">
        <v>-4</v>
      </c>
      <c r="K48" s="10">
        <v>52</v>
      </c>
      <c r="L48" s="24">
        <v>1.37</v>
      </c>
      <c r="M48" s="10">
        <v>45.4</v>
      </c>
      <c r="N48" s="10">
        <v>49</v>
      </c>
      <c r="O48" s="10">
        <v>-3.5</v>
      </c>
      <c r="P48" s="10">
        <v>-0.09</v>
      </c>
      <c r="Q48" s="10">
        <v>26</v>
      </c>
      <c r="R48" s="10">
        <v>29.3</v>
      </c>
      <c r="S48" s="10">
        <v>51.7</v>
      </c>
      <c r="T48" s="10">
        <v>38</v>
      </c>
      <c r="U48" s="10">
        <v>418</v>
      </c>
      <c r="V48" s="10">
        <v>3420</v>
      </c>
      <c r="W48" s="10">
        <v>38</v>
      </c>
      <c r="X48" s="10">
        <v>38</v>
      </c>
      <c r="Y48" s="10">
        <v>27</v>
      </c>
      <c r="Z48" s="10">
        <v>65</v>
      </c>
      <c r="AA48" s="10">
        <v>38</v>
      </c>
      <c r="AB48" s="10">
        <v>0</v>
      </c>
      <c r="AC48" s="10">
        <v>1</v>
      </c>
      <c r="AD48" s="10">
        <v>96</v>
      </c>
      <c r="AE48" s="10">
        <v>3</v>
      </c>
      <c r="AF48" s="10">
        <v>45.4</v>
      </c>
      <c r="AG48" s="10">
        <v>44.6</v>
      </c>
      <c r="AH48" s="10">
        <v>36.200000000000003</v>
      </c>
      <c r="AI48" s="10">
        <v>80.900000000000006</v>
      </c>
      <c r="AJ48" s="10">
        <v>589</v>
      </c>
      <c r="AK48" s="10">
        <v>1362</v>
      </c>
      <c r="AL48" s="10">
        <v>1</v>
      </c>
      <c r="AM48" s="10">
        <v>0.71</v>
      </c>
      <c r="AN48" s="24">
        <v>1.71</v>
      </c>
      <c r="AO48" s="10">
        <v>1</v>
      </c>
      <c r="AP48" s="10">
        <v>1.71</v>
      </c>
      <c r="AQ48" s="10">
        <v>1.2</v>
      </c>
      <c r="AR48" s="10">
        <v>0.95</v>
      </c>
      <c r="AS48" s="24">
        <v>2.15</v>
      </c>
      <c r="AT48" s="10">
        <v>1.17</v>
      </c>
      <c r="AU48" s="10">
        <v>2.13</v>
      </c>
      <c r="AV48" s="20">
        <f t="shared" si="3"/>
        <v>0.79534883720930238</v>
      </c>
      <c r="AW48" s="19">
        <f t="shared" si="4"/>
        <v>-0.8075185860420746</v>
      </c>
      <c r="AX48" s="5">
        <f t="shared" si="5"/>
        <v>5.9090485031266557E-2</v>
      </c>
      <c r="AY48" s="5">
        <f t="shared" si="14"/>
        <v>0.26025042251395886</v>
      </c>
      <c r="AZ48" s="5">
        <f t="shared" si="6"/>
        <v>-0.29986048615530936</v>
      </c>
      <c r="BC48" s="5">
        <f t="shared" si="15"/>
        <v>1.0696253348922675</v>
      </c>
      <c r="BD48" s="5">
        <f t="shared" si="16"/>
        <v>0.30037466510773259</v>
      </c>
      <c r="BJ48" s="5" t="str">
        <f t="shared" si="9"/>
        <v>Mid</v>
      </c>
      <c r="BK48" s="5" t="str">
        <f t="shared" si="10"/>
        <v>Mid</v>
      </c>
      <c r="BL48" s="5" t="str">
        <f t="shared" si="11"/>
        <v>Mid</v>
      </c>
      <c r="BM48" s="5" t="str">
        <f t="shared" si="12"/>
        <v>Mid</v>
      </c>
      <c r="BN48" s="5" t="str">
        <f t="shared" si="13"/>
        <v>Deep-block survivalists</v>
      </c>
    </row>
    <row r="49" spans="1:66" s="11" customFormat="1" ht="17">
      <c r="A49" s="9" t="s">
        <v>93</v>
      </c>
      <c r="B49" s="10" t="s">
        <v>80</v>
      </c>
      <c r="C49" s="10">
        <v>10</v>
      </c>
      <c r="D49" s="10">
        <v>38</v>
      </c>
      <c r="E49" s="10">
        <v>13</v>
      </c>
      <c r="F49" s="10">
        <v>9</v>
      </c>
      <c r="G49" s="10">
        <v>16</v>
      </c>
      <c r="H49" s="10">
        <v>35</v>
      </c>
      <c r="I49" s="10">
        <v>44</v>
      </c>
      <c r="J49" s="10">
        <v>-9</v>
      </c>
      <c r="K49" s="10">
        <v>48</v>
      </c>
      <c r="L49" s="24">
        <v>1.26</v>
      </c>
      <c r="M49" s="10">
        <v>38.799999999999997</v>
      </c>
      <c r="N49" s="10">
        <v>46.8</v>
      </c>
      <c r="O49" s="10">
        <v>-8.1</v>
      </c>
      <c r="P49" s="10">
        <v>-0.21</v>
      </c>
      <c r="Q49" s="10">
        <v>28</v>
      </c>
      <c r="R49" s="10">
        <v>28.7</v>
      </c>
      <c r="S49" s="10">
        <v>46.8</v>
      </c>
      <c r="T49" s="10">
        <v>38</v>
      </c>
      <c r="U49" s="10">
        <v>418</v>
      </c>
      <c r="V49" s="10">
        <v>3420</v>
      </c>
      <c r="W49" s="10">
        <v>38</v>
      </c>
      <c r="X49" s="10">
        <v>34</v>
      </c>
      <c r="Y49" s="10">
        <v>24</v>
      </c>
      <c r="Z49" s="10">
        <v>58</v>
      </c>
      <c r="AA49" s="10">
        <v>30</v>
      </c>
      <c r="AB49" s="10">
        <v>4</v>
      </c>
      <c r="AC49" s="10">
        <v>5</v>
      </c>
      <c r="AD49" s="10">
        <v>81</v>
      </c>
      <c r="AE49" s="10">
        <v>6</v>
      </c>
      <c r="AF49" s="10">
        <v>38.799999999999997</v>
      </c>
      <c r="AG49" s="10">
        <v>34.9</v>
      </c>
      <c r="AH49" s="10">
        <v>26.5</v>
      </c>
      <c r="AI49" s="10">
        <v>61.3</v>
      </c>
      <c r="AJ49" s="10">
        <v>479</v>
      </c>
      <c r="AK49" s="10">
        <v>1184</v>
      </c>
      <c r="AL49" s="10">
        <v>0.89</v>
      </c>
      <c r="AM49" s="10">
        <v>0.63</v>
      </c>
      <c r="AN49" s="24">
        <v>1.53</v>
      </c>
      <c r="AO49" s="10">
        <v>0.79</v>
      </c>
      <c r="AP49" s="10">
        <v>1.42</v>
      </c>
      <c r="AQ49" s="10">
        <v>1.02</v>
      </c>
      <c r="AR49" s="10">
        <v>0.7</v>
      </c>
      <c r="AS49" s="24">
        <v>1.72</v>
      </c>
      <c r="AT49" s="10">
        <v>0.92</v>
      </c>
      <c r="AU49" s="10">
        <v>1.61</v>
      </c>
      <c r="AV49" s="20">
        <f t="shared" si="3"/>
        <v>0.88953488372093026</v>
      </c>
      <c r="AW49" s="19">
        <f t="shared" si="4"/>
        <v>-1.0318942278945755</v>
      </c>
      <c r="AX49" s="5">
        <f t="shared" si="5"/>
        <v>-0.53803441633732441</v>
      </c>
      <c r="AY49" s="5">
        <f t="shared" si="14"/>
        <v>-0.4889649921161931</v>
      </c>
      <c r="AZ49" s="5">
        <f t="shared" si="6"/>
        <v>-0.94355475908776787</v>
      </c>
      <c r="BC49" s="5">
        <f t="shared" si="15"/>
        <v>0.98806503803842138</v>
      </c>
      <c r="BD49" s="5">
        <f t="shared" si="16"/>
        <v>0.27193496196157863</v>
      </c>
      <c r="BJ49" s="5" t="str">
        <f t="shared" si="9"/>
        <v>Mid</v>
      </c>
      <c r="BK49" s="5" t="str">
        <f t="shared" si="10"/>
        <v>Mid</v>
      </c>
      <c r="BL49" s="5" t="str">
        <f t="shared" si="11"/>
        <v>Low</v>
      </c>
      <c r="BM49" s="5" t="str">
        <f t="shared" si="12"/>
        <v>Low</v>
      </c>
      <c r="BN49" s="5" t="str">
        <f t="shared" si="13"/>
        <v>Deep-block survivalists</v>
      </c>
    </row>
    <row r="50" spans="1:66" s="11" customFormat="1" ht="17">
      <c r="A50" s="9" t="s">
        <v>88</v>
      </c>
      <c r="B50" s="10" t="s">
        <v>80</v>
      </c>
      <c r="C50" s="10">
        <v>12</v>
      </c>
      <c r="D50" s="10">
        <v>38</v>
      </c>
      <c r="E50" s="10">
        <v>11</v>
      </c>
      <c r="F50" s="10">
        <v>13</v>
      </c>
      <c r="G50" s="10">
        <v>14</v>
      </c>
      <c r="H50" s="10">
        <v>44</v>
      </c>
      <c r="I50" s="10">
        <v>54</v>
      </c>
      <c r="J50" s="10">
        <v>-10</v>
      </c>
      <c r="K50" s="10">
        <v>46</v>
      </c>
      <c r="L50" s="24">
        <v>1.21</v>
      </c>
      <c r="M50" s="10">
        <v>43.3</v>
      </c>
      <c r="N50" s="10">
        <v>51.9</v>
      </c>
      <c r="O50" s="10">
        <v>-8.6</v>
      </c>
      <c r="P50" s="10">
        <v>-0.23</v>
      </c>
      <c r="Q50" s="10">
        <v>32</v>
      </c>
      <c r="R50" s="10">
        <v>24.7</v>
      </c>
      <c r="S50" s="10">
        <v>48.4</v>
      </c>
      <c r="T50" s="10">
        <v>38</v>
      </c>
      <c r="U50" s="10">
        <v>418</v>
      </c>
      <c r="V50" s="10">
        <v>3420</v>
      </c>
      <c r="W50" s="10">
        <v>38</v>
      </c>
      <c r="X50" s="10">
        <v>43</v>
      </c>
      <c r="Y50" s="10">
        <v>26</v>
      </c>
      <c r="Z50" s="10">
        <v>69</v>
      </c>
      <c r="AA50" s="10">
        <v>38</v>
      </c>
      <c r="AB50" s="10">
        <v>5</v>
      </c>
      <c r="AC50" s="10">
        <v>5</v>
      </c>
      <c r="AD50" s="10">
        <v>86</v>
      </c>
      <c r="AE50" s="10">
        <v>1</v>
      </c>
      <c r="AF50" s="10">
        <v>43.3</v>
      </c>
      <c r="AG50" s="10">
        <v>39.299999999999997</v>
      </c>
      <c r="AH50" s="10">
        <v>30</v>
      </c>
      <c r="AI50" s="10">
        <v>69.3</v>
      </c>
      <c r="AJ50" s="10">
        <v>572</v>
      </c>
      <c r="AK50" s="10">
        <v>1340</v>
      </c>
      <c r="AL50" s="10">
        <v>1.1299999999999999</v>
      </c>
      <c r="AM50" s="10">
        <v>0.68</v>
      </c>
      <c r="AN50" s="24">
        <v>1.82</v>
      </c>
      <c r="AO50" s="10">
        <v>1</v>
      </c>
      <c r="AP50" s="10">
        <v>1.68</v>
      </c>
      <c r="AQ50" s="10">
        <v>1.1399999999999999</v>
      </c>
      <c r="AR50" s="10">
        <v>0.79</v>
      </c>
      <c r="AS50" s="24">
        <v>1.93</v>
      </c>
      <c r="AT50" s="10">
        <v>1.03</v>
      </c>
      <c r="AU50" s="10">
        <v>1.82</v>
      </c>
      <c r="AV50" s="20">
        <f t="shared" si="3"/>
        <v>0.94300518134715028</v>
      </c>
      <c r="AW50" s="19">
        <f t="shared" si="4"/>
        <v>-0.6704001382433239</v>
      </c>
      <c r="AX50" s="5">
        <f t="shared" si="5"/>
        <v>-1.4711469070469402E-2</v>
      </c>
      <c r="AY50" s="5">
        <f t="shared" si="14"/>
        <v>-0.24432322407369456</v>
      </c>
      <c r="AZ50" s="5">
        <f t="shared" si="6"/>
        <v>-0.62919243974866024</v>
      </c>
      <c r="BC50" s="5">
        <f t="shared" si="15"/>
        <v>1.212350181921054</v>
      </c>
      <c r="BD50" s="5">
        <f t="shared" si="16"/>
        <v>-2.3501819210540731E-3</v>
      </c>
      <c r="BJ50" s="5" t="str">
        <f t="shared" si="9"/>
        <v>Mid</v>
      </c>
      <c r="BK50" s="5" t="str">
        <f t="shared" si="10"/>
        <v>Mid</v>
      </c>
      <c r="BL50" s="5" t="str">
        <f t="shared" si="11"/>
        <v>Mid</v>
      </c>
      <c r="BM50" s="5" t="str">
        <f t="shared" si="12"/>
        <v>Mid</v>
      </c>
      <c r="BN50" s="5" t="str">
        <f t="shared" si="13"/>
        <v>Deep-block survivalists</v>
      </c>
    </row>
    <row r="51" spans="1:66" s="11" customFormat="1" ht="17">
      <c r="A51" s="9" t="s">
        <v>85</v>
      </c>
      <c r="B51" s="10" t="s">
        <v>80</v>
      </c>
      <c r="C51" s="10">
        <v>11</v>
      </c>
      <c r="D51" s="10">
        <v>38</v>
      </c>
      <c r="E51" s="10">
        <v>13</v>
      </c>
      <c r="F51" s="10">
        <v>7</v>
      </c>
      <c r="G51" s="10">
        <v>18</v>
      </c>
      <c r="H51" s="10">
        <v>35</v>
      </c>
      <c r="I51" s="10">
        <v>46</v>
      </c>
      <c r="J51" s="10">
        <v>-11</v>
      </c>
      <c r="K51" s="10">
        <v>46</v>
      </c>
      <c r="L51" s="24">
        <v>1.21</v>
      </c>
      <c r="M51" s="10">
        <v>42.5</v>
      </c>
      <c r="N51" s="10">
        <v>43.9</v>
      </c>
      <c r="O51" s="10">
        <v>-1.5</v>
      </c>
      <c r="P51" s="10">
        <v>-0.04</v>
      </c>
      <c r="Q51" s="10">
        <v>31</v>
      </c>
      <c r="R51" s="10">
        <v>25.2</v>
      </c>
      <c r="S51" s="10">
        <v>53.8</v>
      </c>
      <c r="T51" s="10">
        <v>38</v>
      </c>
      <c r="U51" s="10">
        <v>418</v>
      </c>
      <c r="V51" s="10">
        <v>3420</v>
      </c>
      <c r="W51" s="10">
        <v>38</v>
      </c>
      <c r="X51" s="10">
        <v>34</v>
      </c>
      <c r="Y51" s="10">
        <v>22</v>
      </c>
      <c r="Z51" s="10">
        <v>56</v>
      </c>
      <c r="AA51" s="10">
        <v>30</v>
      </c>
      <c r="AB51" s="10">
        <v>4</v>
      </c>
      <c r="AC51" s="10">
        <v>4</v>
      </c>
      <c r="AD51" s="10">
        <v>85</v>
      </c>
      <c r="AE51" s="10">
        <v>4</v>
      </c>
      <c r="AF51" s="10">
        <v>42.5</v>
      </c>
      <c r="AG51" s="10">
        <v>39.299999999999997</v>
      </c>
      <c r="AH51" s="10">
        <v>30.9</v>
      </c>
      <c r="AI51" s="10">
        <v>70.3</v>
      </c>
      <c r="AJ51" s="10">
        <v>645</v>
      </c>
      <c r="AK51" s="10">
        <v>1341</v>
      </c>
      <c r="AL51" s="10">
        <v>0.89</v>
      </c>
      <c r="AM51" s="10">
        <v>0.57999999999999996</v>
      </c>
      <c r="AN51" s="24">
        <v>1.47</v>
      </c>
      <c r="AO51" s="10">
        <v>0.79</v>
      </c>
      <c r="AP51" s="10">
        <v>1.37</v>
      </c>
      <c r="AQ51" s="10">
        <v>1.1200000000000001</v>
      </c>
      <c r="AR51" s="10">
        <v>0.81</v>
      </c>
      <c r="AS51" s="24">
        <v>1.93</v>
      </c>
      <c r="AT51" s="10">
        <v>1.03</v>
      </c>
      <c r="AU51" s="10">
        <v>1.85</v>
      </c>
      <c r="AV51" s="20">
        <f t="shared" si="3"/>
        <v>0.76165803108808294</v>
      </c>
      <c r="AW51" s="19">
        <f t="shared" si="4"/>
        <v>-1.106686108512076</v>
      </c>
      <c r="AX51" s="5">
        <f t="shared" si="5"/>
        <v>-1.1356834793117767E-2</v>
      </c>
      <c r="AY51" s="5">
        <f t="shared" si="14"/>
        <v>0.58134274306973699</v>
      </c>
      <c r="AZ51" s="5">
        <f t="shared" si="6"/>
        <v>-0.62919243974866024</v>
      </c>
      <c r="BC51" s="5">
        <f t="shared" si="15"/>
        <v>0.97300485457860064</v>
      </c>
      <c r="BD51" s="5">
        <f t="shared" si="16"/>
        <v>0.23699514542139932</v>
      </c>
      <c r="BJ51" s="5" t="str">
        <f t="shared" si="9"/>
        <v>Mid</v>
      </c>
      <c r="BK51" s="5" t="str">
        <f t="shared" si="10"/>
        <v>Mid</v>
      </c>
      <c r="BL51" s="5" t="str">
        <f t="shared" si="11"/>
        <v>Mid</v>
      </c>
      <c r="BM51" s="5" t="str">
        <f t="shared" si="12"/>
        <v>Low</v>
      </c>
      <c r="BN51" s="5" t="str">
        <f t="shared" si="13"/>
        <v>Deep-block survivalists</v>
      </c>
    </row>
    <row r="52" spans="1:66" s="11" customFormat="1" ht="17">
      <c r="A52" s="9" t="s">
        <v>90</v>
      </c>
      <c r="B52" s="10" t="s">
        <v>80</v>
      </c>
      <c r="C52" s="10">
        <v>13</v>
      </c>
      <c r="D52" s="10">
        <v>38</v>
      </c>
      <c r="E52" s="10">
        <v>11</v>
      </c>
      <c r="F52" s="10">
        <v>9</v>
      </c>
      <c r="G52" s="10">
        <v>18</v>
      </c>
      <c r="H52" s="10">
        <v>34</v>
      </c>
      <c r="I52" s="10">
        <v>39</v>
      </c>
      <c r="J52" s="10">
        <v>-5</v>
      </c>
      <c r="K52" s="10">
        <v>42</v>
      </c>
      <c r="L52" s="24">
        <v>1.1100000000000001</v>
      </c>
      <c r="M52" s="10">
        <v>36.799999999999997</v>
      </c>
      <c r="N52" s="10">
        <v>46.2</v>
      </c>
      <c r="O52" s="10">
        <v>-9.4</v>
      </c>
      <c r="P52" s="10">
        <v>-0.25</v>
      </c>
      <c r="Q52" s="10">
        <v>30</v>
      </c>
      <c r="R52" s="10">
        <v>27.7</v>
      </c>
      <c r="S52" s="10">
        <v>41.8</v>
      </c>
      <c r="T52" s="10">
        <v>38</v>
      </c>
      <c r="U52" s="10">
        <v>418</v>
      </c>
      <c r="V52" s="10">
        <v>3420</v>
      </c>
      <c r="W52" s="10">
        <v>38</v>
      </c>
      <c r="X52" s="10">
        <v>34</v>
      </c>
      <c r="Y52" s="10">
        <v>21</v>
      </c>
      <c r="Z52" s="10">
        <v>55</v>
      </c>
      <c r="AA52" s="10">
        <v>29</v>
      </c>
      <c r="AB52" s="10">
        <v>5</v>
      </c>
      <c r="AC52" s="10">
        <v>5</v>
      </c>
      <c r="AD52" s="10">
        <v>110</v>
      </c>
      <c r="AE52" s="10">
        <v>7</v>
      </c>
      <c r="AF52" s="10">
        <v>36.799999999999997</v>
      </c>
      <c r="AG52" s="10">
        <v>33</v>
      </c>
      <c r="AH52" s="10">
        <v>23.9</v>
      </c>
      <c r="AI52" s="10">
        <v>56.9</v>
      </c>
      <c r="AJ52" s="10">
        <v>368</v>
      </c>
      <c r="AK52" s="10">
        <v>981</v>
      </c>
      <c r="AL52" s="10">
        <v>0.89</v>
      </c>
      <c r="AM52" s="10">
        <v>0.55000000000000004</v>
      </c>
      <c r="AN52" s="24">
        <v>1.45</v>
      </c>
      <c r="AO52" s="10">
        <v>0.76</v>
      </c>
      <c r="AP52" s="10">
        <v>1.32</v>
      </c>
      <c r="AQ52" s="10">
        <v>0.97</v>
      </c>
      <c r="AR52" s="10">
        <v>0.63</v>
      </c>
      <c r="AS52" s="24">
        <v>1.6</v>
      </c>
      <c r="AT52" s="10">
        <v>0.87</v>
      </c>
      <c r="AU52" s="10">
        <v>1.5</v>
      </c>
      <c r="AV52" s="20">
        <f t="shared" si="3"/>
        <v>0.90624999999999989</v>
      </c>
      <c r="AW52" s="19">
        <f t="shared" si="4"/>
        <v>-1.1316167353845761</v>
      </c>
      <c r="AX52" s="5">
        <f t="shared" si="5"/>
        <v>-1.2190251746397063</v>
      </c>
      <c r="AY52" s="5">
        <f t="shared" si="14"/>
        <v>-1.2534705172490004</v>
      </c>
      <c r="AZ52" s="5">
        <f t="shared" si="6"/>
        <v>-1.1231903701386863</v>
      </c>
      <c r="BC52" s="5">
        <f t="shared" si="15"/>
        <v>0.88506405733065696</v>
      </c>
      <c r="BD52" s="5">
        <f t="shared" si="16"/>
        <v>0.22493594266934314</v>
      </c>
      <c r="BJ52" s="5" t="str">
        <f t="shared" si="9"/>
        <v>Low</v>
      </c>
      <c r="BK52" s="5" t="str">
        <f t="shared" si="10"/>
        <v>Low</v>
      </c>
      <c r="BL52" s="5" t="str">
        <f t="shared" si="11"/>
        <v>Low</v>
      </c>
      <c r="BM52" s="5" t="str">
        <f t="shared" si="12"/>
        <v>Low</v>
      </c>
      <c r="BN52" s="5" t="str">
        <f t="shared" si="13"/>
        <v>Direct counters</v>
      </c>
    </row>
    <row r="53" spans="1:66" s="11" customFormat="1" ht="17">
      <c r="A53" s="9" t="s">
        <v>146</v>
      </c>
      <c r="B53" s="10" t="s">
        <v>80</v>
      </c>
      <c r="C53" s="10">
        <v>15</v>
      </c>
      <c r="D53" s="10">
        <v>38</v>
      </c>
      <c r="E53" s="10">
        <v>10</v>
      </c>
      <c r="F53" s="10">
        <v>12</v>
      </c>
      <c r="G53" s="10">
        <v>16</v>
      </c>
      <c r="H53" s="10">
        <v>38</v>
      </c>
      <c r="I53" s="10">
        <v>48</v>
      </c>
      <c r="J53" s="10">
        <v>-10</v>
      </c>
      <c r="K53" s="10">
        <v>42</v>
      </c>
      <c r="L53" s="24">
        <v>1.1100000000000001</v>
      </c>
      <c r="M53" s="10">
        <v>42.8</v>
      </c>
      <c r="N53" s="10">
        <v>47</v>
      </c>
      <c r="O53" s="10">
        <v>-4.2</v>
      </c>
      <c r="P53" s="10">
        <v>-0.11</v>
      </c>
      <c r="Q53" s="10">
        <v>29</v>
      </c>
      <c r="R53" s="10">
        <v>26.6</v>
      </c>
      <c r="S53" s="10">
        <v>45.3</v>
      </c>
      <c r="T53" s="10">
        <v>38</v>
      </c>
      <c r="U53" s="10">
        <v>418</v>
      </c>
      <c r="V53" s="10">
        <v>3420</v>
      </c>
      <c r="W53" s="10">
        <v>38</v>
      </c>
      <c r="X53" s="10">
        <v>38</v>
      </c>
      <c r="Y53" s="10">
        <v>20</v>
      </c>
      <c r="Z53" s="10">
        <v>58</v>
      </c>
      <c r="AA53" s="10">
        <v>29</v>
      </c>
      <c r="AB53" s="10">
        <v>9</v>
      </c>
      <c r="AC53" s="10">
        <v>11</v>
      </c>
      <c r="AD53" s="10">
        <v>107</v>
      </c>
      <c r="AE53" s="10">
        <v>5</v>
      </c>
      <c r="AF53" s="10">
        <v>42.8</v>
      </c>
      <c r="AG53" s="10">
        <v>34.1</v>
      </c>
      <c r="AH53" s="10">
        <v>25.4</v>
      </c>
      <c r="AI53" s="10">
        <v>59.5</v>
      </c>
      <c r="AJ53" s="10">
        <v>449</v>
      </c>
      <c r="AK53" s="10">
        <v>1160</v>
      </c>
      <c r="AL53" s="10">
        <v>1</v>
      </c>
      <c r="AM53" s="10">
        <v>0.53</v>
      </c>
      <c r="AN53" s="24">
        <v>1.53</v>
      </c>
      <c r="AO53" s="10">
        <v>0.76</v>
      </c>
      <c r="AP53" s="10">
        <v>1.29</v>
      </c>
      <c r="AQ53" s="10">
        <v>1.1299999999999999</v>
      </c>
      <c r="AR53" s="10">
        <v>0.67</v>
      </c>
      <c r="AS53" s="24">
        <v>1.79</v>
      </c>
      <c r="AT53" s="10">
        <v>0.9</v>
      </c>
      <c r="AU53" s="10">
        <v>1.57</v>
      </c>
      <c r="AV53" s="20">
        <f t="shared" si="3"/>
        <v>0.85474860335195535</v>
      </c>
      <c r="AW53" s="19">
        <f t="shared" si="4"/>
        <v>-1.0318942278945755</v>
      </c>
      <c r="AX53" s="5">
        <f t="shared" si="5"/>
        <v>-0.61854563899376358</v>
      </c>
      <c r="AY53" s="5">
        <f t="shared" si="14"/>
        <v>-0.71831664965603526</v>
      </c>
      <c r="AZ53" s="5">
        <f t="shared" si="6"/>
        <v>-0.83876731930806514</v>
      </c>
      <c r="BC53" s="5">
        <f t="shared" si="15"/>
        <v>1.0624193658303165</v>
      </c>
      <c r="BD53" s="5">
        <f t="shared" si="16"/>
        <v>4.7580634169683611E-2</v>
      </c>
      <c r="BJ53" s="5" t="str">
        <f t="shared" si="9"/>
        <v>Mid</v>
      </c>
      <c r="BK53" s="5" t="str">
        <f t="shared" si="10"/>
        <v>Mid</v>
      </c>
      <c r="BL53" s="5" t="str">
        <f t="shared" si="11"/>
        <v>Low</v>
      </c>
      <c r="BM53" s="5" t="str">
        <f t="shared" si="12"/>
        <v>Low</v>
      </c>
      <c r="BN53" s="5" t="str">
        <f t="shared" si="13"/>
        <v>Deep-block survivalists</v>
      </c>
    </row>
    <row r="54" spans="1:66" s="11" customFormat="1" ht="17">
      <c r="A54" s="9" t="s">
        <v>137</v>
      </c>
      <c r="B54" s="10" t="s">
        <v>80</v>
      </c>
      <c r="C54" s="10">
        <v>14</v>
      </c>
      <c r="D54" s="10">
        <v>38</v>
      </c>
      <c r="E54" s="10">
        <v>11</v>
      </c>
      <c r="F54" s="10">
        <v>9</v>
      </c>
      <c r="G54" s="10">
        <v>18</v>
      </c>
      <c r="H54" s="10">
        <v>40</v>
      </c>
      <c r="I54" s="10">
        <v>51</v>
      </c>
      <c r="J54" s="10">
        <v>-11</v>
      </c>
      <c r="K54" s="10">
        <v>42</v>
      </c>
      <c r="L54" s="24">
        <v>1.1100000000000001</v>
      </c>
      <c r="M54" s="10">
        <v>34.4</v>
      </c>
      <c r="N54" s="10">
        <v>53.8</v>
      </c>
      <c r="O54" s="10">
        <v>-19.399999999999999</v>
      </c>
      <c r="P54" s="10">
        <v>-0.51</v>
      </c>
      <c r="Q54" s="10">
        <v>27</v>
      </c>
      <c r="R54" s="10">
        <v>25.2</v>
      </c>
      <c r="S54" s="10">
        <v>39.799999999999997</v>
      </c>
      <c r="T54" s="10">
        <v>38</v>
      </c>
      <c r="U54" s="10">
        <v>418</v>
      </c>
      <c r="V54" s="10">
        <v>3420</v>
      </c>
      <c r="W54" s="10">
        <v>38</v>
      </c>
      <c r="X54" s="10">
        <v>38</v>
      </c>
      <c r="Y54" s="10">
        <v>27</v>
      </c>
      <c r="Z54" s="10">
        <v>65</v>
      </c>
      <c r="AA54" s="10">
        <v>33</v>
      </c>
      <c r="AB54" s="10">
        <v>5</v>
      </c>
      <c r="AC54" s="10">
        <v>5</v>
      </c>
      <c r="AD54" s="10">
        <v>88</v>
      </c>
      <c r="AE54" s="10">
        <v>1</v>
      </c>
      <c r="AF54" s="10">
        <v>34.4</v>
      </c>
      <c r="AG54" s="10">
        <v>30.5</v>
      </c>
      <c r="AH54" s="10">
        <v>24.5</v>
      </c>
      <c r="AI54" s="10">
        <v>55</v>
      </c>
      <c r="AJ54" s="10">
        <v>497</v>
      </c>
      <c r="AK54" s="10">
        <v>1000</v>
      </c>
      <c r="AL54" s="10">
        <v>1</v>
      </c>
      <c r="AM54" s="10">
        <v>0.71</v>
      </c>
      <c r="AN54" s="24">
        <v>1.71</v>
      </c>
      <c r="AO54" s="10">
        <v>0.87</v>
      </c>
      <c r="AP54" s="10">
        <v>1.58</v>
      </c>
      <c r="AQ54" s="10">
        <v>0.91</v>
      </c>
      <c r="AR54" s="10">
        <v>0.65</v>
      </c>
      <c r="AS54" s="24">
        <v>1.55</v>
      </c>
      <c r="AT54" s="10">
        <v>0.8</v>
      </c>
      <c r="AU54" s="10">
        <v>1.45</v>
      </c>
      <c r="AV54" s="20">
        <f t="shared" si="3"/>
        <v>1.1032258064516129</v>
      </c>
      <c r="AW54" s="19">
        <f t="shared" si="4"/>
        <v>-0.8075185860420746</v>
      </c>
      <c r="AX54" s="5">
        <f t="shared" si="5"/>
        <v>-1.1552871233700253</v>
      </c>
      <c r="AY54" s="5">
        <f t="shared" si="14"/>
        <v>-1.5592727273021232</v>
      </c>
      <c r="AZ54" s="5">
        <f t="shared" si="6"/>
        <v>-1.1980385414099024</v>
      </c>
      <c r="BC54" s="5">
        <f t="shared" si="15"/>
        <v>1.0646241246138932</v>
      </c>
      <c r="BD54" s="5">
        <f t="shared" si="16"/>
        <v>4.5375875386106879E-2</v>
      </c>
      <c r="BJ54" s="5" t="str">
        <f t="shared" si="9"/>
        <v>Low</v>
      </c>
      <c r="BK54" s="5" t="str">
        <f t="shared" si="10"/>
        <v>Low</v>
      </c>
      <c r="BL54" s="5" t="str">
        <f t="shared" si="11"/>
        <v>Low</v>
      </c>
      <c r="BM54" s="5" t="str">
        <f t="shared" si="12"/>
        <v>Mid</v>
      </c>
      <c r="BN54" s="5" t="str">
        <f t="shared" si="13"/>
        <v>Direct counters</v>
      </c>
    </row>
    <row r="55" spans="1:66" s="11" customFormat="1" ht="17">
      <c r="A55" s="9" t="s">
        <v>92</v>
      </c>
      <c r="B55" s="10" t="s">
        <v>80</v>
      </c>
      <c r="C55" s="10">
        <v>17</v>
      </c>
      <c r="D55" s="10">
        <v>38</v>
      </c>
      <c r="E55" s="10">
        <v>10</v>
      </c>
      <c r="F55" s="10">
        <v>11</v>
      </c>
      <c r="G55" s="10">
        <v>17</v>
      </c>
      <c r="H55" s="10">
        <v>42</v>
      </c>
      <c r="I55" s="10">
        <v>55</v>
      </c>
      <c r="J55" s="10">
        <v>-13</v>
      </c>
      <c r="K55" s="10">
        <v>41</v>
      </c>
      <c r="L55" s="24">
        <v>1.08</v>
      </c>
      <c r="M55" s="10">
        <v>42.7</v>
      </c>
      <c r="N55" s="10">
        <v>47.4</v>
      </c>
      <c r="O55" s="10">
        <v>-4.7</v>
      </c>
      <c r="P55" s="10">
        <v>-0.12</v>
      </c>
      <c r="Q55" s="10">
        <v>35</v>
      </c>
      <c r="R55" s="10">
        <v>26.1</v>
      </c>
      <c r="S55" s="10">
        <v>50.5</v>
      </c>
      <c r="T55" s="10">
        <v>38</v>
      </c>
      <c r="U55" s="10">
        <v>418</v>
      </c>
      <c r="V55" s="10">
        <v>3420</v>
      </c>
      <c r="W55" s="10">
        <v>38</v>
      </c>
      <c r="X55" s="10">
        <v>39</v>
      </c>
      <c r="Y55" s="10">
        <v>32</v>
      </c>
      <c r="Z55" s="10">
        <v>71</v>
      </c>
      <c r="AA55" s="10">
        <v>37</v>
      </c>
      <c r="AB55" s="10">
        <v>2</v>
      </c>
      <c r="AC55" s="10">
        <v>3</v>
      </c>
      <c r="AD55" s="10">
        <v>98</v>
      </c>
      <c r="AE55" s="10">
        <v>8</v>
      </c>
      <c r="AF55" s="10">
        <v>42.7</v>
      </c>
      <c r="AG55" s="10">
        <v>40.299999999999997</v>
      </c>
      <c r="AH55" s="10">
        <v>30.8</v>
      </c>
      <c r="AI55" s="10">
        <v>71.099999999999994</v>
      </c>
      <c r="AJ55" s="10">
        <v>594</v>
      </c>
      <c r="AK55" s="10">
        <v>1193</v>
      </c>
      <c r="AL55" s="10">
        <v>1.03</v>
      </c>
      <c r="AM55" s="10">
        <v>0.84</v>
      </c>
      <c r="AN55" s="24">
        <v>1.87</v>
      </c>
      <c r="AO55" s="10">
        <v>0.97</v>
      </c>
      <c r="AP55" s="10">
        <v>1.82</v>
      </c>
      <c r="AQ55" s="10">
        <v>1.1200000000000001</v>
      </c>
      <c r="AR55" s="10">
        <v>0.81</v>
      </c>
      <c r="AS55" s="24">
        <v>1.93</v>
      </c>
      <c r="AT55" s="10">
        <v>1.06</v>
      </c>
      <c r="AU55" s="10">
        <v>1.87</v>
      </c>
      <c r="AV55" s="20">
        <f t="shared" si="3"/>
        <v>0.96891191709844571</v>
      </c>
      <c r="AW55" s="19">
        <f t="shared" si="4"/>
        <v>-0.6080735710620736</v>
      </c>
      <c r="AX55" s="5">
        <f t="shared" si="5"/>
        <v>-0.5078427078411597</v>
      </c>
      <c r="AY55" s="5">
        <f t="shared" si="14"/>
        <v>7.6769096482084687E-2</v>
      </c>
      <c r="AZ55" s="5">
        <f t="shared" si="6"/>
        <v>-0.62919243974866024</v>
      </c>
      <c r="BC55" s="5">
        <f t="shared" si="15"/>
        <v>1.098485658911255</v>
      </c>
      <c r="BD55" s="5">
        <f t="shared" si="16"/>
        <v>-1.8485658911254976E-2</v>
      </c>
      <c r="BJ55" s="5" t="str">
        <f t="shared" si="9"/>
        <v>Mid</v>
      </c>
      <c r="BK55" s="5" t="str">
        <f t="shared" si="10"/>
        <v>Mid</v>
      </c>
      <c r="BL55" s="5" t="str">
        <f t="shared" si="11"/>
        <v>Mid</v>
      </c>
      <c r="BM55" s="5" t="str">
        <f t="shared" si="12"/>
        <v>Mid</v>
      </c>
      <c r="BN55" s="5" t="str">
        <f t="shared" si="13"/>
        <v>Deep-block survivalists</v>
      </c>
    </row>
    <row r="56" spans="1:66" s="11" customFormat="1" ht="17">
      <c r="A56" s="9" t="s">
        <v>82</v>
      </c>
      <c r="B56" s="10" t="s">
        <v>80</v>
      </c>
      <c r="C56" s="10">
        <v>16</v>
      </c>
      <c r="D56" s="10">
        <v>38</v>
      </c>
      <c r="E56" s="10">
        <v>11</v>
      </c>
      <c r="F56" s="10">
        <v>8</v>
      </c>
      <c r="G56" s="10">
        <v>19</v>
      </c>
      <c r="H56" s="10">
        <v>44</v>
      </c>
      <c r="I56" s="10">
        <v>60</v>
      </c>
      <c r="J56" s="10">
        <v>-16</v>
      </c>
      <c r="K56" s="10">
        <v>41</v>
      </c>
      <c r="L56" s="24">
        <v>1.08</v>
      </c>
      <c r="M56" s="10">
        <v>42.5</v>
      </c>
      <c r="N56" s="10">
        <v>50.4</v>
      </c>
      <c r="O56" s="10">
        <v>-8</v>
      </c>
      <c r="P56" s="10">
        <v>-0.21</v>
      </c>
      <c r="Q56" s="10">
        <v>30</v>
      </c>
      <c r="R56" s="10">
        <v>27.5</v>
      </c>
      <c r="S56" s="10">
        <v>56.3</v>
      </c>
      <c r="T56" s="10">
        <v>38</v>
      </c>
      <c r="U56" s="10">
        <v>418</v>
      </c>
      <c r="V56" s="10">
        <v>3420</v>
      </c>
      <c r="W56" s="10">
        <v>38</v>
      </c>
      <c r="X56" s="10">
        <v>43</v>
      </c>
      <c r="Y56" s="10">
        <v>31</v>
      </c>
      <c r="Z56" s="10">
        <v>74</v>
      </c>
      <c r="AA56" s="10">
        <v>39</v>
      </c>
      <c r="AB56" s="10">
        <v>4</v>
      </c>
      <c r="AC56" s="10">
        <v>5</v>
      </c>
      <c r="AD56" s="10">
        <v>76</v>
      </c>
      <c r="AE56" s="10">
        <v>2</v>
      </c>
      <c r="AF56" s="10">
        <v>42.5</v>
      </c>
      <c r="AG56" s="10">
        <v>38.6</v>
      </c>
      <c r="AH56" s="10">
        <v>31.6</v>
      </c>
      <c r="AI56" s="10">
        <v>70.2</v>
      </c>
      <c r="AJ56" s="10">
        <v>765</v>
      </c>
      <c r="AK56" s="10">
        <v>1691</v>
      </c>
      <c r="AL56" s="10">
        <v>1.1299999999999999</v>
      </c>
      <c r="AM56" s="10">
        <v>0.82</v>
      </c>
      <c r="AN56" s="24">
        <v>1.95</v>
      </c>
      <c r="AO56" s="10">
        <v>1.03</v>
      </c>
      <c r="AP56" s="10">
        <v>1.84</v>
      </c>
      <c r="AQ56" s="10">
        <v>1.1200000000000001</v>
      </c>
      <c r="AR56" s="10">
        <v>0.83</v>
      </c>
      <c r="AS56" s="24">
        <v>1.95</v>
      </c>
      <c r="AT56" s="10">
        <v>1.02</v>
      </c>
      <c r="AU56" s="10">
        <v>1.85</v>
      </c>
      <c r="AV56" s="20">
        <f t="shared" si="3"/>
        <v>1</v>
      </c>
      <c r="AW56" s="19">
        <f t="shared" si="4"/>
        <v>-0.50835106357207327</v>
      </c>
      <c r="AX56" s="5">
        <f t="shared" si="5"/>
        <v>1.1627651622799544</v>
      </c>
      <c r="AY56" s="5">
        <f t="shared" si="14"/>
        <v>0.9635955056361406</v>
      </c>
      <c r="AZ56" s="5">
        <f t="shared" si="6"/>
        <v>-0.59925317124017374</v>
      </c>
      <c r="BC56" s="5">
        <f t="shared" si="15"/>
        <v>1.4089191743706904</v>
      </c>
      <c r="BD56" s="5">
        <f t="shared" si="16"/>
        <v>-0.32891917437069029</v>
      </c>
      <c r="BJ56" s="5" t="str">
        <f t="shared" si="9"/>
        <v>High</v>
      </c>
      <c r="BK56" s="5" t="str">
        <f t="shared" si="10"/>
        <v>High</v>
      </c>
      <c r="BL56" s="5" t="str">
        <f t="shared" si="11"/>
        <v>Mid</v>
      </c>
      <c r="BM56" s="5" t="str">
        <f t="shared" si="12"/>
        <v>Mid</v>
      </c>
      <c r="BN56" s="5" t="str">
        <f t="shared" si="13"/>
        <v>High-possession progressors</v>
      </c>
    </row>
    <row r="57" spans="1:66" s="11" customFormat="1" ht="17">
      <c r="A57" s="9" t="s">
        <v>136</v>
      </c>
      <c r="B57" s="10" t="s">
        <v>80</v>
      </c>
      <c r="C57" s="10">
        <v>18</v>
      </c>
      <c r="D57" s="10">
        <v>38</v>
      </c>
      <c r="E57" s="10">
        <v>9</v>
      </c>
      <c r="F57" s="10">
        <v>13</v>
      </c>
      <c r="G57" s="10">
        <v>16</v>
      </c>
      <c r="H57" s="10">
        <v>39</v>
      </c>
      <c r="I57" s="10">
        <v>56</v>
      </c>
      <c r="J57" s="10">
        <v>-17</v>
      </c>
      <c r="K57" s="10">
        <v>40</v>
      </c>
      <c r="L57" s="24">
        <v>1.05</v>
      </c>
      <c r="M57" s="10">
        <v>36</v>
      </c>
      <c r="N57" s="10">
        <v>59.4</v>
      </c>
      <c r="O57" s="10">
        <v>-23.4</v>
      </c>
      <c r="P57" s="10">
        <v>-0.62</v>
      </c>
      <c r="Q57" s="10">
        <v>26</v>
      </c>
      <c r="R57" s="10">
        <v>27.8</v>
      </c>
      <c r="S57" s="10">
        <v>42.6</v>
      </c>
      <c r="T57" s="10">
        <v>38</v>
      </c>
      <c r="U57" s="10">
        <v>418</v>
      </c>
      <c r="V57" s="10">
        <v>3420</v>
      </c>
      <c r="W57" s="10">
        <v>38</v>
      </c>
      <c r="X57" s="10">
        <v>38</v>
      </c>
      <c r="Y57" s="10">
        <v>27</v>
      </c>
      <c r="Z57" s="10">
        <v>65</v>
      </c>
      <c r="AA57" s="10">
        <v>33</v>
      </c>
      <c r="AB57" s="10">
        <v>5</v>
      </c>
      <c r="AC57" s="10">
        <v>7</v>
      </c>
      <c r="AD57" s="10">
        <v>82</v>
      </c>
      <c r="AE57" s="10">
        <v>6</v>
      </c>
      <c r="AF57" s="10">
        <v>36</v>
      </c>
      <c r="AG57" s="10">
        <v>30.6</v>
      </c>
      <c r="AH57" s="10">
        <v>23.3</v>
      </c>
      <c r="AI57" s="10">
        <v>53.8</v>
      </c>
      <c r="AJ57" s="10">
        <v>417</v>
      </c>
      <c r="AK57" s="10">
        <v>1030</v>
      </c>
      <c r="AL57" s="10">
        <v>1</v>
      </c>
      <c r="AM57" s="10">
        <v>0.71</v>
      </c>
      <c r="AN57" s="24">
        <v>1.71</v>
      </c>
      <c r="AO57" s="10">
        <v>0.87</v>
      </c>
      <c r="AP57" s="10">
        <v>1.58</v>
      </c>
      <c r="AQ57" s="10">
        <v>0.95</v>
      </c>
      <c r="AR57" s="10">
        <v>0.61</v>
      </c>
      <c r="AS57" s="24">
        <v>1.56</v>
      </c>
      <c r="AT57" s="10">
        <v>0.8</v>
      </c>
      <c r="AU57" s="10">
        <v>1.42</v>
      </c>
      <c r="AV57" s="20">
        <f t="shared" si="3"/>
        <v>1.096153846153846</v>
      </c>
      <c r="AW57" s="19">
        <f t="shared" si="4"/>
        <v>-0.8075185860420746</v>
      </c>
      <c r="AX57" s="5">
        <f t="shared" si="5"/>
        <v>-1.0546480950494761</v>
      </c>
      <c r="AY57" s="5">
        <f t="shared" si="14"/>
        <v>-1.1311496332277504</v>
      </c>
      <c r="AZ57" s="5">
        <f t="shared" si="6"/>
        <v>-1.1830689071556593</v>
      </c>
      <c r="BC57" s="5">
        <f t="shared" si="15"/>
        <v>1.1014015043548726</v>
      </c>
      <c r="BD57" s="5">
        <f t="shared" si="16"/>
        <v>-5.1401504354872563E-2</v>
      </c>
      <c r="BJ57" s="5" t="str">
        <f t="shared" si="9"/>
        <v>Low</v>
      </c>
      <c r="BK57" s="5" t="str">
        <f t="shared" si="10"/>
        <v>Low</v>
      </c>
      <c r="BL57" s="5" t="str">
        <f t="shared" si="11"/>
        <v>Low</v>
      </c>
      <c r="BM57" s="5" t="str">
        <f t="shared" si="12"/>
        <v>Mid</v>
      </c>
      <c r="BN57" s="5" t="str">
        <f t="shared" si="13"/>
        <v>Direct counters</v>
      </c>
    </row>
    <row r="58" spans="1:66" s="11" customFormat="1" ht="17">
      <c r="A58" s="9" t="s">
        <v>94</v>
      </c>
      <c r="B58" s="10" t="s">
        <v>80</v>
      </c>
      <c r="C58" s="10">
        <v>19</v>
      </c>
      <c r="D58" s="10">
        <v>38</v>
      </c>
      <c r="E58" s="10">
        <v>8</v>
      </c>
      <c r="F58" s="10">
        <v>8</v>
      </c>
      <c r="G58" s="10">
        <v>22</v>
      </c>
      <c r="H58" s="10">
        <v>40</v>
      </c>
      <c r="I58" s="10">
        <v>61</v>
      </c>
      <c r="J58" s="10">
        <v>-21</v>
      </c>
      <c r="K58" s="10">
        <v>32</v>
      </c>
      <c r="L58" s="24">
        <v>0.84</v>
      </c>
      <c r="M58" s="10">
        <v>36.299999999999997</v>
      </c>
      <c r="N58" s="10">
        <v>66.8</v>
      </c>
      <c r="O58" s="10">
        <v>-30.5</v>
      </c>
      <c r="P58" s="10">
        <v>-0.8</v>
      </c>
      <c r="Q58" s="10">
        <v>34</v>
      </c>
      <c r="R58" s="10">
        <v>26.8</v>
      </c>
      <c r="S58" s="10">
        <v>50.7</v>
      </c>
      <c r="T58" s="10">
        <v>38</v>
      </c>
      <c r="U58" s="10">
        <v>418</v>
      </c>
      <c r="V58" s="10">
        <v>3420</v>
      </c>
      <c r="W58" s="10">
        <v>38</v>
      </c>
      <c r="X58" s="10">
        <v>38</v>
      </c>
      <c r="Y58" s="10">
        <v>27</v>
      </c>
      <c r="Z58" s="10">
        <v>65</v>
      </c>
      <c r="AA58" s="10">
        <v>35</v>
      </c>
      <c r="AB58" s="10">
        <v>3</v>
      </c>
      <c r="AC58" s="10">
        <v>4</v>
      </c>
      <c r="AD58" s="10">
        <v>110</v>
      </c>
      <c r="AE58" s="10">
        <v>4</v>
      </c>
      <c r="AF58" s="10">
        <v>36.299999999999997</v>
      </c>
      <c r="AG58" s="10">
        <v>33.200000000000003</v>
      </c>
      <c r="AH58" s="10">
        <v>26.3</v>
      </c>
      <c r="AI58" s="10">
        <v>59.4</v>
      </c>
      <c r="AJ58" s="10">
        <v>499</v>
      </c>
      <c r="AK58" s="10">
        <v>1210</v>
      </c>
      <c r="AL58" s="10">
        <v>1</v>
      </c>
      <c r="AM58" s="10">
        <v>0.71</v>
      </c>
      <c r="AN58" s="24">
        <v>1.71</v>
      </c>
      <c r="AO58" s="10">
        <v>0.92</v>
      </c>
      <c r="AP58" s="10">
        <v>1.63</v>
      </c>
      <c r="AQ58" s="10">
        <v>0.96</v>
      </c>
      <c r="AR58" s="10">
        <v>0.69</v>
      </c>
      <c r="AS58" s="24">
        <v>1.65</v>
      </c>
      <c r="AT58" s="10">
        <v>0.87</v>
      </c>
      <c r="AU58" s="10">
        <v>1.56</v>
      </c>
      <c r="AV58" s="20">
        <f t="shared" si="3"/>
        <v>1.0363636363636364</v>
      </c>
      <c r="AW58" s="19">
        <f t="shared" si="4"/>
        <v>-0.8075185860420746</v>
      </c>
      <c r="AX58" s="5">
        <f t="shared" si="5"/>
        <v>-0.4508139251261819</v>
      </c>
      <c r="AY58" s="5">
        <f t="shared" si="14"/>
        <v>0.1073493174873974</v>
      </c>
      <c r="AZ58" s="5">
        <f t="shared" si="6"/>
        <v>-1.0483421988674704</v>
      </c>
      <c r="BC58" s="5">
        <f t="shared" si="15"/>
        <v>1.0760150370852035</v>
      </c>
      <c r="BD58" s="5">
        <f t="shared" si="16"/>
        <v>-0.23601503708520355</v>
      </c>
      <c r="BJ58" s="5" t="str">
        <f t="shared" si="9"/>
        <v>Mid</v>
      </c>
      <c r="BK58" s="5" t="str">
        <f t="shared" si="10"/>
        <v>Mid</v>
      </c>
      <c r="BL58" s="5" t="str">
        <f t="shared" si="11"/>
        <v>Low</v>
      </c>
      <c r="BM58" s="5" t="str">
        <f t="shared" si="12"/>
        <v>Mid</v>
      </c>
      <c r="BN58" s="5" t="str">
        <f t="shared" si="13"/>
        <v>Deep-block survivalists</v>
      </c>
    </row>
    <row r="59" spans="1:66" s="11" customFormat="1" ht="17">
      <c r="A59" s="9" t="s">
        <v>135</v>
      </c>
      <c r="B59" s="10" t="s">
        <v>80</v>
      </c>
      <c r="C59" s="10">
        <v>20</v>
      </c>
      <c r="D59" s="10">
        <v>38</v>
      </c>
      <c r="E59" s="10">
        <v>4</v>
      </c>
      <c r="F59" s="10">
        <v>4</v>
      </c>
      <c r="G59" s="10">
        <v>30</v>
      </c>
      <c r="H59" s="10">
        <v>26</v>
      </c>
      <c r="I59" s="10">
        <v>90</v>
      </c>
      <c r="J59" s="10">
        <v>-64</v>
      </c>
      <c r="K59" s="10">
        <v>16</v>
      </c>
      <c r="L59" s="24">
        <v>0.42</v>
      </c>
      <c r="M59" s="10">
        <v>34.6</v>
      </c>
      <c r="N59" s="10">
        <v>67.599999999999994</v>
      </c>
      <c r="O59" s="10">
        <v>-33</v>
      </c>
      <c r="P59" s="10">
        <v>-0.87</v>
      </c>
      <c r="Q59" s="10">
        <v>38</v>
      </c>
      <c r="R59" s="10">
        <v>25.6</v>
      </c>
      <c r="S59" s="10">
        <v>42.8</v>
      </c>
      <c r="T59" s="10">
        <v>38</v>
      </c>
      <c r="U59" s="10">
        <v>418</v>
      </c>
      <c r="V59" s="10">
        <v>3420</v>
      </c>
      <c r="W59" s="10">
        <v>38</v>
      </c>
      <c r="X59" s="10">
        <v>26</v>
      </c>
      <c r="Y59" s="10">
        <v>15</v>
      </c>
      <c r="Z59" s="10">
        <v>41</v>
      </c>
      <c r="AA59" s="10">
        <v>21</v>
      </c>
      <c r="AB59" s="10">
        <v>5</v>
      </c>
      <c r="AC59" s="10">
        <v>5</v>
      </c>
      <c r="AD59" s="10">
        <v>91</v>
      </c>
      <c r="AE59" s="10">
        <v>5</v>
      </c>
      <c r="AF59" s="10">
        <v>34.6</v>
      </c>
      <c r="AG59" s="10">
        <v>30.7</v>
      </c>
      <c r="AH59" s="10">
        <v>25.7</v>
      </c>
      <c r="AI59" s="10">
        <v>56.4</v>
      </c>
      <c r="AJ59" s="10">
        <v>476</v>
      </c>
      <c r="AK59" s="10">
        <v>991</v>
      </c>
      <c r="AL59" s="10">
        <v>0.68</v>
      </c>
      <c r="AM59" s="10">
        <v>0.39</v>
      </c>
      <c r="AN59" s="24">
        <v>1.08</v>
      </c>
      <c r="AO59" s="10">
        <v>0.55000000000000004</v>
      </c>
      <c r="AP59" s="10">
        <v>0.95</v>
      </c>
      <c r="AQ59" s="10">
        <v>0.91</v>
      </c>
      <c r="AR59" s="10">
        <v>0.68</v>
      </c>
      <c r="AS59" s="24">
        <v>1.59</v>
      </c>
      <c r="AT59" s="10">
        <v>0.81</v>
      </c>
      <c r="AU59" s="10">
        <v>1.48</v>
      </c>
      <c r="AV59" s="20">
        <f t="shared" si="3"/>
        <v>0.67924528301886788</v>
      </c>
      <c r="AW59" s="19">
        <f t="shared" si="4"/>
        <v>-1.5928333325258281</v>
      </c>
      <c r="AX59" s="5">
        <f t="shared" si="5"/>
        <v>-1.18547883186619</v>
      </c>
      <c r="AY59" s="5">
        <f t="shared" si="14"/>
        <v>-1.100569412222439</v>
      </c>
      <c r="AZ59" s="5">
        <f t="shared" si="6"/>
        <v>-1.1381600043929296</v>
      </c>
      <c r="BC59" s="5">
        <f t="shared" si="15"/>
        <v>0.57410277185161229</v>
      </c>
      <c r="BD59" s="5">
        <f t="shared" si="16"/>
        <v>-0.15410277185161231</v>
      </c>
      <c r="BJ59" s="5" t="str">
        <f t="shared" si="9"/>
        <v>Low</v>
      </c>
      <c r="BK59" s="5" t="str">
        <f t="shared" si="10"/>
        <v>Low</v>
      </c>
      <c r="BL59" s="5" t="str">
        <f t="shared" si="11"/>
        <v>Low</v>
      </c>
      <c r="BM59" s="5" t="str">
        <f t="shared" si="12"/>
        <v>Low</v>
      </c>
      <c r="BN59" s="5" t="str">
        <f t="shared" si="13"/>
        <v>Direct counters</v>
      </c>
    </row>
    <row r="60" spans="1:66" s="14" customFormat="1" ht="17">
      <c r="A60" s="12" t="s">
        <v>99</v>
      </c>
      <c r="B60" s="13" t="s">
        <v>97</v>
      </c>
      <c r="C60" s="13">
        <v>1</v>
      </c>
      <c r="D60" s="13">
        <v>38</v>
      </c>
      <c r="E60" s="13">
        <v>25</v>
      </c>
      <c r="F60" s="13">
        <v>9</v>
      </c>
      <c r="G60" s="13">
        <v>4</v>
      </c>
      <c r="H60" s="13">
        <v>86</v>
      </c>
      <c r="I60" s="13">
        <v>41</v>
      </c>
      <c r="J60" s="13">
        <v>45</v>
      </c>
      <c r="K60" s="13">
        <v>84</v>
      </c>
      <c r="L60" s="25">
        <v>2.21</v>
      </c>
      <c r="M60" s="13">
        <v>82.2</v>
      </c>
      <c r="N60" s="13">
        <v>38.6</v>
      </c>
      <c r="O60" s="13">
        <v>43.6</v>
      </c>
      <c r="P60" s="13">
        <v>1.1499999999999999</v>
      </c>
      <c r="Q60" s="13">
        <v>24</v>
      </c>
      <c r="R60" s="13">
        <v>27.2</v>
      </c>
      <c r="S60" s="13">
        <v>57.7</v>
      </c>
      <c r="T60" s="13">
        <v>38</v>
      </c>
      <c r="U60" s="13">
        <v>418</v>
      </c>
      <c r="V60" s="13">
        <v>3420</v>
      </c>
      <c r="W60" s="13">
        <v>38</v>
      </c>
      <c r="X60" s="13">
        <v>85</v>
      </c>
      <c r="Y60" s="13">
        <v>65</v>
      </c>
      <c r="Z60" s="13">
        <v>150</v>
      </c>
      <c r="AA60" s="13">
        <v>76</v>
      </c>
      <c r="AB60" s="13">
        <v>9</v>
      </c>
      <c r="AC60" s="13">
        <v>9</v>
      </c>
      <c r="AD60" s="13">
        <v>67</v>
      </c>
      <c r="AE60" s="13">
        <v>3</v>
      </c>
      <c r="AF60" s="13">
        <v>82.2</v>
      </c>
      <c r="AG60" s="13">
        <v>75.2</v>
      </c>
      <c r="AH60" s="13">
        <v>61.6</v>
      </c>
      <c r="AI60" s="13">
        <v>136.80000000000001</v>
      </c>
      <c r="AJ60" s="13">
        <v>825</v>
      </c>
      <c r="AK60" s="13">
        <v>1924</v>
      </c>
      <c r="AL60" s="13">
        <v>2.2400000000000002</v>
      </c>
      <c r="AM60" s="13">
        <v>1.71</v>
      </c>
      <c r="AN60" s="25">
        <v>3.95</v>
      </c>
      <c r="AO60" s="13">
        <v>2</v>
      </c>
      <c r="AP60" s="13">
        <v>3.71</v>
      </c>
      <c r="AQ60" s="13">
        <v>2.16</v>
      </c>
      <c r="AR60" s="13">
        <v>1.62</v>
      </c>
      <c r="AS60" s="25">
        <v>3.78</v>
      </c>
      <c r="AT60" s="13">
        <v>1.98</v>
      </c>
      <c r="AU60" s="13">
        <v>3.6</v>
      </c>
      <c r="AV60" s="20">
        <f t="shared" si="3"/>
        <v>1.0449735449735451</v>
      </c>
      <c r="AW60" s="19">
        <f t="shared" si="4"/>
        <v>1.9847116236779381</v>
      </c>
      <c r="AX60" s="5">
        <f t="shared" si="5"/>
        <v>1.9443949489028851</v>
      </c>
      <c r="AY60" s="5">
        <f t="shared" si="14"/>
        <v>1.1776570526733274</v>
      </c>
      <c r="AZ60" s="5">
        <f t="shared" si="6"/>
        <v>2.1401898972863358</v>
      </c>
      <c r="BC60" s="5">
        <f t="shared" si="15"/>
        <v>2.2190706157952977</v>
      </c>
      <c r="BD60" s="5">
        <f t="shared" si="16"/>
        <v>-9.0706157952977762E-3</v>
      </c>
      <c r="BJ60" s="5" t="str">
        <f t="shared" si="9"/>
        <v>High</v>
      </c>
      <c r="BK60" s="5" t="str">
        <f t="shared" si="10"/>
        <v>High</v>
      </c>
      <c r="BL60" s="5" t="str">
        <f t="shared" si="11"/>
        <v>High</v>
      </c>
      <c r="BM60" s="5" t="str">
        <f t="shared" si="12"/>
        <v>High</v>
      </c>
      <c r="BN60" s="5" t="str">
        <f t="shared" si="13"/>
        <v>High-possession progressors</v>
      </c>
    </row>
    <row r="61" spans="1:66" s="14" customFormat="1" ht="17">
      <c r="A61" s="12" t="s">
        <v>98</v>
      </c>
      <c r="B61" s="13" t="s">
        <v>97</v>
      </c>
      <c r="C61" s="13">
        <v>2</v>
      </c>
      <c r="D61" s="13">
        <v>38</v>
      </c>
      <c r="E61" s="13">
        <v>20</v>
      </c>
      <c r="F61" s="13">
        <v>14</v>
      </c>
      <c r="G61" s="13">
        <v>4</v>
      </c>
      <c r="H61" s="13">
        <v>69</v>
      </c>
      <c r="I61" s="13">
        <v>34</v>
      </c>
      <c r="J61" s="13">
        <v>35</v>
      </c>
      <c r="K61" s="13">
        <v>74</v>
      </c>
      <c r="L61" s="25">
        <v>1.95</v>
      </c>
      <c r="M61" s="13">
        <v>59.9</v>
      </c>
      <c r="N61" s="13">
        <v>34.4</v>
      </c>
      <c r="O61" s="13">
        <v>25.5</v>
      </c>
      <c r="P61" s="13">
        <v>0.67</v>
      </c>
      <c r="Q61" s="13">
        <v>25</v>
      </c>
      <c r="R61" s="13">
        <v>25.8</v>
      </c>
      <c r="S61" s="13">
        <v>56.9</v>
      </c>
      <c r="T61" s="13">
        <v>38</v>
      </c>
      <c r="U61" s="13">
        <v>418</v>
      </c>
      <c r="V61" s="13">
        <v>3420</v>
      </c>
      <c r="W61" s="13">
        <v>38</v>
      </c>
      <c r="X61" s="13">
        <v>67</v>
      </c>
      <c r="Y61" s="13">
        <v>55</v>
      </c>
      <c r="Z61" s="13">
        <v>122</v>
      </c>
      <c r="AA61" s="13">
        <v>65</v>
      </c>
      <c r="AB61" s="13">
        <v>2</v>
      </c>
      <c r="AC61" s="13">
        <v>2</v>
      </c>
      <c r="AD61" s="13">
        <v>70</v>
      </c>
      <c r="AE61" s="13">
        <v>6</v>
      </c>
      <c r="AF61" s="13">
        <v>59.9</v>
      </c>
      <c r="AG61" s="13">
        <v>58.4</v>
      </c>
      <c r="AH61" s="13">
        <v>45.3</v>
      </c>
      <c r="AI61" s="13">
        <v>103.6</v>
      </c>
      <c r="AJ61" s="13">
        <v>852</v>
      </c>
      <c r="AK61" s="13">
        <v>1826</v>
      </c>
      <c r="AL61" s="13">
        <v>1.76</v>
      </c>
      <c r="AM61" s="13">
        <v>1.45</v>
      </c>
      <c r="AN61" s="25">
        <v>3.21</v>
      </c>
      <c r="AO61" s="13">
        <v>1.71</v>
      </c>
      <c r="AP61" s="13">
        <v>3.16</v>
      </c>
      <c r="AQ61" s="13">
        <v>1.58</v>
      </c>
      <c r="AR61" s="13">
        <v>1.19</v>
      </c>
      <c r="AS61" s="25">
        <v>2.77</v>
      </c>
      <c r="AT61" s="13">
        <v>1.54</v>
      </c>
      <c r="AU61" s="13">
        <v>2.73</v>
      </c>
      <c r="AV61" s="20">
        <f t="shared" si="3"/>
        <v>1.1588447653429603</v>
      </c>
      <c r="AW61" s="19">
        <f t="shared" si="4"/>
        <v>1.0622784293954337</v>
      </c>
      <c r="AX61" s="5">
        <f t="shared" si="5"/>
        <v>1.615640789722425</v>
      </c>
      <c r="AY61" s="5">
        <f t="shared" si="14"/>
        <v>1.0553361686520777</v>
      </c>
      <c r="AZ61" s="5">
        <f t="shared" si="6"/>
        <v>0.62825683760777051</v>
      </c>
      <c r="BC61" s="5">
        <f t="shared" si="15"/>
        <v>1.8918315765207274</v>
      </c>
      <c r="BD61" s="5">
        <f t="shared" si="16"/>
        <v>5.8168423479272535E-2</v>
      </c>
      <c r="BJ61" s="5" t="str">
        <f t="shared" si="9"/>
        <v>High</v>
      </c>
      <c r="BK61" s="5" t="str">
        <f t="shared" si="10"/>
        <v>High</v>
      </c>
      <c r="BL61" s="5" t="str">
        <f t="shared" si="11"/>
        <v>High</v>
      </c>
      <c r="BM61" s="5" t="str">
        <f t="shared" si="12"/>
        <v>High</v>
      </c>
      <c r="BN61" s="5" t="str">
        <f t="shared" si="13"/>
        <v>High-possession progressors</v>
      </c>
    </row>
    <row r="62" spans="1:66" s="14" customFormat="1" ht="17">
      <c r="A62" s="12" t="s">
        <v>96</v>
      </c>
      <c r="B62" s="13" t="s">
        <v>97</v>
      </c>
      <c r="C62" s="13">
        <v>3</v>
      </c>
      <c r="D62" s="13">
        <v>38</v>
      </c>
      <c r="E62" s="13">
        <v>21</v>
      </c>
      <c r="F62" s="13">
        <v>8</v>
      </c>
      <c r="G62" s="13">
        <v>9</v>
      </c>
      <c r="H62" s="13">
        <v>72</v>
      </c>
      <c r="I62" s="13">
        <v>44</v>
      </c>
      <c r="J62" s="13">
        <v>28</v>
      </c>
      <c r="K62" s="13">
        <v>71</v>
      </c>
      <c r="L62" s="25">
        <v>1.87</v>
      </c>
      <c r="M62" s="13">
        <v>68.099999999999994</v>
      </c>
      <c r="N62" s="13">
        <v>47.7</v>
      </c>
      <c r="O62" s="13">
        <v>20.399999999999999</v>
      </c>
      <c r="P62" s="13">
        <v>0.54</v>
      </c>
      <c r="Q62" s="13">
        <v>30</v>
      </c>
      <c r="R62" s="13">
        <v>26.8</v>
      </c>
      <c r="S62" s="13">
        <v>61.3</v>
      </c>
      <c r="T62" s="13">
        <v>38</v>
      </c>
      <c r="U62" s="13">
        <v>418</v>
      </c>
      <c r="V62" s="13">
        <v>3420</v>
      </c>
      <c r="W62" s="13">
        <v>38</v>
      </c>
      <c r="X62" s="13">
        <v>71</v>
      </c>
      <c r="Y62" s="13">
        <v>51</v>
      </c>
      <c r="Z62" s="13">
        <v>122</v>
      </c>
      <c r="AA62" s="13">
        <v>68</v>
      </c>
      <c r="AB62" s="13">
        <v>3</v>
      </c>
      <c r="AC62" s="13">
        <v>4</v>
      </c>
      <c r="AD62" s="13">
        <v>59</v>
      </c>
      <c r="AE62" s="13">
        <v>2</v>
      </c>
      <c r="AF62" s="13">
        <v>68.099999999999994</v>
      </c>
      <c r="AG62" s="13">
        <v>64.900000000000006</v>
      </c>
      <c r="AH62" s="13">
        <v>54.2</v>
      </c>
      <c r="AI62" s="13">
        <v>119.1</v>
      </c>
      <c r="AJ62" s="13">
        <v>1146</v>
      </c>
      <c r="AK62" s="13">
        <v>1944</v>
      </c>
      <c r="AL62" s="13">
        <v>1.87</v>
      </c>
      <c r="AM62" s="13">
        <v>1.34</v>
      </c>
      <c r="AN62" s="25">
        <v>3.21</v>
      </c>
      <c r="AO62" s="13">
        <v>1.79</v>
      </c>
      <c r="AP62" s="13">
        <v>3.13</v>
      </c>
      <c r="AQ62" s="13">
        <v>1.79</v>
      </c>
      <c r="AR62" s="13">
        <v>1.43</v>
      </c>
      <c r="AS62" s="25">
        <v>3.22</v>
      </c>
      <c r="AT62" s="13">
        <v>1.71</v>
      </c>
      <c r="AU62" s="13">
        <v>3.13</v>
      </c>
      <c r="AV62" s="20">
        <f t="shared" si="3"/>
        <v>0.99689440993788814</v>
      </c>
      <c r="AW62" s="19">
        <f t="shared" si="4"/>
        <v>1.0622784293954337</v>
      </c>
      <c r="AX62" s="5">
        <f t="shared" si="5"/>
        <v>2.0114876344499177</v>
      </c>
      <c r="AY62" s="5">
        <f t="shared" si="14"/>
        <v>1.7281010307689479</v>
      </c>
      <c r="AZ62" s="5">
        <f t="shared" si="6"/>
        <v>1.3018903790487157</v>
      </c>
      <c r="BC62" s="5">
        <f t="shared" si="15"/>
        <v>1.9212700148999211</v>
      </c>
      <c r="BD62" s="5">
        <f t="shared" si="16"/>
        <v>-5.1270014899921001E-2</v>
      </c>
      <c r="BJ62" s="5" t="str">
        <f t="shared" si="9"/>
        <v>High</v>
      </c>
      <c r="BK62" s="5" t="str">
        <f t="shared" si="10"/>
        <v>High</v>
      </c>
      <c r="BL62" s="5" t="str">
        <f t="shared" si="11"/>
        <v>High</v>
      </c>
      <c r="BM62" s="5" t="str">
        <f t="shared" si="12"/>
        <v>High</v>
      </c>
      <c r="BN62" s="5" t="str">
        <f t="shared" si="13"/>
        <v>High-possession progressors</v>
      </c>
    </row>
    <row r="63" spans="1:66" s="14" customFormat="1" ht="17">
      <c r="A63" s="12" t="s">
        <v>102</v>
      </c>
      <c r="B63" s="13" t="s">
        <v>97</v>
      </c>
      <c r="C63" s="13">
        <v>4</v>
      </c>
      <c r="D63" s="13">
        <v>38</v>
      </c>
      <c r="E63" s="13">
        <v>20</v>
      </c>
      <c r="F63" s="13">
        <v>9</v>
      </c>
      <c r="G63" s="13">
        <v>9</v>
      </c>
      <c r="H63" s="13">
        <v>64</v>
      </c>
      <c r="I63" s="13">
        <v>43</v>
      </c>
      <c r="J63" s="13">
        <v>21</v>
      </c>
      <c r="K63" s="13">
        <v>69</v>
      </c>
      <c r="L63" s="25">
        <v>1.82</v>
      </c>
      <c r="M63" s="13">
        <v>67.8</v>
      </c>
      <c r="N63" s="13">
        <v>47.3</v>
      </c>
      <c r="O63" s="13">
        <v>20.5</v>
      </c>
      <c r="P63" s="13">
        <v>0.54</v>
      </c>
      <c r="Q63" s="13">
        <v>29</v>
      </c>
      <c r="R63" s="13">
        <v>23.7</v>
      </c>
      <c r="S63" s="13">
        <v>57.1</v>
      </c>
      <c r="T63" s="13">
        <v>38</v>
      </c>
      <c r="U63" s="13">
        <v>418</v>
      </c>
      <c r="V63" s="13">
        <v>3420</v>
      </c>
      <c r="W63" s="13">
        <v>38</v>
      </c>
      <c r="X63" s="13">
        <v>61</v>
      </c>
      <c r="Y63" s="13">
        <v>47</v>
      </c>
      <c r="Z63" s="13">
        <v>108</v>
      </c>
      <c r="AA63" s="13">
        <v>57</v>
      </c>
      <c r="AB63" s="13">
        <v>4</v>
      </c>
      <c r="AC63" s="13">
        <v>5</v>
      </c>
      <c r="AD63" s="13">
        <v>101</v>
      </c>
      <c r="AE63" s="13">
        <v>2</v>
      </c>
      <c r="AF63" s="13">
        <v>67.8</v>
      </c>
      <c r="AG63" s="13">
        <v>63.8</v>
      </c>
      <c r="AH63" s="13">
        <v>52.7</v>
      </c>
      <c r="AI63" s="13">
        <v>116.5</v>
      </c>
      <c r="AJ63" s="13">
        <v>861</v>
      </c>
      <c r="AK63" s="13">
        <v>1595</v>
      </c>
      <c r="AL63" s="13">
        <v>1.61</v>
      </c>
      <c r="AM63" s="13">
        <v>1.24</v>
      </c>
      <c r="AN63" s="25">
        <v>2.84</v>
      </c>
      <c r="AO63" s="13">
        <v>1.5</v>
      </c>
      <c r="AP63" s="13">
        <v>2.74</v>
      </c>
      <c r="AQ63" s="13">
        <v>1.78</v>
      </c>
      <c r="AR63" s="13">
        <v>1.39</v>
      </c>
      <c r="AS63" s="25">
        <v>3.17</v>
      </c>
      <c r="AT63" s="13">
        <v>1.68</v>
      </c>
      <c r="AU63" s="13">
        <v>3.07</v>
      </c>
      <c r="AV63" s="20">
        <f t="shared" si="3"/>
        <v>0.89589905362776023</v>
      </c>
      <c r="AW63" s="19">
        <f t="shared" si="4"/>
        <v>0.60106183225418153</v>
      </c>
      <c r="AX63" s="5">
        <f t="shared" si="5"/>
        <v>0.84072027165419738</v>
      </c>
      <c r="AY63" s="5">
        <f t="shared" si="14"/>
        <v>1.0859163896573905</v>
      </c>
      <c r="AZ63" s="5">
        <f t="shared" si="6"/>
        <v>1.2270422077774992</v>
      </c>
      <c r="BC63" s="5">
        <f t="shared" si="15"/>
        <v>1.6632862803410651</v>
      </c>
      <c r="BD63" s="5">
        <f t="shared" si="16"/>
        <v>0.15671371965893499</v>
      </c>
      <c r="BJ63" s="5" t="str">
        <f t="shared" si="9"/>
        <v>High</v>
      </c>
      <c r="BK63" s="5" t="str">
        <f t="shared" si="10"/>
        <v>High</v>
      </c>
      <c r="BL63" s="5" t="str">
        <f t="shared" si="11"/>
        <v>High</v>
      </c>
      <c r="BM63" s="5" t="str">
        <f t="shared" si="12"/>
        <v>High</v>
      </c>
      <c r="BN63" s="5" t="str">
        <f t="shared" si="13"/>
        <v>High-possession progressors</v>
      </c>
    </row>
    <row r="64" spans="1:66" s="14" customFormat="1" ht="17">
      <c r="A64" s="12" t="s">
        <v>103</v>
      </c>
      <c r="B64" s="13" t="s">
        <v>97</v>
      </c>
      <c r="C64" s="13">
        <v>5</v>
      </c>
      <c r="D64" s="13">
        <v>38</v>
      </c>
      <c r="E64" s="13">
        <v>20</v>
      </c>
      <c r="F64" s="13">
        <v>6</v>
      </c>
      <c r="G64" s="13">
        <v>12</v>
      </c>
      <c r="H64" s="13">
        <v>68</v>
      </c>
      <c r="I64" s="13">
        <v>47</v>
      </c>
      <c r="J64" s="13">
        <v>21</v>
      </c>
      <c r="K64" s="13">
        <v>66</v>
      </c>
      <c r="L64" s="25">
        <v>1.74</v>
      </c>
      <c r="M64" s="13">
        <v>63.8</v>
      </c>
      <c r="N64" s="13">
        <v>45.5</v>
      </c>
      <c r="O64" s="13">
        <v>18.3</v>
      </c>
      <c r="P64" s="13">
        <v>0.48</v>
      </c>
      <c r="Q64" s="13">
        <v>24</v>
      </c>
      <c r="R64" s="13">
        <v>27.4</v>
      </c>
      <c r="S64" s="13">
        <v>51.3</v>
      </c>
      <c r="T64" s="13">
        <v>38</v>
      </c>
      <c r="U64" s="13">
        <v>418</v>
      </c>
      <c r="V64" s="13">
        <v>3420</v>
      </c>
      <c r="W64" s="13">
        <v>38</v>
      </c>
      <c r="X64" s="13">
        <v>66</v>
      </c>
      <c r="Y64" s="13">
        <v>50</v>
      </c>
      <c r="Z64" s="13">
        <v>116</v>
      </c>
      <c r="AA64" s="13">
        <v>61</v>
      </c>
      <c r="AB64" s="13">
        <v>5</v>
      </c>
      <c r="AC64" s="13">
        <v>6</v>
      </c>
      <c r="AD64" s="13">
        <v>68</v>
      </c>
      <c r="AE64" s="13">
        <v>1</v>
      </c>
      <c r="AF64" s="13">
        <v>63.8</v>
      </c>
      <c r="AG64" s="13">
        <v>59.5</v>
      </c>
      <c r="AH64" s="13">
        <v>46</v>
      </c>
      <c r="AI64" s="13">
        <v>105.5</v>
      </c>
      <c r="AJ64" s="13">
        <v>759</v>
      </c>
      <c r="AK64" s="13">
        <v>1595</v>
      </c>
      <c r="AL64" s="13">
        <v>1.74</v>
      </c>
      <c r="AM64" s="13">
        <v>1.32</v>
      </c>
      <c r="AN64" s="25">
        <v>3.05</v>
      </c>
      <c r="AO64" s="13">
        <v>1.61</v>
      </c>
      <c r="AP64" s="13">
        <v>2.92</v>
      </c>
      <c r="AQ64" s="13">
        <v>1.68</v>
      </c>
      <c r="AR64" s="13">
        <v>1.21</v>
      </c>
      <c r="AS64" s="25">
        <v>2.89</v>
      </c>
      <c r="AT64" s="13">
        <v>1.57</v>
      </c>
      <c r="AU64" s="13">
        <v>2.78</v>
      </c>
      <c r="AV64" s="20">
        <f t="shared" si="3"/>
        <v>1.0553633217993079</v>
      </c>
      <c r="AW64" s="19">
        <f t="shared" si="4"/>
        <v>0.86283341441543271</v>
      </c>
      <c r="AX64" s="5">
        <f t="shared" si="5"/>
        <v>0.84072027165419738</v>
      </c>
      <c r="AY64" s="5">
        <f t="shared" si="14"/>
        <v>0.1990899805033334</v>
      </c>
      <c r="AZ64" s="5">
        <f t="shared" si="6"/>
        <v>0.80789244865868937</v>
      </c>
      <c r="BC64" s="5">
        <f t="shared" si="15"/>
        <v>1.7849896680414616</v>
      </c>
      <c r="BD64" s="5">
        <f t="shared" si="16"/>
        <v>-4.498966804146165E-2</v>
      </c>
      <c r="BJ64" s="5" t="str">
        <f t="shared" si="9"/>
        <v>Mid</v>
      </c>
      <c r="BK64" s="5" t="str">
        <f t="shared" si="10"/>
        <v>High</v>
      </c>
      <c r="BL64" s="5" t="str">
        <f t="shared" si="11"/>
        <v>High</v>
      </c>
      <c r="BM64" s="5" t="str">
        <f t="shared" si="12"/>
        <v>High</v>
      </c>
      <c r="BN64" s="5" t="str">
        <f t="shared" si="13"/>
        <v>Vertical creators</v>
      </c>
    </row>
    <row r="65" spans="1:66" s="14" customFormat="1" ht="17">
      <c r="A65" s="12" t="s">
        <v>100</v>
      </c>
      <c r="B65" s="13" t="s">
        <v>97</v>
      </c>
      <c r="C65" s="13">
        <v>6</v>
      </c>
      <c r="D65" s="13">
        <v>38</v>
      </c>
      <c r="E65" s="13">
        <v>19</v>
      </c>
      <c r="F65" s="13">
        <v>9</v>
      </c>
      <c r="G65" s="13">
        <v>10</v>
      </c>
      <c r="H65" s="13">
        <v>58</v>
      </c>
      <c r="I65" s="13">
        <v>51</v>
      </c>
      <c r="J65" s="13">
        <v>7</v>
      </c>
      <c r="K65" s="13">
        <v>66</v>
      </c>
      <c r="L65" s="25">
        <v>1.74</v>
      </c>
      <c r="M65" s="13">
        <v>56.1</v>
      </c>
      <c r="N65" s="13">
        <v>50.1</v>
      </c>
      <c r="O65" s="13">
        <v>5.9</v>
      </c>
      <c r="P65" s="13">
        <v>0.16</v>
      </c>
      <c r="Q65" s="13">
        <v>28</v>
      </c>
      <c r="R65" s="13">
        <v>27</v>
      </c>
      <c r="S65" s="13">
        <v>50.5</v>
      </c>
      <c r="T65" s="13">
        <v>38</v>
      </c>
      <c r="U65" s="13">
        <v>418</v>
      </c>
      <c r="V65" s="13">
        <v>3420</v>
      </c>
      <c r="W65" s="13">
        <v>38</v>
      </c>
      <c r="X65" s="13">
        <v>56</v>
      </c>
      <c r="Y65" s="13">
        <v>45</v>
      </c>
      <c r="Z65" s="13">
        <v>101</v>
      </c>
      <c r="AA65" s="13">
        <v>53</v>
      </c>
      <c r="AB65" s="13">
        <v>3</v>
      </c>
      <c r="AC65" s="13">
        <v>6</v>
      </c>
      <c r="AD65" s="13">
        <v>76</v>
      </c>
      <c r="AE65" s="13">
        <v>4</v>
      </c>
      <c r="AF65" s="13">
        <v>56.1</v>
      </c>
      <c r="AG65" s="13">
        <v>51.3</v>
      </c>
      <c r="AH65" s="13">
        <v>41.7</v>
      </c>
      <c r="AI65" s="13">
        <v>93</v>
      </c>
      <c r="AJ65" s="13">
        <v>720</v>
      </c>
      <c r="AK65" s="13">
        <v>1344</v>
      </c>
      <c r="AL65" s="13">
        <v>1.47</v>
      </c>
      <c r="AM65" s="13">
        <v>1.18</v>
      </c>
      <c r="AN65" s="25">
        <v>2.66</v>
      </c>
      <c r="AO65" s="13">
        <v>1.39</v>
      </c>
      <c r="AP65" s="13">
        <v>2.58</v>
      </c>
      <c r="AQ65" s="13">
        <v>1.48</v>
      </c>
      <c r="AR65" s="13">
        <v>1.1000000000000001</v>
      </c>
      <c r="AS65" s="25">
        <v>2.57</v>
      </c>
      <c r="AT65" s="13">
        <v>1.35</v>
      </c>
      <c r="AU65" s="13">
        <v>2.4500000000000002</v>
      </c>
      <c r="AV65" s="20">
        <f t="shared" si="3"/>
        <v>1.0350194552529184</v>
      </c>
      <c r="AW65" s="19">
        <f t="shared" si="4"/>
        <v>0.37668619040168089</v>
      </c>
      <c r="AX65" s="5">
        <f t="shared" si="5"/>
        <v>-1.2929319610628634E-3</v>
      </c>
      <c r="AY65" s="5">
        <f t="shared" si="14"/>
        <v>7.6769096482084687E-2</v>
      </c>
      <c r="AZ65" s="5">
        <f t="shared" si="6"/>
        <v>0.32886415252290585</v>
      </c>
      <c r="BC65" s="5">
        <f t="shared" si="15"/>
        <v>1.4774750271640316</v>
      </c>
      <c r="BD65" s="5">
        <f t="shared" si="16"/>
        <v>0.26252497283596843</v>
      </c>
      <c r="BJ65" s="5" t="str">
        <f t="shared" si="9"/>
        <v>Mid</v>
      </c>
      <c r="BK65" s="5" t="str">
        <f t="shared" si="10"/>
        <v>Mid</v>
      </c>
      <c r="BL65" s="5" t="str">
        <f t="shared" si="11"/>
        <v>Mid</v>
      </c>
      <c r="BM65" s="5" t="str">
        <f t="shared" si="12"/>
        <v>Mid</v>
      </c>
      <c r="BN65" s="5" t="str">
        <f t="shared" si="13"/>
        <v>Deep-block survivalists</v>
      </c>
    </row>
    <row r="66" spans="1:66" s="14" customFormat="1" ht="17">
      <c r="A66" s="12" t="s">
        <v>147</v>
      </c>
      <c r="B66" s="13" t="s">
        <v>97</v>
      </c>
      <c r="C66" s="13">
        <v>7</v>
      </c>
      <c r="D66" s="13">
        <v>38</v>
      </c>
      <c r="E66" s="13">
        <v>19</v>
      </c>
      <c r="F66" s="13">
        <v>8</v>
      </c>
      <c r="G66" s="13">
        <v>11</v>
      </c>
      <c r="H66" s="13">
        <v>58</v>
      </c>
      <c r="I66" s="13">
        <v>46</v>
      </c>
      <c r="J66" s="13">
        <v>12</v>
      </c>
      <c r="K66" s="13">
        <v>65</v>
      </c>
      <c r="L66" s="25">
        <v>1.71</v>
      </c>
      <c r="M66" s="13">
        <v>45.5</v>
      </c>
      <c r="N66" s="13">
        <v>48.9</v>
      </c>
      <c r="O66" s="13">
        <v>-3.4</v>
      </c>
      <c r="P66" s="13">
        <v>-0.09</v>
      </c>
      <c r="Q66" s="13">
        <v>23</v>
      </c>
      <c r="R66" s="13">
        <v>26.1</v>
      </c>
      <c r="S66" s="13">
        <v>41.2</v>
      </c>
      <c r="T66" s="13">
        <v>38</v>
      </c>
      <c r="U66" s="13">
        <v>418</v>
      </c>
      <c r="V66" s="13">
        <v>3420</v>
      </c>
      <c r="W66" s="13">
        <v>38</v>
      </c>
      <c r="X66" s="13">
        <v>57</v>
      </c>
      <c r="Y66" s="13">
        <v>42</v>
      </c>
      <c r="Z66" s="13">
        <v>99</v>
      </c>
      <c r="AA66" s="13">
        <v>54</v>
      </c>
      <c r="AB66" s="13">
        <v>3</v>
      </c>
      <c r="AC66" s="13">
        <v>3</v>
      </c>
      <c r="AD66" s="13">
        <v>90</v>
      </c>
      <c r="AE66" s="13">
        <v>2</v>
      </c>
      <c r="AF66" s="13">
        <v>45.5</v>
      </c>
      <c r="AG66" s="13">
        <v>43.2</v>
      </c>
      <c r="AH66" s="13">
        <v>33</v>
      </c>
      <c r="AI66" s="13">
        <v>76.2</v>
      </c>
      <c r="AJ66" s="13">
        <v>633</v>
      </c>
      <c r="AK66" s="13">
        <v>1125</v>
      </c>
      <c r="AL66" s="13">
        <v>1.5</v>
      </c>
      <c r="AM66" s="13">
        <v>1.1100000000000001</v>
      </c>
      <c r="AN66" s="25">
        <v>2.61</v>
      </c>
      <c r="AO66" s="13">
        <v>1.42</v>
      </c>
      <c r="AP66" s="13">
        <v>2.5299999999999998</v>
      </c>
      <c r="AQ66" s="13">
        <v>1.2</v>
      </c>
      <c r="AR66" s="13">
        <v>0.87</v>
      </c>
      <c r="AS66" s="25">
        <v>2.0699999999999998</v>
      </c>
      <c r="AT66" s="13">
        <v>1.1399999999999999</v>
      </c>
      <c r="AU66" s="13">
        <v>2</v>
      </c>
      <c r="AV66" s="20">
        <f t="shared" si="3"/>
        <v>1.2608695652173914</v>
      </c>
      <c r="AW66" s="19">
        <f t="shared" si="4"/>
        <v>0.31435962322043026</v>
      </c>
      <c r="AX66" s="5">
        <f t="shared" si="5"/>
        <v>-0.73595783870107079</v>
      </c>
      <c r="AY66" s="5">
        <f t="shared" ref="AY66:AY97" si="17">(S66 - AVERAGE($S$2:$S$97)) / _xlfn.STDEV.S($S$2:$S$97)</f>
        <v>-1.3452111802649362</v>
      </c>
      <c r="AZ66" s="5">
        <f t="shared" si="6"/>
        <v>-0.41961756018925528</v>
      </c>
      <c r="BC66" s="5">
        <f t="shared" ref="BC66:BC97" si="18">$BB$11 + $BB$12*S66 + $BB$13*AK66 + $BB$14*AN66 + $BB$15*AQ66 + $BB$16*AS66 + $BB$17*AV66</f>
        <v>1.4442727178467738</v>
      </c>
      <c r="BD66" s="5">
        <f t="shared" ref="BD66:BD97" si="19" xml:space="preserve"> L66 - BC66</f>
        <v>0.26572728215322616</v>
      </c>
      <c r="BJ66" s="5" t="str">
        <f t="shared" si="9"/>
        <v>Low</v>
      </c>
      <c r="BK66" s="5" t="str">
        <f t="shared" si="10"/>
        <v>Mid</v>
      </c>
      <c r="BL66" s="5" t="str">
        <f t="shared" si="11"/>
        <v>Mid</v>
      </c>
      <c r="BM66" s="5" t="str">
        <f t="shared" si="12"/>
        <v>Mid</v>
      </c>
      <c r="BN66" s="5" t="str">
        <f t="shared" si="13"/>
        <v>Deep-block survivalists</v>
      </c>
    </row>
    <row r="67" spans="1:66" s="14" customFormat="1" ht="17">
      <c r="A67" s="12" t="s">
        <v>107</v>
      </c>
      <c r="B67" s="13" t="s">
        <v>97</v>
      </c>
      <c r="C67" s="13">
        <v>8</v>
      </c>
      <c r="D67" s="13">
        <v>38</v>
      </c>
      <c r="E67" s="13">
        <v>16</v>
      </c>
      <c r="F67" s="13">
        <v>13</v>
      </c>
      <c r="G67" s="13">
        <v>9</v>
      </c>
      <c r="H67" s="13">
        <v>66</v>
      </c>
      <c r="I67" s="13">
        <v>59</v>
      </c>
      <c r="J67" s="13">
        <v>7</v>
      </c>
      <c r="K67" s="13">
        <v>61</v>
      </c>
      <c r="L67" s="25">
        <v>1.61</v>
      </c>
      <c r="M67" s="13">
        <v>58.7</v>
      </c>
      <c r="N67" s="13">
        <v>54.6</v>
      </c>
      <c r="O67" s="13">
        <v>4.0999999999999996</v>
      </c>
      <c r="P67" s="13">
        <v>0.11</v>
      </c>
      <c r="Q67" s="13">
        <v>32</v>
      </c>
      <c r="R67" s="13">
        <v>24.8</v>
      </c>
      <c r="S67" s="13">
        <v>52.3</v>
      </c>
      <c r="T67" s="13">
        <v>38</v>
      </c>
      <c r="U67" s="13">
        <v>418</v>
      </c>
      <c r="V67" s="13">
        <v>3420</v>
      </c>
      <c r="W67" s="13">
        <v>38</v>
      </c>
      <c r="X67" s="13">
        <v>64</v>
      </c>
      <c r="Y67" s="13">
        <v>41</v>
      </c>
      <c r="Z67" s="13">
        <v>105</v>
      </c>
      <c r="AA67" s="13">
        <v>57</v>
      </c>
      <c r="AB67" s="13">
        <v>7</v>
      </c>
      <c r="AC67" s="13">
        <v>7</v>
      </c>
      <c r="AD67" s="13">
        <v>78</v>
      </c>
      <c r="AE67" s="13">
        <v>3</v>
      </c>
      <c r="AF67" s="13">
        <v>58.7</v>
      </c>
      <c r="AG67" s="13">
        <v>53.3</v>
      </c>
      <c r="AH67" s="13">
        <v>40.4</v>
      </c>
      <c r="AI67" s="13">
        <v>93.7</v>
      </c>
      <c r="AJ67" s="13">
        <v>816</v>
      </c>
      <c r="AK67" s="13">
        <v>1539</v>
      </c>
      <c r="AL67" s="13">
        <v>1.68</v>
      </c>
      <c r="AM67" s="13">
        <v>1.08</v>
      </c>
      <c r="AN67" s="25">
        <v>2.76</v>
      </c>
      <c r="AO67" s="13">
        <v>1.5</v>
      </c>
      <c r="AP67" s="13">
        <v>2.58</v>
      </c>
      <c r="AQ67" s="13">
        <v>1.54</v>
      </c>
      <c r="AR67" s="13">
        <v>1.06</v>
      </c>
      <c r="AS67" s="25">
        <v>2.61</v>
      </c>
      <c r="AT67" s="13">
        <v>1.4</v>
      </c>
      <c r="AU67" s="13">
        <v>2.4700000000000002</v>
      </c>
      <c r="AV67" s="20">
        <f t="shared" ref="AV67:AV97" si="20">IFERROR(AN67/ AS67, "")</f>
        <v>1.0574712643678161</v>
      </c>
      <c r="AW67" s="19">
        <f t="shared" ref="AW67:AW97" si="21">(AN67 - AVERAGE($AN$2:$AN$97)) / _xlfn.STDEV.S($AN$2:$AN$97)</f>
        <v>0.50133932476418097</v>
      </c>
      <c r="AX67" s="5">
        <f t="shared" ref="AX67:AX97" si="22">(AK67 - AVERAGE($AK$2:$AK$97)) / _xlfn.STDEV.S($AK$2:$AK$97)</f>
        <v>0.65286075212250583</v>
      </c>
      <c r="AY67" s="5">
        <f t="shared" si="17"/>
        <v>0.35199108552989483</v>
      </c>
      <c r="AZ67" s="5">
        <f t="shared" ref="AZ67:AZ97" si="23">(AS67 - AVERAGE($AS$2:$AS$97)) / _xlfn.STDEV.S($AS$2:$AS$97)</f>
        <v>0.38874268953987878</v>
      </c>
      <c r="BC67" s="5">
        <f t="shared" si="18"/>
        <v>1.6708393851806846</v>
      </c>
      <c r="BD67" s="5">
        <f t="shared" si="19"/>
        <v>-6.0839385180684546E-2</v>
      </c>
      <c r="BJ67" s="5" t="str">
        <f t="shared" ref="BJ67:BJ97" si="24">IF(S67&lt;_xlfn.QUARTILE.INC($S$2:$S$97,1),"Low",IF(S67&lt;_xlfn.QUARTILE.INC($S$2:$S$97,3),"Mid","High"))</f>
        <v>Mid</v>
      </c>
      <c r="BK67" s="5" t="str">
        <f t="shared" ref="BK67:BK97" si="25">IF(AK67&lt;_xlfn.QUARTILE.INC($AK$2:$AK$97,1),"Low",IF(AK67&lt;_xlfn.QUARTILE.INC($AK$2:$AK$97,3),"Mid","High"))</f>
        <v>Mid</v>
      </c>
      <c r="BL67" s="5" t="str">
        <f t="shared" ref="BL67:BL97" si="26">IF(AS67&lt;_xlfn.QUARTILE.INC($AS$2:$AS$97,1),"Low",IF(AS67&lt;_xlfn.QUARTILE.INC($AS$2:$AS$97,3),"Mid","High"))</f>
        <v>Mid</v>
      </c>
      <c r="BM67" s="5" t="str">
        <f t="shared" ref="BM67:BM97" si="27">IF(AN67&lt;_xlfn.QUARTILE.INC($AN$2:$AN$97,1),"Low",IF(AN67&lt;_xlfn.QUARTILE.INC($AN$2:$AN$97,3),"Mid","High"))</f>
        <v>Mid</v>
      </c>
      <c r="BN67" s="5" t="str">
        <f t="shared" ref="BN67:BN97" si="28">IF(AND(BJ67="High",BK67="High"),"High-possession progressors",
 IF(AND(BJ67="High",BL67="Mid"),"Controlled buildup teams",
 IF(AND(BK67="High",BL67="High"),"Vertical creators",
 IF(AND(BJ67="Low",BK67="Low"),"Direct counters",
 "Deep-block survivalists"))))</f>
        <v>Deep-block survivalists</v>
      </c>
    </row>
    <row r="68" spans="1:66" s="14" customFormat="1" ht="17">
      <c r="A68" s="12" t="s">
        <v>108</v>
      </c>
      <c r="B68" s="13" t="s">
        <v>97</v>
      </c>
      <c r="C68" s="13">
        <v>9</v>
      </c>
      <c r="D68" s="13">
        <v>38</v>
      </c>
      <c r="E68" s="13">
        <v>15</v>
      </c>
      <c r="F68" s="13">
        <v>11</v>
      </c>
      <c r="G68" s="13">
        <v>12</v>
      </c>
      <c r="H68" s="13">
        <v>58</v>
      </c>
      <c r="I68" s="13">
        <v>46</v>
      </c>
      <c r="J68" s="13">
        <v>12</v>
      </c>
      <c r="K68" s="13">
        <v>56</v>
      </c>
      <c r="L68" s="25">
        <v>1.47</v>
      </c>
      <c r="M68" s="13">
        <v>64</v>
      </c>
      <c r="N68" s="13">
        <v>48.5</v>
      </c>
      <c r="O68" s="13">
        <v>15.5</v>
      </c>
      <c r="P68" s="13">
        <v>0.41</v>
      </c>
      <c r="Q68" s="13">
        <v>29</v>
      </c>
      <c r="R68" s="13">
        <v>25.1</v>
      </c>
      <c r="S68" s="13">
        <v>48.5</v>
      </c>
      <c r="T68" s="13">
        <v>38</v>
      </c>
      <c r="U68" s="13">
        <v>418</v>
      </c>
      <c r="V68" s="13">
        <v>3420</v>
      </c>
      <c r="W68" s="13">
        <v>38</v>
      </c>
      <c r="X68" s="13">
        <v>57</v>
      </c>
      <c r="Y68" s="13">
        <v>41</v>
      </c>
      <c r="Z68" s="13">
        <v>98</v>
      </c>
      <c r="AA68" s="13">
        <v>51</v>
      </c>
      <c r="AB68" s="13">
        <v>6</v>
      </c>
      <c r="AC68" s="13">
        <v>7</v>
      </c>
      <c r="AD68" s="13">
        <v>97</v>
      </c>
      <c r="AE68" s="13">
        <v>3</v>
      </c>
      <c r="AF68" s="13">
        <v>64</v>
      </c>
      <c r="AG68" s="13">
        <v>58.5</v>
      </c>
      <c r="AH68" s="13">
        <v>43.8</v>
      </c>
      <c r="AI68" s="13">
        <v>102.3</v>
      </c>
      <c r="AJ68" s="13">
        <v>754</v>
      </c>
      <c r="AK68" s="13">
        <v>1489</v>
      </c>
      <c r="AL68" s="13">
        <v>1.5</v>
      </c>
      <c r="AM68" s="13">
        <v>1.08</v>
      </c>
      <c r="AN68" s="25">
        <v>2.58</v>
      </c>
      <c r="AO68" s="13">
        <v>1.34</v>
      </c>
      <c r="AP68" s="13">
        <v>2.42</v>
      </c>
      <c r="AQ68" s="13">
        <v>1.68</v>
      </c>
      <c r="AR68" s="13">
        <v>1.1499999999999999</v>
      </c>
      <c r="AS68" s="25">
        <v>2.84</v>
      </c>
      <c r="AT68" s="13">
        <v>1.54</v>
      </c>
      <c r="AU68" s="13">
        <v>2.69</v>
      </c>
      <c r="AV68" s="20">
        <f t="shared" si="20"/>
        <v>0.90845070422535223</v>
      </c>
      <c r="AW68" s="19">
        <f t="shared" si="21"/>
        <v>0.27696368291168033</v>
      </c>
      <c r="AX68" s="5">
        <f t="shared" si="22"/>
        <v>0.48512903825492415</v>
      </c>
      <c r="AY68" s="5">
        <f t="shared" si="17"/>
        <v>-0.2290331135710382</v>
      </c>
      <c r="AZ68" s="5">
        <f t="shared" si="23"/>
        <v>0.7330442773874728</v>
      </c>
      <c r="BC68" s="5">
        <f t="shared" si="18"/>
        <v>1.6496765125572199</v>
      </c>
      <c r="BD68" s="5">
        <f t="shared" si="19"/>
        <v>-0.17967651255721995</v>
      </c>
      <c r="BJ68" s="5" t="str">
        <f t="shared" si="24"/>
        <v>Mid</v>
      </c>
      <c r="BK68" s="5" t="str">
        <f t="shared" si="25"/>
        <v>Mid</v>
      </c>
      <c r="BL68" s="5" t="str">
        <f t="shared" si="26"/>
        <v>High</v>
      </c>
      <c r="BM68" s="5" t="str">
        <f t="shared" si="27"/>
        <v>Mid</v>
      </c>
      <c r="BN68" s="5" t="str">
        <f t="shared" si="28"/>
        <v>Deep-block survivalists</v>
      </c>
    </row>
    <row r="69" spans="1:66" s="14" customFormat="1" ht="17">
      <c r="A69" s="12" t="s">
        <v>112</v>
      </c>
      <c r="B69" s="13" t="s">
        <v>97</v>
      </c>
      <c r="C69" s="13">
        <v>10</v>
      </c>
      <c r="D69" s="13">
        <v>38</v>
      </c>
      <c r="E69" s="13">
        <v>16</v>
      </c>
      <c r="F69" s="13">
        <v>8</v>
      </c>
      <c r="G69" s="13">
        <v>14</v>
      </c>
      <c r="H69" s="13">
        <v>66</v>
      </c>
      <c r="I69" s="13">
        <v>57</v>
      </c>
      <c r="J69" s="13">
        <v>9</v>
      </c>
      <c r="K69" s="13">
        <v>56</v>
      </c>
      <c r="L69" s="25">
        <v>1.47</v>
      </c>
      <c r="M69" s="13">
        <v>59</v>
      </c>
      <c r="N69" s="13">
        <v>55.4</v>
      </c>
      <c r="O69" s="13">
        <v>3.6</v>
      </c>
      <c r="P69" s="13">
        <v>0.09</v>
      </c>
      <c r="Q69" s="13">
        <v>28</v>
      </c>
      <c r="R69" s="13">
        <v>25.8</v>
      </c>
      <c r="S69" s="13">
        <v>47.9</v>
      </c>
      <c r="T69" s="13">
        <v>38</v>
      </c>
      <c r="U69" s="13">
        <v>418</v>
      </c>
      <c r="V69" s="13">
        <v>3420</v>
      </c>
      <c r="W69" s="13">
        <v>38</v>
      </c>
      <c r="X69" s="13">
        <v>65</v>
      </c>
      <c r="Y69" s="13">
        <v>44</v>
      </c>
      <c r="Z69" s="13">
        <v>109</v>
      </c>
      <c r="AA69" s="13">
        <v>60</v>
      </c>
      <c r="AB69" s="13">
        <v>5</v>
      </c>
      <c r="AC69" s="13">
        <v>6</v>
      </c>
      <c r="AD69" s="13">
        <v>62</v>
      </c>
      <c r="AE69" s="13">
        <v>1</v>
      </c>
      <c r="AF69" s="13">
        <v>59</v>
      </c>
      <c r="AG69" s="13">
        <v>54.4</v>
      </c>
      <c r="AH69" s="13">
        <v>42.4</v>
      </c>
      <c r="AI69" s="13">
        <v>96.8</v>
      </c>
      <c r="AJ69" s="13">
        <v>598</v>
      </c>
      <c r="AK69" s="13">
        <v>1356</v>
      </c>
      <c r="AL69" s="13">
        <v>1.71</v>
      </c>
      <c r="AM69" s="13">
        <v>1.1599999999999999</v>
      </c>
      <c r="AN69" s="25">
        <v>2.87</v>
      </c>
      <c r="AO69" s="13">
        <v>1.58</v>
      </c>
      <c r="AP69" s="13">
        <v>2.74</v>
      </c>
      <c r="AQ69" s="13">
        <v>1.55</v>
      </c>
      <c r="AR69" s="13">
        <v>1.1200000000000001</v>
      </c>
      <c r="AS69" s="25">
        <v>2.67</v>
      </c>
      <c r="AT69" s="13">
        <v>1.43</v>
      </c>
      <c r="AU69" s="13">
        <v>2.5499999999999998</v>
      </c>
      <c r="AV69" s="20">
        <f t="shared" si="20"/>
        <v>1.0749063670411985</v>
      </c>
      <c r="AW69" s="19">
        <f t="shared" si="21"/>
        <v>0.63845777256293201</v>
      </c>
      <c r="AX69" s="5">
        <f t="shared" si="22"/>
        <v>3.896267936715675E-2</v>
      </c>
      <c r="AY69" s="5">
        <f t="shared" si="17"/>
        <v>-0.32077377658697531</v>
      </c>
      <c r="AZ69" s="5">
        <f t="shared" si="23"/>
        <v>0.47856049506533815</v>
      </c>
      <c r="BC69" s="5">
        <f t="shared" si="18"/>
        <v>1.5860872674627031</v>
      </c>
      <c r="BD69" s="5">
        <f t="shared" si="19"/>
        <v>-0.11608726746270315</v>
      </c>
      <c r="BJ69" s="5" t="str">
        <f t="shared" si="24"/>
        <v>Mid</v>
      </c>
      <c r="BK69" s="5" t="str">
        <f t="shared" si="25"/>
        <v>Mid</v>
      </c>
      <c r="BL69" s="5" t="str">
        <f t="shared" si="26"/>
        <v>Mid</v>
      </c>
      <c r="BM69" s="5" t="str">
        <f t="shared" si="27"/>
        <v>High</v>
      </c>
      <c r="BN69" s="5" t="str">
        <f t="shared" si="28"/>
        <v>Deep-block survivalists</v>
      </c>
    </row>
    <row r="70" spans="1:66" s="14" customFormat="1" ht="17">
      <c r="A70" s="12" t="s">
        <v>109</v>
      </c>
      <c r="B70" s="13" t="s">
        <v>97</v>
      </c>
      <c r="C70" s="13">
        <v>11</v>
      </c>
      <c r="D70" s="13">
        <v>38</v>
      </c>
      <c r="E70" s="13">
        <v>15</v>
      </c>
      <c r="F70" s="13">
        <v>9</v>
      </c>
      <c r="G70" s="13">
        <v>14</v>
      </c>
      <c r="H70" s="13">
        <v>54</v>
      </c>
      <c r="I70" s="13">
        <v>54</v>
      </c>
      <c r="J70" s="13">
        <v>0</v>
      </c>
      <c r="K70" s="13">
        <v>54</v>
      </c>
      <c r="L70" s="25">
        <v>1.42</v>
      </c>
      <c r="M70" s="13">
        <v>49</v>
      </c>
      <c r="N70" s="13">
        <v>47.2</v>
      </c>
      <c r="O70" s="13">
        <v>1.8</v>
      </c>
      <c r="P70" s="13">
        <v>0.05</v>
      </c>
      <c r="Q70" s="13">
        <v>26</v>
      </c>
      <c r="R70" s="13">
        <v>28.1</v>
      </c>
      <c r="S70" s="13">
        <v>52.3</v>
      </c>
      <c r="T70" s="13">
        <v>38</v>
      </c>
      <c r="U70" s="13">
        <v>418</v>
      </c>
      <c r="V70" s="13">
        <v>3420</v>
      </c>
      <c r="W70" s="13">
        <v>38</v>
      </c>
      <c r="X70" s="13">
        <v>53</v>
      </c>
      <c r="Y70" s="13">
        <v>44</v>
      </c>
      <c r="Z70" s="13">
        <v>97</v>
      </c>
      <c r="AA70" s="13">
        <v>50</v>
      </c>
      <c r="AB70" s="13">
        <v>3</v>
      </c>
      <c r="AC70" s="13">
        <v>4</v>
      </c>
      <c r="AD70" s="13">
        <v>80</v>
      </c>
      <c r="AE70" s="13">
        <v>2</v>
      </c>
      <c r="AF70" s="13">
        <v>49</v>
      </c>
      <c r="AG70" s="13">
        <v>45.9</v>
      </c>
      <c r="AH70" s="13">
        <v>37.5</v>
      </c>
      <c r="AI70" s="13">
        <v>83.4</v>
      </c>
      <c r="AJ70" s="13">
        <v>786</v>
      </c>
      <c r="AK70" s="13">
        <v>1558</v>
      </c>
      <c r="AL70" s="13">
        <v>1.39</v>
      </c>
      <c r="AM70" s="13">
        <v>1.1599999999999999</v>
      </c>
      <c r="AN70" s="25">
        <v>2.5499999999999998</v>
      </c>
      <c r="AO70" s="13">
        <v>1.32</v>
      </c>
      <c r="AP70" s="13">
        <v>2.4700000000000002</v>
      </c>
      <c r="AQ70" s="13">
        <v>1.29</v>
      </c>
      <c r="AR70" s="13">
        <v>0.99</v>
      </c>
      <c r="AS70" s="25">
        <v>2.2799999999999998</v>
      </c>
      <c r="AT70" s="13">
        <v>1.21</v>
      </c>
      <c r="AU70" s="13">
        <v>2.2000000000000002</v>
      </c>
      <c r="AV70" s="20">
        <f t="shared" si="20"/>
        <v>1.118421052631579</v>
      </c>
      <c r="AW70" s="19">
        <f t="shared" si="21"/>
        <v>0.23956774260292987</v>
      </c>
      <c r="AX70" s="5">
        <f t="shared" si="22"/>
        <v>0.71659880339218696</v>
      </c>
      <c r="AY70" s="5">
        <f t="shared" si="17"/>
        <v>0.35199108552989483</v>
      </c>
      <c r="AZ70" s="5">
        <f t="shared" si="23"/>
        <v>-0.10525524085014765</v>
      </c>
      <c r="BC70" s="5">
        <f t="shared" si="18"/>
        <v>1.5477750874370566</v>
      </c>
      <c r="BD70" s="5">
        <f t="shared" si="19"/>
        <v>-0.12777508743705668</v>
      </c>
      <c r="BJ70" s="5" t="str">
        <f t="shared" si="24"/>
        <v>Mid</v>
      </c>
      <c r="BK70" s="5" t="str">
        <f t="shared" si="25"/>
        <v>Mid</v>
      </c>
      <c r="BL70" s="5" t="str">
        <f t="shared" si="26"/>
        <v>Mid</v>
      </c>
      <c r="BM70" s="5" t="str">
        <f t="shared" si="27"/>
        <v>Mid</v>
      </c>
      <c r="BN70" s="5" t="str">
        <f t="shared" si="28"/>
        <v>Deep-block survivalists</v>
      </c>
    </row>
    <row r="71" spans="1:66" s="14" customFormat="1" ht="17">
      <c r="A71" s="12" t="s">
        <v>106</v>
      </c>
      <c r="B71" s="13" t="s">
        <v>97</v>
      </c>
      <c r="C71" s="13">
        <v>12</v>
      </c>
      <c r="D71" s="13">
        <v>38</v>
      </c>
      <c r="E71" s="13">
        <v>13</v>
      </c>
      <c r="F71" s="13">
        <v>14</v>
      </c>
      <c r="G71" s="13">
        <v>11</v>
      </c>
      <c r="H71" s="13">
        <v>51</v>
      </c>
      <c r="I71" s="13">
        <v>51</v>
      </c>
      <c r="J71" s="13">
        <v>0</v>
      </c>
      <c r="K71" s="13">
        <v>53</v>
      </c>
      <c r="L71" s="25">
        <v>1.39</v>
      </c>
      <c r="M71" s="13">
        <v>60.4</v>
      </c>
      <c r="N71" s="13">
        <v>49.1</v>
      </c>
      <c r="O71" s="13">
        <v>11.3</v>
      </c>
      <c r="P71" s="13">
        <v>0.3</v>
      </c>
      <c r="Q71" s="13">
        <v>29</v>
      </c>
      <c r="R71" s="13">
        <v>26.2</v>
      </c>
      <c r="S71" s="13">
        <v>42.8</v>
      </c>
      <c r="T71" s="13">
        <v>38</v>
      </c>
      <c r="U71" s="13">
        <v>418</v>
      </c>
      <c r="V71" s="13">
        <v>3420</v>
      </c>
      <c r="W71" s="13">
        <v>38</v>
      </c>
      <c r="X71" s="13">
        <v>49</v>
      </c>
      <c r="Y71" s="13">
        <v>38</v>
      </c>
      <c r="Z71" s="13">
        <v>87</v>
      </c>
      <c r="AA71" s="13">
        <v>46</v>
      </c>
      <c r="AB71" s="13">
        <v>3</v>
      </c>
      <c r="AC71" s="13">
        <v>4</v>
      </c>
      <c r="AD71" s="13">
        <v>80</v>
      </c>
      <c r="AE71" s="13">
        <v>4</v>
      </c>
      <c r="AF71" s="13">
        <v>60.4</v>
      </c>
      <c r="AG71" s="13">
        <v>57.3</v>
      </c>
      <c r="AH71" s="13">
        <v>46.4</v>
      </c>
      <c r="AI71" s="13">
        <v>103.7</v>
      </c>
      <c r="AJ71" s="13">
        <v>510</v>
      </c>
      <c r="AK71" s="13">
        <v>1158</v>
      </c>
      <c r="AL71" s="13">
        <v>1.29</v>
      </c>
      <c r="AM71" s="13">
        <v>1</v>
      </c>
      <c r="AN71" s="25">
        <v>2.29</v>
      </c>
      <c r="AO71" s="13">
        <v>1.21</v>
      </c>
      <c r="AP71" s="13">
        <v>2.21</v>
      </c>
      <c r="AQ71" s="13">
        <v>1.59</v>
      </c>
      <c r="AR71" s="13">
        <v>1.22</v>
      </c>
      <c r="AS71" s="25">
        <v>2.81</v>
      </c>
      <c r="AT71" s="13">
        <v>1.51</v>
      </c>
      <c r="AU71" s="13">
        <v>2.73</v>
      </c>
      <c r="AV71" s="20">
        <f t="shared" si="20"/>
        <v>0.81494661921708189</v>
      </c>
      <c r="AW71" s="19">
        <f t="shared" si="21"/>
        <v>-8.4530406739571309E-2</v>
      </c>
      <c r="AX71" s="5">
        <f t="shared" si="22"/>
        <v>-0.62525490754846691</v>
      </c>
      <c r="AY71" s="5">
        <f t="shared" si="17"/>
        <v>-1.100569412222439</v>
      </c>
      <c r="AZ71" s="5">
        <f t="shared" si="23"/>
        <v>0.6881353746247435</v>
      </c>
      <c r="BC71" s="5">
        <f t="shared" si="18"/>
        <v>1.3039254257635906</v>
      </c>
      <c r="BD71" s="5">
        <f t="shared" si="19"/>
        <v>8.6074574236409296E-2</v>
      </c>
      <c r="BJ71" s="5" t="str">
        <f t="shared" si="24"/>
        <v>Low</v>
      </c>
      <c r="BK71" s="5" t="str">
        <f t="shared" si="25"/>
        <v>Mid</v>
      </c>
      <c r="BL71" s="5" t="str">
        <f t="shared" si="26"/>
        <v>High</v>
      </c>
      <c r="BM71" s="5" t="str">
        <f t="shared" si="27"/>
        <v>Mid</v>
      </c>
      <c r="BN71" s="5" t="str">
        <f t="shared" si="28"/>
        <v>Deep-block survivalists</v>
      </c>
    </row>
    <row r="72" spans="1:66" s="14" customFormat="1" ht="17">
      <c r="A72" s="12" t="s">
        <v>111</v>
      </c>
      <c r="B72" s="13" t="s">
        <v>97</v>
      </c>
      <c r="C72" s="13">
        <v>13</v>
      </c>
      <c r="D72" s="13">
        <v>38</v>
      </c>
      <c r="E72" s="13">
        <v>11</v>
      </c>
      <c r="F72" s="13">
        <v>15</v>
      </c>
      <c r="G72" s="13">
        <v>12</v>
      </c>
      <c r="H72" s="13">
        <v>42</v>
      </c>
      <c r="I72" s="13">
        <v>44</v>
      </c>
      <c r="J72" s="13">
        <v>-2</v>
      </c>
      <c r="K72" s="13">
        <v>48</v>
      </c>
      <c r="L72" s="25">
        <v>1.26</v>
      </c>
      <c r="M72" s="13">
        <v>41.8</v>
      </c>
      <c r="N72" s="13">
        <v>46.2</v>
      </c>
      <c r="O72" s="13">
        <v>-4.5</v>
      </c>
      <c r="P72" s="13">
        <v>-0.12</v>
      </c>
      <c r="Q72" s="13">
        <v>26</v>
      </c>
      <c r="R72" s="13">
        <v>28</v>
      </c>
      <c r="S72" s="13">
        <v>40.9</v>
      </c>
      <c r="T72" s="13">
        <v>38</v>
      </c>
      <c r="U72" s="13">
        <v>418</v>
      </c>
      <c r="V72" s="13">
        <v>3420</v>
      </c>
      <c r="W72" s="13">
        <v>38</v>
      </c>
      <c r="X72" s="13">
        <v>39</v>
      </c>
      <c r="Y72" s="13">
        <v>27</v>
      </c>
      <c r="Z72" s="13">
        <v>66</v>
      </c>
      <c r="AA72" s="13">
        <v>37</v>
      </c>
      <c r="AB72" s="13">
        <v>2</v>
      </c>
      <c r="AC72" s="13">
        <v>2</v>
      </c>
      <c r="AD72" s="13">
        <v>82</v>
      </c>
      <c r="AE72" s="13">
        <v>2</v>
      </c>
      <c r="AF72" s="13">
        <v>41.8</v>
      </c>
      <c r="AG72" s="13">
        <v>40.200000000000003</v>
      </c>
      <c r="AH72" s="13">
        <v>32.200000000000003</v>
      </c>
      <c r="AI72" s="13">
        <v>72.400000000000006</v>
      </c>
      <c r="AJ72" s="13">
        <v>486</v>
      </c>
      <c r="AK72" s="13">
        <v>1041</v>
      </c>
      <c r="AL72" s="13">
        <v>1.03</v>
      </c>
      <c r="AM72" s="13">
        <v>0.71</v>
      </c>
      <c r="AN72" s="25">
        <v>1.74</v>
      </c>
      <c r="AO72" s="13">
        <v>0.97</v>
      </c>
      <c r="AP72" s="13">
        <v>1.68</v>
      </c>
      <c r="AQ72" s="13">
        <v>1.1000000000000001</v>
      </c>
      <c r="AR72" s="13">
        <v>0.85</v>
      </c>
      <c r="AS72" s="25">
        <v>1.95</v>
      </c>
      <c r="AT72" s="13">
        <v>1.06</v>
      </c>
      <c r="AU72" s="13">
        <v>1.91</v>
      </c>
      <c r="AV72" s="20">
        <f t="shared" si="20"/>
        <v>0.89230769230769236</v>
      </c>
      <c r="AW72" s="19">
        <f t="shared" si="21"/>
        <v>-0.77012264573332445</v>
      </c>
      <c r="AX72" s="5">
        <f t="shared" si="22"/>
        <v>-1.0177471179986082</v>
      </c>
      <c r="AY72" s="5">
        <f t="shared" si="17"/>
        <v>-1.3910815117729054</v>
      </c>
      <c r="AZ72" s="5">
        <f t="shared" si="23"/>
        <v>-0.59925317124017374</v>
      </c>
      <c r="BC72" s="5">
        <f t="shared" si="18"/>
        <v>0.96583363897154151</v>
      </c>
      <c r="BD72" s="5">
        <f t="shared" si="19"/>
        <v>0.2941663610284585</v>
      </c>
      <c r="BJ72" s="5" t="str">
        <f t="shared" si="24"/>
        <v>Low</v>
      </c>
      <c r="BK72" s="5" t="str">
        <f t="shared" si="25"/>
        <v>Low</v>
      </c>
      <c r="BL72" s="5" t="str">
        <f t="shared" si="26"/>
        <v>Mid</v>
      </c>
      <c r="BM72" s="5" t="str">
        <f t="shared" si="27"/>
        <v>Mid</v>
      </c>
      <c r="BN72" s="5" t="str">
        <f t="shared" si="28"/>
        <v>Direct counters</v>
      </c>
    </row>
    <row r="73" spans="1:66" s="14" customFormat="1" ht="17">
      <c r="A73" s="12" t="s">
        <v>105</v>
      </c>
      <c r="B73" s="13" t="s">
        <v>97</v>
      </c>
      <c r="C73" s="13">
        <v>14</v>
      </c>
      <c r="D73" s="13">
        <v>38</v>
      </c>
      <c r="E73" s="13">
        <v>11</v>
      </c>
      <c r="F73" s="13">
        <v>10</v>
      </c>
      <c r="G73" s="13">
        <v>17</v>
      </c>
      <c r="H73" s="13">
        <v>46</v>
      </c>
      <c r="I73" s="13">
        <v>62</v>
      </c>
      <c r="J73" s="13">
        <v>-16</v>
      </c>
      <c r="K73" s="13">
        <v>43</v>
      </c>
      <c r="L73" s="25">
        <v>1.1299999999999999</v>
      </c>
      <c r="M73" s="13">
        <v>47</v>
      </c>
      <c r="N73" s="13">
        <v>59.7</v>
      </c>
      <c r="O73" s="13">
        <v>-12.7</v>
      </c>
      <c r="P73" s="13">
        <v>-0.33</v>
      </c>
      <c r="Q73" s="13">
        <v>27</v>
      </c>
      <c r="R73" s="13">
        <v>28.1</v>
      </c>
      <c r="S73" s="13">
        <v>48.4</v>
      </c>
      <c r="T73" s="13">
        <v>38</v>
      </c>
      <c r="U73" s="13">
        <v>418</v>
      </c>
      <c r="V73" s="13">
        <v>3420</v>
      </c>
      <c r="W73" s="13">
        <v>38</v>
      </c>
      <c r="X73" s="13">
        <v>43</v>
      </c>
      <c r="Y73" s="13">
        <v>29</v>
      </c>
      <c r="Z73" s="13">
        <v>72</v>
      </c>
      <c r="AA73" s="13">
        <v>40</v>
      </c>
      <c r="AB73" s="13">
        <v>3</v>
      </c>
      <c r="AC73" s="13">
        <v>3</v>
      </c>
      <c r="AD73" s="13">
        <v>82</v>
      </c>
      <c r="AE73" s="13">
        <v>3</v>
      </c>
      <c r="AF73" s="13">
        <v>47</v>
      </c>
      <c r="AG73" s="13">
        <v>44.7</v>
      </c>
      <c r="AH73" s="13">
        <v>33.9</v>
      </c>
      <c r="AI73" s="13">
        <v>78.599999999999994</v>
      </c>
      <c r="AJ73" s="13">
        <v>632</v>
      </c>
      <c r="AK73" s="13">
        <v>1222</v>
      </c>
      <c r="AL73" s="13">
        <v>1.1299999999999999</v>
      </c>
      <c r="AM73" s="13">
        <v>0.76</v>
      </c>
      <c r="AN73" s="25">
        <v>1.89</v>
      </c>
      <c r="AO73" s="13">
        <v>1.05</v>
      </c>
      <c r="AP73" s="13">
        <v>1.82</v>
      </c>
      <c r="AQ73" s="13">
        <v>1.24</v>
      </c>
      <c r="AR73" s="13">
        <v>0.89</v>
      </c>
      <c r="AS73" s="25">
        <v>2.13</v>
      </c>
      <c r="AT73" s="13">
        <v>1.18</v>
      </c>
      <c r="AU73" s="13">
        <v>2.0699999999999998</v>
      </c>
      <c r="AV73" s="20">
        <f t="shared" si="20"/>
        <v>0.88732394366197187</v>
      </c>
      <c r="AW73" s="19">
        <f t="shared" si="21"/>
        <v>-0.58314294418957369</v>
      </c>
      <c r="AX73" s="5">
        <f t="shared" si="22"/>
        <v>-0.41055831379796226</v>
      </c>
      <c r="AY73" s="5">
        <f t="shared" si="17"/>
        <v>-0.24432322407369456</v>
      </c>
      <c r="AZ73" s="5">
        <f t="shared" si="23"/>
        <v>-0.32979975466379585</v>
      </c>
      <c r="BC73" s="5">
        <f t="shared" si="18"/>
        <v>1.1400809020693685</v>
      </c>
      <c r="BD73" s="5">
        <f t="shared" si="19"/>
        <v>-1.0080902069368625E-2</v>
      </c>
      <c r="BJ73" s="5" t="str">
        <f t="shared" si="24"/>
        <v>Mid</v>
      </c>
      <c r="BK73" s="5" t="str">
        <f t="shared" si="25"/>
        <v>Mid</v>
      </c>
      <c r="BL73" s="5" t="str">
        <f t="shared" si="26"/>
        <v>Mid</v>
      </c>
      <c r="BM73" s="5" t="str">
        <f t="shared" si="27"/>
        <v>Mid</v>
      </c>
      <c r="BN73" s="5" t="str">
        <f t="shared" si="28"/>
        <v>Deep-block survivalists</v>
      </c>
    </row>
    <row r="74" spans="1:66" s="14" customFormat="1" ht="17">
      <c r="A74" s="12" t="s">
        <v>104</v>
      </c>
      <c r="B74" s="13" t="s">
        <v>97</v>
      </c>
      <c r="C74" s="13">
        <v>15</v>
      </c>
      <c r="D74" s="13">
        <v>38</v>
      </c>
      <c r="E74" s="13">
        <v>11</v>
      </c>
      <c r="F74" s="13">
        <v>9</v>
      </c>
      <c r="G74" s="13">
        <v>18</v>
      </c>
      <c r="H74" s="13">
        <v>44</v>
      </c>
      <c r="I74" s="13">
        <v>54</v>
      </c>
      <c r="J74" s="13">
        <v>-10</v>
      </c>
      <c r="K74" s="13">
        <v>42</v>
      </c>
      <c r="L74" s="25">
        <v>1.1100000000000001</v>
      </c>
      <c r="M74" s="13">
        <v>52.6</v>
      </c>
      <c r="N74" s="13">
        <v>53.8</v>
      </c>
      <c r="O74" s="13">
        <v>-1.3</v>
      </c>
      <c r="P74" s="13">
        <v>-0.03</v>
      </c>
      <c r="Q74" s="13">
        <v>31</v>
      </c>
      <c r="R74" s="13">
        <v>25.5</v>
      </c>
      <c r="S74" s="13">
        <v>53.5</v>
      </c>
      <c r="T74" s="13">
        <v>38</v>
      </c>
      <c r="U74" s="13">
        <v>418</v>
      </c>
      <c r="V74" s="13">
        <v>3420</v>
      </c>
      <c r="W74" s="13">
        <v>38</v>
      </c>
      <c r="X74" s="13">
        <v>42</v>
      </c>
      <c r="Y74" s="13">
        <v>29</v>
      </c>
      <c r="Z74" s="13">
        <v>71</v>
      </c>
      <c r="AA74" s="13">
        <v>38</v>
      </c>
      <c r="AB74" s="13">
        <v>4</v>
      </c>
      <c r="AC74" s="13">
        <v>4</v>
      </c>
      <c r="AD74" s="13">
        <v>86</v>
      </c>
      <c r="AE74" s="13">
        <v>3</v>
      </c>
      <c r="AF74" s="13">
        <v>52.6</v>
      </c>
      <c r="AG74" s="13">
        <v>49.4</v>
      </c>
      <c r="AH74" s="13">
        <v>39.700000000000003</v>
      </c>
      <c r="AI74" s="13">
        <v>89.1</v>
      </c>
      <c r="AJ74" s="13">
        <v>697</v>
      </c>
      <c r="AK74" s="13">
        <v>1448</v>
      </c>
      <c r="AL74" s="13">
        <v>1.1100000000000001</v>
      </c>
      <c r="AM74" s="13">
        <v>0.76</v>
      </c>
      <c r="AN74" s="25">
        <v>1.87</v>
      </c>
      <c r="AO74" s="13">
        <v>1</v>
      </c>
      <c r="AP74" s="13">
        <v>1.76</v>
      </c>
      <c r="AQ74" s="13">
        <v>1.38</v>
      </c>
      <c r="AR74" s="13">
        <v>1.04</v>
      </c>
      <c r="AS74" s="25">
        <v>2.4300000000000002</v>
      </c>
      <c r="AT74" s="13">
        <v>1.3</v>
      </c>
      <c r="AU74" s="13">
        <v>2.35</v>
      </c>
      <c r="AV74" s="20">
        <f t="shared" si="20"/>
        <v>0.7695473251028806</v>
      </c>
      <c r="AW74" s="19">
        <f t="shared" si="21"/>
        <v>-0.6080735710620736</v>
      </c>
      <c r="AX74" s="5">
        <f t="shared" si="22"/>
        <v>0.34758903288350712</v>
      </c>
      <c r="AY74" s="5">
        <f t="shared" si="17"/>
        <v>0.53547241156176906</v>
      </c>
      <c r="AZ74" s="5">
        <f t="shared" si="23"/>
        <v>0.11928927296350121</v>
      </c>
      <c r="BC74" s="5">
        <f t="shared" si="18"/>
        <v>1.2322282231500998</v>
      </c>
      <c r="BD74" s="5">
        <f t="shared" si="19"/>
        <v>-0.12222822315009974</v>
      </c>
      <c r="BJ74" s="5" t="str">
        <f t="shared" si="24"/>
        <v>Mid</v>
      </c>
      <c r="BK74" s="5" t="str">
        <f t="shared" si="25"/>
        <v>Mid</v>
      </c>
      <c r="BL74" s="5" t="str">
        <f t="shared" si="26"/>
        <v>Mid</v>
      </c>
      <c r="BM74" s="5" t="str">
        <f t="shared" si="27"/>
        <v>Mid</v>
      </c>
      <c r="BN74" s="5" t="str">
        <f t="shared" si="28"/>
        <v>Deep-block survivalists</v>
      </c>
    </row>
    <row r="75" spans="1:66" s="14" customFormat="1" ht="17">
      <c r="A75" s="12" t="s">
        <v>110</v>
      </c>
      <c r="B75" s="13" t="s">
        <v>97</v>
      </c>
      <c r="C75" s="13">
        <v>16</v>
      </c>
      <c r="D75" s="13">
        <v>38</v>
      </c>
      <c r="E75" s="13">
        <v>12</v>
      </c>
      <c r="F75" s="13">
        <v>6</v>
      </c>
      <c r="G75" s="13">
        <v>20</v>
      </c>
      <c r="H75" s="13">
        <v>54</v>
      </c>
      <c r="I75" s="13">
        <v>69</v>
      </c>
      <c r="J75" s="13">
        <v>-15</v>
      </c>
      <c r="K75" s="13">
        <v>42</v>
      </c>
      <c r="L75" s="25">
        <v>1.1100000000000001</v>
      </c>
      <c r="M75" s="13">
        <v>43.7</v>
      </c>
      <c r="N75" s="13">
        <v>58.1</v>
      </c>
      <c r="O75" s="13">
        <v>-14.5</v>
      </c>
      <c r="P75" s="13">
        <v>-0.38</v>
      </c>
      <c r="Q75" s="13">
        <v>32</v>
      </c>
      <c r="R75" s="13">
        <v>26.9</v>
      </c>
      <c r="S75" s="13">
        <v>48.1</v>
      </c>
      <c r="T75" s="13">
        <v>38</v>
      </c>
      <c r="U75" s="13">
        <v>418</v>
      </c>
      <c r="V75" s="13">
        <v>3420</v>
      </c>
      <c r="W75" s="13">
        <v>38</v>
      </c>
      <c r="X75" s="13">
        <v>53</v>
      </c>
      <c r="Y75" s="13">
        <v>42</v>
      </c>
      <c r="Z75" s="13">
        <v>95</v>
      </c>
      <c r="AA75" s="13">
        <v>53</v>
      </c>
      <c r="AB75" s="13">
        <v>0</v>
      </c>
      <c r="AC75" s="13">
        <v>0</v>
      </c>
      <c r="AD75" s="13">
        <v>79</v>
      </c>
      <c r="AE75" s="13">
        <v>2</v>
      </c>
      <c r="AF75" s="13">
        <v>43.7</v>
      </c>
      <c r="AG75" s="13">
        <v>43.7</v>
      </c>
      <c r="AH75" s="13">
        <v>35.4</v>
      </c>
      <c r="AI75" s="13">
        <v>79.099999999999994</v>
      </c>
      <c r="AJ75" s="13">
        <v>607</v>
      </c>
      <c r="AK75" s="13">
        <v>1185</v>
      </c>
      <c r="AL75" s="13">
        <v>1.39</v>
      </c>
      <c r="AM75" s="13">
        <v>1.1100000000000001</v>
      </c>
      <c r="AN75" s="25">
        <v>2.5</v>
      </c>
      <c r="AO75" s="13">
        <v>1.39</v>
      </c>
      <c r="AP75" s="13">
        <v>2.5</v>
      </c>
      <c r="AQ75" s="13">
        <v>1.1499999999999999</v>
      </c>
      <c r="AR75" s="13">
        <v>0.93</v>
      </c>
      <c r="AS75" s="25">
        <v>2.08</v>
      </c>
      <c r="AT75" s="13">
        <v>1.1499999999999999</v>
      </c>
      <c r="AU75" s="13">
        <v>2.08</v>
      </c>
      <c r="AV75" s="20">
        <f t="shared" si="20"/>
        <v>1.2019230769230769</v>
      </c>
      <c r="AW75" s="19">
        <f t="shared" si="21"/>
        <v>0.17724117542167983</v>
      </c>
      <c r="AX75" s="5">
        <f t="shared" si="22"/>
        <v>-0.5346797820599728</v>
      </c>
      <c r="AY75" s="5">
        <f t="shared" si="17"/>
        <v>-0.29019355558166254</v>
      </c>
      <c r="AZ75" s="5">
        <f t="shared" si="23"/>
        <v>-0.4046479259350117</v>
      </c>
      <c r="BC75" s="5">
        <f t="shared" si="18"/>
        <v>1.3113885289301292</v>
      </c>
      <c r="BD75" s="5">
        <f t="shared" si="19"/>
        <v>-0.20138852893012915</v>
      </c>
      <c r="BJ75" s="5" t="str">
        <f t="shared" si="24"/>
        <v>Mid</v>
      </c>
      <c r="BK75" s="5" t="str">
        <f t="shared" si="25"/>
        <v>Mid</v>
      </c>
      <c r="BL75" s="5" t="str">
        <f t="shared" si="26"/>
        <v>Mid</v>
      </c>
      <c r="BM75" s="5" t="str">
        <f t="shared" si="27"/>
        <v>Mid</v>
      </c>
      <c r="BN75" s="5" t="str">
        <f t="shared" si="28"/>
        <v>Deep-block survivalists</v>
      </c>
    </row>
    <row r="76" spans="1:66" s="14" customFormat="1" ht="25" customHeight="1">
      <c r="A76" s="12" t="s">
        <v>101</v>
      </c>
      <c r="B76" s="13" t="s">
        <v>97</v>
      </c>
      <c r="C76" s="13">
        <v>17</v>
      </c>
      <c r="D76" s="13">
        <v>38</v>
      </c>
      <c r="E76" s="13">
        <v>11</v>
      </c>
      <c r="F76" s="13">
        <v>5</v>
      </c>
      <c r="G76" s="13">
        <v>22</v>
      </c>
      <c r="H76" s="13">
        <v>64</v>
      </c>
      <c r="I76" s="13">
        <v>65</v>
      </c>
      <c r="J76" s="13">
        <v>-1</v>
      </c>
      <c r="K76" s="13">
        <v>38</v>
      </c>
      <c r="L76" s="25">
        <v>1</v>
      </c>
      <c r="M76" s="13">
        <v>58.8</v>
      </c>
      <c r="N76" s="13">
        <v>63.3</v>
      </c>
      <c r="O76" s="13">
        <v>-4.5</v>
      </c>
      <c r="P76" s="13">
        <v>-0.12</v>
      </c>
      <c r="Q76" s="13">
        <v>31</v>
      </c>
      <c r="R76" s="13">
        <v>25</v>
      </c>
      <c r="S76" s="13">
        <v>54.7</v>
      </c>
      <c r="T76" s="13">
        <v>38</v>
      </c>
      <c r="U76" s="13">
        <v>418</v>
      </c>
      <c r="V76" s="13">
        <v>3420</v>
      </c>
      <c r="W76" s="13">
        <v>38</v>
      </c>
      <c r="X76" s="13">
        <v>61</v>
      </c>
      <c r="Y76" s="13">
        <v>47</v>
      </c>
      <c r="Z76" s="13">
        <v>108</v>
      </c>
      <c r="AA76" s="13">
        <v>58</v>
      </c>
      <c r="AB76" s="13">
        <v>3</v>
      </c>
      <c r="AC76" s="13">
        <v>4</v>
      </c>
      <c r="AD76" s="13">
        <v>72</v>
      </c>
      <c r="AE76" s="13">
        <v>1</v>
      </c>
      <c r="AF76" s="13">
        <v>58.8</v>
      </c>
      <c r="AG76" s="13">
        <v>55.7</v>
      </c>
      <c r="AH76" s="13">
        <v>44.4</v>
      </c>
      <c r="AI76" s="13">
        <v>100.1</v>
      </c>
      <c r="AJ76" s="13">
        <v>840</v>
      </c>
      <c r="AK76" s="13">
        <v>1593</v>
      </c>
      <c r="AL76" s="13">
        <v>1.61</v>
      </c>
      <c r="AM76" s="13">
        <v>1.24</v>
      </c>
      <c r="AN76" s="25">
        <v>2.84</v>
      </c>
      <c r="AO76" s="13">
        <v>1.53</v>
      </c>
      <c r="AP76" s="13">
        <v>2.76</v>
      </c>
      <c r="AQ76" s="13">
        <v>1.55</v>
      </c>
      <c r="AR76" s="13">
        <v>1.17</v>
      </c>
      <c r="AS76" s="25">
        <v>2.72</v>
      </c>
      <c r="AT76" s="13">
        <v>1.47</v>
      </c>
      <c r="AU76" s="13">
        <v>2.63</v>
      </c>
      <c r="AV76" s="20">
        <f t="shared" si="20"/>
        <v>1.0441176470588234</v>
      </c>
      <c r="AW76" s="19">
        <f t="shared" si="21"/>
        <v>0.60106183225418153</v>
      </c>
      <c r="AX76" s="5">
        <f t="shared" si="22"/>
        <v>0.83401100309949416</v>
      </c>
      <c r="AY76" s="5">
        <f t="shared" si="17"/>
        <v>0.71895373759364323</v>
      </c>
      <c r="AZ76" s="5">
        <f t="shared" si="23"/>
        <v>0.55340866633655472</v>
      </c>
      <c r="BC76" s="5">
        <f t="shared" si="18"/>
        <v>1.6507033779611646</v>
      </c>
      <c r="BD76" s="5">
        <f t="shared" si="19"/>
        <v>-0.65070337796116462</v>
      </c>
      <c r="BJ76" s="5" t="str">
        <f t="shared" si="24"/>
        <v>High</v>
      </c>
      <c r="BK76" s="5" t="str">
        <f t="shared" si="25"/>
        <v>High</v>
      </c>
      <c r="BL76" s="5" t="str">
        <f t="shared" si="26"/>
        <v>Mid</v>
      </c>
      <c r="BM76" s="5" t="str">
        <f t="shared" si="27"/>
        <v>High</v>
      </c>
      <c r="BN76" s="5" t="str">
        <f t="shared" si="28"/>
        <v>High-possession progressors</v>
      </c>
    </row>
    <row r="77" spans="1:66" s="14" customFormat="1" ht="17">
      <c r="A77" s="12" t="s">
        <v>134</v>
      </c>
      <c r="B77" s="13" t="s">
        <v>97</v>
      </c>
      <c r="C77" s="13">
        <v>18</v>
      </c>
      <c r="D77" s="13">
        <v>38</v>
      </c>
      <c r="E77" s="13">
        <v>6</v>
      </c>
      <c r="F77" s="13">
        <v>7</v>
      </c>
      <c r="G77" s="13">
        <v>25</v>
      </c>
      <c r="H77" s="13">
        <v>33</v>
      </c>
      <c r="I77" s="13">
        <v>80</v>
      </c>
      <c r="J77" s="13">
        <v>-47</v>
      </c>
      <c r="K77" s="13">
        <v>25</v>
      </c>
      <c r="L77" s="25">
        <v>0.66</v>
      </c>
      <c r="M77" s="13">
        <v>32.6</v>
      </c>
      <c r="N77" s="13">
        <v>71.900000000000006</v>
      </c>
      <c r="O77" s="13">
        <v>-39.299999999999997</v>
      </c>
      <c r="P77" s="13">
        <v>-1.03</v>
      </c>
      <c r="Q77" s="13">
        <v>32</v>
      </c>
      <c r="R77" s="13">
        <v>26.6</v>
      </c>
      <c r="S77" s="13">
        <v>45.4</v>
      </c>
      <c r="T77" s="13">
        <v>38</v>
      </c>
      <c r="U77" s="13">
        <v>418</v>
      </c>
      <c r="V77" s="13">
        <v>3420</v>
      </c>
      <c r="W77" s="13">
        <v>38</v>
      </c>
      <c r="X77" s="13">
        <v>33</v>
      </c>
      <c r="Y77" s="13">
        <v>25</v>
      </c>
      <c r="Z77" s="13">
        <v>58</v>
      </c>
      <c r="AA77" s="13">
        <v>31</v>
      </c>
      <c r="AB77" s="13">
        <v>2</v>
      </c>
      <c r="AC77" s="13">
        <v>3</v>
      </c>
      <c r="AD77" s="13">
        <v>87</v>
      </c>
      <c r="AE77" s="13">
        <v>0</v>
      </c>
      <c r="AF77" s="13">
        <v>32.6</v>
      </c>
      <c r="AG77" s="13">
        <v>30.4</v>
      </c>
      <c r="AH77" s="13">
        <v>25.1</v>
      </c>
      <c r="AI77" s="13">
        <v>55.5</v>
      </c>
      <c r="AJ77" s="13">
        <v>576</v>
      </c>
      <c r="AK77" s="13">
        <v>1082</v>
      </c>
      <c r="AL77" s="13">
        <v>0.87</v>
      </c>
      <c r="AM77" s="13">
        <v>0.66</v>
      </c>
      <c r="AN77" s="25">
        <v>1.53</v>
      </c>
      <c r="AO77" s="13">
        <v>0.82</v>
      </c>
      <c r="AP77" s="13">
        <v>1.47</v>
      </c>
      <c r="AQ77" s="13">
        <v>0.86</v>
      </c>
      <c r="AR77" s="13">
        <v>0.66</v>
      </c>
      <c r="AS77" s="25">
        <v>1.52</v>
      </c>
      <c r="AT77" s="13">
        <v>0.8</v>
      </c>
      <c r="AU77" s="13">
        <v>1.46</v>
      </c>
      <c r="AV77" s="20">
        <f t="shared" si="20"/>
        <v>1.006578947368421</v>
      </c>
      <c r="AW77" s="19">
        <f t="shared" si="21"/>
        <v>-1.0318942278945755</v>
      </c>
      <c r="AX77" s="5">
        <f t="shared" si="22"/>
        <v>-0.88020711262719109</v>
      </c>
      <c r="AY77" s="5">
        <f t="shared" si="17"/>
        <v>-0.70302653915337887</v>
      </c>
      <c r="AZ77" s="5">
        <f t="shared" si="23"/>
        <v>-1.2429474441726323</v>
      </c>
      <c r="BC77" s="5">
        <f t="shared" si="18"/>
        <v>0.92241161190481447</v>
      </c>
      <c r="BD77" s="5">
        <f t="shared" si="19"/>
        <v>-0.26241161190481443</v>
      </c>
      <c r="BJ77" s="5" t="str">
        <f t="shared" si="24"/>
        <v>Mid</v>
      </c>
      <c r="BK77" s="5" t="str">
        <f t="shared" si="25"/>
        <v>Low</v>
      </c>
      <c r="BL77" s="5" t="str">
        <f t="shared" si="26"/>
        <v>Low</v>
      </c>
      <c r="BM77" s="5" t="str">
        <f t="shared" si="27"/>
        <v>Low</v>
      </c>
      <c r="BN77" s="5" t="str">
        <f t="shared" si="28"/>
        <v>Deep-block survivalists</v>
      </c>
    </row>
    <row r="78" spans="1:66" s="14" customFormat="1" ht="17">
      <c r="A78" s="12" t="s">
        <v>133</v>
      </c>
      <c r="B78" s="13" t="s">
        <v>97</v>
      </c>
      <c r="C78" s="13">
        <v>19</v>
      </c>
      <c r="D78" s="13">
        <v>38</v>
      </c>
      <c r="E78" s="13">
        <v>4</v>
      </c>
      <c r="F78" s="13">
        <v>10</v>
      </c>
      <c r="G78" s="13">
        <v>24</v>
      </c>
      <c r="H78" s="13">
        <v>36</v>
      </c>
      <c r="I78" s="13">
        <v>82</v>
      </c>
      <c r="J78" s="13">
        <v>-46</v>
      </c>
      <c r="K78" s="13">
        <v>22</v>
      </c>
      <c r="L78" s="25">
        <v>0.57999999999999996</v>
      </c>
      <c r="M78" s="13">
        <v>34.4</v>
      </c>
      <c r="N78" s="13">
        <v>72.7</v>
      </c>
      <c r="O78" s="13">
        <v>-38.299999999999997</v>
      </c>
      <c r="P78" s="13">
        <v>-1.01</v>
      </c>
      <c r="Q78" s="13">
        <v>32</v>
      </c>
      <c r="R78" s="13">
        <v>25.8</v>
      </c>
      <c r="S78" s="13">
        <v>40.6</v>
      </c>
      <c r="T78" s="13">
        <v>38</v>
      </c>
      <c r="U78" s="13">
        <v>418</v>
      </c>
      <c r="V78" s="13">
        <v>3420</v>
      </c>
      <c r="W78" s="13">
        <v>38</v>
      </c>
      <c r="X78" s="13">
        <v>35</v>
      </c>
      <c r="Y78" s="13">
        <v>26</v>
      </c>
      <c r="Z78" s="13">
        <v>61</v>
      </c>
      <c r="AA78" s="13">
        <v>33</v>
      </c>
      <c r="AB78" s="13">
        <v>2</v>
      </c>
      <c r="AC78" s="13">
        <v>2</v>
      </c>
      <c r="AD78" s="13">
        <v>93</v>
      </c>
      <c r="AE78" s="13">
        <v>5</v>
      </c>
      <c r="AF78" s="13">
        <v>34.4</v>
      </c>
      <c r="AG78" s="13">
        <v>32.799999999999997</v>
      </c>
      <c r="AH78" s="13">
        <v>24.2</v>
      </c>
      <c r="AI78" s="13">
        <v>57</v>
      </c>
      <c r="AJ78" s="13">
        <v>513</v>
      </c>
      <c r="AK78" s="13">
        <v>935</v>
      </c>
      <c r="AL78" s="13">
        <v>0.92</v>
      </c>
      <c r="AM78" s="13">
        <v>0.68</v>
      </c>
      <c r="AN78" s="25">
        <v>1.61</v>
      </c>
      <c r="AO78" s="13">
        <v>0.87</v>
      </c>
      <c r="AP78" s="13">
        <v>1.55</v>
      </c>
      <c r="AQ78" s="13">
        <v>0.9</v>
      </c>
      <c r="AR78" s="13">
        <v>0.64</v>
      </c>
      <c r="AS78" s="25">
        <v>1.54</v>
      </c>
      <c r="AT78" s="13">
        <v>0.86</v>
      </c>
      <c r="AU78" s="13">
        <v>1.5</v>
      </c>
      <c r="AV78" s="20">
        <f t="shared" si="20"/>
        <v>1.0454545454545454</v>
      </c>
      <c r="AW78" s="19">
        <f t="shared" si="21"/>
        <v>-0.93217172040457508</v>
      </c>
      <c r="AX78" s="5">
        <f t="shared" si="22"/>
        <v>-1.3733383513978814</v>
      </c>
      <c r="AY78" s="5">
        <f t="shared" si="17"/>
        <v>-1.4369518432808734</v>
      </c>
      <c r="AZ78" s="5">
        <f t="shared" si="23"/>
        <v>-1.2130081756641458</v>
      </c>
      <c r="BC78" s="5">
        <f t="shared" si="18"/>
        <v>0.94498727957890338</v>
      </c>
      <c r="BD78" s="5">
        <f t="shared" si="19"/>
        <v>-0.36498727957890342</v>
      </c>
      <c r="BJ78" s="5" t="str">
        <f t="shared" si="24"/>
        <v>Low</v>
      </c>
      <c r="BK78" s="5" t="str">
        <f t="shared" si="25"/>
        <v>Low</v>
      </c>
      <c r="BL78" s="5" t="str">
        <f t="shared" si="26"/>
        <v>Low</v>
      </c>
      <c r="BM78" s="5" t="str">
        <f t="shared" si="27"/>
        <v>Low</v>
      </c>
      <c r="BN78" s="5" t="str">
        <f t="shared" si="28"/>
        <v>Direct counters</v>
      </c>
    </row>
    <row r="79" spans="1:66" s="14" customFormat="1" ht="17">
      <c r="A79" s="12" t="s">
        <v>132</v>
      </c>
      <c r="B79" s="13" t="s">
        <v>97</v>
      </c>
      <c r="C79" s="13">
        <v>20</v>
      </c>
      <c r="D79" s="13">
        <v>38</v>
      </c>
      <c r="E79" s="13">
        <v>2</v>
      </c>
      <c r="F79" s="13">
        <v>6</v>
      </c>
      <c r="G79" s="13">
        <v>30</v>
      </c>
      <c r="H79" s="13">
        <v>26</v>
      </c>
      <c r="I79" s="13">
        <v>86</v>
      </c>
      <c r="J79" s="13">
        <v>-60</v>
      </c>
      <c r="K79" s="13">
        <v>12</v>
      </c>
      <c r="L79" s="25">
        <v>0.32</v>
      </c>
      <c r="M79" s="13">
        <v>32.700000000000003</v>
      </c>
      <c r="N79" s="13">
        <v>84.8</v>
      </c>
      <c r="O79" s="13">
        <v>-52.1</v>
      </c>
      <c r="P79" s="13">
        <v>-1.37</v>
      </c>
      <c r="Q79" s="13">
        <v>36</v>
      </c>
      <c r="R79" s="13">
        <v>25.2</v>
      </c>
      <c r="S79" s="13">
        <v>48.5</v>
      </c>
      <c r="T79" s="13">
        <v>38</v>
      </c>
      <c r="U79" s="13">
        <v>418</v>
      </c>
      <c r="V79" s="13">
        <v>3420</v>
      </c>
      <c r="W79" s="13">
        <v>38</v>
      </c>
      <c r="X79" s="13">
        <v>25</v>
      </c>
      <c r="Y79" s="13">
        <v>16</v>
      </c>
      <c r="Z79" s="13">
        <v>41</v>
      </c>
      <c r="AA79" s="13">
        <v>25</v>
      </c>
      <c r="AB79" s="13">
        <v>0</v>
      </c>
      <c r="AC79" s="13">
        <v>2</v>
      </c>
      <c r="AD79" s="13">
        <v>89</v>
      </c>
      <c r="AE79" s="13">
        <v>3</v>
      </c>
      <c r="AF79" s="13">
        <v>32.700000000000003</v>
      </c>
      <c r="AG79" s="13">
        <v>30.9</v>
      </c>
      <c r="AH79" s="13">
        <v>24.8</v>
      </c>
      <c r="AI79" s="13">
        <v>55.8</v>
      </c>
      <c r="AJ79" s="13">
        <v>640</v>
      </c>
      <c r="AK79" s="13">
        <v>1127</v>
      </c>
      <c r="AL79" s="13">
        <v>0.66</v>
      </c>
      <c r="AM79" s="13">
        <v>0.42</v>
      </c>
      <c r="AN79" s="25">
        <v>1.08</v>
      </c>
      <c r="AO79" s="13">
        <v>0.66</v>
      </c>
      <c r="AP79" s="13">
        <v>1.08</v>
      </c>
      <c r="AQ79" s="13">
        <v>0.86</v>
      </c>
      <c r="AR79" s="13">
        <v>0.65</v>
      </c>
      <c r="AS79" s="25">
        <v>1.51</v>
      </c>
      <c r="AT79" s="13">
        <v>0.81</v>
      </c>
      <c r="AU79" s="13">
        <v>1.47</v>
      </c>
      <c r="AV79" s="20">
        <f t="shared" si="20"/>
        <v>0.71523178807947019</v>
      </c>
      <c r="AW79" s="19">
        <f t="shared" si="21"/>
        <v>-1.5928333325258281</v>
      </c>
      <c r="AX79" s="5">
        <f t="shared" si="22"/>
        <v>-0.72924857014636757</v>
      </c>
      <c r="AY79" s="5">
        <f t="shared" si="17"/>
        <v>-0.2290331135710382</v>
      </c>
      <c r="AZ79" s="5">
        <f t="shared" si="23"/>
        <v>-1.2579170784268754</v>
      </c>
      <c r="BC79" s="5">
        <f t="shared" si="18"/>
        <v>0.61904337082769101</v>
      </c>
      <c r="BD79" s="5">
        <f t="shared" si="19"/>
        <v>-0.299043370827691</v>
      </c>
      <c r="BJ79" s="5" t="str">
        <f t="shared" si="24"/>
        <v>Mid</v>
      </c>
      <c r="BK79" s="5" t="str">
        <f t="shared" si="25"/>
        <v>Mid</v>
      </c>
      <c r="BL79" s="5" t="str">
        <f t="shared" si="26"/>
        <v>Low</v>
      </c>
      <c r="BM79" s="5" t="str">
        <f t="shared" si="27"/>
        <v>Low</v>
      </c>
      <c r="BN79" s="5" t="str">
        <f t="shared" si="28"/>
        <v>Deep-block survivalists</v>
      </c>
    </row>
    <row r="80" spans="1:66" s="17" customFormat="1" ht="17">
      <c r="A80" s="15" t="s">
        <v>116</v>
      </c>
      <c r="B80" s="16" t="s">
        <v>114</v>
      </c>
      <c r="C80" s="16">
        <v>1</v>
      </c>
      <c r="D80" s="16">
        <v>34</v>
      </c>
      <c r="E80" s="16">
        <v>25</v>
      </c>
      <c r="F80" s="16">
        <v>7</v>
      </c>
      <c r="G80" s="16">
        <v>2</v>
      </c>
      <c r="H80" s="16">
        <v>99</v>
      </c>
      <c r="I80" s="16">
        <v>32</v>
      </c>
      <c r="J80" s="16">
        <v>67</v>
      </c>
      <c r="K80" s="16">
        <v>82</v>
      </c>
      <c r="L80" s="26">
        <v>2.41</v>
      </c>
      <c r="M80" s="16">
        <v>81.7</v>
      </c>
      <c r="N80" s="16">
        <v>25.5</v>
      </c>
      <c r="O80" s="16">
        <v>56.2</v>
      </c>
      <c r="P80" s="16">
        <v>1.65</v>
      </c>
      <c r="Q80" s="16">
        <v>29</v>
      </c>
      <c r="R80" s="16">
        <v>27.7</v>
      </c>
      <c r="S80" s="16">
        <v>67.900000000000006</v>
      </c>
      <c r="T80" s="16">
        <v>34</v>
      </c>
      <c r="U80" s="16">
        <v>374</v>
      </c>
      <c r="V80" s="16">
        <v>3060</v>
      </c>
      <c r="W80" s="16">
        <v>34</v>
      </c>
      <c r="X80" s="16">
        <v>96</v>
      </c>
      <c r="Y80" s="16">
        <v>66</v>
      </c>
      <c r="Z80" s="16">
        <v>162</v>
      </c>
      <c r="AA80" s="16">
        <v>87</v>
      </c>
      <c r="AB80" s="16">
        <v>9</v>
      </c>
      <c r="AC80" s="16">
        <v>10</v>
      </c>
      <c r="AD80" s="16">
        <v>48</v>
      </c>
      <c r="AE80" s="16">
        <v>1</v>
      </c>
      <c r="AF80" s="16">
        <v>81.7</v>
      </c>
      <c r="AG80" s="16">
        <v>74</v>
      </c>
      <c r="AH80" s="16">
        <v>59.7</v>
      </c>
      <c r="AI80" s="16">
        <v>133.69999999999999</v>
      </c>
      <c r="AJ80" s="16">
        <v>831</v>
      </c>
      <c r="AK80" s="16">
        <v>2138</v>
      </c>
      <c r="AL80" s="16">
        <v>2.82</v>
      </c>
      <c r="AM80" s="16">
        <v>1.94</v>
      </c>
      <c r="AN80" s="26">
        <v>4.76</v>
      </c>
      <c r="AO80" s="16">
        <v>2.56</v>
      </c>
      <c r="AP80" s="16">
        <v>4.5</v>
      </c>
      <c r="AQ80" s="16">
        <v>2.4</v>
      </c>
      <c r="AR80" s="16">
        <v>1.76</v>
      </c>
      <c r="AS80" s="26">
        <v>4.16</v>
      </c>
      <c r="AT80" s="16">
        <v>2.1800000000000002</v>
      </c>
      <c r="AU80" s="16">
        <v>3.93</v>
      </c>
      <c r="AV80" s="20">
        <f t="shared" si="20"/>
        <v>1.1442307692307692</v>
      </c>
      <c r="AW80" s="19">
        <f t="shared" si="21"/>
        <v>2.9944020120141923</v>
      </c>
      <c r="AX80" s="5">
        <f t="shared" si="22"/>
        <v>2.6622866842561348</v>
      </c>
      <c r="AY80" s="5">
        <f t="shared" si="17"/>
        <v>2.7372483239442547</v>
      </c>
      <c r="AZ80" s="5">
        <f t="shared" si="23"/>
        <v>2.7090359989475785</v>
      </c>
      <c r="BC80" s="5">
        <f t="shared" si="18"/>
        <v>2.4773412750559265</v>
      </c>
      <c r="BD80" s="5">
        <f t="shared" si="19"/>
        <v>-6.7341275055926353E-2</v>
      </c>
      <c r="BJ80" s="5" t="str">
        <f t="shared" si="24"/>
        <v>High</v>
      </c>
      <c r="BK80" s="5" t="str">
        <f t="shared" si="25"/>
        <v>High</v>
      </c>
      <c r="BL80" s="5" t="str">
        <f t="shared" si="26"/>
        <v>High</v>
      </c>
      <c r="BM80" s="5" t="str">
        <f t="shared" si="27"/>
        <v>High</v>
      </c>
      <c r="BN80" s="5" t="str">
        <f t="shared" si="28"/>
        <v>High-possession progressors</v>
      </c>
    </row>
    <row r="81" spans="1:66" s="17" customFormat="1" ht="17">
      <c r="A81" s="15" t="s">
        <v>113</v>
      </c>
      <c r="B81" s="16" t="s">
        <v>114</v>
      </c>
      <c r="C81" s="16">
        <v>2</v>
      </c>
      <c r="D81" s="16">
        <v>34</v>
      </c>
      <c r="E81" s="16">
        <v>19</v>
      </c>
      <c r="F81" s="16">
        <v>12</v>
      </c>
      <c r="G81" s="16">
        <v>3</v>
      </c>
      <c r="H81" s="16">
        <v>72</v>
      </c>
      <c r="I81" s="16">
        <v>43</v>
      </c>
      <c r="J81" s="16">
        <v>29</v>
      </c>
      <c r="K81" s="16">
        <v>69</v>
      </c>
      <c r="L81" s="26">
        <v>2.0299999999999998</v>
      </c>
      <c r="M81" s="16">
        <v>56.9</v>
      </c>
      <c r="N81" s="16">
        <v>36.200000000000003</v>
      </c>
      <c r="O81" s="16">
        <v>20.6</v>
      </c>
      <c r="P81" s="16">
        <v>0.61</v>
      </c>
      <c r="Q81" s="16">
        <v>23</v>
      </c>
      <c r="R81" s="16">
        <v>27</v>
      </c>
      <c r="S81" s="16">
        <v>59.2</v>
      </c>
      <c r="T81" s="16">
        <v>34</v>
      </c>
      <c r="U81" s="16">
        <v>374</v>
      </c>
      <c r="V81" s="16">
        <v>3060</v>
      </c>
      <c r="W81" s="16">
        <v>34</v>
      </c>
      <c r="X81" s="16">
        <v>70</v>
      </c>
      <c r="Y81" s="16">
        <v>53</v>
      </c>
      <c r="Z81" s="16">
        <v>123</v>
      </c>
      <c r="AA81" s="16">
        <v>67</v>
      </c>
      <c r="AB81" s="16">
        <v>3</v>
      </c>
      <c r="AC81" s="16">
        <v>6</v>
      </c>
      <c r="AD81" s="16">
        <v>62</v>
      </c>
      <c r="AE81" s="16">
        <v>1</v>
      </c>
      <c r="AF81" s="16">
        <v>56.9</v>
      </c>
      <c r="AG81" s="16">
        <v>52</v>
      </c>
      <c r="AH81" s="16">
        <v>41.9</v>
      </c>
      <c r="AI81" s="16">
        <v>93.9</v>
      </c>
      <c r="AJ81" s="16">
        <v>696</v>
      </c>
      <c r="AK81" s="16">
        <v>1692</v>
      </c>
      <c r="AL81" s="16">
        <v>2.06</v>
      </c>
      <c r="AM81" s="16">
        <v>1.56</v>
      </c>
      <c r="AN81" s="26">
        <v>3.62</v>
      </c>
      <c r="AO81" s="16">
        <v>1.97</v>
      </c>
      <c r="AP81" s="16">
        <v>3.53</v>
      </c>
      <c r="AQ81" s="16">
        <v>1.67</v>
      </c>
      <c r="AR81" s="16">
        <v>1.23</v>
      </c>
      <c r="AS81" s="26">
        <v>2.91</v>
      </c>
      <c r="AT81" s="16">
        <v>1.53</v>
      </c>
      <c r="AU81" s="16">
        <v>2.76</v>
      </c>
      <c r="AV81" s="20">
        <f t="shared" si="20"/>
        <v>1.2439862542955327</v>
      </c>
      <c r="AW81" s="19">
        <f t="shared" si="21"/>
        <v>1.5733562802816863</v>
      </c>
      <c r="AX81" s="5">
        <f t="shared" si="22"/>
        <v>1.166119796557306</v>
      </c>
      <c r="AY81" s="5">
        <f t="shared" si="17"/>
        <v>1.4070087102131696</v>
      </c>
      <c r="AZ81" s="5">
        <f t="shared" si="23"/>
        <v>0.83783171716717586</v>
      </c>
      <c r="BC81" s="5">
        <f t="shared" si="18"/>
        <v>1.899947412511916</v>
      </c>
      <c r="BD81" s="5">
        <f t="shared" si="19"/>
        <v>0.13005258748808379</v>
      </c>
      <c r="BJ81" s="5" t="str">
        <f t="shared" si="24"/>
        <v>High</v>
      </c>
      <c r="BK81" s="5" t="str">
        <f t="shared" si="25"/>
        <v>High</v>
      </c>
      <c r="BL81" s="5" t="str">
        <f t="shared" si="26"/>
        <v>High</v>
      </c>
      <c r="BM81" s="5" t="str">
        <f t="shared" si="27"/>
        <v>High</v>
      </c>
      <c r="BN81" s="5" t="str">
        <f t="shared" si="28"/>
        <v>High-possession progressors</v>
      </c>
    </row>
    <row r="82" spans="1:66" s="17" customFormat="1" ht="17">
      <c r="A82" s="15" t="s">
        <v>119</v>
      </c>
      <c r="B82" s="16" t="s">
        <v>114</v>
      </c>
      <c r="C82" s="16">
        <v>3</v>
      </c>
      <c r="D82" s="16">
        <v>34</v>
      </c>
      <c r="E82" s="16">
        <v>17</v>
      </c>
      <c r="F82" s="16">
        <v>9</v>
      </c>
      <c r="G82" s="16">
        <v>8</v>
      </c>
      <c r="H82" s="16">
        <v>68</v>
      </c>
      <c r="I82" s="16">
        <v>46</v>
      </c>
      <c r="J82" s="16">
        <v>22</v>
      </c>
      <c r="K82" s="16">
        <v>60</v>
      </c>
      <c r="L82" s="26">
        <v>1.76</v>
      </c>
      <c r="M82" s="16">
        <v>65.099999999999994</v>
      </c>
      <c r="N82" s="16">
        <v>48</v>
      </c>
      <c r="O82" s="16">
        <v>17.100000000000001</v>
      </c>
      <c r="P82" s="16">
        <v>0.5</v>
      </c>
      <c r="Q82" s="16">
        <v>26</v>
      </c>
      <c r="R82" s="16">
        <v>24.9</v>
      </c>
      <c r="S82" s="16">
        <v>49.7</v>
      </c>
      <c r="T82" s="16">
        <v>34</v>
      </c>
      <c r="U82" s="16">
        <v>374</v>
      </c>
      <c r="V82" s="16">
        <v>3060</v>
      </c>
      <c r="W82" s="16">
        <v>34</v>
      </c>
      <c r="X82" s="16">
        <v>68</v>
      </c>
      <c r="Y82" s="16">
        <v>47</v>
      </c>
      <c r="Z82" s="16">
        <v>115</v>
      </c>
      <c r="AA82" s="16">
        <v>65</v>
      </c>
      <c r="AB82" s="16">
        <v>3</v>
      </c>
      <c r="AC82" s="16">
        <v>5</v>
      </c>
      <c r="AD82" s="16">
        <v>55</v>
      </c>
      <c r="AE82" s="16">
        <v>1</v>
      </c>
      <c r="AF82" s="16">
        <v>65.099999999999994</v>
      </c>
      <c r="AG82" s="16">
        <v>61.4</v>
      </c>
      <c r="AH82" s="16">
        <v>45.2</v>
      </c>
      <c r="AI82" s="16">
        <v>106.6</v>
      </c>
      <c r="AJ82" s="16">
        <v>585</v>
      </c>
      <c r="AK82" s="16">
        <v>1347</v>
      </c>
      <c r="AL82" s="16">
        <v>2</v>
      </c>
      <c r="AM82" s="16">
        <v>1.38</v>
      </c>
      <c r="AN82" s="26">
        <v>3.38</v>
      </c>
      <c r="AO82" s="16">
        <v>1.91</v>
      </c>
      <c r="AP82" s="16">
        <v>3.29</v>
      </c>
      <c r="AQ82" s="16">
        <v>1.91</v>
      </c>
      <c r="AR82" s="16">
        <v>1.33</v>
      </c>
      <c r="AS82" s="26">
        <v>3.24</v>
      </c>
      <c r="AT82" s="16">
        <v>1.81</v>
      </c>
      <c r="AU82" s="16">
        <v>3.13</v>
      </c>
      <c r="AV82" s="20">
        <f t="shared" si="20"/>
        <v>1.0432098765432098</v>
      </c>
      <c r="AW82" s="19">
        <f t="shared" si="21"/>
        <v>1.2741887578116846</v>
      </c>
      <c r="AX82" s="5">
        <f t="shared" si="22"/>
        <v>8.7709708709920401E-3</v>
      </c>
      <c r="AY82" s="5">
        <f t="shared" si="17"/>
        <v>-4.5551787539164036E-2</v>
      </c>
      <c r="AZ82" s="5">
        <f t="shared" si="23"/>
        <v>1.3318296475572022</v>
      </c>
      <c r="BC82" s="5">
        <f t="shared" si="18"/>
        <v>1.7811644389961685</v>
      </c>
      <c r="BD82" s="5">
        <f t="shared" si="19"/>
        <v>-2.1164438996168489E-2</v>
      </c>
      <c r="BJ82" s="5" t="str">
        <f t="shared" si="24"/>
        <v>Mid</v>
      </c>
      <c r="BK82" s="5" t="str">
        <f t="shared" si="25"/>
        <v>Mid</v>
      </c>
      <c r="BL82" s="5" t="str">
        <f t="shared" si="26"/>
        <v>High</v>
      </c>
      <c r="BM82" s="5" t="str">
        <f t="shared" si="27"/>
        <v>High</v>
      </c>
      <c r="BN82" s="5" t="str">
        <f t="shared" si="28"/>
        <v>Deep-block survivalists</v>
      </c>
    </row>
    <row r="83" spans="1:66" s="17" customFormat="1" ht="17">
      <c r="A83" s="15" t="s">
        <v>118</v>
      </c>
      <c r="B83" s="16" t="s">
        <v>114</v>
      </c>
      <c r="C83" s="16">
        <v>4</v>
      </c>
      <c r="D83" s="16">
        <v>34</v>
      </c>
      <c r="E83" s="16">
        <v>17</v>
      </c>
      <c r="F83" s="16">
        <v>6</v>
      </c>
      <c r="G83" s="16">
        <v>11</v>
      </c>
      <c r="H83" s="16">
        <v>71</v>
      </c>
      <c r="I83" s="16">
        <v>51</v>
      </c>
      <c r="J83" s="16">
        <v>20</v>
      </c>
      <c r="K83" s="16">
        <v>57</v>
      </c>
      <c r="L83" s="26">
        <v>1.68</v>
      </c>
      <c r="M83" s="16">
        <v>61.2</v>
      </c>
      <c r="N83" s="16">
        <v>42.8</v>
      </c>
      <c r="O83" s="16">
        <v>18.399999999999999</v>
      </c>
      <c r="P83" s="16">
        <v>0.54</v>
      </c>
      <c r="Q83" s="16">
        <v>28</v>
      </c>
      <c r="R83" s="16">
        <v>26.6</v>
      </c>
      <c r="S83" s="16">
        <v>58.9</v>
      </c>
      <c r="T83" s="16">
        <v>34</v>
      </c>
      <c r="U83" s="16">
        <v>374</v>
      </c>
      <c r="V83" s="16">
        <v>3060</v>
      </c>
      <c r="W83" s="16">
        <v>34</v>
      </c>
      <c r="X83" s="16">
        <v>69</v>
      </c>
      <c r="Y83" s="16">
        <v>56</v>
      </c>
      <c r="Z83" s="16">
        <v>125</v>
      </c>
      <c r="AA83" s="16">
        <v>64</v>
      </c>
      <c r="AB83" s="16">
        <v>5</v>
      </c>
      <c r="AC83" s="16">
        <v>6</v>
      </c>
      <c r="AD83" s="16">
        <v>71</v>
      </c>
      <c r="AE83" s="16">
        <v>6</v>
      </c>
      <c r="AF83" s="16">
        <v>61.2</v>
      </c>
      <c r="AG83" s="16">
        <v>56.5</v>
      </c>
      <c r="AH83" s="16">
        <v>47.4</v>
      </c>
      <c r="AI83" s="16">
        <v>103.9</v>
      </c>
      <c r="AJ83" s="16">
        <v>701</v>
      </c>
      <c r="AK83" s="16">
        <v>1563</v>
      </c>
      <c r="AL83" s="16">
        <v>2.0299999999999998</v>
      </c>
      <c r="AM83" s="16">
        <v>1.65</v>
      </c>
      <c r="AN83" s="26">
        <v>3.68</v>
      </c>
      <c r="AO83" s="16">
        <v>1.88</v>
      </c>
      <c r="AP83" s="16">
        <v>3.53</v>
      </c>
      <c r="AQ83" s="16">
        <v>1.8</v>
      </c>
      <c r="AR83" s="16">
        <v>1.39</v>
      </c>
      <c r="AS83" s="26">
        <v>3.19</v>
      </c>
      <c r="AT83" s="16">
        <v>1.66</v>
      </c>
      <c r="AU83" s="16">
        <v>3.06</v>
      </c>
      <c r="AV83" s="20">
        <f t="shared" si="20"/>
        <v>1.1536050156739812</v>
      </c>
      <c r="AW83" s="19">
        <f t="shared" si="21"/>
        <v>1.6481481608991866</v>
      </c>
      <c r="AX83" s="5">
        <f t="shared" si="22"/>
        <v>0.73337197477894511</v>
      </c>
      <c r="AY83" s="5">
        <f t="shared" si="17"/>
        <v>1.3611383787052005</v>
      </c>
      <c r="AZ83" s="5">
        <f t="shared" si="23"/>
        <v>1.2569814762859857</v>
      </c>
      <c r="BC83" s="5">
        <f t="shared" si="18"/>
        <v>1.804741285073113</v>
      </c>
      <c r="BD83" s="5">
        <f t="shared" si="19"/>
        <v>-0.12474128507311311</v>
      </c>
      <c r="BJ83" s="5" t="str">
        <f t="shared" si="24"/>
        <v>High</v>
      </c>
      <c r="BK83" s="5" t="str">
        <f t="shared" si="25"/>
        <v>High</v>
      </c>
      <c r="BL83" s="5" t="str">
        <f t="shared" si="26"/>
        <v>High</v>
      </c>
      <c r="BM83" s="5" t="str">
        <f t="shared" si="27"/>
        <v>High</v>
      </c>
      <c r="BN83" s="5" t="str">
        <f t="shared" si="28"/>
        <v>High-possession progressors</v>
      </c>
    </row>
    <row r="84" spans="1:66" s="17" customFormat="1" ht="17">
      <c r="A84" s="15" t="s">
        <v>123</v>
      </c>
      <c r="B84" s="16" t="s">
        <v>114</v>
      </c>
      <c r="C84" s="16">
        <v>5</v>
      </c>
      <c r="D84" s="16">
        <v>34</v>
      </c>
      <c r="E84" s="16">
        <v>16</v>
      </c>
      <c r="F84" s="16">
        <v>7</v>
      </c>
      <c r="G84" s="16">
        <v>11</v>
      </c>
      <c r="H84" s="16">
        <v>49</v>
      </c>
      <c r="I84" s="16">
        <v>53</v>
      </c>
      <c r="J84" s="16">
        <v>-4</v>
      </c>
      <c r="K84" s="16">
        <v>55</v>
      </c>
      <c r="L84" s="26">
        <v>1.62</v>
      </c>
      <c r="M84" s="16">
        <v>44.3</v>
      </c>
      <c r="N84" s="16">
        <v>42.4</v>
      </c>
      <c r="O84" s="16">
        <v>1.8</v>
      </c>
      <c r="P84" s="16">
        <v>0.05</v>
      </c>
      <c r="Q84" s="16">
        <v>26</v>
      </c>
      <c r="R84" s="16">
        <v>27.1</v>
      </c>
      <c r="S84" s="16">
        <v>48.7</v>
      </c>
      <c r="T84" s="16">
        <v>34</v>
      </c>
      <c r="U84" s="16">
        <v>374</v>
      </c>
      <c r="V84" s="16">
        <v>3060</v>
      </c>
      <c r="W84" s="16">
        <v>34</v>
      </c>
      <c r="X84" s="16">
        <v>46</v>
      </c>
      <c r="Y84" s="16">
        <v>35</v>
      </c>
      <c r="Z84" s="16">
        <v>81</v>
      </c>
      <c r="AA84" s="16">
        <v>46</v>
      </c>
      <c r="AB84" s="16">
        <v>0</v>
      </c>
      <c r="AC84" s="16">
        <v>4</v>
      </c>
      <c r="AD84" s="16">
        <v>54</v>
      </c>
      <c r="AE84" s="16">
        <v>2</v>
      </c>
      <c r="AF84" s="16">
        <v>44.3</v>
      </c>
      <c r="AG84" s="16">
        <v>41.1</v>
      </c>
      <c r="AH84" s="16">
        <v>30.5</v>
      </c>
      <c r="AI84" s="16">
        <v>71.7</v>
      </c>
      <c r="AJ84" s="16">
        <v>442</v>
      </c>
      <c r="AK84" s="16">
        <v>1129</v>
      </c>
      <c r="AL84" s="16">
        <v>1.35</v>
      </c>
      <c r="AM84" s="16">
        <v>1.03</v>
      </c>
      <c r="AN84" s="26">
        <v>2.38</v>
      </c>
      <c r="AO84" s="16">
        <v>1.35</v>
      </c>
      <c r="AP84" s="16">
        <v>2.38</v>
      </c>
      <c r="AQ84" s="16">
        <v>1.3</v>
      </c>
      <c r="AR84" s="16">
        <v>0.9</v>
      </c>
      <c r="AS84" s="26">
        <v>2.2000000000000002</v>
      </c>
      <c r="AT84" s="16">
        <v>1.21</v>
      </c>
      <c r="AU84" s="16">
        <v>2.11</v>
      </c>
      <c r="AV84" s="20">
        <f t="shared" si="20"/>
        <v>1.0818181818181818</v>
      </c>
      <c r="AW84" s="19">
        <f t="shared" si="21"/>
        <v>2.7657414186679014E-2</v>
      </c>
      <c r="AX84" s="5">
        <f t="shared" si="22"/>
        <v>-0.72253930159166435</v>
      </c>
      <c r="AY84" s="5">
        <f t="shared" si="17"/>
        <v>-0.19845289256572549</v>
      </c>
      <c r="AZ84" s="5">
        <f t="shared" si="23"/>
        <v>-0.22501231488409287</v>
      </c>
      <c r="BC84" s="5">
        <f t="shared" si="18"/>
        <v>1.2999117177453154</v>
      </c>
      <c r="BD84" s="5">
        <f t="shared" si="19"/>
        <v>0.32008828225468466</v>
      </c>
      <c r="BJ84" s="5" t="str">
        <f t="shared" si="24"/>
        <v>Mid</v>
      </c>
      <c r="BK84" s="5" t="str">
        <f t="shared" si="25"/>
        <v>Mid</v>
      </c>
      <c r="BL84" s="5" t="str">
        <f t="shared" si="26"/>
        <v>Mid</v>
      </c>
      <c r="BM84" s="5" t="str">
        <f t="shared" si="27"/>
        <v>Mid</v>
      </c>
      <c r="BN84" s="5" t="str">
        <f t="shared" si="28"/>
        <v>Deep-block survivalists</v>
      </c>
    </row>
    <row r="85" spans="1:66" s="17" customFormat="1" ht="17">
      <c r="A85" s="15" t="s">
        <v>126</v>
      </c>
      <c r="B85" s="16" t="s">
        <v>114</v>
      </c>
      <c r="C85" s="16">
        <v>6</v>
      </c>
      <c r="D85" s="16">
        <v>34</v>
      </c>
      <c r="E85" s="16">
        <v>14</v>
      </c>
      <c r="F85" s="16">
        <v>10</v>
      </c>
      <c r="G85" s="16">
        <v>10</v>
      </c>
      <c r="H85" s="16">
        <v>55</v>
      </c>
      <c r="I85" s="16">
        <v>43</v>
      </c>
      <c r="J85" s="16">
        <v>12</v>
      </c>
      <c r="K85" s="16">
        <v>52</v>
      </c>
      <c r="L85" s="26">
        <v>1.53</v>
      </c>
      <c r="M85" s="16">
        <v>50.1</v>
      </c>
      <c r="N85" s="16">
        <v>48.1</v>
      </c>
      <c r="O85" s="16">
        <v>2</v>
      </c>
      <c r="P85" s="16">
        <v>0.06</v>
      </c>
      <c r="Q85" s="16">
        <v>25</v>
      </c>
      <c r="R85" s="16">
        <v>27.4</v>
      </c>
      <c r="S85" s="16">
        <v>50.4</v>
      </c>
      <c r="T85" s="16">
        <v>34</v>
      </c>
      <c r="U85" s="16">
        <v>374</v>
      </c>
      <c r="V85" s="16">
        <v>3060</v>
      </c>
      <c r="W85" s="16">
        <v>34</v>
      </c>
      <c r="X85" s="16">
        <v>53</v>
      </c>
      <c r="Y85" s="16">
        <v>37</v>
      </c>
      <c r="Z85" s="16">
        <v>90</v>
      </c>
      <c r="AA85" s="16">
        <v>49</v>
      </c>
      <c r="AB85" s="16">
        <v>4</v>
      </c>
      <c r="AC85" s="16">
        <v>4</v>
      </c>
      <c r="AD85" s="16">
        <v>71</v>
      </c>
      <c r="AE85" s="16">
        <v>5</v>
      </c>
      <c r="AF85" s="16">
        <v>50.1</v>
      </c>
      <c r="AG85" s="16">
        <v>47</v>
      </c>
      <c r="AH85" s="16">
        <v>37.5</v>
      </c>
      <c r="AI85" s="16">
        <v>84.6</v>
      </c>
      <c r="AJ85" s="16">
        <v>466</v>
      </c>
      <c r="AK85" s="16">
        <v>1286</v>
      </c>
      <c r="AL85" s="16">
        <v>1.56</v>
      </c>
      <c r="AM85" s="16">
        <v>1.0900000000000001</v>
      </c>
      <c r="AN85" s="26">
        <v>2.65</v>
      </c>
      <c r="AO85" s="16">
        <v>1.44</v>
      </c>
      <c r="AP85" s="16">
        <v>2.5299999999999998</v>
      </c>
      <c r="AQ85" s="16">
        <v>1.47</v>
      </c>
      <c r="AR85" s="16">
        <v>1.1000000000000001</v>
      </c>
      <c r="AS85" s="26">
        <v>2.58</v>
      </c>
      <c r="AT85" s="16">
        <v>1.38</v>
      </c>
      <c r="AU85" s="16">
        <v>2.4900000000000002</v>
      </c>
      <c r="AV85" s="20">
        <f t="shared" si="20"/>
        <v>1.0271317829457365</v>
      </c>
      <c r="AW85" s="19">
        <f t="shared" si="21"/>
        <v>0.36422087696543054</v>
      </c>
      <c r="AX85" s="5">
        <f t="shared" si="22"/>
        <v>-0.19586172004745767</v>
      </c>
      <c r="AY85" s="5">
        <f t="shared" si="17"/>
        <v>6.1478985979428323E-2</v>
      </c>
      <c r="AZ85" s="5">
        <f t="shared" si="23"/>
        <v>0.34383378677714937</v>
      </c>
      <c r="BC85" s="5">
        <f t="shared" si="18"/>
        <v>1.4174618754090798</v>
      </c>
      <c r="BD85" s="5">
        <f t="shared" si="19"/>
        <v>0.11253812459092027</v>
      </c>
      <c r="BJ85" s="5" t="str">
        <f t="shared" si="24"/>
        <v>Mid</v>
      </c>
      <c r="BK85" s="5" t="str">
        <f t="shared" si="25"/>
        <v>Mid</v>
      </c>
      <c r="BL85" s="5" t="str">
        <f t="shared" si="26"/>
        <v>Mid</v>
      </c>
      <c r="BM85" s="5" t="str">
        <f t="shared" si="27"/>
        <v>Mid</v>
      </c>
      <c r="BN85" s="5" t="str">
        <f t="shared" si="28"/>
        <v>Deep-block survivalists</v>
      </c>
    </row>
    <row r="86" spans="1:66" s="17" customFormat="1" ht="17">
      <c r="A86" s="15" t="s">
        <v>117</v>
      </c>
      <c r="B86" s="16" t="s">
        <v>114</v>
      </c>
      <c r="C86" s="16">
        <v>7</v>
      </c>
      <c r="D86" s="16">
        <v>34</v>
      </c>
      <c r="E86" s="16">
        <v>13</v>
      </c>
      <c r="F86" s="16">
        <v>12</v>
      </c>
      <c r="G86" s="16">
        <v>9</v>
      </c>
      <c r="H86" s="16">
        <v>53</v>
      </c>
      <c r="I86" s="16">
        <v>48</v>
      </c>
      <c r="J86" s="16">
        <v>5</v>
      </c>
      <c r="K86" s="16">
        <v>51</v>
      </c>
      <c r="L86" s="26">
        <v>1.5</v>
      </c>
      <c r="M86" s="16">
        <v>46.6</v>
      </c>
      <c r="N86" s="16">
        <v>53.3</v>
      </c>
      <c r="O86" s="16">
        <v>-6.8</v>
      </c>
      <c r="P86" s="16">
        <v>-0.2</v>
      </c>
      <c r="Q86" s="16">
        <v>29</v>
      </c>
      <c r="R86" s="16">
        <v>25.3</v>
      </c>
      <c r="S86" s="16">
        <v>52.2</v>
      </c>
      <c r="T86" s="16">
        <v>34</v>
      </c>
      <c r="U86" s="16">
        <v>374</v>
      </c>
      <c r="V86" s="16">
        <v>3060</v>
      </c>
      <c r="W86" s="16">
        <v>34</v>
      </c>
      <c r="X86" s="16">
        <v>51</v>
      </c>
      <c r="Y86" s="16">
        <v>36</v>
      </c>
      <c r="Z86" s="16">
        <v>87</v>
      </c>
      <c r="AA86" s="16">
        <v>48</v>
      </c>
      <c r="AB86" s="16">
        <v>3</v>
      </c>
      <c r="AC86" s="16">
        <v>4</v>
      </c>
      <c r="AD86" s="16">
        <v>68</v>
      </c>
      <c r="AE86" s="16">
        <v>5</v>
      </c>
      <c r="AF86" s="16">
        <v>46.6</v>
      </c>
      <c r="AG86" s="16">
        <v>43.4</v>
      </c>
      <c r="AH86" s="16">
        <v>35.6</v>
      </c>
      <c r="AI86" s="16">
        <v>79</v>
      </c>
      <c r="AJ86" s="16">
        <v>516</v>
      </c>
      <c r="AK86" s="16">
        <v>1353</v>
      </c>
      <c r="AL86" s="16">
        <v>1.5</v>
      </c>
      <c r="AM86" s="16">
        <v>1.06</v>
      </c>
      <c r="AN86" s="26">
        <v>2.56</v>
      </c>
      <c r="AO86" s="16">
        <v>1.41</v>
      </c>
      <c r="AP86" s="16">
        <v>2.4700000000000002</v>
      </c>
      <c r="AQ86" s="16">
        <v>1.37</v>
      </c>
      <c r="AR86" s="16">
        <v>1.05</v>
      </c>
      <c r="AS86" s="26">
        <v>2.42</v>
      </c>
      <c r="AT86" s="16">
        <v>1.28</v>
      </c>
      <c r="AU86" s="16">
        <v>2.3199999999999998</v>
      </c>
      <c r="AV86" s="20">
        <f t="shared" si="20"/>
        <v>1.0578512396694215</v>
      </c>
      <c r="AW86" s="19">
        <f t="shared" si="21"/>
        <v>0.25203305603918025</v>
      </c>
      <c r="AX86" s="5">
        <f t="shared" si="22"/>
        <v>2.8898776535101849E-2</v>
      </c>
      <c r="AY86" s="5">
        <f t="shared" si="17"/>
        <v>0.33670097502723956</v>
      </c>
      <c r="AZ86" s="5">
        <f t="shared" si="23"/>
        <v>0.10431963870925763</v>
      </c>
      <c r="BC86" s="5">
        <f t="shared" si="18"/>
        <v>1.4072837542962271</v>
      </c>
      <c r="BD86" s="5">
        <f t="shared" si="19"/>
        <v>9.2716245703772904E-2</v>
      </c>
      <c r="BJ86" s="5" t="str">
        <f t="shared" si="24"/>
        <v>Mid</v>
      </c>
      <c r="BK86" s="5" t="str">
        <f t="shared" si="25"/>
        <v>Mid</v>
      </c>
      <c r="BL86" s="5" t="str">
        <f t="shared" si="26"/>
        <v>Mid</v>
      </c>
      <c r="BM86" s="5" t="str">
        <f t="shared" si="27"/>
        <v>Mid</v>
      </c>
      <c r="BN86" s="5" t="str">
        <f t="shared" si="28"/>
        <v>Deep-block survivalists</v>
      </c>
    </row>
    <row r="87" spans="1:66" s="17" customFormat="1" ht="17">
      <c r="A87" s="15" t="s">
        <v>122</v>
      </c>
      <c r="B87" s="16" t="s">
        <v>114</v>
      </c>
      <c r="C87" s="16">
        <v>8</v>
      </c>
      <c r="D87" s="16">
        <v>34</v>
      </c>
      <c r="E87" s="16">
        <v>14</v>
      </c>
      <c r="F87" s="16">
        <v>9</v>
      </c>
      <c r="G87" s="16">
        <v>11</v>
      </c>
      <c r="H87" s="16">
        <v>54</v>
      </c>
      <c r="I87" s="16">
        <v>57</v>
      </c>
      <c r="J87" s="16">
        <v>-3</v>
      </c>
      <c r="K87" s="16">
        <v>51</v>
      </c>
      <c r="L87" s="26">
        <v>1.5</v>
      </c>
      <c r="M87" s="16">
        <v>49.1</v>
      </c>
      <c r="N87" s="16">
        <v>48.1</v>
      </c>
      <c r="O87" s="16">
        <v>1</v>
      </c>
      <c r="P87" s="16">
        <v>0.03</v>
      </c>
      <c r="Q87" s="16">
        <v>23</v>
      </c>
      <c r="R87" s="16">
        <v>27.5</v>
      </c>
      <c r="S87" s="16">
        <v>50</v>
      </c>
      <c r="T87" s="16">
        <v>34</v>
      </c>
      <c r="U87" s="16">
        <v>374</v>
      </c>
      <c r="V87" s="16">
        <v>3060</v>
      </c>
      <c r="W87" s="16">
        <v>34</v>
      </c>
      <c r="X87" s="16">
        <v>53</v>
      </c>
      <c r="Y87" s="16">
        <v>38</v>
      </c>
      <c r="Z87" s="16">
        <v>91</v>
      </c>
      <c r="AA87" s="16">
        <v>50</v>
      </c>
      <c r="AB87" s="16">
        <v>3</v>
      </c>
      <c r="AC87" s="16">
        <v>5</v>
      </c>
      <c r="AD87" s="16">
        <v>75</v>
      </c>
      <c r="AE87" s="16">
        <v>4</v>
      </c>
      <c r="AF87" s="16">
        <v>49.1</v>
      </c>
      <c r="AG87" s="16">
        <v>45.7</v>
      </c>
      <c r="AH87" s="16">
        <v>37.4</v>
      </c>
      <c r="AI87" s="16">
        <v>83.1</v>
      </c>
      <c r="AJ87" s="16">
        <v>495</v>
      </c>
      <c r="AK87" s="16">
        <v>1351</v>
      </c>
      <c r="AL87" s="16">
        <v>1.56</v>
      </c>
      <c r="AM87" s="16">
        <v>1.1200000000000001</v>
      </c>
      <c r="AN87" s="26">
        <v>2.68</v>
      </c>
      <c r="AO87" s="16">
        <v>1.47</v>
      </c>
      <c r="AP87" s="16">
        <v>2.59</v>
      </c>
      <c r="AQ87" s="16">
        <v>1.45</v>
      </c>
      <c r="AR87" s="16">
        <v>1.1000000000000001</v>
      </c>
      <c r="AS87" s="26">
        <v>2.54</v>
      </c>
      <c r="AT87" s="16">
        <v>1.34</v>
      </c>
      <c r="AU87" s="16">
        <v>2.44</v>
      </c>
      <c r="AV87" s="20">
        <f t="shared" si="20"/>
        <v>1.0551181102362206</v>
      </c>
      <c r="AW87" s="19">
        <f t="shared" si="21"/>
        <v>0.40161681727418103</v>
      </c>
      <c r="AX87" s="5">
        <f t="shared" si="22"/>
        <v>2.2189507980398579E-2</v>
      </c>
      <c r="AY87" s="5">
        <f t="shared" si="17"/>
        <v>3.1854396880396019E-4</v>
      </c>
      <c r="AZ87" s="5">
        <f t="shared" si="23"/>
        <v>0.28395524976017644</v>
      </c>
      <c r="BC87" s="5">
        <f t="shared" si="18"/>
        <v>1.4755824870982726</v>
      </c>
      <c r="BD87" s="5">
        <f t="shared" si="19"/>
        <v>2.4417512901727445E-2</v>
      </c>
      <c r="BJ87" s="5" t="str">
        <f t="shared" si="24"/>
        <v>Mid</v>
      </c>
      <c r="BK87" s="5" t="str">
        <f t="shared" si="25"/>
        <v>Mid</v>
      </c>
      <c r="BL87" s="5" t="str">
        <f t="shared" si="26"/>
        <v>Mid</v>
      </c>
      <c r="BM87" s="5" t="str">
        <f t="shared" si="27"/>
        <v>Mid</v>
      </c>
      <c r="BN87" s="5" t="str">
        <f t="shared" si="28"/>
        <v>Deep-block survivalists</v>
      </c>
    </row>
    <row r="88" spans="1:66" s="17" customFormat="1" ht="17">
      <c r="A88" s="15" t="s">
        <v>115</v>
      </c>
      <c r="B88" s="16" t="s">
        <v>114</v>
      </c>
      <c r="C88" s="16">
        <v>9</v>
      </c>
      <c r="D88" s="16">
        <v>34</v>
      </c>
      <c r="E88" s="16">
        <v>14</v>
      </c>
      <c r="F88" s="16">
        <v>8</v>
      </c>
      <c r="G88" s="16">
        <v>12</v>
      </c>
      <c r="H88" s="16">
        <v>64</v>
      </c>
      <c r="I88" s="16">
        <v>53</v>
      </c>
      <c r="J88" s="16">
        <v>11</v>
      </c>
      <c r="K88" s="16">
        <v>50</v>
      </c>
      <c r="L88" s="26">
        <v>1.47</v>
      </c>
      <c r="M88" s="16">
        <v>62.3</v>
      </c>
      <c r="N88" s="16">
        <v>46.9</v>
      </c>
      <c r="O88" s="16">
        <v>15.4</v>
      </c>
      <c r="P88" s="16">
        <v>0.45</v>
      </c>
      <c r="Q88" s="16">
        <v>29</v>
      </c>
      <c r="R88" s="16">
        <v>24.9</v>
      </c>
      <c r="S88" s="16">
        <v>57.2</v>
      </c>
      <c r="T88" s="16">
        <v>34</v>
      </c>
      <c r="U88" s="16">
        <v>374</v>
      </c>
      <c r="V88" s="16">
        <v>3060</v>
      </c>
      <c r="W88" s="16">
        <v>34</v>
      </c>
      <c r="X88" s="16">
        <v>61</v>
      </c>
      <c r="Y88" s="16">
        <v>45</v>
      </c>
      <c r="Z88" s="16">
        <v>106</v>
      </c>
      <c r="AA88" s="16">
        <v>59</v>
      </c>
      <c r="AB88" s="16">
        <v>2</v>
      </c>
      <c r="AC88" s="16">
        <v>6</v>
      </c>
      <c r="AD88" s="16">
        <v>72</v>
      </c>
      <c r="AE88" s="16">
        <v>5</v>
      </c>
      <c r="AF88" s="16">
        <v>62.3</v>
      </c>
      <c r="AG88" s="16">
        <v>57.7</v>
      </c>
      <c r="AH88" s="16">
        <v>45.3</v>
      </c>
      <c r="AI88" s="16">
        <v>103</v>
      </c>
      <c r="AJ88" s="16">
        <v>545</v>
      </c>
      <c r="AK88" s="16">
        <v>1493</v>
      </c>
      <c r="AL88" s="16">
        <v>1.79</v>
      </c>
      <c r="AM88" s="16">
        <v>1.32</v>
      </c>
      <c r="AN88" s="26">
        <v>3.12</v>
      </c>
      <c r="AO88" s="16">
        <v>1.74</v>
      </c>
      <c r="AP88" s="16">
        <v>3.06</v>
      </c>
      <c r="AQ88" s="16">
        <v>1.83</v>
      </c>
      <c r="AR88" s="16">
        <v>1.33</v>
      </c>
      <c r="AS88" s="26">
        <v>3.17</v>
      </c>
      <c r="AT88" s="16">
        <v>1.7</v>
      </c>
      <c r="AU88" s="16">
        <v>3.03</v>
      </c>
      <c r="AV88" s="20">
        <f t="shared" si="20"/>
        <v>0.98422712933753953</v>
      </c>
      <c r="AW88" s="19">
        <f t="shared" si="21"/>
        <v>0.95009060846918347</v>
      </c>
      <c r="AX88" s="5">
        <f t="shared" si="22"/>
        <v>0.4985475753643307</v>
      </c>
      <c r="AY88" s="5">
        <f t="shared" si="17"/>
        <v>1.1012065001600468</v>
      </c>
      <c r="AZ88" s="5">
        <f t="shared" si="23"/>
        <v>1.2270422077774992</v>
      </c>
      <c r="BC88" s="5">
        <f t="shared" si="18"/>
        <v>1.7110808695013888</v>
      </c>
      <c r="BD88" s="5">
        <f t="shared" si="19"/>
        <v>-0.24108086950138885</v>
      </c>
      <c r="BJ88" s="5" t="str">
        <f t="shared" si="24"/>
        <v>High</v>
      </c>
      <c r="BK88" s="5" t="str">
        <f t="shared" si="25"/>
        <v>Mid</v>
      </c>
      <c r="BL88" s="5" t="str">
        <f t="shared" si="26"/>
        <v>High</v>
      </c>
      <c r="BM88" s="5" t="str">
        <f t="shared" si="27"/>
        <v>High</v>
      </c>
      <c r="BN88" s="5" t="str">
        <f t="shared" si="28"/>
        <v>Deep-block survivalists</v>
      </c>
    </row>
    <row r="89" spans="1:66" s="17" customFormat="1" ht="17">
      <c r="A89" s="15" t="s">
        <v>127</v>
      </c>
      <c r="B89" s="16" t="s">
        <v>114</v>
      </c>
      <c r="C89" s="16">
        <v>10</v>
      </c>
      <c r="D89" s="16">
        <v>34</v>
      </c>
      <c r="E89" s="16">
        <v>13</v>
      </c>
      <c r="F89" s="16">
        <v>6</v>
      </c>
      <c r="G89" s="16">
        <v>15</v>
      </c>
      <c r="H89" s="16">
        <v>55</v>
      </c>
      <c r="I89" s="16">
        <v>57</v>
      </c>
      <c r="J89" s="16">
        <v>-2</v>
      </c>
      <c r="K89" s="16">
        <v>45</v>
      </c>
      <c r="L89" s="26">
        <v>1.32</v>
      </c>
      <c r="M89" s="16">
        <v>50.6</v>
      </c>
      <c r="N89" s="16">
        <v>63.4</v>
      </c>
      <c r="O89" s="16">
        <v>-12.7</v>
      </c>
      <c r="P89" s="16">
        <v>-0.37</v>
      </c>
      <c r="Q89" s="16">
        <v>26</v>
      </c>
      <c r="R89" s="16">
        <v>26.5</v>
      </c>
      <c r="S89" s="16">
        <v>49.6</v>
      </c>
      <c r="T89" s="16">
        <v>34</v>
      </c>
      <c r="U89" s="16">
        <v>374</v>
      </c>
      <c r="V89" s="16">
        <v>3060</v>
      </c>
      <c r="W89" s="16">
        <v>34</v>
      </c>
      <c r="X89" s="16">
        <v>53</v>
      </c>
      <c r="Y89" s="16">
        <v>39</v>
      </c>
      <c r="Z89" s="16">
        <v>92</v>
      </c>
      <c r="AA89" s="16">
        <v>49</v>
      </c>
      <c r="AB89" s="16">
        <v>4</v>
      </c>
      <c r="AC89" s="16">
        <v>5</v>
      </c>
      <c r="AD89" s="16">
        <v>53</v>
      </c>
      <c r="AE89" s="16">
        <v>3</v>
      </c>
      <c r="AF89" s="16">
        <v>50.6</v>
      </c>
      <c r="AG89" s="16">
        <v>46.6</v>
      </c>
      <c r="AH89" s="16">
        <v>37.700000000000003</v>
      </c>
      <c r="AI89" s="16">
        <v>84.3</v>
      </c>
      <c r="AJ89" s="16">
        <v>530</v>
      </c>
      <c r="AK89" s="16">
        <v>1112</v>
      </c>
      <c r="AL89" s="16">
        <v>1.56</v>
      </c>
      <c r="AM89" s="16">
        <v>1.1499999999999999</v>
      </c>
      <c r="AN89" s="26">
        <v>2.71</v>
      </c>
      <c r="AO89" s="16">
        <v>1.44</v>
      </c>
      <c r="AP89" s="16">
        <v>2.59</v>
      </c>
      <c r="AQ89" s="16">
        <v>1.49</v>
      </c>
      <c r="AR89" s="16">
        <v>1.1100000000000001</v>
      </c>
      <c r="AS89" s="26">
        <v>2.6</v>
      </c>
      <c r="AT89" s="16">
        <v>1.37</v>
      </c>
      <c r="AU89" s="16">
        <v>2.48</v>
      </c>
      <c r="AV89" s="20">
        <f t="shared" si="20"/>
        <v>1.0423076923076922</v>
      </c>
      <c r="AW89" s="19">
        <f t="shared" si="21"/>
        <v>0.43901275758293096</v>
      </c>
      <c r="AX89" s="5">
        <f t="shared" si="22"/>
        <v>-0.77956808430664204</v>
      </c>
      <c r="AY89" s="5">
        <f t="shared" si="17"/>
        <v>-6.08418980418204E-2</v>
      </c>
      <c r="AZ89" s="5">
        <f t="shared" si="23"/>
        <v>0.37377305528563587</v>
      </c>
      <c r="BC89" s="5">
        <f t="shared" si="18"/>
        <v>1.3369628522683217</v>
      </c>
      <c r="BD89" s="5">
        <f t="shared" si="19"/>
        <v>-1.6962852268321615E-2</v>
      </c>
      <c r="BJ89" s="5" t="str">
        <f t="shared" si="24"/>
        <v>Mid</v>
      </c>
      <c r="BK89" s="5" t="str">
        <f t="shared" si="25"/>
        <v>Mid</v>
      </c>
      <c r="BL89" s="5" t="str">
        <f t="shared" si="26"/>
        <v>Mid</v>
      </c>
      <c r="BM89" s="5" t="str">
        <f t="shared" si="27"/>
        <v>Mid</v>
      </c>
      <c r="BN89" s="5" t="str">
        <f t="shared" si="28"/>
        <v>Deep-block survivalists</v>
      </c>
    </row>
    <row r="90" spans="1:66" s="17" customFormat="1" ht="17">
      <c r="A90" s="15" t="s">
        <v>125</v>
      </c>
      <c r="B90" s="16" t="s">
        <v>114</v>
      </c>
      <c r="C90" s="16">
        <v>11</v>
      </c>
      <c r="D90" s="16">
        <v>34</v>
      </c>
      <c r="E90" s="16">
        <v>11</v>
      </c>
      <c r="F90" s="16">
        <v>10</v>
      </c>
      <c r="G90" s="16">
        <v>13</v>
      </c>
      <c r="H90" s="16">
        <v>56</v>
      </c>
      <c r="I90" s="16">
        <v>54</v>
      </c>
      <c r="J90" s="16">
        <v>2</v>
      </c>
      <c r="K90" s="16">
        <v>43</v>
      </c>
      <c r="L90" s="26">
        <v>1.26</v>
      </c>
      <c r="M90" s="16">
        <v>47.5</v>
      </c>
      <c r="N90" s="16">
        <v>52.5</v>
      </c>
      <c r="O90" s="16">
        <v>-5.0999999999999996</v>
      </c>
      <c r="P90" s="16">
        <v>-0.15</v>
      </c>
      <c r="Q90" s="16">
        <v>27</v>
      </c>
      <c r="R90" s="16">
        <v>25.2</v>
      </c>
      <c r="S90" s="16">
        <v>46.1</v>
      </c>
      <c r="T90" s="16">
        <v>34</v>
      </c>
      <c r="U90" s="16">
        <v>374</v>
      </c>
      <c r="V90" s="16">
        <v>3060</v>
      </c>
      <c r="W90" s="16">
        <v>34</v>
      </c>
      <c r="X90" s="16">
        <v>53</v>
      </c>
      <c r="Y90" s="16">
        <v>38</v>
      </c>
      <c r="Z90" s="16">
        <v>91</v>
      </c>
      <c r="AA90" s="16">
        <v>49</v>
      </c>
      <c r="AB90" s="16">
        <v>4</v>
      </c>
      <c r="AC90" s="16">
        <v>5</v>
      </c>
      <c r="AD90" s="16">
        <v>75</v>
      </c>
      <c r="AE90" s="16">
        <v>3</v>
      </c>
      <c r="AF90" s="16">
        <v>47.5</v>
      </c>
      <c r="AG90" s="16">
        <v>43.4</v>
      </c>
      <c r="AH90" s="16">
        <v>33</v>
      </c>
      <c r="AI90" s="16">
        <v>76.400000000000006</v>
      </c>
      <c r="AJ90" s="16">
        <v>489</v>
      </c>
      <c r="AK90" s="16">
        <v>1205</v>
      </c>
      <c r="AL90" s="16">
        <v>1.56</v>
      </c>
      <c r="AM90" s="16">
        <v>1.1200000000000001</v>
      </c>
      <c r="AN90" s="26">
        <v>2.68</v>
      </c>
      <c r="AO90" s="16">
        <v>1.44</v>
      </c>
      <c r="AP90" s="16">
        <v>2.56</v>
      </c>
      <c r="AQ90" s="16">
        <v>1.4</v>
      </c>
      <c r="AR90" s="16">
        <v>0.97</v>
      </c>
      <c r="AS90" s="26">
        <v>2.37</v>
      </c>
      <c r="AT90" s="16">
        <v>1.28</v>
      </c>
      <c r="AU90" s="16">
        <v>2.25</v>
      </c>
      <c r="AV90" s="20">
        <f t="shared" si="20"/>
        <v>1.130801687763713</v>
      </c>
      <c r="AW90" s="19">
        <f t="shared" si="21"/>
        <v>0.40161681727418103</v>
      </c>
      <c r="AX90" s="5">
        <f t="shared" si="22"/>
        <v>-0.46758709651294006</v>
      </c>
      <c r="AY90" s="5">
        <f t="shared" si="17"/>
        <v>-0.5959957656347854</v>
      </c>
      <c r="AZ90" s="5">
        <f t="shared" si="23"/>
        <v>2.9471467438041795E-2</v>
      </c>
      <c r="BC90" s="5">
        <f t="shared" si="18"/>
        <v>1.4718235944113214</v>
      </c>
      <c r="BD90" s="5">
        <f t="shared" si="19"/>
        <v>-0.21182359441132137</v>
      </c>
      <c r="BJ90" s="5" t="str">
        <f t="shared" si="24"/>
        <v>Mid</v>
      </c>
      <c r="BK90" s="5" t="str">
        <f t="shared" si="25"/>
        <v>Mid</v>
      </c>
      <c r="BL90" s="5" t="str">
        <f t="shared" si="26"/>
        <v>Mid</v>
      </c>
      <c r="BM90" s="5" t="str">
        <f t="shared" si="27"/>
        <v>Mid</v>
      </c>
      <c r="BN90" s="5" t="str">
        <f t="shared" si="28"/>
        <v>Deep-block survivalists</v>
      </c>
    </row>
    <row r="91" spans="1:66" s="17" customFormat="1" ht="17">
      <c r="A91" s="15" t="s">
        <v>124</v>
      </c>
      <c r="B91" s="16" t="s">
        <v>114</v>
      </c>
      <c r="C91" s="16">
        <v>12</v>
      </c>
      <c r="D91" s="16">
        <v>34</v>
      </c>
      <c r="E91" s="16">
        <v>11</v>
      </c>
      <c r="F91" s="16">
        <v>10</v>
      </c>
      <c r="G91" s="16">
        <v>13</v>
      </c>
      <c r="H91" s="16">
        <v>35</v>
      </c>
      <c r="I91" s="16">
        <v>51</v>
      </c>
      <c r="J91" s="16">
        <v>-16</v>
      </c>
      <c r="K91" s="16">
        <v>43</v>
      </c>
      <c r="L91" s="26">
        <v>1.26</v>
      </c>
      <c r="M91" s="16">
        <v>34.700000000000003</v>
      </c>
      <c r="N91" s="16">
        <v>48.9</v>
      </c>
      <c r="O91" s="16">
        <v>-14.2</v>
      </c>
      <c r="P91" s="16">
        <v>-0.42</v>
      </c>
      <c r="Q91" s="16">
        <v>29</v>
      </c>
      <c r="R91" s="16">
        <v>26.8</v>
      </c>
      <c r="S91" s="16">
        <v>44.3</v>
      </c>
      <c r="T91" s="16">
        <v>34</v>
      </c>
      <c r="U91" s="16">
        <v>374</v>
      </c>
      <c r="V91" s="16">
        <v>3060</v>
      </c>
      <c r="W91" s="16">
        <v>34</v>
      </c>
      <c r="X91" s="16">
        <v>35</v>
      </c>
      <c r="Y91" s="16">
        <v>26</v>
      </c>
      <c r="Z91" s="16">
        <v>61</v>
      </c>
      <c r="AA91" s="16">
        <v>34</v>
      </c>
      <c r="AB91" s="16">
        <v>1</v>
      </c>
      <c r="AC91" s="16">
        <v>2</v>
      </c>
      <c r="AD91" s="16">
        <v>78</v>
      </c>
      <c r="AE91" s="16">
        <v>5</v>
      </c>
      <c r="AF91" s="16">
        <v>34.700000000000003</v>
      </c>
      <c r="AG91" s="16">
        <v>33.1</v>
      </c>
      <c r="AH91" s="16">
        <v>25.1</v>
      </c>
      <c r="AI91" s="16">
        <v>58.2</v>
      </c>
      <c r="AJ91" s="16">
        <v>450</v>
      </c>
      <c r="AK91" s="16">
        <v>1162</v>
      </c>
      <c r="AL91" s="16">
        <v>1.03</v>
      </c>
      <c r="AM91" s="16">
        <v>0.76</v>
      </c>
      <c r="AN91" s="26">
        <v>1.79</v>
      </c>
      <c r="AO91" s="16">
        <v>1</v>
      </c>
      <c r="AP91" s="16">
        <v>1.76</v>
      </c>
      <c r="AQ91" s="16">
        <v>1.02</v>
      </c>
      <c r="AR91" s="16">
        <v>0.74</v>
      </c>
      <c r="AS91" s="26">
        <v>1.76</v>
      </c>
      <c r="AT91" s="16">
        <v>0.97</v>
      </c>
      <c r="AU91" s="16">
        <v>1.71</v>
      </c>
      <c r="AV91" s="20">
        <f t="shared" si="20"/>
        <v>1.0170454545454546</v>
      </c>
      <c r="AW91" s="19">
        <f t="shared" si="21"/>
        <v>-0.70779607855207416</v>
      </c>
      <c r="AX91" s="5">
        <f t="shared" si="22"/>
        <v>-0.61183637043906036</v>
      </c>
      <c r="AY91" s="5">
        <f t="shared" si="17"/>
        <v>-0.87121775468259666</v>
      </c>
      <c r="AZ91" s="5">
        <f t="shared" si="23"/>
        <v>-0.88367622207079488</v>
      </c>
      <c r="BC91" s="5">
        <f t="shared" si="18"/>
        <v>1.1080329600493839</v>
      </c>
      <c r="BD91" s="5">
        <f t="shared" si="19"/>
        <v>0.15196703995061611</v>
      </c>
      <c r="BJ91" s="5" t="str">
        <f t="shared" si="24"/>
        <v>Low</v>
      </c>
      <c r="BK91" s="5" t="str">
        <f t="shared" si="25"/>
        <v>Mid</v>
      </c>
      <c r="BL91" s="5" t="str">
        <f t="shared" si="26"/>
        <v>Low</v>
      </c>
      <c r="BM91" s="5" t="str">
        <f t="shared" si="27"/>
        <v>Mid</v>
      </c>
      <c r="BN91" s="5" t="str">
        <f t="shared" si="28"/>
        <v>Deep-block survivalists</v>
      </c>
    </row>
    <row r="92" spans="1:66" s="17" customFormat="1" ht="17">
      <c r="A92" s="15" t="s">
        <v>128</v>
      </c>
      <c r="B92" s="16" t="s">
        <v>114</v>
      </c>
      <c r="C92" s="16">
        <v>13</v>
      </c>
      <c r="D92" s="16">
        <v>34</v>
      </c>
      <c r="E92" s="16">
        <v>10</v>
      </c>
      <c r="F92" s="16">
        <v>10</v>
      </c>
      <c r="G92" s="16">
        <v>14</v>
      </c>
      <c r="H92" s="16">
        <v>35</v>
      </c>
      <c r="I92" s="16">
        <v>51</v>
      </c>
      <c r="J92" s="16">
        <v>-16</v>
      </c>
      <c r="K92" s="16">
        <v>40</v>
      </c>
      <c r="L92" s="26">
        <v>1.18</v>
      </c>
      <c r="M92" s="16">
        <v>37</v>
      </c>
      <c r="N92" s="16">
        <v>47.8</v>
      </c>
      <c r="O92" s="16">
        <v>-10.7</v>
      </c>
      <c r="P92" s="16">
        <v>-0.32</v>
      </c>
      <c r="Q92" s="16">
        <v>28</v>
      </c>
      <c r="R92" s="16">
        <v>27.2</v>
      </c>
      <c r="S92" s="16">
        <v>40</v>
      </c>
      <c r="T92" s="16">
        <v>34</v>
      </c>
      <c r="U92" s="16">
        <v>374</v>
      </c>
      <c r="V92" s="16">
        <v>3060</v>
      </c>
      <c r="W92" s="16">
        <v>34</v>
      </c>
      <c r="X92" s="16">
        <v>36</v>
      </c>
      <c r="Y92" s="16">
        <v>25</v>
      </c>
      <c r="Z92" s="16">
        <v>61</v>
      </c>
      <c r="AA92" s="16">
        <v>33</v>
      </c>
      <c r="AB92" s="16">
        <v>3</v>
      </c>
      <c r="AC92" s="16">
        <v>3</v>
      </c>
      <c r="AD92" s="16">
        <v>72</v>
      </c>
      <c r="AE92" s="16">
        <v>1</v>
      </c>
      <c r="AF92" s="16">
        <v>37</v>
      </c>
      <c r="AG92" s="16">
        <v>34.700000000000003</v>
      </c>
      <c r="AH92" s="16">
        <v>23.5</v>
      </c>
      <c r="AI92" s="16">
        <v>58.2</v>
      </c>
      <c r="AJ92" s="16">
        <v>390</v>
      </c>
      <c r="AK92" s="16">
        <v>1049</v>
      </c>
      <c r="AL92" s="16">
        <v>1.06</v>
      </c>
      <c r="AM92" s="16">
        <v>0.74</v>
      </c>
      <c r="AN92" s="26">
        <v>1.79</v>
      </c>
      <c r="AO92" s="16">
        <v>0.97</v>
      </c>
      <c r="AP92" s="16">
        <v>1.71</v>
      </c>
      <c r="AQ92" s="16">
        <v>1.0900000000000001</v>
      </c>
      <c r="AR92" s="16">
        <v>0.69</v>
      </c>
      <c r="AS92" s="26">
        <v>1.78</v>
      </c>
      <c r="AT92" s="16">
        <v>1.02</v>
      </c>
      <c r="AU92" s="16">
        <v>1.71</v>
      </c>
      <c r="AV92" s="20">
        <f t="shared" si="20"/>
        <v>1.0056179775280898</v>
      </c>
      <c r="AW92" s="19">
        <f t="shared" si="21"/>
        <v>-0.70779607855207416</v>
      </c>
      <c r="AX92" s="5">
        <f t="shared" si="22"/>
        <v>-0.99091004377979508</v>
      </c>
      <c r="AY92" s="5">
        <f t="shared" si="17"/>
        <v>-1.5286925062968104</v>
      </c>
      <c r="AZ92" s="5">
        <f t="shared" si="23"/>
        <v>-0.85373695356230839</v>
      </c>
      <c r="BC92" s="5">
        <f t="shared" si="18"/>
        <v>1.1335724897977189</v>
      </c>
      <c r="BD92" s="5">
        <f t="shared" si="19"/>
        <v>4.6427510202281086E-2</v>
      </c>
      <c r="BJ92" s="5" t="str">
        <f t="shared" si="24"/>
        <v>Low</v>
      </c>
      <c r="BK92" s="5" t="str">
        <f t="shared" si="25"/>
        <v>Low</v>
      </c>
      <c r="BL92" s="5" t="str">
        <f t="shared" si="26"/>
        <v>Low</v>
      </c>
      <c r="BM92" s="5" t="str">
        <f t="shared" si="27"/>
        <v>Mid</v>
      </c>
      <c r="BN92" s="5" t="str">
        <f t="shared" si="28"/>
        <v>Direct counters</v>
      </c>
    </row>
    <row r="93" spans="1:66" s="17" customFormat="1" ht="17">
      <c r="A93" s="15" t="s">
        <v>131</v>
      </c>
      <c r="B93" s="16" t="s">
        <v>114</v>
      </c>
      <c r="C93" s="16">
        <v>14</v>
      </c>
      <c r="D93" s="16">
        <v>34</v>
      </c>
      <c r="E93" s="16">
        <v>8</v>
      </c>
      <c r="F93" s="16">
        <v>8</v>
      </c>
      <c r="G93" s="16">
        <v>18</v>
      </c>
      <c r="H93" s="16">
        <v>28</v>
      </c>
      <c r="I93" s="16">
        <v>41</v>
      </c>
      <c r="J93" s="16">
        <v>-13</v>
      </c>
      <c r="K93" s="16">
        <v>32</v>
      </c>
      <c r="L93" s="26">
        <v>0.94</v>
      </c>
      <c r="M93" s="16">
        <v>35.299999999999997</v>
      </c>
      <c r="N93" s="16">
        <v>45.4</v>
      </c>
      <c r="O93" s="16">
        <v>-10.1</v>
      </c>
      <c r="P93" s="16">
        <v>-0.3</v>
      </c>
      <c r="Q93" s="16">
        <v>28</v>
      </c>
      <c r="R93" s="16">
        <v>26.9</v>
      </c>
      <c r="S93" s="16">
        <v>44.2</v>
      </c>
      <c r="T93" s="16">
        <v>34</v>
      </c>
      <c r="U93" s="16">
        <v>374</v>
      </c>
      <c r="V93" s="16">
        <v>3060</v>
      </c>
      <c r="W93" s="16">
        <v>34</v>
      </c>
      <c r="X93" s="16">
        <v>26</v>
      </c>
      <c r="Y93" s="16">
        <v>22</v>
      </c>
      <c r="Z93" s="16">
        <v>48</v>
      </c>
      <c r="AA93" s="16">
        <v>25</v>
      </c>
      <c r="AB93" s="16">
        <v>1</v>
      </c>
      <c r="AC93" s="16">
        <v>2</v>
      </c>
      <c r="AD93" s="16">
        <v>53</v>
      </c>
      <c r="AE93" s="16">
        <v>4</v>
      </c>
      <c r="AF93" s="16">
        <v>35.299999999999997</v>
      </c>
      <c r="AG93" s="16">
        <v>33.700000000000003</v>
      </c>
      <c r="AH93" s="16">
        <v>26.3</v>
      </c>
      <c r="AI93" s="16">
        <v>60</v>
      </c>
      <c r="AJ93" s="16">
        <v>418</v>
      </c>
      <c r="AK93" s="16">
        <v>1073</v>
      </c>
      <c r="AL93" s="16">
        <v>0.76</v>
      </c>
      <c r="AM93" s="16">
        <v>0.65</v>
      </c>
      <c r="AN93" s="26">
        <v>1.41</v>
      </c>
      <c r="AO93" s="16">
        <v>0.74</v>
      </c>
      <c r="AP93" s="16">
        <v>1.38</v>
      </c>
      <c r="AQ93" s="16">
        <v>1.04</v>
      </c>
      <c r="AR93" s="16">
        <v>0.77</v>
      </c>
      <c r="AS93" s="26">
        <v>1.81</v>
      </c>
      <c r="AT93" s="16">
        <v>0.99</v>
      </c>
      <c r="AU93" s="16">
        <v>1.76</v>
      </c>
      <c r="AV93" s="20">
        <f t="shared" si="20"/>
        <v>0.77900552486187835</v>
      </c>
      <c r="AW93" s="19">
        <f t="shared" si="21"/>
        <v>-1.1814779891295764</v>
      </c>
      <c r="AX93" s="5">
        <f t="shared" si="22"/>
        <v>-0.91039882112335579</v>
      </c>
      <c r="AY93" s="5">
        <f t="shared" si="17"/>
        <v>-0.88650786518525193</v>
      </c>
      <c r="AZ93" s="5">
        <f t="shared" si="23"/>
        <v>-0.80882805079957876</v>
      </c>
      <c r="BC93" s="5">
        <f t="shared" si="18"/>
        <v>0.82017362666206273</v>
      </c>
      <c r="BD93" s="5">
        <f t="shared" si="19"/>
        <v>0.11982637333793722</v>
      </c>
      <c r="BJ93" s="5" t="str">
        <f t="shared" si="24"/>
        <v>Low</v>
      </c>
      <c r="BK93" s="5" t="str">
        <f t="shared" si="25"/>
        <v>Low</v>
      </c>
      <c r="BL93" s="5" t="str">
        <f t="shared" si="26"/>
        <v>Low</v>
      </c>
      <c r="BM93" s="5" t="str">
        <f t="shared" si="27"/>
        <v>Low</v>
      </c>
      <c r="BN93" s="5" t="str">
        <f t="shared" si="28"/>
        <v>Direct counters</v>
      </c>
    </row>
    <row r="94" spans="1:66" s="17" customFormat="1" ht="17">
      <c r="A94" s="15" t="s">
        <v>120</v>
      </c>
      <c r="B94" s="16" t="s">
        <v>114</v>
      </c>
      <c r="C94" s="16">
        <v>15</v>
      </c>
      <c r="D94" s="16">
        <v>34</v>
      </c>
      <c r="E94" s="16">
        <v>7</v>
      </c>
      <c r="F94" s="16">
        <v>11</v>
      </c>
      <c r="G94" s="16">
        <v>16</v>
      </c>
      <c r="H94" s="16">
        <v>46</v>
      </c>
      <c r="I94" s="16">
        <v>68</v>
      </c>
      <c r="J94" s="16">
        <v>-22</v>
      </c>
      <c r="K94" s="16">
        <v>32</v>
      </c>
      <c r="L94" s="26">
        <v>0.94</v>
      </c>
      <c r="M94" s="16">
        <v>42.6</v>
      </c>
      <c r="N94" s="16">
        <v>55.8</v>
      </c>
      <c r="O94" s="16">
        <v>-13.1</v>
      </c>
      <c r="P94" s="16">
        <v>-0.39</v>
      </c>
      <c r="Q94" s="16">
        <v>35</v>
      </c>
      <c r="R94" s="16">
        <v>26.5</v>
      </c>
      <c r="S94" s="16">
        <v>48.7</v>
      </c>
      <c r="T94" s="16">
        <v>34</v>
      </c>
      <c r="U94" s="16">
        <v>374</v>
      </c>
      <c r="V94" s="16">
        <v>3060</v>
      </c>
      <c r="W94" s="16">
        <v>34</v>
      </c>
      <c r="X94" s="16">
        <v>46</v>
      </c>
      <c r="Y94" s="16">
        <v>30</v>
      </c>
      <c r="Z94" s="16">
        <v>76</v>
      </c>
      <c r="AA94" s="16">
        <v>43</v>
      </c>
      <c r="AB94" s="16">
        <v>3</v>
      </c>
      <c r="AC94" s="16">
        <v>3</v>
      </c>
      <c r="AD94" s="16">
        <v>66</v>
      </c>
      <c r="AE94" s="16">
        <v>2</v>
      </c>
      <c r="AF94" s="16">
        <v>42.6</v>
      </c>
      <c r="AG94" s="16">
        <v>40.299999999999997</v>
      </c>
      <c r="AH94" s="16">
        <v>32.700000000000003</v>
      </c>
      <c r="AI94" s="16">
        <v>73</v>
      </c>
      <c r="AJ94" s="16">
        <v>481</v>
      </c>
      <c r="AK94" s="16">
        <v>1218</v>
      </c>
      <c r="AL94" s="16">
        <v>1.35</v>
      </c>
      <c r="AM94" s="16">
        <v>0.88</v>
      </c>
      <c r="AN94" s="26">
        <v>2.2400000000000002</v>
      </c>
      <c r="AO94" s="16">
        <v>1.26</v>
      </c>
      <c r="AP94" s="16">
        <v>2.15</v>
      </c>
      <c r="AQ94" s="16">
        <v>1.25</v>
      </c>
      <c r="AR94" s="16">
        <v>0.96</v>
      </c>
      <c r="AS94" s="26">
        <v>2.2200000000000002</v>
      </c>
      <c r="AT94" s="16">
        <v>1.19</v>
      </c>
      <c r="AU94" s="16">
        <v>2.15</v>
      </c>
      <c r="AV94" s="20">
        <f t="shared" si="20"/>
        <v>1.0090090090090089</v>
      </c>
      <c r="AW94" s="19">
        <f t="shared" si="21"/>
        <v>-0.14685697392082137</v>
      </c>
      <c r="AX94" s="5">
        <f t="shared" si="22"/>
        <v>-0.42397685090736881</v>
      </c>
      <c r="AY94" s="5">
        <f t="shared" si="17"/>
        <v>-0.19845289256572549</v>
      </c>
      <c r="AZ94" s="5">
        <f t="shared" si="23"/>
        <v>-0.19507304637560641</v>
      </c>
      <c r="BC94" s="5">
        <f t="shared" si="18"/>
        <v>1.2258718210419874</v>
      </c>
      <c r="BD94" s="5">
        <f t="shared" si="19"/>
        <v>-0.28587182104198749</v>
      </c>
      <c r="BJ94" s="5" t="str">
        <f t="shared" si="24"/>
        <v>Mid</v>
      </c>
      <c r="BK94" s="5" t="str">
        <f t="shared" si="25"/>
        <v>Mid</v>
      </c>
      <c r="BL94" s="5" t="str">
        <f t="shared" si="26"/>
        <v>Mid</v>
      </c>
      <c r="BM94" s="5" t="str">
        <f t="shared" si="27"/>
        <v>Mid</v>
      </c>
      <c r="BN94" s="5" t="str">
        <f t="shared" si="28"/>
        <v>Deep-block survivalists</v>
      </c>
    </row>
    <row r="95" spans="1:66" s="17" customFormat="1" ht="17">
      <c r="A95" s="15" t="s">
        <v>121</v>
      </c>
      <c r="B95" s="16" t="s">
        <v>114</v>
      </c>
      <c r="C95" s="16">
        <v>16</v>
      </c>
      <c r="D95" s="16">
        <v>34</v>
      </c>
      <c r="E95" s="16">
        <v>8</v>
      </c>
      <c r="F95" s="16">
        <v>5</v>
      </c>
      <c r="G95" s="16">
        <v>21</v>
      </c>
      <c r="H95" s="16">
        <v>37</v>
      </c>
      <c r="I95" s="16">
        <v>64</v>
      </c>
      <c r="J95" s="16">
        <v>-27</v>
      </c>
      <c r="K95" s="16">
        <v>29</v>
      </c>
      <c r="L95" s="26">
        <v>0.85</v>
      </c>
      <c r="M95" s="16">
        <v>40.299999999999997</v>
      </c>
      <c r="N95" s="16">
        <v>57.6</v>
      </c>
      <c r="O95" s="16">
        <v>-17.399999999999999</v>
      </c>
      <c r="P95" s="16">
        <v>-0.51</v>
      </c>
      <c r="Q95" s="16">
        <v>27</v>
      </c>
      <c r="R95" s="16">
        <v>26.8</v>
      </c>
      <c r="S95" s="16">
        <v>43.5</v>
      </c>
      <c r="T95" s="16">
        <v>34</v>
      </c>
      <c r="U95" s="16">
        <v>374</v>
      </c>
      <c r="V95" s="16">
        <v>3060</v>
      </c>
      <c r="W95" s="16">
        <v>34</v>
      </c>
      <c r="X95" s="16">
        <v>37</v>
      </c>
      <c r="Y95" s="16">
        <v>26</v>
      </c>
      <c r="Z95" s="16">
        <v>63</v>
      </c>
      <c r="AA95" s="16">
        <v>32</v>
      </c>
      <c r="AB95" s="16">
        <v>5</v>
      </c>
      <c r="AC95" s="16">
        <v>5</v>
      </c>
      <c r="AD95" s="16">
        <v>66</v>
      </c>
      <c r="AE95" s="16">
        <v>1</v>
      </c>
      <c r="AF95" s="16">
        <v>40.299999999999997</v>
      </c>
      <c r="AG95" s="16">
        <v>36.299999999999997</v>
      </c>
      <c r="AH95" s="16">
        <v>28.6</v>
      </c>
      <c r="AI95" s="16">
        <v>64.900000000000006</v>
      </c>
      <c r="AJ95" s="16">
        <v>516</v>
      </c>
      <c r="AK95" s="16">
        <v>974</v>
      </c>
      <c r="AL95" s="16">
        <v>1.0900000000000001</v>
      </c>
      <c r="AM95" s="16">
        <v>0.76</v>
      </c>
      <c r="AN95" s="26">
        <v>1.85</v>
      </c>
      <c r="AO95" s="16">
        <v>0.94</v>
      </c>
      <c r="AP95" s="16">
        <v>1.71</v>
      </c>
      <c r="AQ95" s="16">
        <v>1.18</v>
      </c>
      <c r="AR95" s="16">
        <v>0.84</v>
      </c>
      <c r="AS95" s="26">
        <v>2.02</v>
      </c>
      <c r="AT95" s="16">
        <v>1.07</v>
      </c>
      <c r="AU95" s="16">
        <v>1.91</v>
      </c>
      <c r="AV95" s="20">
        <f t="shared" si="20"/>
        <v>0.91584158415841588</v>
      </c>
      <c r="AW95" s="19">
        <f t="shared" si="21"/>
        <v>-0.63300419793457374</v>
      </c>
      <c r="AX95" s="5">
        <f t="shared" si="22"/>
        <v>-1.2425076145811678</v>
      </c>
      <c r="AY95" s="5">
        <f t="shared" si="17"/>
        <v>-0.9935386387038454</v>
      </c>
      <c r="AZ95" s="5">
        <f t="shared" si="23"/>
        <v>-0.49446573146047113</v>
      </c>
      <c r="BC95" s="5">
        <f t="shared" si="18"/>
        <v>0.99980866020861114</v>
      </c>
      <c r="BD95" s="5">
        <f t="shared" si="19"/>
        <v>-0.14980866020861117</v>
      </c>
      <c r="BJ95" s="5" t="str">
        <f t="shared" si="24"/>
        <v>Low</v>
      </c>
      <c r="BK95" s="5" t="str">
        <f t="shared" si="25"/>
        <v>Low</v>
      </c>
      <c r="BL95" s="5" t="str">
        <f t="shared" si="26"/>
        <v>Mid</v>
      </c>
      <c r="BM95" s="5" t="str">
        <f t="shared" si="27"/>
        <v>Mid</v>
      </c>
      <c r="BN95" s="5" t="str">
        <f t="shared" si="28"/>
        <v>Direct counters</v>
      </c>
    </row>
    <row r="96" spans="1:66" s="17" customFormat="1" ht="17">
      <c r="A96" s="15" t="s">
        <v>130</v>
      </c>
      <c r="B96" s="16" t="s">
        <v>114</v>
      </c>
      <c r="C96" s="16">
        <v>17</v>
      </c>
      <c r="D96" s="16">
        <v>34</v>
      </c>
      <c r="E96" s="16">
        <v>6</v>
      </c>
      <c r="F96" s="16">
        <v>7</v>
      </c>
      <c r="G96" s="16">
        <v>21</v>
      </c>
      <c r="H96" s="16">
        <v>49</v>
      </c>
      <c r="I96" s="16">
        <v>80</v>
      </c>
      <c r="J96" s="16">
        <v>-31</v>
      </c>
      <c r="K96" s="16">
        <v>25</v>
      </c>
      <c r="L96" s="26">
        <v>0.74</v>
      </c>
      <c r="M96" s="16">
        <v>39.799999999999997</v>
      </c>
      <c r="N96" s="16">
        <v>61</v>
      </c>
      <c r="O96" s="16">
        <v>-21.1</v>
      </c>
      <c r="P96" s="16">
        <v>-0.62</v>
      </c>
      <c r="Q96" s="16">
        <v>27</v>
      </c>
      <c r="R96" s="16">
        <v>25.6</v>
      </c>
      <c r="S96" s="16">
        <v>43.6</v>
      </c>
      <c r="T96" s="16">
        <v>34</v>
      </c>
      <c r="U96" s="16">
        <v>374</v>
      </c>
      <c r="V96" s="16">
        <v>3060</v>
      </c>
      <c r="W96" s="16">
        <v>34</v>
      </c>
      <c r="X96" s="16">
        <v>49</v>
      </c>
      <c r="Y96" s="16">
        <v>29</v>
      </c>
      <c r="Z96" s="16">
        <v>78</v>
      </c>
      <c r="AA96" s="16">
        <v>45</v>
      </c>
      <c r="AB96" s="16">
        <v>4</v>
      </c>
      <c r="AC96" s="16">
        <v>5</v>
      </c>
      <c r="AD96" s="16">
        <v>77</v>
      </c>
      <c r="AE96" s="16">
        <v>4</v>
      </c>
      <c r="AF96" s="16">
        <v>39.799999999999997</v>
      </c>
      <c r="AG96" s="16">
        <v>35.9</v>
      </c>
      <c r="AH96" s="16">
        <v>26.7</v>
      </c>
      <c r="AI96" s="16">
        <v>62.6</v>
      </c>
      <c r="AJ96" s="16">
        <v>359</v>
      </c>
      <c r="AK96" s="16">
        <v>875</v>
      </c>
      <c r="AL96" s="16">
        <v>1.44</v>
      </c>
      <c r="AM96" s="16">
        <v>0.85</v>
      </c>
      <c r="AN96" s="26">
        <v>2.29</v>
      </c>
      <c r="AO96" s="16">
        <v>1.32</v>
      </c>
      <c r="AP96" s="16">
        <v>2.1800000000000002</v>
      </c>
      <c r="AQ96" s="16">
        <v>1.17</v>
      </c>
      <c r="AR96" s="16">
        <v>0.79</v>
      </c>
      <c r="AS96" s="26">
        <v>1.96</v>
      </c>
      <c r="AT96" s="16">
        <v>1.06</v>
      </c>
      <c r="AU96" s="16">
        <v>1.84</v>
      </c>
      <c r="AV96" s="20">
        <f t="shared" si="20"/>
        <v>1.1683673469387756</v>
      </c>
      <c r="AW96" s="19">
        <f t="shared" si="21"/>
        <v>-8.4530406739571309E-2</v>
      </c>
      <c r="AX96" s="5">
        <f t="shared" si="22"/>
        <v>-1.5746164080389795</v>
      </c>
      <c r="AY96" s="5">
        <f t="shared" si="17"/>
        <v>-0.97824852820118902</v>
      </c>
      <c r="AZ96" s="5">
        <f t="shared" si="23"/>
        <v>-0.5842835369859305</v>
      </c>
      <c r="BC96" s="5">
        <f t="shared" si="18"/>
        <v>1.1806072213715764</v>
      </c>
      <c r="BD96" s="5">
        <f t="shared" si="19"/>
        <v>-0.44060722137157637</v>
      </c>
      <c r="BJ96" s="5" t="str">
        <f t="shared" si="24"/>
        <v>Low</v>
      </c>
      <c r="BK96" s="5" t="str">
        <f t="shared" si="25"/>
        <v>Low</v>
      </c>
      <c r="BL96" s="5" t="str">
        <f t="shared" si="26"/>
        <v>Mid</v>
      </c>
      <c r="BM96" s="5" t="str">
        <f t="shared" si="27"/>
        <v>Mid</v>
      </c>
      <c r="BN96" s="5" t="str">
        <f t="shared" si="28"/>
        <v>Direct counters</v>
      </c>
    </row>
    <row r="97" spans="1:66" s="17" customFormat="1" ht="17">
      <c r="A97" s="15" t="s">
        <v>129</v>
      </c>
      <c r="B97" s="16" t="s">
        <v>114</v>
      </c>
      <c r="C97" s="16">
        <v>18</v>
      </c>
      <c r="D97" s="16">
        <v>34</v>
      </c>
      <c r="E97" s="16">
        <v>6</v>
      </c>
      <c r="F97" s="16">
        <v>7</v>
      </c>
      <c r="G97" s="16">
        <v>21</v>
      </c>
      <c r="H97" s="16">
        <v>33</v>
      </c>
      <c r="I97" s="16">
        <v>67</v>
      </c>
      <c r="J97" s="16">
        <v>-34</v>
      </c>
      <c r="K97" s="16">
        <v>25</v>
      </c>
      <c r="L97" s="26">
        <v>0.74</v>
      </c>
      <c r="M97" s="16">
        <v>41.8</v>
      </c>
      <c r="N97" s="16">
        <v>63.2</v>
      </c>
      <c r="O97" s="16">
        <v>-21.3</v>
      </c>
      <c r="P97" s="16">
        <v>-0.63</v>
      </c>
      <c r="Q97" s="16">
        <v>27</v>
      </c>
      <c r="R97" s="16">
        <v>28</v>
      </c>
      <c r="S97" s="16">
        <v>45.5</v>
      </c>
      <c r="T97" s="16">
        <v>34</v>
      </c>
      <c r="U97" s="16">
        <v>374</v>
      </c>
      <c r="V97" s="16">
        <v>3060</v>
      </c>
      <c r="W97" s="16">
        <v>34</v>
      </c>
      <c r="X97" s="16">
        <v>32</v>
      </c>
      <c r="Y97" s="16">
        <v>23</v>
      </c>
      <c r="Z97" s="16">
        <v>55</v>
      </c>
      <c r="AA97" s="16">
        <v>31</v>
      </c>
      <c r="AB97" s="16">
        <v>1</v>
      </c>
      <c r="AC97" s="16">
        <v>3</v>
      </c>
      <c r="AD97" s="16">
        <v>71</v>
      </c>
      <c r="AE97" s="16">
        <v>2</v>
      </c>
      <c r="AF97" s="16">
        <v>41.8</v>
      </c>
      <c r="AG97" s="16">
        <v>39.299999999999997</v>
      </c>
      <c r="AH97" s="16">
        <v>30</v>
      </c>
      <c r="AI97" s="16">
        <v>69.400000000000006</v>
      </c>
      <c r="AJ97" s="16">
        <v>378</v>
      </c>
      <c r="AK97" s="16">
        <v>1090</v>
      </c>
      <c r="AL97" s="16">
        <v>0.94</v>
      </c>
      <c r="AM97" s="16">
        <v>0.68</v>
      </c>
      <c r="AN97" s="26">
        <v>1.62</v>
      </c>
      <c r="AO97" s="16">
        <v>0.91</v>
      </c>
      <c r="AP97" s="16">
        <v>1.59</v>
      </c>
      <c r="AQ97" s="16">
        <v>1.23</v>
      </c>
      <c r="AR97" s="16">
        <v>0.88</v>
      </c>
      <c r="AS97" s="26">
        <v>2.11</v>
      </c>
      <c r="AT97" s="16">
        <v>1.1599999999999999</v>
      </c>
      <c r="AU97" s="16">
        <v>2.04</v>
      </c>
      <c r="AV97" s="20">
        <f t="shared" si="20"/>
        <v>0.76777251184834128</v>
      </c>
      <c r="AW97" s="19">
        <f t="shared" si="21"/>
        <v>-0.91970640696832495</v>
      </c>
      <c r="AX97" s="5">
        <f t="shared" si="22"/>
        <v>-0.853370038408378</v>
      </c>
      <c r="AY97" s="5">
        <f t="shared" si="17"/>
        <v>-0.68773642865072249</v>
      </c>
      <c r="AZ97" s="5">
        <f t="shared" si="23"/>
        <v>-0.35973902317228229</v>
      </c>
      <c r="BC97" s="5">
        <f t="shared" si="18"/>
        <v>0.95943865325698074</v>
      </c>
      <c r="BD97" s="5">
        <f t="shared" si="19"/>
        <v>-0.21943865325698075</v>
      </c>
      <c r="BJ97" s="5" t="str">
        <f t="shared" si="24"/>
        <v>Mid</v>
      </c>
      <c r="BK97" s="5" t="str">
        <f t="shared" si="25"/>
        <v>Low</v>
      </c>
      <c r="BL97" s="5" t="str">
        <f t="shared" si="26"/>
        <v>Mid</v>
      </c>
      <c r="BM97" s="5" t="str">
        <f t="shared" si="27"/>
        <v>Low</v>
      </c>
      <c r="BN97" s="5" t="str">
        <f t="shared" si="28"/>
        <v>Deep-block survivalists</v>
      </c>
    </row>
  </sheetData>
  <pageMargins left="0.75" right="0.75" top="1" bottom="1" header="0.5" footer="0.5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7D1D4-81EB-DB4F-8DF0-0BF6B1A2C7DE}">
  <dimension ref="A1:I97"/>
  <sheetViews>
    <sheetView zoomScale="84" zoomScaleNormal="10" workbookViewId="0">
      <pane xSplit="1" topLeftCell="B1" activePane="topRight" state="frozen"/>
      <selection pane="topRight" activeCell="I2" sqref="I2"/>
    </sheetView>
  </sheetViews>
  <sheetFormatPr baseColWidth="10" defaultRowHeight="16"/>
  <cols>
    <col min="1" max="1" width="15.6640625" style="1" bestFit="1" customWidth="1"/>
    <col min="2" max="2" width="10.83203125" style="30"/>
    <col min="3" max="8" width="10.83203125" style="31"/>
    <col min="9" max="9" width="17.83203125" style="31" bestFit="1" customWidth="1"/>
  </cols>
  <sheetData>
    <row r="1" spans="1:9" s="28" customFormat="1" ht="51">
      <c r="A1" s="2" t="s">
        <v>144</v>
      </c>
      <c r="B1" s="21" t="s">
        <v>9</v>
      </c>
      <c r="C1" s="2" t="s">
        <v>11</v>
      </c>
      <c r="D1" s="2" t="s">
        <v>16</v>
      </c>
      <c r="E1" s="2" t="s">
        <v>34</v>
      </c>
      <c r="F1" s="21" t="s">
        <v>37</v>
      </c>
      <c r="G1" s="2" t="s">
        <v>40</v>
      </c>
      <c r="H1" s="21" t="s">
        <v>42</v>
      </c>
      <c r="I1" s="32" t="s">
        <v>148</v>
      </c>
    </row>
    <row r="2" spans="1:9" s="5" customFormat="1" ht="17">
      <c r="A2" s="3" t="s">
        <v>55</v>
      </c>
      <c r="B2" s="22">
        <v>2.16</v>
      </c>
      <c r="C2" s="4">
        <v>29.6</v>
      </c>
      <c r="D2" s="4">
        <v>54.6</v>
      </c>
      <c r="E2" s="4">
        <v>1546</v>
      </c>
      <c r="F2" s="22">
        <v>2.58</v>
      </c>
      <c r="G2" s="4">
        <v>1.39</v>
      </c>
      <c r="H2" s="22">
        <v>2.42</v>
      </c>
      <c r="I2" s="33">
        <v>1.0661157024793388</v>
      </c>
    </row>
    <row r="3" spans="1:9" s="5" customFormat="1" ht="17">
      <c r="A3" s="3" t="s">
        <v>45</v>
      </c>
      <c r="B3" s="22">
        <v>2.13</v>
      </c>
      <c r="C3" s="4">
        <v>36.4</v>
      </c>
      <c r="D3" s="4">
        <v>59.4</v>
      </c>
      <c r="E3" s="4">
        <v>1730</v>
      </c>
      <c r="F3" s="22">
        <v>3.5</v>
      </c>
      <c r="G3" s="4">
        <v>1.76</v>
      </c>
      <c r="H3" s="22">
        <v>3.03</v>
      </c>
      <c r="I3" s="33">
        <v>1.1551155115511551</v>
      </c>
    </row>
    <row r="4" spans="1:9" s="5" customFormat="1" ht="17">
      <c r="A4" s="3" t="s">
        <v>49</v>
      </c>
      <c r="B4" s="22">
        <v>1.95</v>
      </c>
      <c r="C4" s="4">
        <v>38.6</v>
      </c>
      <c r="D4" s="4">
        <v>55.3</v>
      </c>
      <c r="E4" s="4">
        <v>1824</v>
      </c>
      <c r="F4" s="22">
        <v>3.42</v>
      </c>
      <c r="G4" s="4">
        <v>1.71</v>
      </c>
      <c r="H4" s="22">
        <v>2.94</v>
      </c>
      <c r="I4" s="33">
        <v>1.1632653061224489</v>
      </c>
    </row>
    <row r="5" spans="1:9" s="5" customFormat="1" ht="17">
      <c r="A5" s="3" t="s">
        <v>48</v>
      </c>
      <c r="B5" s="22">
        <v>1.84</v>
      </c>
      <c r="C5" s="4">
        <v>34</v>
      </c>
      <c r="D5" s="4">
        <v>57.2</v>
      </c>
      <c r="E5" s="4">
        <v>1561</v>
      </c>
      <c r="F5" s="22">
        <v>2.5299999999999998</v>
      </c>
      <c r="G5" s="4">
        <v>1.34</v>
      </c>
      <c r="H5" s="22">
        <v>2.29</v>
      </c>
      <c r="I5" s="33">
        <v>1.1048034934497815</v>
      </c>
    </row>
    <row r="6" spans="1:9" s="5" customFormat="1" ht="17">
      <c r="A6" s="3" t="s">
        <v>51</v>
      </c>
      <c r="B6" s="22">
        <v>1.82</v>
      </c>
      <c r="C6" s="4">
        <v>40.9</v>
      </c>
      <c r="D6" s="4">
        <v>53.9</v>
      </c>
      <c r="E6" s="4">
        <v>1501</v>
      </c>
      <c r="F6" s="22">
        <v>2.37</v>
      </c>
      <c r="G6" s="4">
        <v>1.39</v>
      </c>
      <c r="H6" s="22">
        <v>2.3199999999999998</v>
      </c>
      <c r="I6" s="33">
        <v>1.021551724137931</v>
      </c>
    </row>
    <row r="7" spans="1:9" s="5" customFormat="1" ht="17">
      <c r="A7" s="3" t="s">
        <v>53</v>
      </c>
      <c r="B7" s="22">
        <v>1.71</v>
      </c>
      <c r="C7" s="4">
        <v>42.8</v>
      </c>
      <c r="D7" s="4">
        <v>51</v>
      </c>
      <c r="E7" s="4">
        <v>1240</v>
      </c>
      <c r="F7" s="22">
        <v>2.5499999999999998</v>
      </c>
      <c r="G7" s="4">
        <v>1.29</v>
      </c>
      <c r="H7" s="22">
        <v>2.21</v>
      </c>
      <c r="I7" s="33">
        <v>1.1538461538461537</v>
      </c>
    </row>
    <row r="8" spans="1:9" s="5" customFormat="1" ht="17">
      <c r="A8" s="3" t="s">
        <v>52</v>
      </c>
      <c r="B8" s="22">
        <v>1.71</v>
      </c>
      <c r="C8" s="4">
        <v>37.700000000000003</v>
      </c>
      <c r="D8" s="4">
        <v>55.1</v>
      </c>
      <c r="E8" s="4">
        <v>1588</v>
      </c>
      <c r="F8" s="22">
        <v>2.71</v>
      </c>
      <c r="G8" s="4">
        <v>1.51</v>
      </c>
      <c r="H8" s="22">
        <v>2.52</v>
      </c>
      <c r="I8" s="33">
        <v>1.0753968253968254</v>
      </c>
    </row>
    <row r="9" spans="1:9" s="5" customFormat="1" ht="17">
      <c r="A9" s="3" t="s">
        <v>47</v>
      </c>
      <c r="B9" s="22">
        <v>1.66</v>
      </c>
      <c r="C9" s="4">
        <v>41.3</v>
      </c>
      <c r="D9" s="4">
        <v>53.9</v>
      </c>
      <c r="E9" s="4">
        <v>1589</v>
      </c>
      <c r="F9" s="22">
        <v>2.68</v>
      </c>
      <c r="G9" s="4">
        <v>1.68</v>
      </c>
      <c r="H9" s="22">
        <v>2.91</v>
      </c>
      <c r="I9" s="33">
        <v>0.92096219931271484</v>
      </c>
    </row>
    <row r="10" spans="1:9" s="5" customFormat="1" ht="17">
      <c r="A10" s="3" t="s">
        <v>50</v>
      </c>
      <c r="B10" s="22">
        <v>1.63</v>
      </c>
      <c r="C10" s="4">
        <v>36.700000000000003</v>
      </c>
      <c r="D10" s="4">
        <v>58.1</v>
      </c>
      <c r="E10" s="4">
        <v>1468</v>
      </c>
      <c r="F10" s="22">
        <v>2.61</v>
      </c>
      <c r="G10" s="4">
        <v>1.3</v>
      </c>
      <c r="H10" s="22">
        <v>2.2200000000000002</v>
      </c>
      <c r="I10" s="33">
        <v>1.1756756756756754</v>
      </c>
    </row>
    <row r="11" spans="1:9" s="5" customFormat="1" ht="17">
      <c r="A11" s="3" t="s">
        <v>143</v>
      </c>
      <c r="B11" s="22">
        <v>1.29</v>
      </c>
      <c r="C11" s="4">
        <v>43</v>
      </c>
      <c r="D11" s="4">
        <v>54.6</v>
      </c>
      <c r="E11" s="4">
        <v>1377</v>
      </c>
      <c r="F11" s="22">
        <v>2.1800000000000002</v>
      </c>
      <c r="G11" s="4">
        <v>1.2</v>
      </c>
      <c r="H11" s="22">
        <v>2.16</v>
      </c>
      <c r="I11" s="33">
        <v>1.0092592592592593</v>
      </c>
    </row>
    <row r="12" spans="1:9" s="5" customFormat="1" ht="17">
      <c r="A12" s="3" t="s">
        <v>54</v>
      </c>
      <c r="B12" s="22">
        <v>1.1599999999999999</v>
      </c>
      <c r="C12" s="4">
        <v>50.4</v>
      </c>
      <c r="D12" s="4">
        <v>47.5</v>
      </c>
      <c r="E12" s="4">
        <v>1113</v>
      </c>
      <c r="F12" s="22">
        <v>1.5</v>
      </c>
      <c r="G12" s="4">
        <v>0.91</v>
      </c>
      <c r="H12" s="22">
        <v>1.5</v>
      </c>
      <c r="I12" s="33">
        <v>1</v>
      </c>
    </row>
    <row r="13" spans="1:9" s="5" customFormat="1" ht="17">
      <c r="A13" s="3" t="s">
        <v>60</v>
      </c>
      <c r="B13" s="22">
        <v>1.1599999999999999</v>
      </c>
      <c r="C13" s="4">
        <v>52.6</v>
      </c>
      <c r="D13" s="4">
        <v>47.2</v>
      </c>
      <c r="E13" s="4">
        <v>1160</v>
      </c>
      <c r="F13" s="22">
        <v>1.82</v>
      </c>
      <c r="G13" s="4">
        <v>1.01</v>
      </c>
      <c r="H13" s="22">
        <v>1.72</v>
      </c>
      <c r="I13" s="33">
        <v>1.058139534883721</v>
      </c>
    </row>
    <row r="14" spans="1:9" s="5" customFormat="1" ht="17">
      <c r="A14" s="3" t="s">
        <v>56</v>
      </c>
      <c r="B14" s="22">
        <v>1.1299999999999999</v>
      </c>
      <c r="C14" s="4">
        <v>47.2</v>
      </c>
      <c r="D14" s="4">
        <v>45.6</v>
      </c>
      <c r="E14" s="4">
        <v>980</v>
      </c>
      <c r="F14" s="22">
        <v>1.63</v>
      </c>
      <c r="G14" s="4">
        <v>0.98</v>
      </c>
      <c r="H14" s="22">
        <v>1.68</v>
      </c>
      <c r="I14" s="33">
        <v>0.97023809523809523</v>
      </c>
    </row>
    <row r="15" spans="1:9" s="5" customFormat="1" ht="17">
      <c r="A15" s="3" t="s">
        <v>58</v>
      </c>
      <c r="B15" s="22">
        <v>0.97</v>
      </c>
      <c r="C15" s="4">
        <v>53.4</v>
      </c>
      <c r="D15" s="4">
        <v>38.700000000000003</v>
      </c>
      <c r="E15" s="4">
        <v>1011</v>
      </c>
      <c r="F15" s="22">
        <v>1.34</v>
      </c>
      <c r="G15" s="4">
        <v>0.89</v>
      </c>
      <c r="H15" s="22">
        <v>1.54</v>
      </c>
      <c r="I15" s="33">
        <v>0.8701298701298702</v>
      </c>
    </row>
    <row r="16" spans="1:9" s="5" customFormat="1" ht="17">
      <c r="A16" s="3" t="s">
        <v>142</v>
      </c>
      <c r="B16" s="22">
        <v>0.95</v>
      </c>
      <c r="C16" s="4">
        <v>56.4</v>
      </c>
      <c r="D16" s="4">
        <v>44.2</v>
      </c>
      <c r="E16" s="4">
        <v>1059</v>
      </c>
      <c r="F16" s="22">
        <v>1.95</v>
      </c>
      <c r="G16" s="4">
        <v>1.1299999999999999</v>
      </c>
      <c r="H16" s="22">
        <v>1.9</v>
      </c>
      <c r="I16" s="33">
        <v>1.0263157894736843</v>
      </c>
    </row>
    <row r="17" spans="1:9" s="5" customFormat="1" ht="17">
      <c r="A17" s="3" t="s">
        <v>61</v>
      </c>
      <c r="B17" s="22">
        <v>0.95</v>
      </c>
      <c r="C17" s="4">
        <v>55.3</v>
      </c>
      <c r="D17" s="4">
        <v>44.9</v>
      </c>
      <c r="E17" s="4">
        <v>1150</v>
      </c>
      <c r="F17" s="22">
        <v>1.82</v>
      </c>
      <c r="G17" s="4">
        <v>1.1200000000000001</v>
      </c>
      <c r="H17" s="22">
        <v>1.97</v>
      </c>
      <c r="I17" s="33">
        <v>0.92385786802030456</v>
      </c>
    </row>
    <row r="18" spans="1:9" s="5" customFormat="1" ht="17">
      <c r="A18" s="3" t="s">
        <v>59</v>
      </c>
      <c r="B18" s="22">
        <v>0.89</v>
      </c>
      <c r="C18" s="4">
        <v>57.1</v>
      </c>
      <c r="D18" s="4">
        <v>43.8</v>
      </c>
      <c r="E18" s="4">
        <v>1071</v>
      </c>
      <c r="F18" s="22">
        <v>1.26</v>
      </c>
      <c r="G18" s="4">
        <v>0.91</v>
      </c>
      <c r="H18" s="22">
        <v>1.56</v>
      </c>
      <c r="I18" s="33">
        <v>0.80769230769230771</v>
      </c>
    </row>
    <row r="19" spans="1:9" s="5" customFormat="1" ht="17">
      <c r="A19" s="3" t="s">
        <v>62</v>
      </c>
      <c r="B19" s="22">
        <v>0.82</v>
      </c>
      <c r="C19" s="4">
        <v>50.1</v>
      </c>
      <c r="D19" s="4">
        <v>41.7</v>
      </c>
      <c r="E19" s="4">
        <v>1013</v>
      </c>
      <c r="F19" s="22">
        <v>1.37</v>
      </c>
      <c r="G19" s="4">
        <v>0.86</v>
      </c>
      <c r="H19" s="22">
        <v>1.46</v>
      </c>
      <c r="I19" s="33">
        <v>0.93835616438356173</v>
      </c>
    </row>
    <row r="20" spans="1:9" s="5" customFormat="1" ht="17">
      <c r="A20" s="3" t="s">
        <v>141</v>
      </c>
      <c r="B20" s="22">
        <v>0.76</v>
      </c>
      <c r="C20" s="4">
        <v>57.5</v>
      </c>
      <c r="D20" s="4">
        <v>45.1</v>
      </c>
      <c r="E20" s="4">
        <v>1066</v>
      </c>
      <c r="F20" s="22">
        <v>1.24</v>
      </c>
      <c r="G20" s="4">
        <v>0.94</v>
      </c>
      <c r="H20" s="22">
        <v>1.53</v>
      </c>
      <c r="I20" s="33">
        <v>0.81045751633986929</v>
      </c>
    </row>
    <row r="21" spans="1:9" s="5" customFormat="1" ht="17">
      <c r="A21" s="3" t="s">
        <v>57</v>
      </c>
      <c r="B21" s="22">
        <v>0.47</v>
      </c>
      <c r="C21" s="4">
        <v>54.7</v>
      </c>
      <c r="D21" s="4">
        <v>48.5</v>
      </c>
      <c r="E21" s="4">
        <v>1096</v>
      </c>
      <c r="F21" s="22">
        <v>1.18</v>
      </c>
      <c r="G21" s="4">
        <v>0.79</v>
      </c>
      <c r="H21" s="22">
        <v>1.34</v>
      </c>
      <c r="I21" s="33">
        <v>0.88059701492537301</v>
      </c>
    </row>
    <row r="22" spans="1:9" s="8" customFormat="1" ht="17">
      <c r="A22" s="6" t="s">
        <v>63</v>
      </c>
      <c r="B22" s="23">
        <v>2.4700000000000002</v>
      </c>
      <c r="C22" s="7">
        <v>31.2</v>
      </c>
      <c r="D22" s="7">
        <v>68</v>
      </c>
      <c r="E22" s="7">
        <v>2123</v>
      </c>
      <c r="F22" s="23">
        <v>4.6500000000000004</v>
      </c>
      <c r="G22" s="7">
        <v>2.61</v>
      </c>
      <c r="H22" s="23">
        <v>4.7</v>
      </c>
      <c r="I22" s="33">
        <v>0.98936170212765961</v>
      </c>
    </row>
    <row r="23" spans="1:9" s="8" customFormat="1" ht="17">
      <c r="A23" s="6" t="s">
        <v>71</v>
      </c>
      <c r="B23" s="23">
        <v>1.91</v>
      </c>
      <c r="C23" s="7">
        <v>45.2</v>
      </c>
      <c r="D23" s="7">
        <v>63.3</v>
      </c>
      <c r="E23" s="7">
        <v>1714</v>
      </c>
      <c r="F23" s="23">
        <v>3.5</v>
      </c>
      <c r="G23" s="7">
        <v>1.88</v>
      </c>
      <c r="H23" s="23">
        <v>3.19</v>
      </c>
      <c r="I23" s="33">
        <v>1.0971786833855799</v>
      </c>
    </row>
    <row r="24" spans="1:9" s="8" customFormat="1" ht="17">
      <c r="A24" s="6" t="s">
        <v>65</v>
      </c>
      <c r="B24" s="23">
        <v>1.79</v>
      </c>
      <c r="C24" s="7">
        <v>34.799999999999997</v>
      </c>
      <c r="D24" s="7">
        <v>55</v>
      </c>
      <c r="E24" s="7">
        <v>1638</v>
      </c>
      <c r="F24" s="23">
        <v>3.29</v>
      </c>
      <c r="G24" s="7">
        <v>2.14</v>
      </c>
      <c r="H24" s="23">
        <v>3.77</v>
      </c>
      <c r="I24" s="33">
        <v>0.87267904509283822</v>
      </c>
    </row>
    <row r="25" spans="1:9" s="8" customFormat="1" ht="17">
      <c r="A25" s="6" t="s">
        <v>68</v>
      </c>
      <c r="B25" s="23">
        <v>1.76</v>
      </c>
      <c r="C25" s="7">
        <v>40.200000000000003</v>
      </c>
      <c r="D25" s="7">
        <v>47.5</v>
      </c>
      <c r="E25" s="7">
        <v>1320</v>
      </c>
      <c r="F25" s="23">
        <v>3.09</v>
      </c>
      <c r="G25" s="7">
        <v>1.81</v>
      </c>
      <c r="H25" s="23">
        <v>3.07</v>
      </c>
      <c r="I25" s="33">
        <v>1.006514657980456</v>
      </c>
    </row>
    <row r="26" spans="1:9" s="8" customFormat="1" ht="17">
      <c r="A26" s="6" t="s">
        <v>67</v>
      </c>
      <c r="B26" s="23">
        <v>1.76</v>
      </c>
      <c r="C26" s="7">
        <v>42.5</v>
      </c>
      <c r="D26" s="7">
        <v>57.6</v>
      </c>
      <c r="E26" s="7">
        <v>1616</v>
      </c>
      <c r="F26" s="23">
        <v>2.38</v>
      </c>
      <c r="G26" s="7">
        <v>1.61</v>
      </c>
      <c r="H26" s="23">
        <v>2.64</v>
      </c>
      <c r="I26" s="33">
        <v>0.90151515151515138</v>
      </c>
    </row>
    <row r="27" spans="1:9" s="8" customFormat="1" ht="17">
      <c r="A27" s="6" t="s">
        <v>69</v>
      </c>
      <c r="B27" s="23">
        <v>1.68</v>
      </c>
      <c r="C27" s="7">
        <v>45.7</v>
      </c>
      <c r="D27" s="7">
        <v>56.4</v>
      </c>
      <c r="E27" s="7">
        <v>1615</v>
      </c>
      <c r="F27" s="23">
        <v>3.18</v>
      </c>
      <c r="G27" s="7">
        <v>1.77</v>
      </c>
      <c r="H27" s="23">
        <v>3.08</v>
      </c>
      <c r="I27" s="33">
        <v>1.0324675324675325</v>
      </c>
    </row>
    <row r="28" spans="1:9" s="8" customFormat="1" ht="17">
      <c r="A28" s="6" t="s">
        <v>76</v>
      </c>
      <c r="B28" s="23">
        <v>1.68</v>
      </c>
      <c r="C28" s="7">
        <v>56.1</v>
      </c>
      <c r="D28" s="7">
        <v>50.1</v>
      </c>
      <c r="E28" s="7">
        <v>1204</v>
      </c>
      <c r="F28" s="23">
        <v>2.85</v>
      </c>
      <c r="G28" s="7">
        <v>1.45</v>
      </c>
      <c r="H28" s="23">
        <v>2.58</v>
      </c>
      <c r="I28" s="33">
        <v>1.1046511627906976</v>
      </c>
    </row>
    <row r="29" spans="1:9" s="8" customFormat="1" ht="17">
      <c r="A29" s="6" t="s">
        <v>70</v>
      </c>
      <c r="B29" s="23">
        <v>1.53</v>
      </c>
      <c r="C29" s="7">
        <v>45.3</v>
      </c>
      <c r="D29" s="7">
        <v>54.1</v>
      </c>
      <c r="E29" s="7">
        <v>1451</v>
      </c>
      <c r="F29" s="23">
        <v>1.94</v>
      </c>
      <c r="G29" s="7">
        <v>1.52</v>
      </c>
      <c r="H29" s="23">
        <v>2.59</v>
      </c>
      <c r="I29" s="33">
        <v>0.74903474903474909</v>
      </c>
    </row>
    <row r="30" spans="1:9" s="8" customFormat="1" ht="17">
      <c r="A30" s="6" t="s">
        <v>66</v>
      </c>
      <c r="B30" s="23">
        <v>1.47</v>
      </c>
      <c r="C30" s="7">
        <v>57.4</v>
      </c>
      <c r="D30" s="7">
        <v>48.4</v>
      </c>
      <c r="E30" s="7">
        <v>1096</v>
      </c>
      <c r="F30" s="23">
        <v>2.4700000000000002</v>
      </c>
      <c r="G30" s="7">
        <v>1.33</v>
      </c>
      <c r="H30" s="23">
        <v>2.2000000000000002</v>
      </c>
      <c r="I30" s="33">
        <v>1.1227272727272728</v>
      </c>
    </row>
    <row r="31" spans="1:9" s="8" customFormat="1" ht="17">
      <c r="A31" s="6" t="s">
        <v>74</v>
      </c>
      <c r="B31" s="23">
        <v>1.24</v>
      </c>
      <c r="C31" s="7">
        <v>36.799999999999997</v>
      </c>
      <c r="D31" s="7">
        <v>45</v>
      </c>
      <c r="E31" s="7">
        <v>1219</v>
      </c>
      <c r="F31" s="23">
        <v>2.2400000000000002</v>
      </c>
      <c r="G31" s="7">
        <v>1.45</v>
      </c>
      <c r="H31" s="23">
        <v>2.46</v>
      </c>
      <c r="I31" s="33">
        <v>0.91056910569105698</v>
      </c>
    </row>
    <row r="32" spans="1:9" s="8" customFormat="1" ht="17">
      <c r="A32" s="6" t="s">
        <v>140</v>
      </c>
      <c r="B32" s="23">
        <v>1.24</v>
      </c>
      <c r="C32" s="7">
        <v>58.6</v>
      </c>
      <c r="D32" s="7">
        <v>42.5</v>
      </c>
      <c r="E32" s="7">
        <v>1084</v>
      </c>
      <c r="F32" s="23">
        <v>2.41</v>
      </c>
      <c r="G32" s="7">
        <v>1.21</v>
      </c>
      <c r="H32" s="23">
        <v>2.15</v>
      </c>
      <c r="I32" s="33">
        <v>1.1209302325581396</v>
      </c>
    </row>
    <row r="33" spans="1:9" s="8" customFormat="1" ht="17">
      <c r="A33" s="6" t="s">
        <v>73</v>
      </c>
      <c r="B33" s="23">
        <v>1.21</v>
      </c>
      <c r="C33" s="7">
        <v>46</v>
      </c>
      <c r="D33" s="7">
        <v>50.9</v>
      </c>
      <c r="E33" s="7">
        <v>1440</v>
      </c>
      <c r="F33" s="23">
        <v>2.44</v>
      </c>
      <c r="G33" s="7">
        <v>1.43</v>
      </c>
      <c r="H33" s="23">
        <v>2.2999999999999998</v>
      </c>
      <c r="I33" s="33">
        <v>1.0608695652173914</v>
      </c>
    </row>
    <row r="34" spans="1:9" s="8" customFormat="1" ht="17">
      <c r="A34" s="6" t="s">
        <v>77</v>
      </c>
      <c r="B34" s="23">
        <v>1.06</v>
      </c>
      <c r="C34" s="7">
        <v>55.5</v>
      </c>
      <c r="D34" s="7">
        <v>40.4</v>
      </c>
      <c r="E34" s="7">
        <v>1053</v>
      </c>
      <c r="F34" s="23">
        <v>1.94</v>
      </c>
      <c r="G34" s="7">
        <v>1.1499999999999999</v>
      </c>
      <c r="H34" s="23">
        <v>1.97</v>
      </c>
      <c r="I34" s="33">
        <v>0.98477157360406087</v>
      </c>
    </row>
    <row r="35" spans="1:9" s="8" customFormat="1" ht="17">
      <c r="A35" s="6" t="s">
        <v>139</v>
      </c>
      <c r="B35" s="23">
        <v>1.06</v>
      </c>
      <c r="C35" s="7">
        <v>57.8</v>
      </c>
      <c r="D35" s="7">
        <v>41.2</v>
      </c>
      <c r="E35" s="7">
        <v>953</v>
      </c>
      <c r="F35" s="23">
        <v>1.41</v>
      </c>
      <c r="G35" s="7">
        <v>1.06</v>
      </c>
      <c r="H35" s="23">
        <v>1.75</v>
      </c>
      <c r="I35" s="33">
        <v>0.80571428571428572</v>
      </c>
    </row>
    <row r="36" spans="1:9" s="8" customFormat="1" ht="17">
      <c r="A36" s="6" t="s">
        <v>78</v>
      </c>
      <c r="B36" s="23">
        <v>1</v>
      </c>
      <c r="C36" s="7">
        <v>62.8</v>
      </c>
      <c r="D36" s="7">
        <v>43.1</v>
      </c>
      <c r="E36" s="7">
        <v>1051</v>
      </c>
      <c r="F36" s="23">
        <v>1.71</v>
      </c>
      <c r="G36" s="7">
        <v>1.22</v>
      </c>
      <c r="H36" s="23">
        <v>1.94</v>
      </c>
      <c r="I36" s="33">
        <v>0.88144329896907214</v>
      </c>
    </row>
    <row r="37" spans="1:9" s="8" customFormat="1" ht="17">
      <c r="A37" s="6" t="s">
        <v>72</v>
      </c>
      <c r="B37" s="23">
        <v>0.97</v>
      </c>
      <c r="C37" s="7">
        <v>57.4</v>
      </c>
      <c r="D37" s="7">
        <v>44.1</v>
      </c>
      <c r="E37" s="7">
        <v>1156</v>
      </c>
      <c r="F37" s="23">
        <v>1.5</v>
      </c>
      <c r="G37" s="7">
        <v>1.1000000000000001</v>
      </c>
      <c r="H37" s="23">
        <v>1.88</v>
      </c>
      <c r="I37" s="33">
        <v>0.79787234042553201</v>
      </c>
    </row>
    <row r="38" spans="1:9" s="8" customFormat="1" ht="17">
      <c r="A38" s="6" t="s">
        <v>138</v>
      </c>
      <c r="B38" s="23">
        <v>0.88</v>
      </c>
      <c r="C38" s="7">
        <v>74.3</v>
      </c>
      <c r="D38" s="7">
        <v>47.1</v>
      </c>
      <c r="E38" s="7">
        <v>1262</v>
      </c>
      <c r="F38" s="23">
        <v>1.97</v>
      </c>
      <c r="G38" s="7">
        <v>1.07</v>
      </c>
      <c r="H38" s="23">
        <v>1.79</v>
      </c>
      <c r="I38" s="33">
        <v>1.1005586592178771</v>
      </c>
    </row>
    <row r="39" spans="1:9" s="8" customFormat="1" ht="17">
      <c r="A39" s="6" t="s">
        <v>75</v>
      </c>
      <c r="B39" s="23">
        <v>0.47</v>
      </c>
      <c r="C39" s="7">
        <v>63.3</v>
      </c>
      <c r="D39" s="7">
        <v>45.3</v>
      </c>
      <c r="E39" s="7">
        <v>1039</v>
      </c>
      <c r="F39" s="23">
        <v>1.06</v>
      </c>
      <c r="G39" s="7">
        <v>0.98</v>
      </c>
      <c r="H39" s="23">
        <v>1.66</v>
      </c>
      <c r="I39" s="33">
        <v>0.63855421686746994</v>
      </c>
    </row>
    <row r="40" spans="1:9" s="11" customFormat="1" ht="17">
      <c r="A40" s="9" t="s">
        <v>81</v>
      </c>
      <c r="B40" s="24">
        <v>2.3199999999999998</v>
      </c>
      <c r="C40" s="10">
        <v>41.9</v>
      </c>
      <c r="D40" s="10">
        <v>68.3</v>
      </c>
      <c r="E40" s="10">
        <v>2212</v>
      </c>
      <c r="F40" s="24">
        <v>4.5</v>
      </c>
      <c r="G40" s="10">
        <v>2.41</v>
      </c>
      <c r="H40" s="24">
        <v>4.18</v>
      </c>
      <c r="I40" s="33">
        <v>1.0765550239234452</v>
      </c>
    </row>
    <row r="41" spans="1:9" s="11" customFormat="1" ht="17">
      <c r="A41" s="9" t="s">
        <v>79</v>
      </c>
      <c r="B41" s="24">
        <v>2.21</v>
      </c>
      <c r="C41" s="10">
        <v>42.8</v>
      </c>
      <c r="D41" s="10">
        <v>60.4</v>
      </c>
      <c r="E41" s="10">
        <v>1967</v>
      </c>
      <c r="F41" s="24">
        <v>3.5</v>
      </c>
      <c r="G41" s="10">
        <v>1.98</v>
      </c>
      <c r="H41" s="24">
        <v>3.42</v>
      </c>
      <c r="I41" s="33">
        <v>1.0233918128654971</v>
      </c>
    </row>
    <row r="42" spans="1:9" s="11" customFormat="1" ht="17">
      <c r="A42" s="9" t="s">
        <v>83</v>
      </c>
      <c r="B42" s="24">
        <v>2</v>
      </c>
      <c r="C42" s="10">
        <v>33.4</v>
      </c>
      <c r="D42" s="10">
        <v>52.6</v>
      </c>
      <c r="E42" s="10">
        <v>1559</v>
      </c>
      <c r="F42" s="24">
        <v>3.13</v>
      </c>
      <c r="G42" s="10">
        <v>1.7</v>
      </c>
      <c r="H42" s="24">
        <v>2.96</v>
      </c>
      <c r="I42" s="33">
        <v>1.0574324324324325</v>
      </c>
    </row>
    <row r="43" spans="1:9" s="11" customFormat="1" ht="17">
      <c r="A43" s="9" t="s">
        <v>84</v>
      </c>
      <c r="B43" s="24">
        <v>1.84</v>
      </c>
      <c r="C43" s="10">
        <v>37.799999999999997</v>
      </c>
      <c r="D43" s="10">
        <v>48.4</v>
      </c>
      <c r="E43" s="10">
        <v>1579</v>
      </c>
      <c r="F43" s="24">
        <v>2.4500000000000002</v>
      </c>
      <c r="G43" s="10">
        <v>1.39</v>
      </c>
      <c r="H43" s="24">
        <v>2.36</v>
      </c>
      <c r="I43" s="33">
        <v>1.0381355932203391</v>
      </c>
    </row>
    <row r="44" spans="1:9" s="11" customFormat="1" ht="17">
      <c r="A44" s="9" t="s">
        <v>87</v>
      </c>
      <c r="B44" s="24">
        <v>1.84</v>
      </c>
      <c r="C44" s="10">
        <v>44.4</v>
      </c>
      <c r="D44" s="10">
        <v>47.6</v>
      </c>
      <c r="E44" s="10">
        <v>1522</v>
      </c>
      <c r="F44" s="24">
        <v>3.16</v>
      </c>
      <c r="G44" s="10">
        <v>1.71</v>
      </c>
      <c r="H44" s="24">
        <v>3.01</v>
      </c>
      <c r="I44" s="33">
        <v>1.0498338870431896</v>
      </c>
    </row>
    <row r="45" spans="1:9" s="11" customFormat="1" ht="17">
      <c r="A45" s="9" t="s">
        <v>86</v>
      </c>
      <c r="B45" s="24">
        <v>1.58</v>
      </c>
      <c r="C45" s="10">
        <v>50.6</v>
      </c>
      <c r="D45" s="10">
        <v>52.4</v>
      </c>
      <c r="E45" s="10">
        <v>1486</v>
      </c>
      <c r="F45" s="24">
        <v>2.42</v>
      </c>
      <c r="G45" s="10">
        <v>1.44</v>
      </c>
      <c r="H45" s="24">
        <v>2.4300000000000002</v>
      </c>
      <c r="I45" s="33">
        <v>0.99588477366255135</v>
      </c>
    </row>
    <row r="46" spans="1:9" s="11" customFormat="1" ht="17">
      <c r="A46" s="9" t="s">
        <v>91</v>
      </c>
      <c r="B46" s="24">
        <v>1.45</v>
      </c>
      <c r="C46" s="10">
        <v>43.4</v>
      </c>
      <c r="D46" s="10">
        <v>53.6</v>
      </c>
      <c r="E46" s="10">
        <v>1659</v>
      </c>
      <c r="F46" s="24">
        <v>2.58</v>
      </c>
      <c r="G46" s="10">
        <v>1.43</v>
      </c>
      <c r="H46" s="24">
        <v>2.44</v>
      </c>
      <c r="I46" s="33">
        <v>1.0573770491803278</v>
      </c>
    </row>
    <row r="47" spans="1:9" s="11" customFormat="1" ht="17">
      <c r="A47" s="9" t="s">
        <v>89</v>
      </c>
      <c r="B47" s="24">
        <v>1.37</v>
      </c>
      <c r="C47" s="10">
        <v>53.7</v>
      </c>
      <c r="D47" s="10">
        <v>46.1</v>
      </c>
      <c r="E47" s="10">
        <v>1221</v>
      </c>
      <c r="F47" s="24">
        <v>1.95</v>
      </c>
      <c r="G47" s="10">
        <v>1.1599999999999999</v>
      </c>
      <c r="H47" s="24">
        <v>1.94</v>
      </c>
      <c r="I47" s="33">
        <v>1.0051546391752577</v>
      </c>
    </row>
    <row r="48" spans="1:9" s="11" customFormat="1" ht="17">
      <c r="A48" s="9" t="s">
        <v>95</v>
      </c>
      <c r="B48" s="24">
        <v>1.37</v>
      </c>
      <c r="C48" s="10">
        <v>49</v>
      </c>
      <c r="D48" s="10">
        <v>51.7</v>
      </c>
      <c r="E48" s="10">
        <v>1362</v>
      </c>
      <c r="F48" s="24">
        <v>1.71</v>
      </c>
      <c r="G48" s="10">
        <v>1.2</v>
      </c>
      <c r="H48" s="24">
        <v>2.15</v>
      </c>
      <c r="I48" s="33">
        <v>0.79534883720930238</v>
      </c>
    </row>
    <row r="49" spans="1:9" s="11" customFormat="1" ht="17">
      <c r="A49" s="9" t="s">
        <v>93</v>
      </c>
      <c r="B49" s="24">
        <v>1.26</v>
      </c>
      <c r="C49" s="10">
        <v>46.8</v>
      </c>
      <c r="D49" s="10">
        <v>46.8</v>
      </c>
      <c r="E49" s="10">
        <v>1184</v>
      </c>
      <c r="F49" s="24">
        <v>1.53</v>
      </c>
      <c r="G49" s="10">
        <v>1.02</v>
      </c>
      <c r="H49" s="24">
        <v>1.72</v>
      </c>
      <c r="I49" s="33">
        <v>0.88953488372093026</v>
      </c>
    </row>
    <row r="50" spans="1:9" s="11" customFormat="1" ht="17">
      <c r="A50" s="9" t="s">
        <v>88</v>
      </c>
      <c r="B50" s="24">
        <v>1.21</v>
      </c>
      <c r="C50" s="10">
        <v>51.9</v>
      </c>
      <c r="D50" s="10">
        <v>48.4</v>
      </c>
      <c r="E50" s="10">
        <v>1340</v>
      </c>
      <c r="F50" s="24">
        <v>1.82</v>
      </c>
      <c r="G50" s="10">
        <v>1.1399999999999999</v>
      </c>
      <c r="H50" s="24">
        <v>1.93</v>
      </c>
      <c r="I50" s="33">
        <v>0.94300518134715028</v>
      </c>
    </row>
    <row r="51" spans="1:9" s="11" customFormat="1" ht="17">
      <c r="A51" s="9" t="s">
        <v>85</v>
      </c>
      <c r="B51" s="24">
        <v>1.21</v>
      </c>
      <c r="C51" s="10">
        <v>43.9</v>
      </c>
      <c r="D51" s="10">
        <v>53.8</v>
      </c>
      <c r="E51" s="10">
        <v>1341</v>
      </c>
      <c r="F51" s="24">
        <v>1.47</v>
      </c>
      <c r="G51" s="10">
        <v>1.1200000000000001</v>
      </c>
      <c r="H51" s="24">
        <v>1.93</v>
      </c>
      <c r="I51" s="33">
        <v>0.76165803108808294</v>
      </c>
    </row>
    <row r="52" spans="1:9" s="11" customFormat="1" ht="17">
      <c r="A52" s="9" t="s">
        <v>90</v>
      </c>
      <c r="B52" s="24">
        <v>1.1100000000000001</v>
      </c>
      <c r="C52" s="10">
        <v>46.2</v>
      </c>
      <c r="D52" s="10">
        <v>41.8</v>
      </c>
      <c r="E52" s="10">
        <v>981</v>
      </c>
      <c r="F52" s="24">
        <v>1.45</v>
      </c>
      <c r="G52" s="10">
        <v>0.97</v>
      </c>
      <c r="H52" s="24">
        <v>1.6</v>
      </c>
      <c r="I52" s="33">
        <v>0.90624999999999989</v>
      </c>
    </row>
    <row r="53" spans="1:9" s="11" customFormat="1" ht="17">
      <c r="A53" s="9" t="s">
        <v>146</v>
      </c>
      <c r="B53" s="24">
        <v>1.1100000000000001</v>
      </c>
      <c r="C53" s="10">
        <v>47</v>
      </c>
      <c r="D53" s="10">
        <v>45.3</v>
      </c>
      <c r="E53" s="10">
        <v>1160</v>
      </c>
      <c r="F53" s="24">
        <v>1.53</v>
      </c>
      <c r="G53" s="10">
        <v>1.1299999999999999</v>
      </c>
      <c r="H53" s="24">
        <v>1.79</v>
      </c>
      <c r="I53" s="33">
        <v>0.85474860335195535</v>
      </c>
    </row>
    <row r="54" spans="1:9" s="11" customFormat="1" ht="17">
      <c r="A54" s="9" t="s">
        <v>137</v>
      </c>
      <c r="B54" s="24">
        <v>1.1100000000000001</v>
      </c>
      <c r="C54" s="10">
        <v>53.8</v>
      </c>
      <c r="D54" s="10">
        <v>39.799999999999997</v>
      </c>
      <c r="E54" s="10">
        <v>1000</v>
      </c>
      <c r="F54" s="24">
        <v>1.71</v>
      </c>
      <c r="G54" s="10">
        <v>0.91</v>
      </c>
      <c r="H54" s="24">
        <v>1.55</v>
      </c>
      <c r="I54" s="33">
        <v>1.1032258064516129</v>
      </c>
    </row>
    <row r="55" spans="1:9" s="11" customFormat="1" ht="17">
      <c r="A55" s="9" t="s">
        <v>92</v>
      </c>
      <c r="B55" s="24">
        <v>1.08</v>
      </c>
      <c r="C55" s="10">
        <v>47.4</v>
      </c>
      <c r="D55" s="10">
        <v>50.5</v>
      </c>
      <c r="E55" s="10">
        <v>1193</v>
      </c>
      <c r="F55" s="24">
        <v>1.87</v>
      </c>
      <c r="G55" s="10">
        <v>1.1200000000000001</v>
      </c>
      <c r="H55" s="24">
        <v>1.93</v>
      </c>
      <c r="I55" s="33">
        <v>0.96891191709844571</v>
      </c>
    </row>
    <row r="56" spans="1:9" s="11" customFormat="1" ht="17">
      <c r="A56" s="9" t="s">
        <v>82</v>
      </c>
      <c r="B56" s="24">
        <v>1.08</v>
      </c>
      <c r="C56" s="10">
        <v>50.4</v>
      </c>
      <c r="D56" s="10">
        <v>56.3</v>
      </c>
      <c r="E56" s="10">
        <v>1691</v>
      </c>
      <c r="F56" s="24">
        <v>1.95</v>
      </c>
      <c r="G56" s="10">
        <v>1.1200000000000001</v>
      </c>
      <c r="H56" s="24">
        <v>1.95</v>
      </c>
      <c r="I56" s="33">
        <v>1</v>
      </c>
    </row>
    <row r="57" spans="1:9" s="11" customFormat="1" ht="17">
      <c r="A57" s="9" t="s">
        <v>136</v>
      </c>
      <c r="B57" s="24">
        <v>1.05</v>
      </c>
      <c r="C57" s="10">
        <v>59.4</v>
      </c>
      <c r="D57" s="10">
        <v>42.6</v>
      </c>
      <c r="E57" s="10">
        <v>1030</v>
      </c>
      <c r="F57" s="24">
        <v>1.71</v>
      </c>
      <c r="G57" s="10">
        <v>0.95</v>
      </c>
      <c r="H57" s="24">
        <v>1.56</v>
      </c>
      <c r="I57" s="33">
        <v>1.096153846153846</v>
      </c>
    </row>
    <row r="58" spans="1:9" s="11" customFormat="1" ht="17">
      <c r="A58" s="9" t="s">
        <v>94</v>
      </c>
      <c r="B58" s="24">
        <v>0.84</v>
      </c>
      <c r="C58" s="10">
        <v>66.8</v>
      </c>
      <c r="D58" s="10">
        <v>50.7</v>
      </c>
      <c r="E58" s="10">
        <v>1210</v>
      </c>
      <c r="F58" s="24">
        <v>1.71</v>
      </c>
      <c r="G58" s="10">
        <v>0.96</v>
      </c>
      <c r="H58" s="24">
        <v>1.65</v>
      </c>
      <c r="I58" s="33">
        <v>1.0363636363636364</v>
      </c>
    </row>
    <row r="59" spans="1:9" s="11" customFormat="1" ht="17">
      <c r="A59" s="9" t="s">
        <v>135</v>
      </c>
      <c r="B59" s="24">
        <v>0.42</v>
      </c>
      <c r="C59" s="10">
        <v>67.599999999999994</v>
      </c>
      <c r="D59" s="10">
        <v>42.8</v>
      </c>
      <c r="E59" s="10">
        <v>991</v>
      </c>
      <c r="F59" s="24">
        <v>1.08</v>
      </c>
      <c r="G59" s="10">
        <v>0.91</v>
      </c>
      <c r="H59" s="24">
        <v>1.59</v>
      </c>
      <c r="I59" s="33">
        <v>0.67924528301886788</v>
      </c>
    </row>
    <row r="60" spans="1:9" s="14" customFormat="1" ht="17">
      <c r="A60" s="12" t="s">
        <v>99</v>
      </c>
      <c r="B60" s="25">
        <v>2.21</v>
      </c>
      <c r="C60" s="13">
        <v>38.6</v>
      </c>
      <c r="D60" s="13">
        <v>57.7</v>
      </c>
      <c r="E60" s="13">
        <v>1924</v>
      </c>
      <c r="F60" s="25">
        <v>3.95</v>
      </c>
      <c r="G60" s="13">
        <v>2.16</v>
      </c>
      <c r="H60" s="25">
        <v>3.78</v>
      </c>
      <c r="I60" s="33">
        <v>1.0449735449735451</v>
      </c>
    </row>
    <row r="61" spans="1:9" s="14" customFormat="1" ht="17">
      <c r="A61" s="12" t="s">
        <v>98</v>
      </c>
      <c r="B61" s="25">
        <v>1.95</v>
      </c>
      <c r="C61" s="13">
        <v>34.4</v>
      </c>
      <c r="D61" s="13">
        <v>56.9</v>
      </c>
      <c r="E61" s="13">
        <v>1826</v>
      </c>
      <c r="F61" s="25">
        <v>3.21</v>
      </c>
      <c r="G61" s="13">
        <v>1.58</v>
      </c>
      <c r="H61" s="25">
        <v>2.77</v>
      </c>
      <c r="I61" s="33">
        <v>1.1588447653429603</v>
      </c>
    </row>
    <row r="62" spans="1:9" s="14" customFormat="1" ht="17">
      <c r="A62" s="12" t="s">
        <v>96</v>
      </c>
      <c r="B62" s="25">
        <v>1.87</v>
      </c>
      <c r="C62" s="13">
        <v>47.7</v>
      </c>
      <c r="D62" s="13">
        <v>61.3</v>
      </c>
      <c r="E62" s="13">
        <v>1944</v>
      </c>
      <c r="F62" s="25">
        <v>3.21</v>
      </c>
      <c r="G62" s="13">
        <v>1.79</v>
      </c>
      <c r="H62" s="25">
        <v>3.22</v>
      </c>
      <c r="I62" s="33">
        <v>0.99689440993788814</v>
      </c>
    </row>
    <row r="63" spans="1:9" s="14" customFormat="1" ht="17">
      <c r="A63" s="12" t="s">
        <v>102</v>
      </c>
      <c r="B63" s="25">
        <v>1.82</v>
      </c>
      <c r="C63" s="13">
        <v>47.3</v>
      </c>
      <c r="D63" s="13">
        <v>57.1</v>
      </c>
      <c r="E63" s="13">
        <v>1595</v>
      </c>
      <c r="F63" s="25">
        <v>2.84</v>
      </c>
      <c r="G63" s="13">
        <v>1.78</v>
      </c>
      <c r="H63" s="25">
        <v>3.17</v>
      </c>
      <c r="I63" s="33">
        <v>0.89589905362776023</v>
      </c>
    </row>
    <row r="64" spans="1:9" s="14" customFormat="1" ht="17">
      <c r="A64" s="12" t="s">
        <v>103</v>
      </c>
      <c r="B64" s="25">
        <v>1.74</v>
      </c>
      <c r="C64" s="13">
        <v>45.5</v>
      </c>
      <c r="D64" s="13">
        <v>51.3</v>
      </c>
      <c r="E64" s="13">
        <v>1595</v>
      </c>
      <c r="F64" s="25">
        <v>3.05</v>
      </c>
      <c r="G64" s="13">
        <v>1.68</v>
      </c>
      <c r="H64" s="25">
        <v>2.89</v>
      </c>
      <c r="I64" s="33">
        <v>1.0553633217993079</v>
      </c>
    </row>
    <row r="65" spans="1:9" s="14" customFormat="1" ht="17">
      <c r="A65" s="12" t="s">
        <v>100</v>
      </c>
      <c r="B65" s="25">
        <v>1.74</v>
      </c>
      <c r="C65" s="13">
        <v>50.1</v>
      </c>
      <c r="D65" s="13">
        <v>50.5</v>
      </c>
      <c r="E65" s="13">
        <v>1344</v>
      </c>
      <c r="F65" s="25">
        <v>2.66</v>
      </c>
      <c r="G65" s="13">
        <v>1.48</v>
      </c>
      <c r="H65" s="25">
        <v>2.57</v>
      </c>
      <c r="I65" s="33">
        <v>1.0350194552529184</v>
      </c>
    </row>
    <row r="66" spans="1:9" s="14" customFormat="1" ht="34">
      <c r="A66" s="12" t="s">
        <v>147</v>
      </c>
      <c r="B66" s="25">
        <v>1.71</v>
      </c>
      <c r="C66" s="13">
        <v>48.9</v>
      </c>
      <c r="D66" s="13">
        <v>41.2</v>
      </c>
      <c r="E66" s="13">
        <v>1125</v>
      </c>
      <c r="F66" s="25">
        <v>2.61</v>
      </c>
      <c r="G66" s="13">
        <v>1.2</v>
      </c>
      <c r="H66" s="25">
        <v>2.0699999999999998</v>
      </c>
      <c r="I66" s="33">
        <v>1.2608695652173914</v>
      </c>
    </row>
    <row r="67" spans="1:9" s="14" customFormat="1" ht="17">
      <c r="A67" s="12" t="s">
        <v>107</v>
      </c>
      <c r="B67" s="25">
        <v>1.61</v>
      </c>
      <c r="C67" s="13">
        <v>54.6</v>
      </c>
      <c r="D67" s="13">
        <v>52.3</v>
      </c>
      <c r="E67" s="13">
        <v>1539</v>
      </c>
      <c r="F67" s="25">
        <v>2.76</v>
      </c>
      <c r="G67" s="13">
        <v>1.54</v>
      </c>
      <c r="H67" s="25">
        <v>2.61</v>
      </c>
      <c r="I67" s="33">
        <v>1.0574712643678161</v>
      </c>
    </row>
    <row r="68" spans="1:9" s="14" customFormat="1" ht="17">
      <c r="A68" s="12" t="s">
        <v>108</v>
      </c>
      <c r="B68" s="25">
        <v>1.47</v>
      </c>
      <c r="C68" s="13">
        <v>48.5</v>
      </c>
      <c r="D68" s="13">
        <v>48.5</v>
      </c>
      <c r="E68" s="13">
        <v>1489</v>
      </c>
      <c r="F68" s="25">
        <v>2.58</v>
      </c>
      <c r="G68" s="13">
        <v>1.68</v>
      </c>
      <c r="H68" s="25">
        <v>2.84</v>
      </c>
      <c r="I68" s="33">
        <v>0.90845070422535223</v>
      </c>
    </row>
    <row r="69" spans="1:9" s="14" customFormat="1" ht="17">
      <c r="A69" s="12" t="s">
        <v>112</v>
      </c>
      <c r="B69" s="25">
        <v>1.47</v>
      </c>
      <c r="C69" s="13">
        <v>55.4</v>
      </c>
      <c r="D69" s="13">
        <v>47.9</v>
      </c>
      <c r="E69" s="13">
        <v>1356</v>
      </c>
      <c r="F69" s="25">
        <v>2.87</v>
      </c>
      <c r="G69" s="13">
        <v>1.55</v>
      </c>
      <c r="H69" s="25">
        <v>2.67</v>
      </c>
      <c r="I69" s="33">
        <v>1.0749063670411985</v>
      </c>
    </row>
    <row r="70" spans="1:9" s="14" customFormat="1" ht="17">
      <c r="A70" s="12" t="s">
        <v>109</v>
      </c>
      <c r="B70" s="25">
        <v>1.42</v>
      </c>
      <c r="C70" s="13">
        <v>47.2</v>
      </c>
      <c r="D70" s="13">
        <v>52.3</v>
      </c>
      <c r="E70" s="13">
        <v>1558</v>
      </c>
      <c r="F70" s="25">
        <v>2.5499999999999998</v>
      </c>
      <c r="G70" s="13">
        <v>1.29</v>
      </c>
      <c r="H70" s="25">
        <v>2.2799999999999998</v>
      </c>
      <c r="I70" s="33">
        <v>1.118421052631579</v>
      </c>
    </row>
    <row r="71" spans="1:9" s="14" customFormat="1" ht="17">
      <c r="A71" s="12" t="s">
        <v>106</v>
      </c>
      <c r="B71" s="25">
        <v>1.39</v>
      </c>
      <c r="C71" s="13">
        <v>49.1</v>
      </c>
      <c r="D71" s="13">
        <v>42.8</v>
      </c>
      <c r="E71" s="13">
        <v>1158</v>
      </c>
      <c r="F71" s="25">
        <v>2.29</v>
      </c>
      <c r="G71" s="13">
        <v>1.59</v>
      </c>
      <c r="H71" s="25">
        <v>2.81</v>
      </c>
      <c r="I71" s="33">
        <v>0.81494661921708189</v>
      </c>
    </row>
    <row r="72" spans="1:9" s="14" customFormat="1" ht="17">
      <c r="A72" s="12" t="s">
        <v>111</v>
      </c>
      <c r="B72" s="25">
        <v>1.26</v>
      </c>
      <c r="C72" s="13">
        <v>46.2</v>
      </c>
      <c r="D72" s="13">
        <v>40.9</v>
      </c>
      <c r="E72" s="13">
        <v>1041</v>
      </c>
      <c r="F72" s="25">
        <v>1.74</v>
      </c>
      <c r="G72" s="13">
        <v>1.1000000000000001</v>
      </c>
      <c r="H72" s="25">
        <v>1.95</v>
      </c>
      <c r="I72" s="33">
        <v>0.89230769230769236</v>
      </c>
    </row>
    <row r="73" spans="1:9" s="14" customFormat="1" ht="17">
      <c r="A73" s="12" t="s">
        <v>105</v>
      </c>
      <c r="B73" s="25">
        <v>1.1299999999999999</v>
      </c>
      <c r="C73" s="13">
        <v>59.7</v>
      </c>
      <c r="D73" s="13">
        <v>48.4</v>
      </c>
      <c r="E73" s="13">
        <v>1222</v>
      </c>
      <c r="F73" s="25">
        <v>1.89</v>
      </c>
      <c r="G73" s="13">
        <v>1.24</v>
      </c>
      <c r="H73" s="25">
        <v>2.13</v>
      </c>
      <c r="I73" s="33">
        <v>0.88732394366197187</v>
      </c>
    </row>
    <row r="74" spans="1:9" s="14" customFormat="1" ht="17">
      <c r="A74" s="12" t="s">
        <v>104</v>
      </c>
      <c r="B74" s="25">
        <v>1.1100000000000001</v>
      </c>
      <c r="C74" s="13">
        <v>53.8</v>
      </c>
      <c r="D74" s="13">
        <v>53.5</v>
      </c>
      <c r="E74" s="13">
        <v>1448</v>
      </c>
      <c r="F74" s="25">
        <v>1.87</v>
      </c>
      <c r="G74" s="13">
        <v>1.38</v>
      </c>
      <c r="H74" s="25">
        <v>2.4300000000000002</v>
      </c>
      <c r="I74" s="33">
        <v>0.7695473251028806</v>
      </c>
    </row>
    <row r="75" spans="1:9" s="14" customFormat="1" ht="17">
      <c r="A75" s="12" t="s">
        <v>110</v>
      </c>
      <c r="B75" s="25">
        <v>1.1100000000000001</v>
      </c>
      <c r="C75" s="13">
        <v>58.1</v>
      </c>
      <c r="D75" s="13">
        <v>48.1</v>
      </c>
      <c r="E75" s="13">
        <v>1185</v>
      </c>
      <c r="F75" s="25">
        <v>2.5</v>
      </c>
      <c r="G75" s="13">
        <v>1.1499999999999999</v>
      </c>
      <c r="H75" s="25">
        <v>2.08</v>
      </c>
      <c r="I75" s="33">
        <v>1.2019230769230769</v>
      </c>
    </row>
    <row r="76" spans="1:9" s="14" customFormat="1" ht="17">
      <c r="A76" s="12" t="s">
        <v>101</v>
      </c>
      <c r="B76" s="25">
        <v>1</v>
      </c>
      <c r="C76" s="13">
        <v>63.3</v>
      </c>
      <c r="D76" s="13">
        <v>54.7</v>
      </c>
      <c r="E76" s="13">
        <v>1593</v>
      </c>
      <c r="F76" s="25">
        <v>2.84</v>
      </c>
      <c r="G76" s="13">
        <v>1.55</v>
      </c>
      <c r="H76" s="25">
        <v>2.72</v>
      </c>
      <c r="I76" s="33">
        <v>1.0441176470588234</v>
      </c>
    </row>
    <row r="77" spans="1:9" s="14" customFormat="1" ht="17">
      <c r="A77" s="12" t="s">
        <v>134</v>
      </c>
      <c r="B77" s="25">
        <v>0.66</v>
      </c>
      <c r="C77" s="13">
        <v>71.900000000000006</v>
      </c>
      <c r="D77" s="13">
        <v>45.4</v>
      </c>
      <c r="E77" s="13">
        <v>1082</v>
      </c>
      <c r="F77" s="25">
        <v>1.53</v>
      </c>
      <c r="G77" s="13">
        <v>0.86</v>
      </c>
      <c r="H77" s="25">
        <v>1.52</v>
      </c>
      <c r="I77" s="33">
        <v>1.006578947368421</v>
      </c>
    </row>
    <row r="78" spans="1:9" s="14" customFormat="1" ht="17">
      <c r="A78" s="12" t="s">
        <v>133</v>
      </c>
      <c r="B78" s="25">
        <v>0.57999999999999996</v>
      </c>
      <c r="C78" s="13">
        <v>72.7</v>
      </c>
      <c r="D78" s="13">
        <v>40.6</v>
      </c>
      <c r="E78" s="13">
        <v>935</v>
      </c>
      <c r="F78" s="25">
        <v>1.61</v>
      </c>
      <c r="G78" s="13">
        <v>0.9</v>
      </c>
      <c r="H78" s="25">
        <v>1.54</v>
      </c>
      <c r="I78" s="33">
        <v>1.0454545454545454</v>
      </c>
    </row>
    <row r="79" spans="1:9" s="14" customFormat="1" ht="17">
      <c r="A79" s="12" t="s">
        <v>132</v>
      </c>
      <c r="B79" s="25">
        <v>0.32</v>
      </c>
      <c r="C79" s="13">
        <v>84.8</v>
      </c>
      <c r="D79" s="13">
        <v>48.5</v>
      </c>
      <c r="E79" s="13">
        <v>1127</v>
      </c>
      <c r="F79" s="25">
        <v>1.08</v>
      </c>
      <c r="G79" s="13">
        <v>0.86</v>
      </c>
      <c r="H79" s="25">
        <v>1.51</v>
      </c>
      <c r="I79" s="33">
        <v>0.71523178807947019</v>
      </c>
    </row>
    <row r="80" spans="1:9" s="17" customFormat="1" ht="17">
      <c r="A80" s="15" t="s">
        <v>116</v>
      </c>
      <c r="B80" s="26">
        <v>2.41</v>
      </c>
      <c r="C80" s="16">
        <v>25.5</v>
      </c>
      <c r="D80" s="16">
        <v>67.900000000000006</v>
      </c>
      <c r="E80" s="16">
        <v>2138</v>
      </c>
      <c r="F80" s="26">
        <v>4.76</v>
      </c>
      <c r="G80" s="16">
        <v>2.4</v>
      </c>
      <c r="H80" s="26">
        <v>4.16</v>
      </c>
      <c r="I80" s="33">
        <v>1.1442307692307692</v>
      </c>
    </row>
    <row r="81" spans="1:9" s="17" customFormat="1" ht="17">
      <c r="A81" s="15" t="s">
        <v>113</v>
      </c>
      <c r="B81" s="26">
        <v>2.0299999999999998</v>
      </c>
      <c r="C81" s="16">
        <v>36.200000000000003</v>
      </c>
      <c r="D81" s="16">
        <v>59.2</v>
      </c>
      <c r="E81" s="16">
        <v>1692</v>
      </c>
      <c r="F81" s="26">
        <v>3.62</v>
      </c>
      <c r="G81" s="16">
        <v>1.67</v>
      </c>
      <c r="H81" s="26">
        <v>2.91</v>
      </c>
      <c r="I81" s="33">
        <v>1.2439862542955327</v>
      </c>
    </row>
    <row r="82" spans="1:9" s="17" customFormat="1" ht="17">
      <c r="A82" s="15" t="s">
        <v>119</v>
      </c>
      <c r="B82" s="26">
        <v>1.76</v>
      </c>
      <c r="C82" s="16">
        <v>48</v>
      </c>
      <c r="D82" s="16">
        <v>49.7</v>
      </c>
      <c r="E82" s="16">
        <v>1347</v>
      </c>
      <c r="F82" s="26">
        <v>3.38</v>
      </c>
      <c r="G82" s="16">
        <v>1.91</v>
      </c>
      <c r="H82" s="26">
        <v>3.24</v>
      </c>
      <c r="I82" s="33">
        <v>1.0432098765432098</v>
      </c>
    </row>
    <row r="83" spans="1:9" s="17" customFormat="1" ht="17">
      <c r="A83" s="15" t="s">
        <v>118</v>
      </c>
      <c r="B83" s="26">
        <v>1.68</v>
      </c>
      <c r="C83" s="16">
        <v>42.8</v>
      </c>
      <c r="D83" s="16">
        <v>58.9</v>
      </c>
      <c r="E83" s="16">
        <v>1563</v>
      </c>
      <c r="F83" s="26">
        <v>3.68</v>
      </c>
      <c r="G83" s="16">
        <v>1.8</v>
      </c>
      <c r="H83" s="26">
        <v>3.19</v>
      </c>
      <c r="I83" s="33">
        <v>1.1536050156739812</v>
      </c>
    </row>
    <row r="84" spans="1:9" s="17" customFormat="1" ht="17">
      <c r="A84" s="15" t="s">
        <v>123</v>
      </c>
      <c r="B84" s="26">
        <v>1.62</v>
      </c>
      <c r="C84" s="16">
        <v>42.4</v>
      </c>
      <c r="D84" s="16">
        <v>48.7</v>
      </c>
      <c r="E84" s="16">
        <v>1129</v>
      </c>
      <c r="F84" s="26">
        <v>2.38</v>
      </c>
      <c r="G84" s="16">
        <v>1.3</v>
      </c>
      <c r="H84" s="26">
        <v>2.2000000000000002</v>
      </c>
      <c r="I84" s="33">
        <v>1.0818181818181818</v>
      </c>
    </row>
    <row r="85" spans="1:9" s="17" customFormat="1" ht="17">
      <c r="A85" s="15" t="s">
        <v>126</v>
      </c>
      <c r="B85" s="26">
        <v>1.53</v>
      </c>
      <c r="C85" s="16">
        <v>48.1</v>
      </c>
      <c r="D85" s="16">
        <v>50.4</v>
      </c>
      <c r="E85" s="16">
        <v>1286</v>
      </c>
      <c r="F85" s="26">
        <v>2.65</v>
      </c>
      <c r="G85" s="16">
        <v>1.47</v>
      </c>
      <c r="H85" s="26">
        <v>2.58</v>
      </c>
      <c r="I85" s="33">
        <v>1.0271317829457365</v>
      </c>
    </row>
    <row r="86" spans="1:9" s="17" customFormat="1" ht="17">
      <c r="A86" s="15" t="s">
        <v>117</v>
      </c>
      <c r="B86" s="26">
        <v>1.5</v>
      </c>
      <c r="C86" s="16">
        <v>53.3</v>
      </c>
      <c r="D86" s="16">
        <v>52.2</v>
      </c>
      <c r="E86" s="16">
        <v>1353</v>
      </c>
      <c r="F86" s="26">
        <v>2.56</v>
      </c>
      <c r="G86" s="16">
        <v>1.37</v>
      </c>
      <c r="H86" s="26">
        <v>2.42</v>
      </c>
      <c r="I86" s="33">
        <v>1.0578512396694215</v>
      </c>
    </row>
    <row r="87" spans="1:9" s="17" customFormat="1" ht="17">
      <c r="A87" s="15" t="s">
        <v>122</v>
      </c>
      <c r="B87" s="26">
        <v>1.5</v>
      </c>
      <c r="C87" s="16">
        <v>48.1</v>
      </c>
      <c r="D87" s="16">
        <v>50</v>
      </c>
      <c r="E87" s="16">
        <v>1351</v>
      </c>
      <c r="F87" s="26">
        <v>2.68</v>
      </c>
      <c r="G87" s="16">
        <v>1.45</v>
      </c>
      <c r="H87" s="26">
        <v>2.54</v>
      </c>
      <c r="I87" s="33">
        <v>1.0551181102362206</v>
      </c>
    </row>
    <row r="88" spans="1:9" s="17" customFormat="1" ht="17">
      <c r="A88" s="15" t="s">
        <v>115</v>
      </c>
      <c r="B88" s="26">
        <v>1.47</v>
      </c>
      <c r="C88" s="16">
        <v>46.9</v>
      </c>
      <c r="D88" s="16">
        <v>57.2</v>
      </c>
      <c r="E88" s="16">
        <v>1493</v>
      </c>
      <c r="F88" s="26">
        <v>3.12</v>
      </c>
      <c r="G88" s="16">
        <v>1.83</v>
      </c>
      <c r="H88" s="26">
        <v>3.17</v>
      </c>
      <c r="I88" s="33">
        <v>0.98422712933753953</v>
      </c>
    </row>
    <row r="89" spans="1:9" s="17" customFormat="1" ht="17">
      <c r="A89" s="15" t="s">
        <v>127</v>
      </c>
      <c r="B89" s="26">
        <v>1.32</v>
      </c>
      <c r="C89" s="16">
        <v>63.4</v>
      </c>
      <c r="D89" s="16">
        <v>49.6</v>
      </c>
      <c r="E89" s="16">
        <v>1112</v>
      </c>
      <c r="F89" s="26">
        <v>2.71</v>
      </c>
      <c r="G89" s="16">
        <v>1.49</v>
      </c>
      <c r="H89" s="26">
        <v>2.6</v>
      </c>
      <c r="I89" s="33">
        <v>1.0423076923076922</v>
      </c>
    </row>
    <row r="90" spans="1:9" s="17" customFormat="1" ht="17">
      <c r="A90" s="15" t="s">
        <v>125</v>
      </c>
      <c r="B90" s="26">
        <v>1.26</v>
      </c>
      <c r="C90" s="16">
        <v>52.5</v>
      </c>
      <c r="D90" s="16">
        <v>46.1</v>
      </c>
      <c r="E90" s="16">
        <v>1205</v>
      </c>
      <c r="F90" s="26">
        <v>2.68</v>
      </c>
      <c r="G90" s="16">
        <v>1.4</v>
      </c>
      <c r="H90" s="26">
        <v>2.37</v>
      </c>
      <c r="I90" s="33">
        <v>1.130801687763713</v>
      </c>
    </row>
    <row r="91" spans="1:9" s="17" customFormat="1" ht="17">
      <c r="A91" s="15" t="s">
        <v>124</v>
      </c>
      <c r="B91" s="26">
        <v>1.26</v>
      </c>
      <c r="C91" s="16">
        <v>48.9</v>
      </c>
      <c r="D91" s="16">
        <v>44.3</v>
      </c>
      <c r="E91" s="16">
        <v>1162</v>
      </c>
      <c r="F91" s="26">
        <v>1.79</v>
      </c>
      <c r="G91" s="16">
        <v>1.02</v>
      </c>
      <c r="H91" s="26">
        <v>1.76</v>
      </c>
      <c r="I91" s="33">
        <v>1.0170454545454546</v>
      </c>
    </row>
    <row r="92" spans="1:9" s="17" customFormat="1" ht="17">
      <c r="A92" s="15" t="s">
        <v>128</v>
      </c>
      <c r="B92" s="26">
        <v>1.18</v>
      </c>
      <c r="C92" s="16">
        <v>47.8</v>
      </c>
      <c r="D92" s="16">
        <v>40</v>
      </c>
      <c r="E92" s="16">
        <v>1049</v>
      </c>
      <c r="F92" s="26">
        <v>1.79</v>
      </c>
      <c r="G92" s="16">
        <v>1.0900000000000001</v>
      </c>
      <c r="H92" s="26">
        <v>1.78</v>
      </c>
      <c r="I92" s="33">
        <v>1.0056179775280898</v>
      </c>
    </row>
    <row r="93" spans="1:9" s="17" customFormat="1" ht="17">
      <c r="A93" s="15" t="s">
        <v>131</v>
      </c>
      <c r="B93" s="26">
        <v>0.94</v>
      </c>
      <c r="C93" s="16">
        <v>45.4</v>
      </c>
      <c r="D93" s="16">
        <v>44.2</v>
      </c>
      <c r="E93" s="16">
        <v>1073</v>
      </c>
      <c r="F93" s="26">
        <v>1.41</v>
      </c>
      <c r="G93" s="16">
        <v>1.04</v>
      </c>
      <c r="H93" s="26">
        <v>1.81</v>
      </c>
      <c r="I93" s="33">
        <v>0.77900552486187835</v>
      </c>
    </row>
    <row r="94" spans="1:9" s="17" customFormat="1" ht="17">
      <c r="A94" s="15" t="s">
        <v>120</v>
      </c>
      <c r="B94" s="26">
        <v>0.94</v>
      </c>
      <c r="C94" s="16">
        <v>55.8</v>
      </c>
      <c r="D94" s="16">
        <v>48.7</v>
      </c>
      <c r="E94" s="16">
        <v>1218</v>
      </c>
      <c r="F94" s="26">
        <v>2.2400000000000002</v>
      </c>
      <c r="G94" s="16">
        <v>1.25</v>
      </c>
      <c r="H94" s="26">
        <v>2.2200000000000002</v>
      </c>
      <c r="I94" s="33">
        <v>1.0090090090090089</v>
      </c>
    </row>
    <row r="95" spans="1:9" s="17" customFormat="1" ht="17">
      <c r="A95" s="15" t="s">
        <v>121</v>
      </c>
      <c r="B95" s="26">
        <v>0.85</v>
      </c>
      <c r="C95" s="16">
        <v>57.6</v>
      </c>
      <c r="D95" s="16">
        <v>43.5</v>
      </c>
      <c r="E95" s="16">
        <v>974</v>
      </c>
      <c r="F95" s="26">
        <v>1.85</v>
      </c>
      <c r="G95" s="16">
        <v>1.18</v>
      </c>
      <c r="H95" s="26">
        <v>2.02</v>
      </c>
      <c r="I95" s="33">
        <v>0.91584158415841588</v>
      </c>
    </row>
    <row r="96" spans="1:9" s="17" customFormat="1" ht="17">
      <c r="A96" s="15" t="s">
        <v>130</v>
      </c>
      <c r="B96" s="26">
        <v>0.74</v>
      </c>
      <c r="C96" s="16">
        <v>61</v>
      </c>
      <c r="D96" s="16">
        <v>43.6</v>
      </c>
      <c r="E96" s="16">
        <v>875</v>
      </c>
      <c r="F96" s="26">
        <v>2.29</v>
      </c>
      <c r="G96" s="16">
        <v>1.17</v>
      </c>
      <c r="H96" s="26">
        <v>1.96</v>
      </c>
      <c r="I96" s="33">
        <v>1.1683673469387756</v>
      </c>
    </row>
    <row r="97" spans="1:9" s="17" customFormat="1" ht="17">
      <c r="A97" s="15" t="s">
        <v>129</v>
      </c>
      <c r="B97" s="26">
        <v>0.74</v>
      </c>
      <c r="C97" s="16">
        <v>63.2</v>
      </c>
      <c r="D97" s="16">
        <v>45.5</v>
      </c>
      <c r="E97" s="16">
        <v>1090</v>
      </c>
      <c r="F97" s="26">
        <v>1.62</v>
      </c>
      <c r="G97" s="16">
        <v>1.23</v>
      </c>
      <c r="H97" s="26">
        <v>2.11</v>
      </c>
      <c r="I97" s="33">
        <v>0.76777251184834128</v>
      </c>
    </row>
  </sheetData>
  <pageMargins left="0.75" right="0.75" top="1" bottom="1" header="0.5" footer="0.5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2F31B-FAD9-6E4D-A3D3-8A605C8D3C29}">
  <dimension ref="A1:K20"/>
  <sheetViews>
    <sheetView tabSelected="1" zoomScale="142" workbookViewId="0">
      <selection activeCell="F4" sqref="F4"/>
    </sheetView>
  </sheetViews>
  <sheetFormatPr baseColWidth="10" defaultRowHeight="16"/>
  <cols>
    <col min="1" max="1" width="21.1640625" bestFit="1" customWidth="1"/>
    <col min="2" max="2" width="12.83203125" bestFit="1" customWidth="1"/>
    <col min="3" max="3" width="13.33203125" bestFit="1" customWidth="1"/>
    <col min="4" max="4" width="12.83203125" bestFit="1" customWidth="1"/>
    <col min="7" max="7" width="21.1640625" bestFit="1" customWidth="1"/>
    <col min="8" max="8" width="11.5" bestFit="1" customWidth="1"/>
    <col min="9" max="9" width="13.33203125" bestFit="1" customWidth="1"/>
    <col min="10" max="10" width="6.33203125" bestFit="1" customWidth="1"/>
    <col min="11" max="11" width="7.83203125" bestFit="1" customWidth="1"/>
  </cols>
  <sheetData>
    <row r="1" spans="1:11">
      <c r="A1" s="1" t="s">
        <v>208</v>
      </c>
    </row>
    <row r="2" spans="1:11">
      <c r="A2" s="1" t="s">
        <v>209</v>
      </c>
      <c r="G2" s="1" t="s">
        <v>210</v>
      </c>
    </row>
    <row r="3" spans="1:11" ht="17" thickBot="1"/>
    <row r="4" spans="1:11">
      <c r="A4" s="60" t="s">
        <v>155</v>
      </c>
      <c r="B4" s="60"/>
      <c r="G4" s="60" t="s">
        <v>155</v>
      </c>
      <c r="H4" s="60"/>
    </row>
    <row r="5" spans="1:11">
      <c r="A5" t="s">
        <v>156</v>
      </c>
      <c r="B5" s="61">
        <v>0.94570544374523902</v>
      </c>
      <c r="G5" t="s">
        <v>156</v>
      </c>
      <c r="H5" s="61">
        <v>0.89865585055504604</v>
      </c>
    </row>
    <row r="6" spans="1:11">
      <c r="A6" t="s">
        <v>157</v>
      </c>
      <c r="B6" s="61">
        <v>0.89435878632937937</v>
      </c>
      <c r="G6" t="s">
        <v>157</v>
      </c>
      <c r="H6" s="61">
        <v>0.8075823377368132</v>
      </c>
    </row>
    <row r="7" spans="1:11">
      <c r="A7" t="s">
        <v>158</v>
      </c>
      <c r="B7" s="61">
        <v>0.8859555079692164</v>
      </c>
      <c r="G7" t="s">
        <v>158</v>
      </c>
      <c r="H7" s="61">
        <v>0.79461036050558709</v>
      </c>
    </row>
    <row r="8" spans="1:11">
      <c r="A8" t="s">
        <v>159</v>
      </c>
      <c r="B8" s="62">
        <v>0.15755367094148082</v>
      </c>
      <c r="G8" t="s">
        <v>159</v>
      </c>
      <c r="H8" s="62">
        <v>0.21143682820946177</v>
      </c>
    </row>
    <row r="9" spans="1:11" ht="17" thickBot="1">
      <c r="A9" s="58" t="s">
        <v>160</v>
      </c>
      <c r="B9" s="58">
        <v>96</v>
      </c>
      <c r="G9" s="58" t="s">
        <v>160</v>
      </c>
      <c r="H9" s="58">
        <v>96</v>
      </c>
    </row>
    <row r="11" spans="1:11" ht="17" thickBot="1"/>
    <row r="12" spans="1:11">
      <c r="A12" s="59"/>
      <c r="B12" s="59" t="s">
        <v>163</v>
      </c>
      <c r="C12" s="59" t="s">
        <v>159</v>
      </c>
      <c r="D12" s="59" t="s">
        <v>164</v>
      </c>
      <c r="E12" s="59" t="s">
        <v>165</v>
      </c>
      <c r="G12" s="59"/>
      <c r="H12" s="59" t="s">
        <v>163</v>
      </c>
      <c r="I12" s="59" t="s">
        <v>159</v>
      </c>
      <c r="J12" s="59" t="s">
        <v>164</v>
      </c>
      <c r="K12" s="59" t="s">
        <v>165</v>
      </c>
    </row>
    <row r="13" spans="1:11">
      <c r="A13" t="s">
        <v>162</v>
      </c>
      <c r="B13" s="62">
        <v>0.30287097477405056</v>
      </c>
      <c r="C13" s="62">
        <v>0.61276541958970732</v>
      </c>
      <c r="D13" s="62">
        <v>0.49426903851207127</v>
      </c>
      <c r="E13" s="62">
        <v>0.62234778854520323</v>
      </c>
      <c r="G13" t="s">
        <v>162</v>
      </c>
      <c r="H13" s="62">
        <v>-1.479661455544194</v>
      </c>
      <c r="I13" s="62">
        <v>0.77269870328713419</v>
      </c>
      <c r="J13" s="62">
        <v>-1.9149268003810187</v>
      </c>
      <c r="K13" s="62">
        <v>5.8713654743227796E-2</v>
      </c>
    </row>
    <row r="14" spans="1:11">
      <c r="A14" t="s">
        <v>11</v>
      </c>
      <c r="B14" s="62">
        <v>-1.7988869365654955E-2</v>
      </c>
      <c r="C14" s="62">
        <v>2.115817899023589E-3</v>
      </c>
      <c r="D14" s="62">
        <v>-8.5020877146168807</v>
      </c>
      <c r="E14" s="62">
        <v>4.3409605743087902E-13</v>
      </c>
      <c r="G14" t="s">
        <v>16</v>
      </c>
      <c r="H14" s="62">
        <v>-7.6359656600563037E-3</v>
      </c>
      <c r="I14" s="62">
        <v>8.4481072587217782E-3</v>
      </c>
      <c r="J14" s="62">
        <v>-0.90386703508918831</v>
      </c>
      <c r="K14" s="62">
        <v>0.36850598150969438</v>
      </c>
    </row>
    <row r="15" spans="1:11">
      <c r="A15" t="s">
        <v>16</v>
      </c>
      <c r="B15" s="62">
        <v>-5.1036190500085522E-3</v>
      </c>
      <c r="C15" s="62">
        <v>6.3022101000114522E-3</v>
      </c>
      <c r="D15" s="62">
        <v>-0.80981417138081102</v>
      </c>
      <c r="E15" s="62">
        <v>0.4202313818994321</v>
      </c>
      <c r="G15" t="s">
        <v>34</v>
      </c>
      <c r="H15" s="62">
        <v>6.6643722704318176E-4</v>
      </c>
      <c r="I15" s="62">
        <v>2.1498688548313678E-4</v>
      </c>
      <c r="J15" s="62">
        <v>3.0998971195173484</v>
      </c>
      <c r="K15" s="62">
        <v>2.592022058727628E-3</v>
      </c>
    </row>
    <row r="16" spans="1:11">
      <c r="A16" t="s">
        <v>34</v>
      </c>
      <c r="B16" s="62">
        <v>3.3389397619236651E-4</v>
      </c>
      <c r="C16" s="62">
        <v>1.649047099422476E-4</v>
      </c>
      <c r="D16" s="62">
        <v>2.0247691913063113</v>
      </c>
      <c r="E16" s="62">
        <v>4.5922269411910938E-2</v>
      </c>
      <c r="G16" t="s">
        <v>37</v>
      </c>
      <c r="H16" s="62">
        <v>-0.27442611869608302</v>
      </c>
      <c r="I16" s="62">
        <v>0.32144493513986777</v>
      </c>
      <c r="J16" s="62">
        <v>-0.85372668440606836</v>
      </c>
      <c r="K16" s="62">
        <v>0.39554842722934291</v>
      </c>
    </row>
    <row r="17" spans="1:11">
      <c r="A17" t="s">
        <v>37</v>
      </c>
      <c r="B17" s="62">
        <v>-0.14627372671396291</v>
      </c>
      <c r="C17" s="62">
        <v>0.24000079465731461</v>
      </c>
      <c r="D17" s="62">
        <v>-0.6094718433029358</v>
      </c>
      <c r="E17" s="62">
        <v>0.54378214785856005</v>
      </c>
      <c r="G17" t="s">
        <v>40</v>
      </c>
      <c r="H17" s="62">
        <v>1.2363538077720453</v>
      </c>
      <c r="I17" s="62">
        <v>0.6684791578695789</v>
      </c>
      <c r="J17" s="62">
        <v>1.849502401409588</v>
      </c>
      <c r="K17" s="62">
        <v>6.7704404566487367E-2</v>
      </c>
    </row>
    <row r="18" spans="1:11">
      <c r="A18" t="s">
        <v>40</v>
      </c>
      <c r="B18" s="62">
        <v>0.52500787238346791</v>
      </c>
      <c r="C18" s="62">
        <v>0.50509976575032567</v>
      </c>
      <c r="D18" s="62">
        <v>1.0394142068222281</v>
      </c>
      <c r="E18" s="62">
        <v>0.30145960975773051</v>
      </c>
      <c r="G18" t="s">
        <v>42</v>
      </c>
      <c r="H18" s="62">
        <v>-7.5616224717477684E-2</v>
      </c>
      <c r="I18" s="62">
        <v>0.47350507298108147</v>
      </c>
      <c r="J18" s="62">
        <v>-0.1596946453845044</v>
      </c>
      <c r="K18" s="62">
        <v>0.87348348658825603</v>
      </c>
    </row>
    <row r="19" spans="1:11" ht="17" thickBot="1">
      <c r="A19" t="s">
        <v>42</v>
      </c>
      <c r="B19" s="62">
        <v>0.14214231432944643</v>
      </c>
      <c r="C19" s="62">
        <v>0.35376408541929982</v>
      </c>
      <c r="D19" s="62">
        <v>0.40179973091664145</v>
      </c>
      <c r="E19" s="62">
        <v>0.68880559226766092</v>
      </c>
      <c r="G19" s="58" t="s">
        <v>148</v>
      </c>
      <c r="H19" s="63">
        <v>1.4894064505977866</v>
      </c>
      <c r="I19" s="63">
        <v>0.70897060283484847</v>
      </c>
      <c r="J19" s="63">
        <v>2.1008014220086602</v>
      </c>
      <c r="K19" s="63">
        <v>3.8486386126650132E-2</v>
      </c>
    </row>
    <row r="20" spans="1:11" ht="17" thickBot="1">
      <c r="A20" s="58" t="s">
        <v>148</v>
      </c>
      <c r="B20" s="63">
        <v>1.075331780347879</v>
      </c>
      <c r="C20" s="63">
        <v>0.53053470227337918</v>
      </c>
      <c r="D20" s="63">
        <v>2.0268830214875773</v>
      </c>
      <c r="E20" s="63">
        <v>4.5701026859363399E-2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B06CE-1207-AA45-966F-D6BFC8650EA5}">
  <dimension ref="A1:S97"/>
  <sheetViews>
    <sheetView zoomScale="89" workbookViewId="0">
      <selection activeCell="A28" sqref="A28:E34"/>
    </sheetView>
  </sheetViews>
  <sheetFormatPr baseColWidth="10" defaultRowHeight="16"/>
  <cols>
    <col min="1" max="1" width="25.6640625" bestFit="1" customWidth="1"/>
    <col min="2" max="2" width="16.83203125" bestFit="1" customWidth="1"/>
    <col min="3" max="3" width="21.1640625" bestFit="1" customWidth="1"/>
    <col min="4" max="4" width="14.83203125" bestFit="1" customWidth="1"/>
    <col min="5" max="5" width="16.83203125" bestFit="1" customWidth="1"/>
    <col min="6" max="7" width="16.5" bestFit="1" customWidth="1"/>
    <col min="8" max="9" width="7" bestFit="1" customWidth="1"/>
    <col min="10" max="10" width="14.1640625" bestFit="1" customWidth="1"/>
    <col min="11" max="11" width="6.83203125" bestFit="1" customWidth="1"/>
    <col min="12" max="12" width="20.33203125" bestFit="1" customWidth="1"/>
    <col min="13" max="14" width="7" bestFit="1" customWidth="1"/>
    <col min="15" max="15" width="14.1640625" bestFit="1" customWidth="1"/>
    <col min="16" max="16" width="6.83203125" bestFit="1" customWidth="1"/>
    <col min="17" max="17" width="20.83203125" bestFit="1" customWidth="1"/>
    <col min="18" max="18" width="18.6640625" bestFit="1" customWidth="1"/>
    <col min="19" max="19" width="25" bestFit="1" customWidth="1"/>
  </cols>
  <sheetData>
    <row r="1" spans="1:19" ht="34">
      <c r="O1" s="2" t="s">
        <v>144</v>
      </c>
      <c r="P1" s="2" t="s">
        <v>145</v>
      </c>
      <c r="Q1" s="2" t="s">
        <v>0</v>
      </c>
      <c r="R1" s="21" t="s">
        <v>9</v>
      </c>
      <c r="S1" t="s">
        <v>177</v>
      </c>
    </row>
    <row r="2" spans="1:19" ht="17">
      <c r="O2" s="3" t="s">
        <v>55</v>
      </c>
      <c r="P2" s="4" t="s">
        <v>46</v>
      </c>
      <c r="Q2" s="4">
        <v>1</v>
      </c>
      <c r="R2" s="22">
        <v>2.16</v>
      </c>
      <c r="S2" t="s">
        <v>179</v>
      </c>
    </row>
    <row r="3" spans="1:19" ht="17">
      <c r="A3" s="40" t="s">
        <v>178</v>
      </c>
      <c r="B3" t="s">
        <v>185</v>
      </c>
      <c r="C3" t="s">
        <v>186</v>
      </c>
      <c r="O3" s="3" t="s">
        <v>45</v>
      </c>
      <c r="P3" s="4" t="s">
        <v>46</v>
      </c>
      <c r="Q3" s="4">
        <v>2</v>
      </c>
      <c r="R3" s="22">
        <v>2.13</v>
      </c>
      <c r="S3" t="s">
        <v>182</v>
      </c>
    </row>
    <row r="4" spans="1:19" ht="17">
      <c r="A4" s="41" t="s">
        <v>179</v>
      </c>
      <c r="B4" s="42">
        <v>1.6933333333333334</v>
      </c>
      <c r="C4" s="42">
        <v>6.666666666666667</v>
      </c>
      <c r="O4" s="3" t="s">
        <v>49</v>
      </c>
      <c r="P4" s="4" t="s">
        <v>46</v>
      </c>
      <c r="Q4" s="4">
        <v>3</v>
      </c>
      <c r="R4" s="22">
        <v>1.95</v>
      </c>
      <c r="S4" t="s">
        <v>182</v>
      </c>
    </row>
    <row r="5" spans="1:19" ht="17">
      <c r="A5" s="41" t="s">
        <v>180</v>
      </c>
      <c r="B5" s="42">
        <v>1.2937735849056602</v>
      </c>
      <c r="C5" s="42">
        <v>10.90566037735849</v>
      </c>
      <c r="O5" s="3" t="s">
        <v>48</v>
      </c>
      <c r="P5" s="4" t="s">
        <v>46</v>
      </c>
      <c r="Q5" s="4">
        <v>4</v>
      </c>
      <c r="R5" s="22">
        <v>1.84</v>
      </c>
      <c r="S5" t="s">
        <v>182</v>
      </c>
    </row>
    <row r="6" spans="1:19" ht="17">
      <c r="A6" s="41" t="s">
        <v>181</v>
      </c>
      <c r="B6" s="42">
        <v>0.95722222222222209</v>
      </c>
      <c r="C6" s="42">
        <v>15.277777777777779</v>
      </c>
      <c r="O6" s="3" t="s">
        <v>51</v>
      </c>
      <c r="P6" s="4" t="s">
        <v>46</v>
      </c>
      <c r="Q6" s="4">
        <v>5</v>
      </c>
      <c r="R6" s="22">
        <v>1.82</v>
      </c>
      <c r="S6" t="s">
        <v>180</v>
      </c>
    </row>
    <row r="7" spans="1:19" ht="17">
      <c r="A7" s="41" t="s">
        <v>182</v>
      </c>
      <c r="B7" s="42">
        <v>1.891</v>
      </c>
      <c r="C7" s="42">
        <v>4.3</v>
      </c>
      <c r="O7" s="3" t="s">
        <v>53</v>
      </c>
      <c r="P7" s="4" t="s">
        <v>46</v>
      </c>
      <c r="Q7" s="4">
        <v>6</v>
      </c>
      <c r="R7" s="22">
        <v>1.71</v>
      </c>
      <c r="S7" t="s">
        <v>180</v>
      </c>
    </row>
    <row r="8" spans="1:19" ht="17">
      <c r="A8" s="41" t="s">
        <v>183</v>
      </c>
      <c r="B8" s="42">
        <v>1.7</v>
      </c>
      <c r="C8" s="42">
        <v>6.5</v>
      </c>
      <c r="O8" s="3" t="s">
        <v>52</v>
      </c>
      <c r="P8" s="4" t="s">
        <v>46</v>
      </c>
      <c r="Q8" s="4">
        <v>7</v>
      </c>
      <c r="R8" s="22">
        <v>1.71</v>
      </c>
      <c r="S8" t="s">
        <v>182</v>
      </c>
    </row>
    <row r="9" spans="1:19" ht="17">
      <c r="A9" s="41" t="s">
        <v>184</v>
      </c>
      <c r="B9" s="42">
        <v>1.3760416666666664</v>
      </c>
      <c r="C9" s="42">
        <v>10.125</v>
      </c>
      <c r="O9" s="3" t="s">
        <v>47</v>
      </c>
      <c r="P9" s="4" t="s">
        <v>46</v>
      </c>
      <c r="Q9" s="4">
        <v>8</v>
      </c>
      <c r="R9" s="22">
        <v>1.66</v>
      </c>
      <c r="S9" t="s">
        <v>183</v>
      </c>
    </row>
    <row r="10" spans="1:19" ht="17">
      <c r="O10" s="3" t="s">
        <v>50</v>
      </c>
      <c r="P10" s="4" t="s">
        <v>46</v>
      </c>
      <c r="Q10" s="4">
        <v>9</v>
      </c>
      <c r="R10" s="22">
        <v>1.63</v>
      </c>
      <c r="S10" t="s">
        <v>179</v>
      </c>
    </row>
    <row r="11" spans="1:19" ht="17">
      <c r="O11" s="3" t="s">
        <v>143</v>
      </c>
      <c r="P11" s="4" t="s">
        <v>46</v>
      </c>
      <c r="Q11" s="4">
        <v>10</v>
      </c>
      <c r="R11" s="22">
        <v>1.29</v>
      </c>
      <c r="S11" t="s">
        <v>179</v>
      </c>
    </row>
    <row r="12" spans="1:19" ht="17">
      <c r="O12" s="3" t="s">
        <v>54</v>
      </c>
      <c r="P12" s="4" t="s">
        <v>46</v>
      </c>
      <c r="Q12" s="4">
        <v>11</v>
      </c>
      <c r="R12" s="22">
        <v>1.1599999999999999</v>
      </c>
      <c r="S12" t="s">
        <v>180</v>
      </c>
    </row>
    <row r="13" spans="1:19" ht="17">
      <c r="O13" s="3" t="s">
        <v>60</v>
      </c>
      <c r="P13" s="4" t="s">
        <v>46</v>
      </c>
      <c r="Q13" s="4">
        <v>12</v>
      </c>
      <c r="R13" s="22">
        <v>1.1599999999999999</v>
      </c>
      <c r="S13" t="s">
        <v>180</v>
      </c>
    </row>
    <row r="14" spans="1:19" ht="17">
      <c r="O14" s="3" t="s">
        <v>56</v>
      </c>
      <c r="P14" s="4" t="s">
        <v>46</v>
      </c>
      <c r="Q14" s="4">
        <v>13</v>
      </c>
      <c r="R14" s="22">
        <v>1.1299999999999999</v>
      </c>
      <c r="S14" t="s">
        <v>180</v>
      </c>
    </row>
    <row r="15" spans="1:19" ht="17">
      <c r="O15" s="3" t="s">
        <v>58</v>
      </c>
      <c r="P15" s="4" t="s">
        <v>46</v>
      </c>
      <c r="Q15" s="4">
        <v>14</v>
      </c>
      <c r="R15" s="22">
        <v>0.97</v>
      </c>
      <c r="S15" t="s">
        <v>181</v>
      </c>
    </row>
    <row r="16" spans="1:19" ht="17">
      <c r="O16" s="3" t="s">
        <v>142</v>
      </c>
      <c r="P16" s="4" t="s">
        <v>46</v>
      </c>
      <c r="Q16" s="4">
        <v>16</v>
      </c>
      <c r="R16" s="22">
        <v>0.95</v>
      </c>
      <c r="S16" t="s">
        <v>181</v>
      </c>
    </row>
    <row r="17" spans="1:19" ht="17">
      <c r="O17" s="3" t="s">
        <v>61</v>
      </c>
      <c r="P17" s="4" t="s">
        <v>46</v>
      </c>
      <c r="Q17" s="4">
        <v>15</v>
      </c>
      <c r="R17" s="22">
        <v>0.95</v>
      </c>
      <c r="S17" t="s">
        <v>180</v>
      </c>
    </row>
    <row r="18" spans="1:19" ht="17">
      <c r="O18" s="3" t="s">
        <v>59</v>
      </c>
      <c r="P18" s="4" t="s">
        <v>46</v>
      </c>
      <c r="Q18" s="4">
        <v>17</v>
      </c>
      <c r="R18" s="22">
        <v>0.89</v>
      </c>
      <c r="S18" t="s">
        <v>181</v>
      </c>
    </row>
    <row r="19" spans="1:19" ht="17">
      <c r="O19" s="3" t="s">
        <v>62</v>
      </c>
      <c r="P19" s="4" t="s">
        <v>46</v>
      </c>
      <c r="Q19" s="4">
        <v>18</v>
      </c>
      <c r="R19" s="22">
        <v>0.82</v>
      </c>
      <c r="S19" t="s">
        <v>181</v>
      </c>
    </row>
    <row r="20" spans="1:19" ht="17">
      <c r="O20" s="3" t="s">
        <v>141</v>
      </c>
      <c r="P20" s="4" t="s">
        <v>46</v>
      </c>
      <c r="Q20" s="4">
        <v>19</v>
      </c>
      <c r="R20" s="22">
        <v>0.76</v>
      </c>
      <c r="S20" t="s">
        <v>180</v>
      </c>
    </row>
    <row r="21" spans="1:19" ht="17">
      <c r="O21" s="3" t="s">
        <v>57</v>
      </c>
      <c r="P21" s="4" t="s">
        <v>46</v>
      </c>
      <c r="Q21" s="4">
        <v>20</v>
      </c>
      <c r="R21" s="22">
        <v>0.47</v>
      </c>
      <c r="S21" t="s">
        <v>180</v>
      </c>
    </row>
    <row r="22" spans="1:19" ht="17">
      <c r="O22" s="6" t="s">
        <v>63</v>
      </c>
      <c r="P22" s="7" t="s">
        <v>64</v>
      </c>
      <c r="Q22" s="7">
        <v>1</v>
      </c>
      <c r="R22" s="23">
        <v>2.4700000000000002</v>
      </c>
      <c r="S22" t="s">
        <v>182</v>
      </c>
    </row>
    <row r="23" spans="1:19" ht="17">
      <c r="O23" s="6" t="s">
        <v>71</v>
      </c>
      <c r="P23" s="7" t="s">
        <v>64</v>
      </c>
      <c r="Q23" s="7">
        <v>2</v>
      </c>
      <c r="R23" s="23">
        <v>1.91</v>
      </c>
      <c r="S23" t="s">
        <v>182</v>
      </c>
    </row>
    <row r="24" spans="1:19" ht="17">
      <c r="O24" s="6" t="s">
        <v>65</v>
      </c>
      <c r="P24" s="7" t="s">
        <v>64</v>
      </c>
      <c r="Q24" s="7">
        <v>3</v>
      </c>
      <c r="R24" s="23">
        <v>1.79</v>
      </c>
      <c r="S24" t="s">
        <v>182</v>
      </c>
    </row>
    <row r="25" spans="1:19" ht="17">
      <c r="O25" s="6" t="s">
        <v>68</v>
      </c>
      <c r="P25" s="7" t="s">
        <v>64</v>
      </c>
      <c r="Q25" s="7">
        <v>4</v>
      </c>
      <c r="R25" s="23">
        <v>1.76</v>
      </c>
      <c r="S25" t="s">
        <v>180</v>
      </c>
    </row>
    <row r="26" spans="1:19" ht="17">
      <c r="A26" s="40" t="s">
        <v>0</v>
      </c>
      <c r="B26" t="s">
        <v>194</v>
      </c>
      <c r="O26" s="6" t="s">
        <v>67</v>
      </c>
      <c r="P26" s="7" t="s">
        <v>64</v>
      </c>
      <c r="Q26" s="7">
        <v>5</v>
      </c>
      <c r="R26" s="23">
        <v>1.76</v>
      </c>
      <c r="S26" t="s">
        <v>182</v>
      </c>
    </row>
    <row r="27" spans="1:19" ht="17">
      <c r="O27" s="6" t="s">
        <v>69</v>
      </c>
      <c r="P27" s="7" t="s">
        <v>64</v>
      </c>
      <c r="Q27" s="7">
        <v>6</v>
      </c>
      <c r="R27" s="23">
        <v>1.68</v>
      </c>
      <c r="S27" t="s">
        <v>182</v>
      </c>
    </row>
    <row r="28" spans="1:19" ht="17">
      <c r="A28" s="40" t="s">
        <v>178</v>
      </c>
      <c r="B28" t="s">
        <v>191</v>
      </c>
      <c r="C28" t="s">
        <v>192</v>
      </c>
      <c r="D28" t="s">
        <v>193</v>
      </c>
      <c r="E28" t="s">
        <v>185</v>
      </c>
      <c r="O28" s="6" t="s">
        <v>76</v>
      </c>
      <c r="P28" s="7" t="s">
        <v>64</v>
      </c>
      <c r="Q28" s="7">
        <v>7</v>
      </c>
      <c r="R28" s="23">
        <v>1.68</v>
      </c>
      <c r="S28" t="s">
        <v>180</v>
      </c>
    </row>
    <row r="29" spans="1:19" ht="17">
      <c r="A29" s="41" t="s">
        <v>114</v>
      </c>
      <c r="B29" s="52">
        <v>1.0505396845213895</v>
      </c>
      <c r="C29" s="52">
        <v>2.5252941176470589</v>
      </c>
      <c r="D29" s="52">
        <v>50.247058823529422</v>
      </c>
      <c r="E29" s="52">
        <v>1.4111764705882355</v>
      </c>
      <c r="O29" s="6" t="s">
        <v>70</v>
      </c>
      <c r="P29" s="7" t="s">
        <v>64</v>
      </c>
      <c r="Q29" s="7">
        <v>8</v>
      </c>
      <c r="R29" s="23">
        <v>1.53</v>
      </c>
      <c r="S29" t="s">
        <v>180</v>
      </c>
    </row>
    <row r="30" spans="1:19" ht="17">
      <c r="A30" s="41" t="s">
        <v>80</v>
      </c>
      <c r="B30" s="52">
        <v>0.97214402775120712</v>
      </c>
      <c r="C30" s="52">
        <v>2.3111764705882352</v>
      </c>
      <c r="D30" s="52">
        <v>50.811764705882339</v>
      </c>
      <c r="E30" s="52">
        <v>1.4794117647058822</v>
      </c>
      <c r="O30" s="6" t="s">
        <v>66</v>
      </c>
      <c r="P30" s="7" t="s">
        <v>64</v>
      </c>
      <c r="Q30" s="7">
        <v>9</v>
      </c>
      <c r="R30" s="23">
        <v>1.47</v>
      </c>
      <c r="S30" t="s">
        <v>180</v>
      </c>
    </row>
    <row r="31" spans="1:19" ht="17">
      <c r="A31" s="41" t="s">
        <v>64</v>
      </c>
      <c r="B31" s="52">
        <v>0.9728740599129031</v>
      </c>
      <c r="C31" s="52">
        <v>2.5917647058823525</v>
      </c>
      <c r="D31" s="52">
        <v>50.276470588235306</v>
      </c>
      <c r="E31" s="52">
        <v>1.4535294117647053</v>
      </c>
      <c r="O31" s="6" t="s">
        <v>74</v>
      </c>
      <c r="P31" s="7" t="s">
        <v>64</v>
      </c>
      <c r="Q31" s="7">
        <v>10</v>
      </c>
      <c r="R31" s="23">
        <v>1.24</v>
      </c>
      <c r="S31" t="s">
        <v>180</v>
      </c>
    </row>
    <row r="32" spans="1:19" ht="17">
      <c r="A32" s="41" t="s">
        <v>97</v>
      </c>
      <c r="B32" s="52">
        <v>1.0127811652170144</v>
      </c>
      <c r="C32" s="52">
        <v>2.6464705882352941</v>
      </c>
      <c r="D32" s="52">
        <v>50.90588235294117</v>
      </c>
      <c r="E32" s="52">
        <v>1.5299999999999998</v>
      </c>
      <c r="O32" s="6" t="s">
        <v>140</v>
      </c>
      <c r="P32" s="7" t="s">
        <v>64</v>
      </c>
      <c r="Q32" s="7">
        <v>11</v>
      </c>
      <c r="R32" s="23">
        <v>1.24</v>
      </c>
      <c r="S32" t="s">
        <v>181</v>
      </c>
    </row>
    <row r="33" spans="1:19" ht="17">
      <c r="A33" s="41" t="s">
        <v>46</v>
      </c>
      <c r="B33" s="52">
        <v>1.029550900980545</v>
      </c>
      <c r="C33" s="52">
        <v>2.17</v>
      </c>
      <c r="D33" s="52">
        <v>50.882352941176478</v>
      </c>
      <c r="E33" s="52">
        <v>1.4770588235294115</v>
      </c>
      <c r="O33" s="6" t="s">
        <v>73</v>
      </c>
      <c r="P33" s="7" t="s">
        <v>64</v>
      </c>
      <c r="Q33" s="7">
        <v>12</v>
      </c>
      <c r="R33" s="23">
        <v>1.21</v>
      </c>
      <c r="S33" t="s">
        <v>180</v>
      </c>
    </row>
    <row r="34" spans="1:19" ht="17">
      <c r="A34" s="41" t="s">
        <v>184</v>
      </c>
      <c r="B34" s="52">
        <v>1.0075779676766121</v>
      </c>
      <c r="C34" s="52">
        <v>2.448941176470588</v>
      </c>
      <c r="D34" s="52">
        <v>50.624705882352934</v>
      </c>
      <c r="E34" s="52">
        <v>1.4702352941176462</v>
      </c>
      <c r="O34" s="6" t="s">
        <v>77</v>
      </c>
      <c r="P34" s="7" t="s">
        <v>64</v>
      </c>
      <c r="Q34" s="7">
        <v>13</v>
      </c>
      <c r="R34" s="23">
        <v>1.06</v>
      </c>
      <c r="S34" t="s">
        <v>181</v>
      </c>
    </row>
    <row r="35" spans="1:19" ht="17">
      <c r="O35" s="6" t="s">
        <v>139</v>
      </c>
      <c r="P35" s="7" t="s">
        <v>64</v>
      </c>
      <c r="Q35" s="7">
        <v>14</v>
      </c>
      <c r="R35" s="23">
        <v>1.06</v>
      </c>
      <c r="S35" t="s">
        <v>181</v>
      </c>
    </row>
    <row r="36" spans="1:19" ht="17">
      <c r="O36" s="6" t="s">
        <v>78</v>
      </c>
      <c r="P36" s="7" t="s">
        <v>64</v>
      </c>
      <c r="Q36" s="7">
        <v>15</v>
      </c>
      <c r="R36" s="23">
        <v>1</v>
      </c>
      <c r="S36" t="s">
        <v>181</v>
      </c>
    </row>
    <row r="37" spans="1:19" ht="17">
      <c r="O37" s="6" t="s">
        <v>72</v>
      </c>
      <c r="P37" s="7" t="s">
        <v>64</v>
      </c>
      <c r="Q37" s="7">
        <v>16</v>
      </c>
      <c r="R37" s="23">
        <v>0.97</v>
      </c>
      <c r="S37" t="s">
        <v>180</v>
      </c>
    </row>
    <row r="38" spans="1:19" ht="17">
      <c r="O38" s="6" t="s">
        <v>138</v>
      </c>
      <c r="P38" s="7" t="s">
        <v>64</v>
      </c>
      <c r="Q38" s="7">
        <v>17</v>
      </c>
      <c r="R38" s="23">
        <v>0.88</v>
      </c>
      <c r="S38" t="s">
        <v>180</v>
      </c>
    </row>
    <row r="39" spans="1:19" ht="17">
      <c r="O39" s="6" t="s">
        <v>75</v>
      </c>
      <c r="P39" s="7" t="s">
        <v>64</v>
      </c>
      <c r="Q39" s="7">
        <v>18</v>
      </c>
      <c r="R39" s="23">
        <v>0.47</v>
      </c>
      <c r="S39" t="s">
        <v>180</v>
      </c>
    </row>
    <row r="40" spans="1:19" ht="17">
      <c r="O40" s="9" t="s">
        <v>81</v>
      </c>
      <c r="P40" s="10" t="s">
        <v>80</v>
      </c>
      <c r="Q40" s="10">
        <v>1</v>
      </c>
      <c r="R40" s="24">
        <v>2.3199999999999998</v>
      </c>
      <c r="S40" t="s">
        <v>182</v>
      </c>
    </row>
    <row r="41" spans="1:19" ht="17">
      <c r="O41" s="9" t="s">
        <v>79</v>
      </c>
      <c r="P41" s="10" t="s">
        <v>80</v>
      </c>
      <c r="Q41" s="10">
        <v>2</v>
      </c>
      <c r="R41" s="24">
        <v>2.21</v>
      </c>
      <c r="S41" t="s">
        <v>182</v>
      </c>
    </row>
    <row r="42" spans="1:19" ht="34">
      <c r="O42" s="9" t="s">
        <v>83</v>
      </c>
      <c r="P42" s="10" t="s">
        <v>80</v>
      </c>
      <c r="Q42" s="10">
        <v>3</v>
      </c>
      <c r="R42" s="24">
        <v>2</v>
      </c>
      <c r="S42" t="s">
        <v>180</v>
      </c>
    </row>
    <row r="43" spans="1:19" ht="17">
      <c r="O43" s="9" t="s">
        <v>84</v>
      </c>
      <c r="P43" s="10" t="s">
        <v>80</v>
      </c>
      <c r="Q43" s="10">
        <v>4</v>
      </c>
      <c r="R43" s="24">
        <v>1.84</v>
      </c>
      <c r="S43" t="s">
        <v>180</v>
      </c>
    </row>
    <row r="44" spans="1:19" ht="17">
      <c r="O44" s="9" t="s">
        <v>87</v>
      </c>
      <c r="P44" s="10" t="s">
        <v>80</v>
      </c>
      <c r="Q44" s="10">
        <v>5</v>
      </c>
      <c r="R44" s="24">
        <v>1.84</v>
      </c>
      <c r="S44" t="s">
        <v>180</v>
      </c>
    </row>
    <row r="45" spans="1:19" ht="17">
      <c r="O45" s="9" t="s">
        <v>86</v>
      </c>
      <c r="P45" s="10" t="s">
        <v>80</v>
      </c>
      <c r="Q45" s="10">
        <v>6</v>
      </c>
      <c r="R45" s="24">
        <v>1.58</v>
      </c>
      <c r="S45" t="s">
        <v>180</v>
      </c>
    </row>
    <row r="46" spans="1:19" ht="17">
      <c r="O46" s="9" t="s">
        <v>91</v>
      </c>
      <c r="P46" s="10" t="s">
        <v>80</v>
      </c>
      <c r="Q46" s="10">
        <v>7</v>
      </c>
      <c r="R46" s="24">
        <v>1.45</v>
      </c>
      <c r="S46" t="s">
        <v>180</v>
      </c>
    </row>
    <row r="47" spans="1:19" ht="17">
      <c r="O47" s="9" t="s">
        <v>89</v>
      </c>
      <c r="P47" s="10" t="s">
        <v>80</v>
      </c>
      <c r="Q47" s="10">
        <v>9</v>
      </c>
      <c r="R47" s="24">
        <v>1.37</v>
      </c>
      <c r="S47" t="s">
        <v>180</v>
      </c>
    </row>
    <row r="48" spans="1:19" ht="17">
      <c r="O48" s="9" t="s">
        <v>95</v>
      </c>
      <c r="P48" s="10" t="s">
        <v>80</v>
      </c>
      <c r="Q48" s="10">
        <v>8</v>
      </c>
      <c r="R48" s="24">
        <v>1.37</v>
      </c>
      <c r="S48" t="s">
        <v>180</v>
      </c>
    </row>
    <row r="49" spans="15:19" ht="17">
      <c r="O49" s="9" t="s">
        <v>93</v>
      </c>
      <c r="P49" s="10" t="s">
        <v>80</v>
      </c>
      <c r="Q49" s="10">
        <v>10</v>
      </c>
      <c r="R49" s="24">
        <v>1.26</v>
      </c>
      <c r="S49" t="s">
        <v>180</v>
      </c>
    </row>
    <row r="50" spans="15:19" ht="17">
      <c r="O50" s="9" t="s">
        <v>88</v>
      </c>
      <c r="P50" s="10" t="s">
        <v>80</v>
      </c>
      <c r="Q50" s="10">
        <v>12</v>
      </c>
      <c r="R50" s="24">
        <v>1.21</v>
      </c>
      <c r="S50" t="s">
        <v>180</v>
      </c>
    </row>
    <row r="51" spans="15:19" ht="17">
      <c r="O51" s="9" t="s">
        <v>85</v>
      </c>
      <c r="P51" s="10" t="s">
        <v>80</v>
      </c>
      <c r="Q51" s="10">
        <v>11</v>
      </c>
      <c r="R51" s="24">
        <v>1.21</v>
      </c>
      <c r="S51" t="s">
        <v>180</v>
      </c>
    </row>
    <row r="52" spans="15:19" ht="17">
      <c r="O52" s="9" t="s">
        <v>90</v>
      </c>
      <c r="P52" s="10" t="s">
        <v>80</v>
      </c>
      <c r="Q52" s="10">
        <v>13</v>
      </c>
      <c r="R52" s="24">
        <v>1.1100000000000001</v>
      </c>
      <c r="S52" t="s">
        <v>181</v>
      </c>
    </row>
    <row r="53" spans="15:19" ht="17">
      <c r="O53" s="9" t="s">
        <v>146</v>
      </c>
      <c r="P53" s="10" t="s">
        <v>80</v>
      </c>
      <c r="Q53" s="10">
        <v>15</v>
      </c>
      <c r="R53" s="24">
        <v>1.1100000000000001</v>
      </c>
      <c r="S53" t="s">
        <v>180</v>
      </c>
    </row>
    <row r="54" spans="15:19" ht="17">
      <c r="O54" s="9" t="s">
        <v>137</v>
      </c>
      <c r="P54" s="10" t="s">
        <v>80</v>
      </c>
      <c r="Q54" s="10">
        <v>14</v>
      </c>
      <c r="R54" s="24">
        <v>1.1100000000000001</v>
      </c>
      <c r="S54" t="s">
        <v>181</v>
      </c>
    </row>
    <row r="55" spans="15:19" ht="17">
      <c r="O55" s="9" t="s">
        <v>92</v>
      </c>
      <c r="P55" s="10" t="s">
        <v>80</v>
      </c>
      <c r="Q55" s="10">
        <v>17</v>
      </c>
      <c r="R55" s="24">
        <v>1.08</v>
      </c>
      <c r="S55" t="s">
        <v>180</v>
      </c>
    </row>
    <row r="56" spans="15:19" ht="17">
      <c r="O56" s="9" t="s">
        <v>82</v>
      </c>
      <c r="P56" s="10" t="s">
        <v>80</v>
      </c>
      <c r="Q56" s="10">
        <v>16</v>
      </c>
      <c r="R56" s="24">
        <v>1.08</v>
      </c>
      <c r="S56" t="s">
        <v>182</v>
      </c>
    </row>
    <row r="57" spans="15:19" ht="17">
      <c r="O57" s="9" t="s">
        <v>136</v>
      </c>
      <c r="P57" s="10" t="s">
        <v>80</v>
      </c>
      <c r="Q57" s="10">
        <v>18</v>
      </c>
      <c r="R57" s="24">
        <v>1.05</v>
      </c>
      <c r="S57" t="s">
        <v>181</v>
      </c>
    </row>
    <row r="58" spans="15:19" ht="17">
      <c r="O58" s="9" t="s">
        <v>94</v>
      </c>
      <c r="P58" s="10" t="s">
        <v>80</v>
      </c>
      <c r="Q58" s="10">
        <v>19</v>
      </c>
      <c r="R58" s="24">
        <v>0.84</v>
      </c>
      <c r="S58" t="s">
        <v>180</v>
      </c>
    </row>
    <row r="59" spans="15:19" ht="17">
      <c r="O59" s="9" t="s">
        <v>135</v>
      </c>
      <c r="P59" s="10" t="s">
        <v>80</v>
      </c>
      <c r="Q59" s="10">
        <v>20</v>
      </c>
      <c r="R59" s="24">
        <v>0.42</v>
      </c>
      <c r="S59" t="s">
        <v>181</v>
      </c>
    </row>
    <row r="60" spans="15:19" ht="51">
      <c r="O60" s="12" t="s">
        <v>99</v>
      </c>
      <c r="P60" s="13" t="s">
        <v>97</v>
      </c>
      <c r="Q60" s="13">
        <v>1</v>
      </c>
      <c r="R60" s="25">
        <v>2.21</v>
      </c>
      <c r="S60" t="s">
        <v>182</v>
      </c>
    </row>
    <row r="61" spans="15:19" ht="51">
      <c r="O61" s="12" t="s">
        <v>98</v>
      </c>
      <c r="P61" s="13" t="s">
        <v>97</v>
      </c>
      <c r="Q61" s="13">
        <v>2</v>
      </c>
      <c r="R61" s="25">
        <v>1.95</v>
      </c>
      <c r="S61" t="s">
        <v>182</v>
      </c>
    </row>
    <row r="62" spans="15:19" ht="51">
      <c r="O62" s="12" t="s">
        <v>96</v>
      </c>
      <c r="P62" s="13" t="s">
        <v>97</v>
      </c>
      <c r="Q62" s="13">
        <v>3</v>
      </c>
      <c r="R62" s="25">
        <v>1.87</v>
      </c>
      <c r="S62" t="s">
        <v>182</v>
      </c>
    </row>
    <row r="63" spans="15:19" ht="51">
      <c r="O63" s="12" t="s">
        <v>102</v>
      </c>
      <c r="P63" s="13" t="s">
        <v>97</v>
      </c>
      <c r="Q63" s="13">
        <v>4</v>
      </c>
      <c r="R63" s="25">
        <v>1.82</v>
      </c>
      <c r="S63" t="s">
        <v>182</v>
      </c>
    </row>
    <row r="64" spans="15:19" ht="51">
      <c r="O64" s="12" t="s">
        <v>103</v>
      </c>
      <c r="P64" s="13" t="s">
        <v>97</v>
      </c>
      <c r="Q64" s="13">
        <v>5</v>
      </c>
      <c r="R64" s="25">
        <v>1.74</v>
      </c>
      <c r="S64" t="s">
        <v>183</v>
      </c>
    </row>
    <row r="65" spans="15:19" ht="51">
      <c r="O65" s="12" t="s">
        <v>100</v>
      </c>
      <c r="P65" s="13" t="s">
        <v>97</v>
      </c>
      <c r="Q65" s="13">
        <v>6</v>
      </c>
      <c r="R65" s="25">
        <v>1.74</v>
      </c>
      <c r="S65" t="s">
        <v>180</v>
      </c>
    </row>
    <row r="66" spans="15:19" ht="51">
      <c r="O66" s="12" t="s">
        <v>147</v>
      </c>
      <c r="P66" s="13" t="s">
        <v>97</v>
      </c>
      <c r="Q66" s="13">
        <v>7</v>
      </c>
      <c r="R66" s="25">
        <v>1.71</v>
      </c>
      <c r="S66" t="s">
        <v>180</v>
      </c>
    </row>
    <row r="67" spans="15:19" ht="51">
      <c r="O67" s="12" t="s">
        <v>107</v>
      </c>
      <c r="P67" s="13" t="s">
        <v>97</v>
      </c>
      <c r="Q67" s="13">
        <v>8</v>
      </c>
      <c r="R67" s="25">
        <v>1.61</v>
      </c>
      <c r="S67" t="s">
        <v>180</v>
      </c>
    </row>
    <row r="68" spans="15:19" ht="51">
      <c r="O68" s="12" t="s">
        <v>108</v>
      </c>
      <c r="P68" s="13" t="s">
        <v>97</v>
      </c>
      <c r="Q68" s="13">
        <v>9</v>
      </c>
      <c r="R68" s="25">
        <v>1.47</v>
      </c>
      <c r="S68" t="s">
        <v>180</v>
      </c>
    </row>
    <row r="69" spans="15:19" ht="51">
      <c r="O69" s="12" t="s">
        <v>112</v>
      </c>
      <c r="P69" s="13" t="s">
        <v>97</v>
      </c>
      <c r="Q69" s="13">
        <v>10</v>
      </c>
      <c r="R69" s="25">
        <v>1.47</v>
      </c>
      <c r="S69" t="s">
        <v>180</v>
      </c>
    </row>
    <row r="70" spans="15:19" ht="51">
      <c r="O70" s="12" t="s">
        <v>109</v>
      </c>
      <c r="P70" s="13" t="s">
        <v>97</v>
      </c>
      <c r="Q70" s="13">
        <v>11</v>
      </c>
      <c r="R70" s="25">
        <v>1.42</v>
      </c>
      <c r="S70" t="s">
        <v>180</v>
      </c>
    </row>
    <row r="71" spans="15:19" ht="51">
      <c r="O71" s="12" t="s">
        <v>106</v>
      </c>
      <c r="P71" s="13" t="s">
        <v>97</v>
      </c>
      <c r="Q71" s="13">
        <v>12</v>
      </c>
      <c r="R71" s="25">
        <v>1.39</v>
      </c>
      <c r="S71" t="s">
        <v>180</v>
      </c>
    </row>
    <row r="72" spans="15:19" ht="51">
      <c r="O72" s="12" t="s">
        <v>111</v>
      </c>
      <c r="P72" s="13" t="s">
        <v>97</v>
      </c>
      <c r="Q72" s="13">
        <v>13</v>
      </c>
      <c r="R72" s="25">
        <v>1.26</v>
      </c>
      <c r="S72" t="s">
        <v>181</v>
      </c>
    </row>
    <row r="73" spans="15:19" ht="51">
      <c r="O73" s="12" t="s">
        <v>105</v>
      </c>
      <c r="P73" s="13" t="s">
        <v>97</v>
      </c>
      <c r="Q73" s="13">
        <v>14</v>
      </c>
      <c r="R73" s="25">
        <v>1.1299999999999999</v>
      </c>
      <c r="S73" t="s">
        <v>180</v>
      </c>
    </row>
    <row r="74" spans="15:19" ht="51">
      <c r="O74" s="12" t="s">
        <v>104</v>
      </c>
      <c r="P74" s="13" t="s">
        <v>97</v>
      </c>
      <c r="Q74" s="13">
        <v>15</v>
      </c>
      <c r="R74" s="25">
        <v>1.1100000000000001</v>
      </c>
      <c r="S74" t="s">
        <v>180</v>
      </c>
    </row>
    <row r="75" spans="15:19" ht="51">
      <c r="O75" s="12" t="s">
        <v>110</v>
      </c>
      <c r="P75" s="13" t="s">
        <v>97</v>
      </c>
      <c r="Q75" s="13">
        <v>16</v>
      </c>
      <c r="R75" s="25">
        <v>1.1100000000000001</v>
      </c>
      <c r="S75" t="s">
        <v>180</v>
      </c>
    </row>
    <row r="76" spans="15:19" ht="51">
      <c r="O76" s="12" t="s">
        <v>101</v>
      </c>
      <c r="P76" s="13" t="s">
        <v>97</v>
      </c>
      <c r="Q76" s="13">
        <v>17</v>
      </c>
      <c r="R76" s="25">
        <v>1</v>
      </c>
      <c r="S76" t="s">
        <v>182</v>
      </c>
    </row>
    <row r="77" spans="15:19" ht="51">
      <c r="O77" s="12" t="s">
        <v>134</v>
      </c>
      <c r="P77" s="13" t="s">
        <v>97</v>
      </c>
      <c r="Q77" s="13">
        <v>18</v>
      </c>
      <c r="R77" s="25">
        <v>0.66</v>
      </c>
      <c r="S77" t="s">
        <v>180</v>
      </c>
    </row>
    <row r="78" spans="15:19" ht="51">
      <c r="O78" s="12" t="s">
        <v>133</v>
      </c>
      <c r="P78" s="13" t="s">
        <v>97</v>
      </c>
      <c r="Q78" s="13">
        <v>19</v>
      </c>
      <c r="R78" s="25">
        <v>0.57999999999999996</v>
      </c>
      <c r="S78" t="s">
        <v>181</v>
      </c>
    </row>
    <row r="79" spans="15:19" ht="51">
      <c r="O79" s="12" t="s">
        <v>132</v>
      </c>
      <c r="P79" s="13" t="s">
        <v>97</v>
      </c>
      <c r="Q79" s="13">
        <v>20</v>
      </c>
      <c r="R79" s="25">
        <v>0.32</v>
      </c>
      <c r="S79" t="s">
        <v>180</v>
      </c>
    </row>
    <row r="80" spans="15:19" ht="34">
      <c r="O80" s="15" t="s">
        <v>116</v>
      </c>
      <c r="P80" s="16" t="s">
        <v>114</v>
      </c>
      <c r="Q80" s="16">
        <v>1</v>
      </c>
      <c r="R80" s="26">
        <v>2.41</v>
      </c>
      <c r="S80" t="s">
        <v>182</v>
      </c>
    </row>
    <row r="81" spans="15:19" ht="34">
      <c r="O81" s="15" t="s">
        <v>113</v>
      </c>
      <c r="P81" s="16" t="s">
        <v>114</v>
      </c>
      <c r="Q81" s="16">
        <v>2</v>
      </c>
      <c r="R81" s="26">
        <v>2.0299999999999998</v>
      </c>
      <c r="S81" t="s">
        <v>182</v>
      </c>
    </row>
    <row r="82" spans="15:19" ht="34">
      <c r="O82" s="15" t="s">
        <v>119</v>
      </c>
      <c r="P82" s="16" t="s">
        <v>114</v>
      </c>
      <c r="Q82" s="16">
        <v>3</v>
      </c>
      <c r="R82" s="26">
        <v>1.76</v>
      </c>
      <c r="S82" t="s">
        <v>180</v>
      </c>
    </row>
    <row r="83" spans="15:19" ht="34">
      <c r="O83" s="15" t="s">
        <v>118</v>
      </c>
      <c r="P83" s="16" t="s">
        <v>114</v>
      </c>
      <c r="Q83" s="16">
        <v>4</v>
      </c>
      <c r="R83" s="26">
        <v>1.68</v>
      </c>
      <c r="S83" t="s">
        <v>182</v>
      </c>
    </row>
    <row r="84" spans="15:19" ht="34">
      <c r="O84" s="15" t="s">
        <v>123</v>
      </c>
      <c r="P84" s="16" t="s">
        <v>114</v>
      </c>
      <c r="Q84" s="16">
        <v>5</v>
      </c>
      <c r="R84" s="26">
        <v>1.62</v>
      </c>
      <c r="S84" t="s">
        <v>180</v>
      </c>
    </row>
    <row r="85" spans="15:19" ht="34">
      <c r="O85" s="15" t="s">
        <v>126</v>
      </c>
      <c r="P85" s="16" t="s">
        <v>114</v>
      </c>
      <c r="Q85" s="16">
        <v>6</v>
      </c>
      <c r="R85" s="26">
        <v>1.53</v>
      </c>
      <c r="S85" t="s">
        <v>180</v>
      </c>
    </row>
    <row r="86" spans="15:19" ht="34">
      <c r="O86" s="15" t="s">
        <v>117</v>
      </c>
      <c r="P86" s="16" t="s">
        <v>114</v>
      </c>
      <c r="Q86" s="16">
        <v>7</v>
      </c>
      <c r="R86" s="26">
        <v>1.5</v>
      </c>
      <c r="S86" t="s">
        <v>180</v>
      </c>
    </row>
    <row r="87" spans="15:19" ht="34">
      <c r="O87" s="15" t="s">
        <v>122</v>
      </c>
      <c r="P87" s="16" t="s">
        <v>114</v>
      </c>
      <c r="Q87" s="16">
        <v>8</v>
      </c>
      <c r="R87" s="26">
        <v>1.5</v>
      </c>
      <c r="S87" t="s">
        <v>180</v>
      </c>
    </row>
    <row r="88" spans="15:19" ht="34">
      <c r="O88" s="15" t="s">
        <v>115</v>
      </c>
      <c r="P88" s="16" t="s">
        <v>114</v>
      </c>
      <c r="Q88" s="16">
        <v>9</v>
      </c>
      <c r="R88" s="26">
        <v>1.47</v>
      </c>
      <c r="S88" t="s">
        <v>180</v>
      </c>
    </row>
    <row r="89" spans="15:19" ht="34">
      <c r="O89" s="15" t="s">
        <v>127</v>
      </c>
      <c r="P89" s="16" t="s">
        <v>114</v>
      </c>
      <c r="Q89" s="16">
        <v>10</v>
      </c>
      <c r="R89" s="26">
        <v>1.32</v>
      </c>
      <c r="S89" t="s">
        <v>180</v>
      </c>
    </row>
    <row r="90" spans="15:19" ht="34">
      <c r="O90" s="15" t="s">
        <v>125</v>
      </c>
      <c r="P90" s="16" t="s">
        <v>114</v>
      </c>
      <c r="Q90" s="16">
        <v>11</v>
      </c>
      <c r="R90" s="26">
        <v>1.26</v>
      </c>
      <c r="S90" t="s">
        <v>180</v>
      </c>
    </row>
    <row r="91" spans="15:19" ht="34">
      <c r="O91" s="15" t="s">
        <v>124</v>
      </c>
      <c r="P91" s="16" t="s">
        <v>114</v>
      </c>
      <c r="Q91" s="16">
        <v>12</v>
      </c>
      <c r="R91" s="26">
        <v>1.26</v>
      </c>
      <c r="S91" t="s">
        <v>180</v>
      </c>
    </row>
    <row r="92" spans="15:19" ht="34">
      <c r="O92" s="15" t="s">
        <v>128</v>
      </c>
      <c r="P92" s="16" t="s">
        <v>114</v>
      </c>
      <c r="Q92" s="16">
        <v>13</v>
      </c>
      <c r="R92" s="26">
        <v>1.18</v>
      </c>
      <c r="S92" t="s">
        <v>181</v>
      </c>
    </row>
    <row r="93" spans="15:19" ht="34">
      <c r="O93" s="15" t="s">
        <v>131</v>
      </c>
      <c r="P93" s="16" t="s">
        <v>114</v>
      </c>
      <c r="Q93" s="16">
        <v>14</v>
      </c>
      <c r="R93" s="26">
        <v>0.94</v>
      </c>
      <c r="S93" t="s">
        <v>181</v>
      </c>
    </row>
    <row r="94" spans="15:19" ht="34">
      <c r="O94" s="15" t="s">
        <v>120</v>
      </c>
      <c r="P94" s="16" t="s">
        <v>114</v>
      </c>
      <c r="Q94" s="16">
        <v>15</v>
      </c>
      <c r="R94" s="26">
        <v>0.94</v>
      </c>
      <c r="S94" t="s">
        <v>180</v>
      </c>
    </row>
    <row r="95" spans="15:19" ht="34">
      <c r="O95" s="15" t="s">
        <v>121</v>
      </c>
      <c r="P95" s="16" t="s">
        <v>114</v>
      </c>
      <c r="Q95" s="16">
        <v>16</v>
      </c>
      <c r="R95" s="26">
        <v>0.85</v>
      </c>
      <c r="S95" t="s">
        <v>181</v>
      </c>
    </row>
    <row r="96" spans="15:19" ht="34">
      <c r="O96" s="15" t="s">
        <v>130</v>
      </c>
      <c r="P96" s="16" t="s">
        <v>114</v>
      </c>
      <c r="Q96" s="16">
        <v>17</v>
      </c>
      <c r="R96" s="26">
        <v>0.74</v>
      </c>
      <c r="S96" t="s">
        <v>181</v>
      </c>
    </row>
    <row r="97" spans="15:19" ht="34">
      <c r="O97" s="15" t="s">
        <v>129</v>
      </c>
      <c r="P97" s="16" t="s">
        <v>114</v>
      </c>
      <c r="Q97" s="16">
        <v>18</v>
      </c>
      <c r="R97" s="26">
        <v>0.74</v>
      </c>
      <c r="S97" t="s">
        <v>180</v>
      </c>
    </row>
  </sheetData>
  <pageMargins left="0.7" right="0.7" top="0.75" bottom="0.75" header="0.3" footer="0.3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14869-3E3E-7844-ABAD-38484425D8C7}">
  <dimension ref="A1:P7"/>
  <sheetViews>
    <sheetView zoomScale="110" workbookViewId="0">
      <selection activeCell="O21" sqref="O21"/>
    </sheetView>
  </sheetViews>
  <sheetFormatPr baseColWidth="10" defaultRowHeight="16"/>
  <cols>
    <col min="1" max="1" width="13.5" bestFit="1" customWidth="1"/>
    <col min="2" max="2" width="17.83203125" bestFit="1" customWidth="1"/>
    <col min="3" max="3" width="10.33203125" bestFit="1" customWidth="1"/>
    <col min="11" max="12" width="14" bestFit="1" customWidth="1"/>
  </cols>
  <sheetData>
    <row r="1" spans="1:16">
      <c r="A1" s="55" t="s">
        <v>178</v>
      </c>
      <c r="B1" s="55" t="s">
        <v>191</v>
      </c>
      <c r="C1" s="55" t="s">
        <v>192</v>
      </c>
      <c r="D1" s="55" t="s">
        <v>193</v>
      </c>
      <c r="E1" s="55" t="s">
        <v>185</v>
      </c>
      <c r="F1" s="53" t="s">
        <v>195</v>
      </c>
      <c r="G1" s="53" t="s">
        <v>205</v>
      </c>
      <c r="H1" t="s">
        <v>196</v>
      </c>
      <c r="I1" t="s">
        <v>197</v>
      </c>
      <c r="J1" t="s">
        <v>198</v>
      </c>
      <c r="K1" t="s">
        <v>199</v>
      </c>
      <c r="L1" t="s">
        <v>200</v>
      </c>
      <c r="M1" t="s">
        <v>201</v>
      </c>
      <c r="N1" t="s">
        <v>202</v>
      </c>
      <c r="O1" t="s">
        <v>203</v>
      </c>
      <c r="P1" t="s">
        <v>204</v>
      </c>
    </row>
    <row r="2" spans="1:16" ht="34">
      <c r="A2" s="54" t="s">
        <v>206</v>
      </c>
      <c r="B2" s="52">
        <v>1.0505396845213895</v>
      </c>
      <c r="C2" s="52">
        <v>2.5252941176470589</v>
      </c>
      <c r="D2" s="52">
        <v>50.247058823529422</v>
      </c>
      <c r="E2" s="52">
        <v>1.4111764705882355</v>
      </c>
      <c r="F2" t="str">
        <f>IF($B2&lt;0.97,"Low",IF($B2&lt;=1.02,"Mid","High"))</f>
        <v>High</v>
      </c>
      <c r="G2">
        <f>_xlfn.LET(_xlpm.p,$D2, _xlpm.mn,MIN($D$2:$D$6), _xlpm.mx,MAX($D$2:$D$6),
     100 + (_xlpm.p-_xlpm.mn)/(_xlpm.mx-_xlpm.mn) * 200)</f>
        <v>100</v>
      </c>
      <c r="H2" t="e">
        <f>IF($F2="Low", CHOOSE(COLUMNS($H$1:H1), $C2, $E2, $D2*6), NA())</f>
        <v>#N/A</v>
      </c>
      <c r="I2" t="e">
        <f>IF($F2="Low", CHOOSE(COLUMNS($H$1:I1), $C2, $E2, $D2*6), NA())</f>
        <v>#N/A</v>
      </c>
      <c r="J2" t="e">
        <f>IF($F2="Low", CHOOSE(COLUMNS($H$1:J1), $C2, $E2, $G2), NA())</f>
        <v>#N/A</v>
      </c>
      <c r="K2" t="e">
        <f>IF($F2="Mid", CHOOSE(COLUMNS($K$1:K1), $C2, $E2, $D2*6), NA())</f>
        <v>#N/A</v>
      </c>
      <c r="L2" t="e">
        <f>IF($F2="Mid", CHOOSE(COLUMNS($K$1:L1), $C2, $E2, $D2*6), NA())</f>
        <v>#N/A</v>
      </c>
      <c r="M2" t="e">
        <f>IF($F2="Mid", CHOOSE(COLUMNS($K$1:M1), $C2, $E2, $G2), NA())</f>
        <v>#N/A</v>
      </c>
      <c r="N2">
        <f>IF($F2="High", CHOOSE(COLUMNS($N$1:N1), $C2, $E2, $D2*6), NA())</f>
        <v>2.5252941176470589</v>
      </c>
      <c r="O2">
        <f>IF($F2="High", CHOOSE(COLUMNS($N$1:O1), $C2, $E2, $D2*6), NA())</f>
        <v>1.4111764705882355</v>
      </c>
      <c r="P2">
        <f>IF($F2="High", CHOOSE(COLUMNS($N$1:P1), $C2, $E2, $G2), NA())</f>
        <v>100</v>
      </c>
    </row>
    <row r="3" spans="1:16">
      <c r="A3" s="41" t="s">
        <v>80</v>
      </c>
      <c r="B3" s="52">
        <v>0.97214402775120712</v>
      </c>
      <c r="C3" s="52">
        <v>2.3111764705882352</v>
      </c>
      <c r="D3" s="52">
        <v>50.811764705882339</v>
      </c>
      <c r="E3" s="52">
        <v>1.4794117647058822</v>
      </c>
      <c r="F3" t="str">
        <f t="shared" ref="F3:F6" si="0">IF($B3&lt;0.97,"Low",IF($B3&lt;=1.02,"Mid","High"))</f>
        <v>Mid</v>
      </c>
      <c r="G3">
        <f t="shared" ref="G3:G6" si="1">_xlfn.LET(_xlpm.p,$D3, _xlpm.mn,MIN($D$2:$D$6), _xlpm.mx,MAX($D$2:$D$6),
     100 + (_xlpm.p-_xlpm.mn)/(_xlpm.mx-_xlpm.mn) * 200)</f>
        <v>271.42857142856866</v>
      </c>
      <c r="H3" t="e">
        <f>IF($F3="Low", CHOOSE(COLUMNS($H$1:H2), $C3, $E3, $D3*6), NA())</f>
        <v>#N/A</v>
      </c>
      <c r="I3" t="e">
        <f>IF($F3="Low", CHOOSE(COLUMNS($H$1:I2), $C3, $E3, $D3*6), NA())</f>
        <v>#N/A</v>
      </c>
      <c r="J3" t="e">
        <f>IF($F3="Low", CHOOSE(COLUMNS($H$1:J2), $C3, $E3, $G3), NA())</f>
        <v>#N/A</v>
      </c>
      <c r="K3">
        <f>IF($F3="Mid", CHOOSE(COLUMNS($K$1:K2), $C3, $E3, $D3*6), NA())</f>
        <v>2.3111764705882352</v>
      </c>
      <c r="L3">
        <f>IF($F3="Mid", CHOOSE(COLUMNS($K$1:L2), $C3, $E3, $D3*6), NA())</f>
        <v>1.4794117647058822</v>
      </c>
      <c r="M3">
        <f>IF($F3="Mid", CHOOSE(COLUMNS($K$1:M2), $C3, $E3, $G3), NA())</f>
        <v>271.42857142856866</v>
      </c>
      <c r="N3" t="e">
        <f>IF($F3="High", CHOOSE(COLUMNS($N$1:N2), $C3, $E3, $D3*6), NA())</f>
        <v>#N/A</v>
      </c>
      <c r="O3" t="e">
        <f>IF($F3="High", CHOOSE(COLUMNS($N$1:O2), $C3, $E3, $D3*6), NA())</f>
        <v>#N/A</v>
      </c>
      <c r="P3" t="e">
        <f>IF($F3="High", CHOOSE(COLUMNS($N$1:P2), $C3, $E3, $G3), NA())</f>
        <v>#N/A</v>
      </c>
    </row>
    <row r="4" spans="1:16">
      <c r="A4" s="41" t="s">
        <v>64</v>
      </c>
      <c r="B4" s="52">
        <v>0.9728740599129031</v>
      </c>
      <c r="C4" s="52">
        <v>2.5917647058823525</v>
      </c>
      <c r="D4" s="52">
        <v>50.276470588235306</v>
      </c>
      <c r="E4" s="52">
        <v>1.4535294117647053</v>
      </c>
      <c r="F4" t="str">
        <f t="shared" si="0"/>
        <v>Mid</v>
      </c>
      <c r="G4">
        <f t="shared" si="1"/>
        <v>108.92857142857216</v>
      </c>
      <c r="H4" t="e">
        <f>IF($F4="Low", CHOOSE(COLUMNS($H$1:H3), $C4, $E4, $D4*6), NA())</f>
        <v>#N/A</v>
      </c>
      <c r="I4" t="e">
        <f>IF($F4="Low", CHOOSE(COLUMNS($H$1:I3), $C4, $E4, $D4*6), NA())</f>
        <v>#N/A</v>
      </c>
      <c r="J4" t="e">
        <f>IF($F4="Low", CHOOSE(COLUMNS($H$1:J3), $C4, $E4, $G4), NA())</f>
        <v>#N/A</v>
      </c>
      <c r="K4">
        <f>IF($F4="Mid", CHOOSE(COLUMNS($K$1:K3), $C4, $E4, $D4*6), NA())</f>
        <v>2.5917647058823525</v>
      </c>
      <c r="L4">
        <f>IF($F4="Mid", CHOOSE(COLUMNS($K$1:L3), $C4, $E4, $D4*6), NA())</f>
        <v>1.4535294117647053</v>
      </c>
      <c r="M4">
        <f>IF($F4="Mid", CHOOSE(COLUMNS($K$1:M3), $C4, $E4, $G4), NA())</f>
        <v>108.92857142857216</v>
      </c>
      <c r="N4" t="e">
        <f>IF($F4="High", CHOOSE(COLUMNS($N$1:N3), $C4, $E4, $D4*6), NA())</f>
        <v>#N/A</v>
      </c>
      <c r="O4" t="e">
        <f>IF($F4="High", CHOOSE(COLUMNS($N$1:O3), $C4, $E4, $D4*6), NA())</f>
        <v>#N/A</v>
      </c>
      <c r="P4" t="e">
        <f>IF($F4="High", CHOOSE(COLUMNS($N$1:P3), $C4, $E4, $G4), NA())</f>
        <v>#N/A</v>
      </c>
    </row>
    <row r="5" spans="1:16">
      <c r="A5" s="41" t="s">
        <v>97</v>
      </c>
      <c r="B5" s="52">
        <v>1.0127811652170144</v>
      </c>
      <c r="C5" s="52">
        <v>2.6464705882352941</v>
      </c>
      <c r="D5" s="52">
        <v>50.90588235294117</v>
      </c>
      <c r="E5" s="52">
        <v>1.5299999999999998</v>
      </c>
      <c r="F5" t="str">
        <f t="shared" si="0"/>
        <v>Mid</v>
      </c>
      <c r="G5">
        <f t="shared" si="1"/>
        <v>300</v>
      </c>
      <c r="H5" t="e">
        <f>IF($F5="Low", CHOOSE(COLUMNS($H$1:H4), $C5, $E5, $D5*6), NA())</f>
        <v>#N/A</v>
      </c>
      <c r="I5" t="e">
        <f>IF($F5="Low", CHOOSE(COLUMNS($H$1:I4), $C5, $E5, $D5*6), NA())</f>
        <v>#N/A</v>
      </c>
      <c r="J5" t="e">
        <f>IF($F5="Low", CHOOSE(COLUMNS($H$1:J4), $C5, $E5, $G5), NA())</f>
        <v>#N/A</v>
      </c>
      <c r="K5">
        <f>IF($F5="Mid", CHOOSE(COLUMNS($K$1:K4), $C5, $E5, $D5*6), NA())</f>
        <v>2.6464705882352941</v>
      </c>
      <c r="L5">
        <f>IF($F5="Mid", CHOOSE(COLUMNS($K$1:L4), $C5, $E5, $D5*6), NA())</f>
        <v>1.5299999999999998</v>
      </c>
      <c r="M5">
        <f>IF($F5="Mid", CHOOSE(COLUMNS($K$1:M4), $C5, $E5, $G5), NA())</f>
        <v>300</v>
      </c>
      <c r="N5" t="e">
        <f>IF($F5="High", CHOOSE(COLUMNS($N$1:N4), $C5, $E5, $D5*6), NA())</f>
        <v>#N/A</v>
      </c>
      <c r="O5" t="e">
        <f>IF($F5="High", CHOOSE(COLUMNS($N$1:O4), $C5, $E5, $D5*6), NA())</f>
        <v>#N/A</v>
      </c>
      <c r="P5" t="e">
        <f>IF($F5="High", CHOOSE(COLUMNS($N$1:P4), $C5, $E5, $G5), NA())</f>
        <v>#N/A</v>
      </c>
    </row>
    <row r="6" spans="1:16">
      <c r="A6" s="41" t="s">
        <v>46</v>
      </c>
      <c r="B6" s="52">
        <v>1.029550900980545</v>
      </c>
      <c r="C6" s="52">
        <v>2.17</v>
      </c>
      <c r="D6" s="52">
        <v>50.882352941176478</v>
      </c>
      <c r="E6" s="52">
        <v>1.4770588235294115</v>
      </c>
      <c r="F6" t="str">
        <f t="shared" si="0"/>
        <v>High</v>
      </c>
      <c r="G6">
        <f t="shared" si="1"/>
        <v>292.85714285714698</v>
      </c>
      <c r="H6" t="e">
        <f>IF($F6="Low", CHOOSE(COLUMNS($H$1:H5), $C6, $E6, $D6*6), NA())</f>
        <v>#N/A</v>
      </c>
      <c r="I6" t="e">
        <f>IF($F6="Low", CHOOSE(COLUMNS($H$1:I5), $C6, $E6, $D6*6), NA())</f>
        <v>#N/A</v>
      </c>
      <c r="J6" t="e">
        <f>IF($F6="Low", CHOOSE(COLUMNS($H$1:J5), $C6, $E6, $G6), NA())</f>
        <v>#N/A</v>
      </c>
      <c r="K6" t="e">
        <f>IF($F6="Mid", CHOOSE(COLUMNS($K$1:K5), $C6, $E6, $D6*6), NA())</f>
        <v>#N/A</v>
      </c>
      <c r="L6" t="e">
        <f>IF($F6="Mid", CHOOSE(COLUMNS($K$1:L5), $C6, $E6, $D6*6), NA())</f>
        <v>#N/A</v>
      </c>
      <c r="M6" t="e">
        <f>IF($F6="Mid", CHOOSE(COLUMNS($K$1:M5), $C6, $E6, $G6), NA())</f>
        <v>#N/A</v>
      </c>
      <c r="N6">
        <f>IF($F6="High", CHOOSE(COLUMNS($N$1:N5), $C6, $E6, $D6*6), NA())</f>
        <v>2.17</v>
      </c>
      <c r="O6">
        <f>IF($F6="High", CHOOSE(COLUMNS($N$1:O5), $C6, $E6, $D6*6), NA())</f>
        <v>1.4770588235294115</v>
      </c>
      <c r="P6">
        <f>IF($F6="High", CHOOSE(COLUMNS($N$1:P5), $C6, $E6, $G6), NA())</f>
        <v>292.85714285714698</v>
      </c>
    </row>
    <row r="7" spans="1:16">
      <c r="A7" s="56"/>
      <c r="B7" s="57"/>
      <c r="C7" s="57"/>
      <c r="D7" s="57"/>
      <c r="E7" s="57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B8081-323E-BE43-88CA-643C6AA498FF}">
  <dimension ref="A1:I97"/>
  <sheetViews>
    <sheetView workbookViewId="0">
      <selection activeCell="D2" sqref="D2"/>
    </sheetView>
  </sheetViews>
  <sheetFormatPr baseColWidth="10" defaultRowHeight="16"/>
  <cols>
    <col min="4" max="4" width="19.6640625" style="45" customWidth="1"/>
    <col min="5" max="5" width="19.6640625" style="50" customWidth="1"/>
    <col min="6" max="6" width="16.6640625" bestFit="1" customWidth="1"/>
    <col min="7" max="7" width="13.5" bestFit="1" customWidth="1"/>
    <col min="8" max="8" width="8.83203125" customWidth="1"/>
  </cols>
  <sheetData>
    <row r="1" spans="1:9" ht="34">
      <c r="A1" s="2" t="s">
        <v>144</v>
      </c>
      <c r="B1" s="2" t="s">
        <v>145</v>
      </c>
      <c r="C1" s="2" t="s">
        <v>0</v>
      </c>
      <c r="D1" s="43" t="s">
        <v>148</v>
      </c>
      <c r="E1" s="46"/>
      <c r="F1" s="51" t="s">
        <v>144</v>
      </c>
      <c r="G1" s="51" t="s">
        <v>145</v>
      </c>
      <c r="H1" s="51" t="s">
        <v>189</v>
      </c>
      <c r="I1" s="51" t="s">
        <v>190</v>
      </c>
    </row>
    <row r="2" spans="1:9" ht="17">
      <c r="A2" s="3" t="s">
        <v>55</v>
      </c>
      <c r="B2" s="4" t="s">
        <v>46</v>
      </c>
      <c r="C2" s="4">
        <v>1</v>
      </c>
      <c r="D2" s="44">
        <v>1.0661157024793388</v>
      </c>
      <c r="E2" s="48" t="s">
        <v>187</v>
      </c>
      <c r="F2" s="39" t="str" cm="1">
        <f t="array" ref="F2:I6">_xlfn.TAKE(_xlfn.SORTBY(A2:D97, D2:D97, -1), 5)</f>
        <v xml:space="preserve"> Nottingham Forest</v>
      </c>
      <c r="G2" s="39" t="str">
        <v>Premier League</v>
      </c>
      <c r="H2" s="39">
        <v>7</v>
      </c>
      <c r="I2" s="39">
        <v>1.2608695652173914</v>
      </c>
    </row>
    <row r="3" spans="1:9" ht="17">
      <c r="A3" s="3" t="s">
        <v>45</v>
      </c>
      <c r="B3" s="4" t="s">
        <v>46</v>
      </c>
      <c r="C3" s="4">
        <v>2</v>
      </c>
      <c r="D3" s="44">
        <v>1.1551155115511551</v>
      </c>
      <c r="E3" s="47"/>
      <c r="F3" s="39" t="str">
        <v xml:space="preserve"> Leverkusen</v>
      </c>
      <c r="G3" s="39" t="str">
        <v>Bundesliga</v>
      </c>
      <c r="H3" s="39">
        <v>2</v>
      </c>
      <c r="I3" s="39">
        <v>1.2439862542955327</v>
      </c>
    </row>
    <row r="4" spans="1:9" ht="17">
      <c r="A4" s="3" t="s">
        <v>49</v>
      </c>
      <c r="B4" s="4" t="s">
        <v>46</v>
      </c>
      <c r="C4" s="4">
        <v>3</v>
      </c>
      <c r="D4" s="44">
        <v>1.1632653061224489</v>
      </c>
      <c r="E4" s="47"/>
      <c r="F4" s="39" t="str">
        <v xml:space="preserve"> Wolves</v>
      </c>
      <c r="G4" s="39" t="str">
        <v>Premier League</v>
      </c>
      <c r="H4" s="39">
        <v>16</v>
      </c>
      <c r="I4" s="39">
        <v>1.2019230769230769</v>
      </c>
    </row>
    <row r="5" spans="1:9" ht="17">
      <c r="A5" s="3" t="s">
        <v>48</v>
      </c>
      <c r="B5" s="4" t="s">
        <v>46</v>
      </c>
      <c r="C5" s="4">
        <v>4</v>
      </c>
      <c r="D5" s="44">
        <v>1.1048034934497815</v>
      </c>
      <c r="E5" s="47"/>
      <c r="F5" s="39" t="str">
        <v xml:space="preserve"> Bologna</v>
      </c>
      <c r="G5" s="39" t="str">
        <v>Serie A</v>
      </c>
      <c r="H5" s="39">
        <v>9</v>
      </c>
      <c r="I5" s="39">
        <v>1.1756756756756754</v>
      </c>
    </row>
    <row r="6" spans="1:9" ht="17">
      <c r="A6" s="3" t="s">
        <v>51</v>
      </c>
      <c r="B6" s="4" t="s">
        <v>46</v>
      </c>
      <c r="C6" s="4">
        <v>5</v>
      </c>
      <c r="D6" s="44">
        <v>1.021551724137931</v>
      </c>
      <c r="E6" s="47"/>
      <c r="F6" s="39" t="str">
        <v xml:space="preserve"> Holstein Kiel</v>
      </c>
      <c r="G6" s="39" t="str">
        <v>Bundesliga</v>
      </c>
      <c r="H6" s="39">
        <v>17</v>
      </c>
      <c r="I6" s="39">
        <v>1.1683673469387756</v>
      </c>
    </row>
    <row r="7" spans="1:9" ht="17">
      <c r="A7" s="3" t="s">
        <v>53</v>
      </c>
      <c r="B7" s="4" t="s">
        <v>46</v>
      </c>
      <c r="C7" s="4">
        <v>6</v>
      </c>
      <c r="D7" s="44">
        <v>1.1538461538461537</v>
      </c>
      <c r="E7" s="48" t="s">
        <v>188</v>
      </c>
      <c r="F7" s="39" t="str" cm="1">
        <f t="array" ref="F7:I11">_xlfn.TAKE(_xlfn.SORTBY(A2:D97, D2:D97, 1), 5)</f>
        <v xml:space="preserve"> Montpellier</v>
      </c>
      <c r="G7" s="39" t="str">
        <v>Ligue 1</v>
      </c>
      <c r="H7" s="39">
        <v>18</v>
      </c>
      <c r="I7" s="39">
        <v>0.63855421686746994</v>
      </c>
    </row>
    <row r="8" spans="1:9" ht="17">
      <c r="A8" s="3" t="s">
        <v>52</v>
      </c>
      <c r="B8" s="4" t="s">
        <v>46</v>
      </c>
      <c r="C8" s="4">
        <v>7</v>
      </c>
      <c r="D8" s="44">
        <v>1.0753968253968254</v>
      </c>
      <c r="E8" s="47"/>
      <c r="F8" s="39" t="str">
        <v xml:space="preserve"> Valladolid</v>
      </c>
      <c r="G8" s="39" t="str">
        <v>La Liga</v>
      </c>
      <c r="H8" s="39">
        <v>20</v>
      </c>
      <c r="I8" s="39">
        <v>0.67924528301886788</v>
      </c>
    </row>
    <row r="9" spans="1:9" ht="17">
      <c r="A9" s="3" t="s">
        <v>47</v>
      </c>
      <c r="B9" s="4" t="s">
        <v>46</v>
      </c>
      <c r="C9" s="4">
        <v>8</v>
      </c>
      <c r="D9" s="44">
        <v>0.92096219931271484</v>
      </c>
      <c r="E9" s="47"/>
      <c r="F9" s="39" t="str">
        <v xml:space="preserve"> Southampton</v>
      </c>
      <c r="G9" s="39" t="str">
        <v>Premier League</v>
      </c>
      <c r="H9" s="39">
        <v>20</v>
      </c>
      <c r="I9" s="39">
        <v>0.71523178807947019</v>
      </c>
    </row>
    <row r="10" spans="1:9" ht="17">
      <c r="A10" s="3" t="s">
        <v>50</v>
      </c>
      <c r="B10" s="4" t="s">
        <v>46</v>
      </c>
      <c r="C10" s="4">
        <v>9</v>
      </c>
      <c r="D10" s="44">
        <v>1.1756756756756754</v>
      </c>
      <c r="E10" s="47"/>
      <c r="F10" s="39" t="str">
        <v xml:space="preserve"> Lens</v>
      </c>
      <c r="G10" s="39" t="str">
        <v>Ligue 1</v>
      </c>
      <c r="H10" s="39">
        <v>8</v>
      </c>
      <c r="I10" s="39">
        <v>0.74903474903474909</v>
      </c>
    </row>
    <row r="11" spans="1:9" ht="17">
      <c r="A11" s="3" t="s">
        <v>143</v>
      </c>
      <c r="B11" s="4" t="s">
        <v>46</v>
      </c>
      <c r="C11" s="4">
        <v>10</v>
      </c>
      <c r="D11" s="44">
        <v>1.0092592592592593</v>
      </c>
      <c r="E11" s="47"/>
      <c r="F11" s="39" t="str">
        <v xml:space="preserve"> Real Sociedad</v>
      </c>
      <c r="G11" s="39" t="str">
        <v>La Liga</v>
      </c>
      <c r="H11" s="39">
        <v>11</v>
      </c>
      <c r="I11" s="39">
        <v>0.76165803108808294</v>
      </c>
    </row>
    <row r="12" spans="1:9" ht="17">
      <c r="A12" s="3" t="s">
        <v>54</v>
      </c>
      <c r="B12" s="4" t="s">
        <v>46</v>
      </c>
      <c r="C12" s="4">
        <v>11</v>
      </c>
      <c r="D12" s="44">
        <v>1</v>
      </c>
    </row>
    <row r="13" spans="1:9" ht="17">
      <c r="A13" s="3" t="s">
        <v>60</v>
      </c>
      <c r="B13" s="4" t="s">
        <v>46</v>
      </c>
      <c r="C13" s="4">
        <v>12</v>
      </c>
      <c r="D13" s="44">
        <v>1.058139534883721</v>
      </c>
      <c r="E13" s="49"/>
    </row>
    <row r="14" spans="1:9" ht="17">
      <c r="A14" s="3" t="s">
        <v>56</v>
      </c>
      <c r="B14" s="4" t="s">
        <v>46</v>
      </c>
      <c r="C14" s="4">
        <v>13</v>
      </c>
      <c r="D14" s="44">
        <v>0.97023809523809523</v>
      </c>
      <c r="E14" s="49"/>
    </row>
    <row r="15" spans="1:9" ht="34">
      <c r="A15" s="3" t="s">
        <v>58</v>
      </c>
      <c r="B15" s="4" t="s">
        <v>46</v>
      </c>
      <c r="C15" s="4">
        <v>14</v>
      </c>
      <c r="D15" s="44">
        <v>0.8701298701298702</v>
      </c>
      <c r="E15" s="49"/>
    </row>
    <row r="16" spans="1:9" ht="17">
      <c r="A16" s="3" t="s">
        <v>142</v>
      </c>
      <c r="B16" s="4" t="s">
        <v>46</v>
      </c>
      <c r="C16" s="4">
        <v>16</v>
      </c>
      <c r="D16" s="44">
        <v>1.0263157894736843</v>
      </c>
      <c r="E16" s="49"/>
    </row>
    <row r="17" spans="1:5" ht="17">
      <c r="A17" s="3" t="s">
        <v>61</v>
      </c>
      <c r="B17" s="4" t="s">
        <v>46</v>
      </c>
      <c r="C17" s="4">
        <v>15</v>
      </c>
      <c r="D17" s="44">
        <v>0.92385786802030456</v>
      </c>
      <c r="E17" s="49"/>
    </row>
    <row r="18" spans="1:5" ht="17">
      <c r="A18" s="3" t="s">
        <v>59</v>
      </c>
      <c r="B18" s="4" t="s">
        <v>46</v>
      </c>
      <c r="C18" s="4">
        <v>17</v>
      </c>
      <c r="D18" s="44">
        <v>0.80769230769230771</v>
      </c>
      <c r="E18" s="49"/>
    </row>
    <row r="19" spans="1:5" ht="17">
      <c r="A19" s="3" t="s">
        <v>62</v>
      </c>
      <c r="B19" s="4" t="s">
        <v>46</v>
      </c>
      <c r="C19" s="4">
        <v>18</v>
      </c>
      <c r="D19" s="44">
        <v>0.93835616438356173</v>
      </c>
      <c r="E19" s="49"/>
    </row>
    <row r="20" spans="1:5" ht="17">
      <c r="A20" s="3" t="s">
        <v>141</v>
      </c>
      <c r="B20" s="4" t="s">
        <v>46</v>
      </c>
      <c r="C20" s="4">
        <v>19</v>
      </c>
      <c r="D20" s="44">
        <v>0.81045751633986929</v>
      </c>
      <c r="E20" s="49"/>
    </row>
    <row r="21" spans="1:5" ht="17">
      <c r="A21" s="3" t="s">
        <v>57</v>
      </c>
      <c r="B21" s="4" t="s">
        <v>46</v>
      </c>
      <c r="C21" s="4">
        <v>20</v>
      </c>
      <c r="D21" s="44">
        <v>0.88059701492537301</v>
      </c>
      <c r="E21" s="49"/>
    </row>
    <row r="22" spans="1:5" ht="17">
      <c r="A22" s="6" t="s">
        <v>63</v>
      </c>
      <c r="B22" s="7" t="s">
        <v>64</v>
      </c>
      <c r="C22" s="7">
        <v>1</v>
      </c>
      <c r="D22" s="44">
        <v>0.98936170212765961</v>
      </c>
      <c r="E22" s="49"/>
    </row>
    <row r="23" spans="1:5" ht="17">
      <c r="A23" s="6" t="s">
        <v>71</v>
      </c>
      <c r="B23" s="7" t="s">
        <v>64</v>
      </c>
      <c r="C23" s="7">
        <v>2</v>
      </c>
      <c r="D23" s="44">
        <v>1.0971786833855799</v>
      </c>
      <c r="E23" s="49"/>
    </row>
    <row r="24" spans="1:5" ht="17">
      <c r="A24" s="6" t="s">
        <v>65</v>
      </c>
      <c r="B24" s="7" t="s">
        <v>64</v>
      </c>
      <c r="C24" s="7">
        <v>3</v>
      </c>
      <c r="D24" s="44">
        <v>0.87267904509283822</v>
      </c>
      <c r="E24" s="49"/>
    </row>
    <row r="25" spans="1:5" ht="17">
      <c r="A25" s="6" t="s">
        <v>68</v>
      </c>
      <c r="B25" s="7" t="s">
        <v>64</v>
      </c>
      <c r="C25" s="7">
        <v>4</v>
      </c>
      <c r="D25" s="44">
        <v>1.006514657980456</v>
      </c>
      <c r="E25" s="49"/>
    </row>
    <row r="26" spans="1:5" ht="17">
      <c r="A26" s="6" t="s">
        <v>67</v>
      </c>
      <c r="B26" s="7" t="s">
        <v>64</v>
      </c>
      <c r="C26" s="7">
        <v>5</v>
      </c>
      <c r="D26" s="44">
        <v>0.90151515151515138</v>
      </c>
      <c r="E26" s="49"/>
    </row>
    <row r="27" spans="1:5" ht="17">
      <c r="A27" s="6" t="s">
        <v>69</v>
      </c>
      <c r="B27" s="7" t="s">
        <v>64</v>
      </c>
      <c r="C27" s="7">
        <v>6</v>
      </c>
      <c r="D27" s="44">
        <v>1.0324675324675325</v>
      </c>
      <c r="E27" s="49"/>
    </row>
    <row r="28" spans="1:5" ht="17">
      <c r="A28" s="6" t="s">
        <v>76</v>
      </c>
      <c r="B28" s="7" t="s">
        <v>64</v>
      </c>
      <c r="C28" s="7">
        <v>7</v>
      </c>
      <c r="D28" s="44">
        <v>1.1046511627906976</v>
      </c>
      <c r="E28" s="49"/>
    </row>
    <row r="29" spans="1:5" ht="17">
      <c r="A29" s="6" t="s">
        <v>70</v>
      </c>
      <c r="B29" s="7" t="s">
        <v>64</v>
      </c>
      <c r="C29" s="7">
        <v>8</v>
      </c>
      <c r="D29" s="44">
        <v>0.74903474903474909</v>
      </c>
      <c r="E29" s="49"/>
    </row>
    <row r="30" spans="1:5" ht="17">
      <c r="A30" s="6" t="s">
        <v>66</v>
      </c>
      <c r="B30" s="7" t="s">
        <v>64</v>
      </c>
      <c r="C30" s="7">
        <v>9</v>
      </c>
      <c r="D30" s="44">
        <v>1.1227272727272728</v>
      </c>
      <c r="E30" s="49"/>
    </row>
    <row r="31" spans="1:5" ht="17">
      <c r="A31" s="6" t="s">
        <v>74</v>
      </c>
      <c r="B31" s="7" t="s">
        <v>64</v>
      </c>
      <c r="C31" s="7">
        <v>10</v>
      </c>
      <c r="D31" s="44">
        <v>0.91056910569105698</v>
      </c>
      <c r="E31" s="49"/>
    </row>
    <row r="32" spans="1:5" ht="17">
      <c r="A32" s="6" t="s">
        <v>140</v>
      </c>
      <c r="B32" s="7" t="s">
        <v>64</v>
      </c>
      <c r="C32" s="7">
        <v>11</v>
      </c>
      <c r="D32" s="44">
        <v>1.1209302325581396</v>
      </c>
      <c r="E32" s="49"/>
    </row>
    <row r="33" spans="1:5" ht="17">
      <c r="A33" s="6" t="s">
        <v>73</v>
      </c>
      <c r="B33" s="7" t="s">
        <v>64</v>
      </c>
      <c r="C33" s="7">
        <v>12</v>
      </c>
      <c r="D33" s="44">
        <v>1.0608695652173914</v>
      </c>
      <c r="E33" s="49"/>
    </row>
    <row r="34" spans="1:5" ht="17">
      <c r="A34" s="6" t="s">
        <v>77</v>
      </c>
      <c r="B34" s="7" t="s">
        <v>64</v>
      </c>
      <c r="C34" s="7">
        <v>13</v>
      </c>
      <c r="D34" s="44">
        <v>0.98477157360406087</v>
      </c>
      <c r="E34" s="49"/>
    </row>
    <row r="35" spans="1:5" ht="17">
      <c r="A35" s="6" t="s">
        <v>139</v>
      </c>
      <c r="B35" s="7" t="s">
        <v>64</v>
      </c>
      <c r="C35" s="7">
        <v>14</v>
      </c>
      <c r="D35" s="44">
        <v>0.80571428571428572</v>
      </c>
      <c r="E35" s="49"/>
    </row>
    <row r="36" spans="1:5" ht="17">
      <c r="A36" s="6" t="s">
        <v>78</v>
      </c>
      <c r="B36" s="7" t="s">
        <v>64</v>
      </c>
      <c r="C36" s="7">
        <v>15</v>
      </c>
      <c r="D36" s="44">
        <v>0.88144329896907214</v>
      </c>
      <c r="E36" s="49"/>
    </row>
    <row r="37" spans="1:5" ht="17">
      <c r="A37" s="6" t="s">
        <v>72</v>
      </c>
      <c r="B37" s="7" t="s">
        <v>64</v>
      </c>
      <c r="C37" s="7">
        <v>16</v>
      </c>
      <c r="D37" s="44">
        <v>0.79787234042553201</v>
      </c>
      <c r="E37" s="49"/>
    </row>
    <row r="38" spans="1:5" ht="34">
      <c r="A38" s="6" t="s">
        <v>138</v>
      </c>
      <c r="B38" s="7" t="s">
        <v>64</v>
      </c>
      <c r="C38" s="7">
        <v>17</v>
      </c>
      <c r="D38" s="44">
        <v>1.1005586592178771</v>
      </c>
      <c r="E38" s="49"/>
    </row>
    <row r="39" spans="1:5" ht="17">
      <c r="A39" s="6" t="s">
        <v>75</v>
      </c>
      <c r="B39" s="7" t="s">
        <v>64</v>
      </c>
      <c r="C39" s="7">
        <v>18</v>
      </c>
      <c r="D39" s="44">
        <v>0.63855421686746994</v>
      </c>
      <c r="E39" s="49"/>
    </row>
    <row r="40" spans="1:5" ht="17">
      <c r="A40" s="9" t="s">
        <v>81</v>
      </c>
      <c r="B40" s="10" t="s">
        <v>80</v>
      </c>
      <c r="C40" s="10">
        <v>1</v>
      </c>
      <c r="D40" s="44">
        <v>1.0765550239234452</v>
      </c>
      <c r="E40" s="49"/>
    </row>
    <row r="41" spans="1:5" ht="34">
      <c r="A41" s="9" t="s">
        <v>79</v>
      </c>
      <c r="B41" s="10" t="s">
        <v>80</v>
      </c>
      <c r="C41" s="10">
        <v>2</v>
      </c>
      <c r="D41" s="44">
        <v>1.0233918128654971</v>
      </c>
      <c r="E41" s="49"/>
    </row>
    <row r="42" spans="1:5" ht="34">
      <c r="A42" s="9" t="s">
        <v>83</v>
      </c>
      <c r="B42" s="10" t="s">
        <v>80</v>
      </c>
      <c r="C42" s="10">
        <v>3</v>
      </c>
      <c r="D42" s="44">
        <v>1.0574324324324325</v>
      </c>
      <c r="E42" s="49"/>
    </row>
    <row r="43" spans="1:5" ht="34">
      <c r="A43" s="9" t="s">
        <v>84</v>
      </c>
      <c r="B43" s="10" t="s">
        <v>80</v>
      </c>
      <c r="C43" s="10">
        <v>4</v>
      </c>
      <c r="D43" s="44">
        <v>1.0381355932203391</v>
      </c>
      <c r="E43" s="49"/>
    </row>
    <row r="44" spans="1:5" ht="17">
      <c r="A44" s="9" t="s">
        <v>87</v>
      </c>
      <c r="B44" s="10" t="s">
        <v>80</v>
      </c>
      <c r="C44" s="10">
        <v>5</v>
      </c>
      <c r="D44" s="44">
        <v>1.0498338870431896</v>
      </c>
      <c r="E44" s="49"/>
    </row>
    <row r="45" spans="1:5" ht="17">
      <c r="A45" s="9" t="s">
        <v>86</v>
      </c>
      <c r="B45" s="10" t="s">
        <v>80</v>
      </c>
      <c r="C45" s="10">
        <v>6</v>
      </c>
      <c r="D45" s="44">
        <v>0.99588477366255135</v>
      </c>
      <c r="E45" s="49"/>
    </row>
    <row r="46" spans="1:5" ht="17">
      <c r="A46" s="9" t="s">
        <v>91</v>
      </c>
      <c r="B46" s="10" t="s">
        <v>80</v>
      </c>
      <c r="C46" s="10">
        <v>7</v>
      </c>
      <c r="D46" s="44">
        <v>1.0573770491803278</v>
      </c>
      <c r="E46" s="49"/>
    </row>
    <row r="47" spans="1:5" ht="17">
      <c r="A47" s="9" t="s">
        <v>89</v>
      </c>
      <c r="B47" s="10" t="s">
        <v>80</v>
      </c>
      <c r="C47" s="10">
        <v>9</v>
      </c>
      <c r="D47" s="44">
        <v>1.0051546391752577</v>
      </c>
      <c r="E47" s="49"/>
    </row>
    <row r="48" spans="1:5" ht="34">
      <c r="A48" s="9" t="s">
        <v>95</v>
      </c>
      <c r="B48" s="10" t="s">
        <v>80</v>
      </c>
      <c r="C48" s="10">
        <v>8</v>
      </c>
      <c r="D48" s="44">
        <v>0.79534883720930238</v>
      </c>
      <c r="E48" s="49"/>
    </row>
    <row r="49" spans="1:5" ht="17">
      <c r="A49" s="9" t="s">
        <v>93</v>
      </c>
      <c r="B49" s="10" t="s">
        <v>80</v>
      </c>
      <c r="C49" s="10">
        <v>10</v>
      </c>
      <c r="D49" s="44">
        <v>0.88953488372093026</v>
      </c>
      <c r="E49" s="49"/>
    </row>
    <row r="50" spans="1:5" ht="17">
      <c r="A50" s="9" t="s">
        <v>88</v>
      </c>
      <c r="B50" s="10" t="s">
        <v>80</v>
      </c>
      <c r="C50" s="10">
        <v>12</v>
      </c>
      <c r="D50" s="44">
        <v>0.94300518134715028</v>
      </c>
      <c r="E50" s="49"/>
    </row>
    <row r="51" spans="1:5" ht="34">
      <c r="A51" s="9" t="s">
        <v>85</v>
      </c>
      <c r="B51" s="10" t="s">
        <v>80</v>
      </c>
      <c r="C51" s="10">
        <v>11</v>
      </c>
      <c r="D51" s="44">
        <v>0.76165803108808294</v>
      </c>
      <c r="E51" s="49"/>
    </row>
    <row r="52" spans="1:5" ht="17">
      <c r="A52" s="9" t="s">
        <v>90</v>
      </c>
      <c r="B52" s="10" t="s">
        <v>80</v>
      </c>
      <c r="C52" s="10">
        <v>13</v>
      </c>
      <c r="D52" s="44">
        <v>0.90624999999999989</v>
      </c>
      <c r="E52" s="49"/>
    </row>
    <row r="53" spans="1:5" ht="17">
      <c r="A53" s="9" t="s">
        <v>146</v>
      </c>
      <c r="B53" s="10" t="s">
        <v>80</v>
      </c>
      <c r="C53" s="10">
        <v>15</v>
      </c>
      <c r="D53" s="44">
        <v>0.85474860335195535</v>
      </c>
      <c r="E53" s="49"/>
    </row>
    <row r="54" spans="1:5" ht="17">
      <c r="A54" s="9" t="s">
        <v>137</v>
      </c>
      <c r="B54" s="10" t="s">
        <v>80</v>
      </c>
      <c r="C54" s="10">
        <v>14</v>
      </c>
      <c r="D54" s="44">
        <v>1.1032258064516129</v>
      </c>
      <c r="E54" s="49"/>
    </row>
    <row r="55" spans="1:5" ht="17">
      <c r="A55" s="9" t="s">
        <v>92</v>
      </c>
      <c r="B55" s="10" t="s">
        <v>80</v>
      </c>
      <c r="C55" s="10">
        <v>17</v>
      </c>
      <c r="D55" s="44">
        <v>0.96891191709844571</v>
      </c>
      <c r="E55" s="49"/>
    </row>
    <row r="56" spans="1:5" ht="17">
      <c r="A56" s="9" t="s">
        <v>82</v>
      </c>
      <c r="B56" s="10" t="s">
        <v>80</v>
      </c>
      <c r="C56" s="10">
        <v>16</v>
      </c>
      <c r="D56" s="44">
        <v>1</v>
      </c>
      <c r="E56" s="49"/>
    </row>
    <row r="57" spans="1:5" ht="17">
      <c r="A57" s="9" t="s">
        <v>136</v>
      </c>
      <c r="B57" s="10" t="s">
        <v>80</v>
      </c>
      <c r="C57" s="10">
        <v>18</v>
      </c>
      <c r="D57" s="44">
        <v>1.096153846153846</v>
      </c>
      <c r="E57" s="49"/>
    </row>
    <row r="58" spans="1:5" ht="34">
      <c r="A58" s="9" t="s">
        <v>94</v>
      </c>
      <c r="B58" s="10" t="s">
        <v>80</v>
      </c>
      <c r="C58" s="10">
        <v>19</v>
      </c>
      <c r="D58" s="44">
        <v>1.0363636363636364</v>
      </c>
      <c r="E58" s="49"/>
    </row>
    <row r="59" spans="1:5" ht="17">
      <c r="A59" s="9" t="s">
        <v>135</v>
      </c>
      <c r="B59" s="10" t="s">
        <v>80</v>
      </c>
      <c r="C59" s="10">
        <v>20</v>
      </c>
      <c r="D59" s="44">
        <v>0.67924528301886788</v>
      </c>
      <c r="E59" s="49"/>
    </row>
    <row r="60" spans="1:5" ht="34">
      <c r="A60" s="12" t="s">
        <v>99</v>
      </c>
      <c r="B60" s="13" t="s">
        <v>97</v>
      </c>
      <c r="C60" s="13">
        <v>1</v>
      </c>
      <c r="D60" s="44">
        <v>1.0449735449735451</v>
      </c>
      <c r="E60" s="49"/>
    </row>
    <row r="61" spans="1:5" ht="34">
      <c r="A61" s="12" t="s">
        <v>98</v>
      </c>
      <c r="B61" s="13" t="s">
        <v>97</v>
      </c>
      <c r="C61" s="13">
        <v>2</v>
      </c>
      <c r="D61" s="44">
        <v>1.1588447653429603</v>
      </c>
      <c r="E61" s="49"/>
    </row>
    <row r="62" spans="1:5" ht="51">
      <c r="A62" s="12" t="s">
        <v>96</v>
      </c>
      <c r="B62" s="13" t="s">
        <v>97</v>
      </c>
      <c r="C62" s="13">
        <v>3</v>
      </c>
      <c r="D62" s="44">
        <v>0.99689440993788814</v>
      </c>
      <c r="E62" s="49"/>
    </row>
    <row r="63" spans="1:5" ht="34">
      <c r="A63" s="12" t="s">
        <v>102</v>
      </c>
      <c r="B63" s="13" t="s">
        <v>97</v>
      </c>
      <c r="C63" s="13">
        <v>4</v>
      </c>
      <c r="D63" s="44">
        <v>0.89589905362776023</v>
      </c>
      <c r="E63" s="49"/>
    </row>
    <row r="64" spans="1:5" ht="34">
      <c r="A64" s="12" t="s">
        <v>103</v>
      </c>
      <c r="B64" s="13" t="s">
        <v>97</v>
      </c>
      <c r="C64" s="13">
        <v>5</v>
      </c>
      <c r="D64" s="44">
        <v>1.0553633217993079</v>
      </c>
      <c r="E64" s="49"/>
    </row>
    <row r="65" spans="1:5" ht="34">
      <c r="A65" s="12" t="s">
        <v>100</v>
      </c>
      <c r="B65" s="13" t="s">
        <v>97</v>
      </c>
      <c r="C65" s="13">
        <v>6</v>
      </c>
      <c r="D65" s="44">
        <v>1.0350194552529184</v>
      </c>
      <c r="E65" s="49"/>
    </row>
    <row r="66" spans="1:5" ht="51">
      <c r="A66" s="12" t="s">
        <v>147</v>
      </c>
      <c r="B66" s="13" t="s">
        <v>97</v>
      </c>
      <c r="C66" s="13">
        <v>7</v>
      </c>
      <c r="D66" s="44">
        <v>1.2608695652173914</v>
      </c>
      <c r="E66" s="49"/>
    </row>
    <row r="67" spans="1:5" ht="34">
      <c r="A67" s="12" t="s">
        <v>107</v>
      </c>
      <c r="B67" s="13" t="s">
        <v>97</v>
      </c>
      <c r="C67" s="13">
        <v>8</v>
      </c>
      <c r="D67" s="44">
        <v>1.0574712643678161</v>
      </c>
      <c r="E67" s="49"/>
    </row>
    <row r="68" spans="1:5" ht="51">
      <c r="A68" s="12" t="s">
        <v>108</v>
      </c>
      <c r="B68" s="13" t="s">
        <v>97</v>
      </c>
      <c r="C68" s="13">
        <v>9</v>
      </c>
      <c r="D68" s="44">
        <v>0.90845070422535223</v>
      </c>
      <c r="E68" s="49"/>
    </row>
    <row r="69" spans="1:5" ht="34">
      <c r="A69" s="12" t="s">
        <v>112</v>
      </c>
      <c r="B69" s="13" t="s">
        <v>97</v>
      </c>
      <c r="C69" s="13">
        <v>10</v>
      </c>
      <c r="D69" s="44">
        <v>1.0749063670411985</v>
      </c>
      <c r="E69" s="49"/>
    </row>
    <row r="70" spans="1:5" ht="34">
      <c r="A70" s="12" t="s">
        <v>109</v>
      </c>
      <c r="B70" s="13" t="s">
        <v>97</v>
      </c>
      <c r="C70" s="13">
        <v>11</v>
      </c>
      <c r="D70" s="44">
        <v>1.118421052631579</v>
      </c>
      <c r="E70" s="49"/>
    </row>
    <row r="71" spans="1:5" ht="34">
      <c r="A71" s="12" t="s">
        <v>106</v>
      </c>
      <c r="B71" s="13" t="s">
        <v>97</v>
      </c>
      <c r="C71" s="13">
        <v>12</v>
      </c>
      <c r="D71" s="44">
        <v>0.81494661921708189</v>
      </c>
      <c r="E71" s="49"/>
    </row>
    <row r="72" spans="1:5" ht="34">
      <c r="A72" s="12" t="s">
        <v>111</v>
      </c>
      <c r="B72" s="13" t="s">
        <v>97</v>
      </c>
      <c r="C72" s="13">
        <v>13</v>
      </c>
      <c r="D72" s="44">
        <v>0.89230769230769236</v>
      </c>
      <c r="E72" s="49"/>
    </row>
    <row r="73" spans="1:5" ht="34">
      <c r="A73" s="12" t="s">
        <v>105</v>
      </c>
      <c r="B73" s="13" t="s">
        <v>97</v>
      </c>
      <c r="C73" s="13">
        <v>14</v>
      </c>
      <c r="D73" s="44">
        <v>0.88732394366197187</v>
      </c>
      <c r="E73" s="49"/>
    </row>
    <row r="74" spans="1:5" ht="51">
      <c r="A74" s="12" t="s">
        <v>104</v>
      </c>
      <c r="B74" s="13" t="s">
        <v>97</v>
      </c>
      <c r="C74" s="13">
        <v>15</v>
      </c>
      <c r="D74" s="44">
        <v>0.7695473251028806</v>
      </c>
      <c r="E74" s="49"/>
    </row>
    <row r="75" spans="1:5" ht="34">
      <c r="A75" s="12" t="s">
        <v>110</v>
      </c>
      <c r="B75" s="13" t="s">
        <v>97</v>
      </c>
      <c r="C75" s="13">
        <v>16</v>
      </c>
      <c r="D75" s="44">
        <v>1.2019230769230769</v>
      </c>
      <c r="E75" s="49"/>
    </row>
    <row r="76" spans="1:5" ht="34">
      <c r="A76" s="12" t="s">
        <v>101</v>
      </c>
      <c r="B76" s="13" t="s">
        <v>97</v>
      </c>
      <c r="C76" s="13">
        <v>17</v>
      </c>
      <c r="D76" s="44">
        <v>1.0441176470588234</v>
      </c>
      <c r="E76" s="49"/>
    </row>
    <row r="77" spans="1:5" ht="34">
      <c r="A77" s="12" t="s">
        <v>134</v>
      </c>
      <c r="B77" s="13" t="s">
        <v>97</v>
      </c>
      <c r="C77" s="13">
        <v>18</v>
      </c>
      <c r="D77" s="44">
        <v>1.006578947368421</v>
      </c>
      <c r="E77" s="49"/>
    </row>
    <row r="78" spans="1:5" ht="34">
      <c r="A78" s="12" t="s">
        <v>133</v>
      </c>
      <c r="B78" s="13" t="s">
        <v>97</v>
      </c>
      <c r="C78" s="13">
        <v>19</v>
      </c>
      <c r="D78" s="44">
        <v>1.0454545454545454</v>
      </c>
      <c r="E78" s="49"/>
    </row>
    <row r="79" spans="1:5" ht="51">
      <c r="A79" s="12" t="s">
        <v>132</v>
      </c>
      <c r="B79" s="13" t="s">
        <v>97</v>
      </c>
      <c r="C79" s="13">
        <v>20</v>
      </c>
      <c r="D79" s="44">
        <v>0.71523178807947019</v>
      </c>
      <c r="E79" s="49"/>
    </row>
    <row r="80" spans="1:5" ht="34">
      <c r="A80" s="15" t="s">
        <v>116</v>
      </c>
      <c r="B80" s="16" t="s">
        <v>114</v>
      </c>
      <c r="C80" s="16">
        <v>1</v>
      </c>
      <c r="D80" s="44">
        <v>1.1442307692307692</v>
      </c>
      <c r="E80" s="49"/>
    </row>
    <row r="81" spans="1:5" ht="34">
      <c r="A81" s="15" t="s">
        <v>113</v>
      </c>
      <c r="B81" s="16" t="s">
        <v>114</v>
      </c>
      <c r="C81" s="16">
        <v>2</v>
      </c>
      <c r="D81" s="44">
        <v>1.2439862542955327</v>
      </c>
      <c r="E81" s="49"/>
    </row>
    <row r="82" spans="1:5" ht="34">
      <c r="A82" s="15" t="s">
        <v>119</v>
      </c>
      <c r="B82" s="16" t="s">
        <v>114</v>
      </c>
      <c r="C82" s="16">
        <v>3</v>
      </c>
      <c r="D82" s="44">
        <v>1.0432098765432098</v>
      </c>
      <c r="E82" s="49"/>
    </row>
    <row r="83" spans="1:5" ht="17">
      <c r="A83" s="15" t="s">
        <v>118</v>
      </c>
      <c r="B83" s="16" t="s">
        <v>114</v>
      </c>
      <c r="C83" s="16">
        <v>4</v>
      </c>
      <c r="D83" s="44">
        <v>1.1536050156739812</v>
      </c>
      <c r="E83" s="49"/>
    </row>
    <row r="84" spans="1:5" ht="17">
      <c r="A84" s="15" t="s">
        <v>123</v>
      </c>
      <c r="B84" s="16" t="s">
        <v>114</v>
      </c>
      <c r="C84" s="16">
        <v>5</v>
      </c>
      <c r="D84" s="44">
        <v>1.0818181818181818</v>
      </c>
      <c r="E84" s="49"/>
    </row>
    <row r="85" spans="1:5" ht="17">
      <c r="A85" s="15" t="s">
        <v>126</v>
      </c>
      <c r="B85" s="16" t="s">
        <v>114</v>
      </c>
      <c r="C85" s="16">
        <v>6</v>
      </c>
      <c r="D85" s="44">
        <v>1.0271317829457365</v>
      </c>
      <c r="E85" s="49"/>
    </row>
    <row r="86" spans="1:5" ht="17">
      <c r="A86" s="15" t="s">
        <v>117</v>
      </c>
      <c r="B86" s="16" t="s">
        <v>114</v>
      </c>
      <c r="C86" s="16">
        <v>7</v>
      </c>
      <c r="D86" s="44">
        <v>1.0578512396694215</v>
      </c>
      <c r="E86" s="49"/>
    </row>
    <row r="87" spans="1:5" ht="34">
      <c r="A87" s="15" t="s">
        <v>122</v>
      </c>
      <c r="B87" s="16" t="s">
        <v>114</v>
      </c>
      <c r="C87" s="16">
        <v>8</v>
      </c>
      <c r="D87" s="44">
        <v>1.0551181102362206</v>
      </c>
      <c r="E87" s="49"/>
    </row>
    <row r="88" spans="1:5" ht="17">
      <c r="A88" s="15" t="s">
        <v>115</v>
      </c>
      <c r="B88" s="16" t="s">
        <v>114</v>
      </c>
      <c r="C88" s="16">
        <v>9</v>
      </c>
      <c r="D88" s="44">
        <v>0.98422712933753953</v>
      </c>
      <c r="E88" s="49"/>
    </row>
    <row r="89" spans="1:5" ht="17">
      <c r="A89" s="15" t="s">
        <v>127</v>
      </c>
      <c r="B89" s="16" t="s">
        <v>114</v>
      </c>
      <c r="C89" s="16">
        <v>10</v>
      </c>
      <c r="D89" s="44">
        <v>1.0423076923076922</v>
      </c>
      <c r="E89" s="49"/>
    </row>
    <row r="90" spans="1:5" ht="17">
      <c r="A90" s="15" t="s">
        <v>125</v>
      </c>
      <c r="B90" s="16" t="s">
        <v>114</v>
      </c>
      <c r="C90" s="16">
        <v>11</v>
      </c>
      <c r="D90" s="44">
        <v>1.130801687763713</v>
      </c>
      <c r="E90" s="49"/>
    </row>
    <row r="91" spans="1:5" ht="17">
      <c r="A91" s="15" t="s">
        <v>124</v>
      </c>
      <c r="B91" s="16" t="s">
        <v>114</v>
      </c>
      <c r="C91" s="16">
        <v>12</v>
      </c>
      <c r="D91" s="44">
        <v>1.0170454545454546</v>
      </c>
      <c r="E91" s="49"/>
    </row>
    <row r="92" spans="1:5" ht="34">
      <c r="A92" s="15" t="s">
        <v>128</v>
      </c>
      <c r="B92" s="16" t="s">
        <v>114</v>
      </c>
      <c r="C92" s="16">
        <v>13</v>
      </c>
      <c r="D92" s="44">
        <v>1.0056179775280898</v>
      </c>
      <c r="E92" s="49"/>
    </row>
    <row r="93" spans="1:5" ht="17">
      <c r="A93" s="15" t="s">
        <v>131</v>
      </c>
      <c r="B93" s="16" t="s">
        <v>114</v>
      </c>
      <c r="C93" s="16">
        <v>14</v>
      </c>
      <c r="D93" s="44">
        <v>0.77900552486187835</v>
      </c>
      <c r="E93" s="49"/>
    </row>
    <row r="94" spans="1:5" ht="51">
      <c r="A94" s="15" t="s">
        <v>120</v>
      </c>
      <c r="B94" s="16" t="s">
        <v>114</v>
      </c>
      <c r="C94" s="16">
        <v>15</v>
      </c>
      <c r="D94" s="44">
        <v>1.0090090090090089</v>
      </c>
      <c r="E94" s="49"/>
    </row>
    <row r="95" spans="1:5" ht="51">
      <c r="A95" s="15" t="s">
        <v>121</v>
      </c>
      <c r="B95" s="16" t="s">
        <v>114</v>
      </c>
      <c r="C95" s="16">
        <v>16</v>
      </c>
      <c r="D95" s="44">
        <v>0.91584158415841588</v>
      </c>
      <c r="E95" s="49"/>
    </row>
    <row r="96" spans="1:5" ht="34">
      <c r="A96" s="15" t="s">
        <v>130</v>
      </c>
      <c r="B96" s="16" t="s">
        <v>114</v>
      </c>
      <c r="C96" s="16">
        <v>17</v>
      </c>
      <c r="D96" s="44">
        <v>1.1683673469387756</v>
      </c>
      <c r="E96" s="49"/>
    </row>
    <row r="97" spans="1:5" ht="17">
      <c r="A97" s="15" t="s">
        <v>129</v>
      </c>
      <c r="B97" s="16" t="s">
        <v>114</v>
      </c>
      <c r="C97" s="16">
        <v>18</v>
      </c>
      <c r="D97" s="44">
        <v>0.76777251184834128</v>
      </c>
      <c r="E97" s="49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2024_25_dataset</vt:lpstr>
      <vt:lpstr>Regression_Input_2024</vt:lpstr>
      <vt:lpstr>Regression</vt:lpstr>
      <vt:lpstr>Pivot table for clusters</vt:lpstr>
      <vt:lpstr>League_Bubbles</vt:lpstr>
      <vt:lpstr>Finishing_Efficiency_Results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Jugder, Bat-Erdene</cp:lastModifiedBy>
  <dcterms:created xsi:type="dcterms:W3CDTF">2025-08-07T01:52:33Z</dcterms:created>
  <dcterms:modified xsi:type="dcterms:W3CDTF">2025-08-21T03:40:26Z</dcterms:modified>
</cp:coreProperties>
</file>