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20"/>
  </bookViews>
  <sheets>
    <sheet name="full vaccinate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<sst xmlns="http://schemas.openxmlformats.org/spreadsheetml/2006/main" count="147" uniqueCount="104">
  <si>
    <t>primary author</t>
  </si>
  <si>
    <t>publication year</t>
  </si>
  <si>
    <t>region</t>
  </si>
  <si>
    <t>country</t>
  </si>
  <si>
    <t>study design</t>
  </si>
  <si>
    <t>JBI</t>
  </si>
  <si>
    <t>success</t>
  </si>
  <si>
    <t>sample</t>
  </si>
  <si>
    <t>prevalence(%)</t>
  </si>
  <si>
    <t>p</t>
  </si>
  <si>
    <t>q</t>
  </si>
  <si>
    <t>SE P</t>
  </si>
  <si>
    <t>ever vaccinated</t>
  </si>
  <si>
    <t>q2</t>
  </si>
  <si>
    <t>SE P2</t>
  </si>
  <si>
    <t>female</t>
  </si>
  <si>
    <t>male COR</t>
  </si>
  <si>
    <t>male OR LCI</t>
  </si>
  <si>
    <t>male OR UCI</t>
  </si>
  <si>
    <t>Male B</t>
  </si>
  <si>
    <t>Male B LCI</t>
  </si>
  <si>
    <t>Male B UCI</t>
  </si>
  <si>
    <t>male B SE</t>
  </si>
  <si>
    <t>work &lt; 5</t>
  </si>
  <si>
    <t>work &gt;= 5 OR</t>
  </si>
  <si>
    <t>work &gt;= 5 OR LCI</t>
  </si>
  <si>
    <t>work &gt;= 5 OR UCI</t>
  </si>
  <si>
    <t>work &gt;= 5 B</t>
  </si>
  <si>
    <t>work &gt;= 5 B LCI</t>
  </si>
  <si>
    <t>work &gt;= 5 B UCI</t>
  </si>
  <si>
    <t>work &gt;= 5 B SE</t>
  </si>
  <si>
    <t>profession</t>
  </si>
  <si>
    <t>profession physican OR</t>
  </si>
  <si>
    <t>profession physican OR LCI</t>
  </si>
  <si>
    <t>profession phsycian OR UCI</t>
  </si>
  <si>
    <t>profession physican B</t>
  </si>
  <si>
    <t>profession physican B LCI</t>
  </si>
  <si>
    <t>professionphysican B UCI</t>
  </si>
  <si>
    <t>profession physican B SE</t>
  </si>
  <si>
    <t>No training on IP</t>
  </si>
  <si>
    <t>training IP OR</t>
  </si>
  <si>
    <t>training OR LCI</t>
  </si>
  <si>
    <t>training IP OR UCI</t>
  </si>
  <si>
    <t>training IP B</t>
  </si>
  <si>
    <t>training IPB LCI</t>
  </si>
  <si>
    <t>training IP B UCI</t>
  </si>
  <si>
    <t>training IP SE</t>
  </si>
  <si>
    <t>single</t>
  </si>
  <si>
    <t>married OR</t>
  </si>
  <si>
    <t xml:space="preserve"> married LCI</t>
  </si>
  <si>
    <t xml:space="preserve"> married UCI</t>
  </si>
  <si>
    <t>married B</t>
  </si>
  <si>
    <t>married B LCI</t>
  </si>
  <si>
    <t>married B UCI</t>
  </si>
  <si>
    <t>married B SE</t>
  </si>
  <si>
    <t>perceived susceptibilty</t>
  </si>
  <si>
    <t>perceived susceptibilty high OR</t>
  </si>
  <si>
    <t>perceived susceptibilty High LCI</t>
  </si>
  <si>
    <t>perceived susceptibilty high UCI</t>
  </si>
  <si>
    <t>perceived susceptibilty high B</t>
  </si>
  <si>
    <t>perceived susceptibilty high  B LCI</t>
  </si>
  <si>
    <t>perceived susceptibilty high B UCI</t>
  </si>
  <si>
    <t>perceived susceptibilty high SE</t>
  </si>
  <si>
    <t>screened for HBV no</t>
  </si>
  <si>
    <t>screened for HBV yes OR</t>
  </si>
  <si>
    <t>screened for HBV yes LCI</t>
  </si>
  <si>
    <t>screened for HBV yes UCI</t>
  </si>
  <si>
    <t>screened for HBV yes B</t>
  </si>
  <si>
    <t>screened for HBV yes b LCI</t>
  </si>
  <si>
    <t>screened for HBV yes SE</t>
  </si>
  <si>
    <t>Tonny Ssekamatte et al</t>
  </si>
  <si>
    <t>East Africa</t>
  </si>
  <si>
    <t>Uganda</t>
  </si>
  <si>
    <t>cross sectional</t>
  </si>
  <si>
    <t>Vivian Efua Senoo-Dogbey et al</t>
  </si>
  <si>
    <t>west africa</t>
  </si>
  <si>
    <t>Ghana</t>
  </si>
  <si>
    <t>Oluwatosin Idowu Oni</t>
  </si>
  <si>
    <t>Nigeria</t>
  </si>
  <si>
    <t>I. B. Omotowo</t>
  </si>
  <si>
    <t>Daniel Kobina Okwan</t>
  </si>
  <si>
    <t>ghana</t>
  </si>
  <si>
    <t>Bernada Ndunguru</t>
  </si>
  <si>
    <t>Tanzania</t>
  </si>
  <si>
    <t>Irene Ann Mwangi </t>
  </si>
  <si>
    <t>kenya</t>
  </si>
  <si>
    <t>Amudalat Issa</t>
  </si>
  <si>
    <t>Nur Ahmed Hussein</t>
  </si>
  <si>
    <t>Somalia</t>
  </si>
  <si>
    <t>Kassahun Haile</t>
  </si>
  <si>
    <t>Ethiopia</t>
  </si>
  <si>
    <t>Getnet MA</t>
  </si>
  <si>
    <t>Elizabeth Tabitha Botchway</t>
  </si>
  <si>
    <t>Leta Bayissa</t>
  </si>
  <si>
    <t>Gloria Akosua Ansa</t>
  </si>
  <si>
    <t>Abdifitah Said Ali</t>
  </si>
  <si>
    <t>John Bosco Alege</t>
  </si>
  <si>
    <t>south sudan</t>
  </si>
  <si>
    <t>Mohammed Akibu</t>
  </si>
  <si>
    <t>Fabrice Zobel Lekeumo Cheuyem</t>
  </si>
  <si>
    <t>camerron</t>
  </si>
  <si>
    <t>Namwaka Mungandi</t>
  </si>
  <si>
    <t>south africa</t>
  </si>
  <si>
    <t>zambia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</si>
</sst>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0_);[Red]\(0.00\)"/>
  </numFmts>
  <fonts count="24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0"/>
      <name val="Arial"/>
      <charset val="134"/>
    </font>
    <font>
      <sz val="11"/>
      <name val="Arial"/>
      <charset val="134"/>
    </font>
    <font>
      <sz val="9"/>
      <color rgb="FF424242"/>
      <name val="Verdana"/>
      <charset val="134"/>
    </font>
    <font>
      <u/>
      <sz val="11"/>
      <color theme="10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ill="1" applyAlignment="1">
      <alignment horizontal="left" wrapText="1"/>
    </xf>
    <xf numFmtId="0" fontId="1" fillId="0" borderId="0" xfId="0" applyFont="1" applyAlignment="1">
      <alignment horizontal="left" wrapText="1"/>
    </xf>
    <xf numFmtId="0" fontId="0" fillId="2" borderId="0" xfId="0" applyFill="1" applyAlignment="1">
      <alignment horizontal="left" wrapText="1"/>
    </xf>
    <xf numFmtId="0" fontId="0" fillId="2" borderId="0" xfId="0" applyNumberFormat="1" applyFill="1" applyAlignment="1">
      <alignment horizontal="left" wrapText="1"/>
    </xf>
    <xf numFmtId="0" fontId="0" fillId="0" borderId="0" xfId="0" applyAlignment="1">
      <alignment horizontal="left" wrapText="1"/>
    </xf>
    <xf numFmtId="0" fontId="2" fillId="0" borderId="0" xfId="0" applyFont="1" applyAlignment="1">
      <alignment horizontal="left" wrapText="1"/>
    </xf>
    <xf numFmtId="0" fontId="1" fillId="0" borderId="0" xfId="6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4" fillId="2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6" applyFont="1" applyFill="1" applyAlignment="1">
      <alignment wrapText="1"/>
    </xf>
    <xf numFmtId="0" fontId="1" fillId="0" borderId="0" xfId="0" applyFont="1" applyAlignment="1">
      <alignment wrapText="1"/>
    </xf>
    <xf numFmtId="178" fontId="0" fillId="2" borderId="0" xfId="0" applyNumberFormat="1" applyFill="1" applyAlignment="1">
      <alignment horizontal="left" wrapText="1"/>
    </xf>
    <xf numFmtId="0" fontId="0" fillId="2" borderId="0" xfId="0" applyFill="1" applyAlignment="1">
      <alignment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onlinelibrary.wiley.com/authored-by/Akibu/Mohammed" TargetMode="External"/><Relationship Id="rId7" Type="http://schemas.openxmlformats.org/officeDocument/2006/relationships/hyperlink" Target="https://archpublichealth.biomedcentral.com/articles/10.1186/s13690-023-01142-y" TargetMode="External"/><Relationship Id="rId6" Type="http://schemas.openxmlformats.org/officeDocument/2006/relationships/hyperlink" Target="https://onlinelibrary.wiley.com/authored-by/Alege/John+Bosco" TargetMode="External"/><Relationship Id="rId5" Type="http://schemas.openxmlformats.org/officeDocument/2006/relationships/hyperlink" Target="https://bmcnurs.biomedcentral.com/articles/10.1186/s12912-024-02224-0" TargetMode="External"/><Relationship Id="rId4" Type="http://schemas.openxmlformats.org/officeDocument/2006/relationships/hyperlink" Target="https://www.dovepress.com/author_profile.php?id=1386879" TargetMode="External"/><Relationship Id="rId3" Type="http://schemas.openxmlformats.org/officeDocument/2006/relationships/hyperlink" Target="https://onlinelibrary.wiley.com/authored-by/Hussein/Nur+Ahmed" TargetMode="External"/><Relationship Id="rId2" Type="http://schemas.openxmlformats.org/officeDocument/2006/relationships/hyperlink" Target="https://bmcinfectdis.biomedcentral.com/articles/10.1186/s12879-018-3191-9" TargetMode="External"/><Relationship Id="rId1" Type="http://schemas.openxmlformats.org/officeDocument/2006/relationships/hyperlink" Target="https://ejim.springeropen.com/articles/10.1186/s43162-022-00167-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S20"/>
  <sheetViews>
    <sheetView tabSelected="1" zoomScale="90" zoomScaleNormal="90" workbookViewId="0">
      <pane xSplit="1" topLeftCell="AB1" activePane="topRight" state="frozen"/>
      <selection/>
      <selection pane="topRight" activeCell="BL1" sqref="BL$1:BL$1048576"/>
    </sheetView>
  </sheetViews>
  <sheetFormatPr defaultColWidth="9.14285714285714" defaultRowHeight="15"/>
  <cols>
    <col min="1" max="1" width="30.7142857142857" style="2" customWidth="1"/>
    <col min="2" max="2" width="15.4285714285714" style="3" customWidth="1"/>
    <col min="3" max="3" width="15" style="3" customWidth="1"/>
    <col min="4" max="4" width="13.8571428571429" style="3" customWidth="1"/>
    <col min="5" max="5" width="25.2857142857143" style="3" customWidth="1"/>
    <col min="6" max="6" width="9.14285714285714" style="3"/>
    <col min="7" max="7" width="9.14285714285714" style="4"/>
    <col min="8" max="8" width="9.14285714285714" style="3"/>
    <col min="9" max="9" width="13.4285714285714" style="3" customWidth="1"/>
    <col min="10" max="11" width="16.7142857142857" style="3" customWidth="1"/>
    <col min="12" max="12" width="12.8571428571429" style="3"/>
    <col min="13" max="13" width="17.2857142857143" style="3" customWidth="1"/>
    <col min="14" max="15" width="12.8571428571429" style="3"/>
    <col min="16" max="17" width="9.14285714285714" style="3"/>
    <col min="18" max="18" width="13.2857142857143" style="3" customWidth="1"/>
    <col min="19" max="19" width="12.1428571428571" style="3" customWidth="1"/>
    <col min="20" max="20" width="14" style="3"/>
    <col min="21" max="21" width="12" style="3" customWidth="1"/>
    <col min="22" max="22" width="10" style="3" customWidth="1"/>
    <col min="23" max="23" width="12.8571428571429" style="3"/>
    <col min="24" max="24" width="9.14285714285714" style="3"/>
    <col min="25" max="25" width="16.8571428571429" style="3" customWidth="1"/>
    <col min="26" max="26" width="16.2857142857143" style="3" customWidth="1"/>
    <col min="27" max="27" width="15.2857142857143" style="3" customWidth="1"/>
    <col min="28" max="28" width="17.2857142857143" style="3" customWidth="1"/>
    <col min="29" max="29" width="14.5714285714286" style="3" customWidth="1"/>
    <col min="30" max="30" width="16.8571428571429" style="3" customWidth="1"/>
    <col min="31" max="31" width="15.2857142857143" style="3" customWidth="1"/>
    <col min="32" max="32" width="11.8571428571429" style="3" customWidth="1"/>
    <col min="33" max="33" width="28.4285714285714" style="3" customWidth="1"/>
    <col min="34" max="39" width="12.8571428571429" style="3" customWidth="1"/>
    <col min="40" max="40" width="20" style="3" customWidth="1"/>
    <col min="41" max="41" width="22.1428571428571" style="3" customWidth="1"/>
    <col min="42" max="42" width="16.7142857142857" style="3" customWidth="1"/>
    <col min="43" max="43" width="18.1428571428571" style="3" customWidth="1"/>
    <col min="44" max="44" width="13.4285714285714" style="3" customWidth="1"/>
    <col min="45" max="45" width="14" style="3"/>
    <col min="46" max="46" width="13.2857142857143" style="3" customWidth="1"/>
    <col min="47" max="47" width="9.14285714285714" style="3"/>
    <col min="48" max="48" width="13.4285714285714" style="3" customWidth="1"/>
    <col min="49" max="55" width="11.7142857142857" style="3" customWidth="1"/>
    <col min="56" max="56" width="23.8" style="3" customWidth="1"/>
    <col min="57" max="63" width="11.7142857142857" style="3" customWidth="1"/>
    <col min="64" max="64" width="23.647619047619" style="3" customWidth="1"/>
    <col min="65" max="65" width="13.0095238095238" style="3" customWidth="1"/>
    <col min="66" max="67" width="9.14285714285714" style="3"/>
    <col min="68" max="70" width="12.8571428571429" style="3"/>
    <col min="71" max="71" width="9.14285714285714" style="3"/>
    <col min="72" max="16384" width="9.14285714285714" style="5"/>
  </cols>
  <sheetData>
    <row r="1" ht="45" spans="1:71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66</v>
      </c>
      <c r="BS1" s="3" t="s">
        <v>69</v>
      </c>
    </row>
    <row r="2" spans="1:71">
      <c r="A2" s="6" t="s">
        <v>70</v>
      </c>
      <c r="B2" s="3">
        <v>2020</v>
      </c>
      <c r="C2" s="3" t="s">
        <v>71</v>
      </c>
      <c r="D2" s="3" t="s">
        <v>72</v>
      </c>
      <c r="E2" s="3" t="s">
        <v>73</v>
      </c>
      <c r="F2" s="3">
        <v>8</v>
      </c>
      <c r="G2" s="4">
        <v>177</v>
      </c>
      <c r="H2" s="3">
        <v>306</v>
      </c>
      <c r="I2" s="3">
        <v>57.8</v>
      </c>
      <c r="J2" s="14">
        <v>0.578</v>
      </c>
      <c r="K2" s="14">
        <f>1-J2</f>
        <v>0.422</v>
      </c>
      <c r="L2" s="3">
        <f>SQRT(J2*K2/H2)</f>
        <v>0.0282331562371463</v>
      </c>
      <c r="M2" s="3">
        <v>0.79</v>
      </c>
      <c r="N2" s="3">
        <f>1-M2</f>
        <v>0.21</v>
      </c>
      <c r="O2" s="3">
        <f>SQRT(M2*N2/H2)</f>
        <v>0.0232842621258458</v>
      </c>
      <c r="P2" s="3">
        <v>1</v>
      </c>
      <c r="Q2" s="3">
        <v>2.02</v>
      </c>
      <c r="R2" s="3">
        <f>EXP(U2)</f>
        <v>1.21992515855058</v>
      </c>
      <c r="S2" s="3">
        <f>EXP(V2)</f>
        <v>3.34479535191159</v>
      </c>
      <c r="T2" s="3">
        <f>LN(Q2)</f>
        <v>0.703097511413113</v>
      </c>
      <c r="U2" s="3">
        <f>T2-(1.96*W2)</f>
        <v>0.198789511413113</v>
      </c>
      <c r="V2" s="3">
        <f>T2+(W2*1.96)</f>
        <v>1.20740551141311</v>
      </c>
      <c r="W2" s="3">
        <v>0.2573</v>
      </c>
      <c r="AN2" s="3">
        <v>1</v>
      </c>
      <c r="AO2" s="3">
        <v>0.79</v>
      </c>
      <c r="AP2" s="3">
        <v>0.66</v>
      </c>
      <c r="AQ2" s="3">
        <v>0.95</v>
      </c>
      <c r="AR2" s="3">
        <f>LN(AO2)</f>
        <v>-0.23572233352107</v>
      </c>
      <c r="AS2" s="3">
        <f>LN(AP2)</f>
        <v>-0.415515443961666</v>
      </c>
      <c r="AT2" s="3">
        <f>LN(AQ2)</f>
        <v>-0.0512932943875506</v>
      </c>
      <c r="AU2" s="3">
        <v>0.415</v>
      </c>
      <c r="BD2" s="3">
        <v>1</v>
      </c>
      <c r="BE2" s="3">
        <v>0.72</v>
      </c>
      <c r="BF2" s="3">
        <v>0.62</v>
      </c>
      <c r="BG2" s="3">
        <v>0.84</v>
      </c>
      <c r="BH2" s="3">
        <f>LN(BE2)</f>
        <v>-0.328504066972036</v>
      </c>
      <c r="BI2" s="3">
        <f>LN(BF2)</f>
        <v>-0.478035800943</v>
      </c>
      <c r="BJ2" s="3">
        <f>LN(BG2)</f>
        <v>-0.174353387144778</v>
      </c>
      <c r="BK2" s="3">
        <v>1.124</v>
      </c>
      <c r="BL2" s="3">
        <v>1</v>
      </c>
      <c r="BM2" s="3">
        <v>2.28</v>
      </c>
      <c r="BN2" s="3">
        <v>1.56</v>
      </c>
      <c r="BO2" s="3">
        <v>3.34</v>
      </c>
      <c r="BP2" s="3">
        <f>LN(BM2)</f>
        <v>0.824175442966349</v>
      </c>
      <c r="BQ2" s="3">
        <f>LN(BN2)</f>
        <v>0.444685821261446</v>
      </c>
      <c r="BR2" s="3">
        <f>LN(BO2)</f>
        <v>1.20597080698861</v>
      </c>
      <c r="BS2" s="3">
        <v>0.297</v>
      </c>
    </row>
    <row r="3" spans="1:63">
      <c r="A3" s="6" t="s">
        <v>74</v>
      </c>
      <c r="B3" s="3">
        <v>2024</v>
      </c>
      <c r="C3" s="3" t="s">
        <v>75</v>
      </c>
      <c r="D3" s="3" t="s">
        <v>76</v>
      </c>
      <c r="E3" s="3" t="s">
        <v>73</v>
      </c>
      <c r="F3" s="3">
        <v>8</v>
      </c>
      <c r="G3" s="4">
        <v>159</v>
      </c>
      <c r="H3" s="3">
        <v>340</v>
      </c>
      <c r="I3" s="3">
        <v>46.8</v>
      </c>
      <c r="J3" s="14">
        <v>0.468</v>
      </c>
      <c r="K3" s="14">
        <f>1-J3</f>
        <v>0.532</v>
      </c>
      <c r="L3" s="3">
        <f>SQRT(J3*K3/H3)</f>
        <v>0.0270607160463499</v>
      </c>
      <c r="M3" s="3">
        <v>0.609</v>
      </c>
      <c r="N3" s="3">
        <f>1-M3</f>
        <v>0.391</v>
      </c>
      <c r="O3" s="3">
        <f>SQRT(M3*N3/H3)</f>
        <v>0.0264641266623329</v>
      </c>
      <c r="AN3" s="3">
        <v>1</v>
      </c>
      <c r="AO3" s="3">
        <v>2.8</v>
      </c>
      <c r="AP3" s="3">
        <v>1.1</v>
      </c>
      <c r="AQ3" s="3">
        <v>7.5</v>
      </c>
      <c r="AR3" s="3">
        <f>LN(AO3)</f>
        <v>1.02961941718116</v>
      </c>
      <c r="AS3" s="3">
        <f>LN(AP3)</f>
        <v>0.0953101798043249</v>
      </c>
      <c r="AT3" s="3">
        <f>LN(AQ3)</f>
        <v>2.01490302054226</v>
      </c>
      <c r="AU3" s="3">
        <v>0.49</v>
      </c>
      <c r="BD3" s="3">
        <v>1</v>
      </c>
      <c r="BE3" s="3">
        <v>4</v>
      </c>
      <c r="BF3" s="3">
        <v>1.3</v>
      </c>
      <c r="BG3" s="3">
        <v>12.5</v>
      </c>
      <c r="BH3" s="3">
        <f>LN(BE3)</f>
        <v>1.38629436111989</v>
      </c>
      <c r="BI3" s="3">
        <f>LN(BF3)</f>
        <v>0.262364264467491</v>
      </c>
      <c r="BJ3" s="3">
        <f>LN(BG3)</f>
        <v>2.52572864430826</v>
      </c>
      <c r="BK3" s="3">
        <v>0.35</v>
      </c>
    </row>
    <row r="4" spans="1:15">
      <c r="A4" s="7" t="s">
        <v>77</v>
      </c>
      <c r="B4" s="3">
        <v>2022</v>
      </c>
      <c r="C4" s="3" t="s">
        <v>75</v>
      </c>
      <c r="D4" s="3" t="s">
        <v>78</v>
      </c>
      <c r="E4" s="3" t="s">
        <v>73</v>
      </c>
      <c r="F4" s="3">
        <v>6</v>
      </c>
      <c r="G4" s="4">
        <v>75</v>
      </c>
      <c r="H4" s="3">
        <v>260</v>
      </c>
      <c r="I4" s="3">
        <v>28.8</v>
      </c>
      <c r="J4" s="14">
        <v>0.288</v>
      </c>
      <c r="K4" s="14">
        <f>1-J4</f>
        <v>0.712</v>
      </c>
      <c r="L4" s="3">
        <f>SQRT(J4*K4/H4)</f>
        <v>0.0280833923000218</v>
      </c>
      <c r="M4" s="3">
        <v>0.584</v>
      </c>
      <c r="N4" s="3">
        <f>1-M4</f>
        <v>0.416</v>
      </c>
      <c r="O4" s="3">
        <f>SQRT(M4*N4/H4)</f>
        <v>0.0305679570792685</v>
      </c>
    </row>
    <row r="5" spans="1:55">
      <c r="A5" s="7" t="s">
        <v>79</v>
      </c>
      <c r="B5" s="3">
        <v>2018</v>
      </c>
      <c r="C5" s="3" t="s">
        <v>75</v>
      </c>
      <c r="D5" s="3" t="s">
        <v>78</v>
      </c>
      <c r="E5" s="3" t="s">
        <v>73</v>
      </c>
      <c r="F5" s="3">
        <v>6</v>
      </c>
      <c r="G5" s="4">
        <v>216</v>
      </c>
      <c r="H5" s="3">
        <v>3132</v>
      </c>
      <c r="I5" s="3">
        <v>6.9</v>
      </c>
      <c r="J5" s="14">
        <v>0.069</v>
      </c>
      <c r="K5" s="14">
        <f>1-J5</f>
        <v>0.931</v>
      </c>
      <c r="L5" s="3">
        <f>SQRT(J5*K5/H5)</f>
        <v>0.0045288559701615</v>
      </c>
      <c r="M5" s="3">
        <v>0.142</v>
      </c>
      <c r="N5" s="3">
        <f>1-M5</f>
        <v>0.858</v>
      </c>
      <c r="O5" s="3">
        <f>SQRT(M5*N5/H5)</f>
        <v>0.00623701716702483</v>
      </c>
      <c r="X5" s="3">
        <v>1</v>
      </c>
      <c r="Y5" s="3">
        <v>1.27</v>
      </c>
      <c r="Z5" s="3">
        <v>1.12</v>
      </c>
      <c r="AA5" s="3">
        <v>1.44</v>
      </c>
      <c r="AB5" s="3">
        <f>LN(Y5)</f>
        <v>0.2390169004705</v>
      </c>
      <c r="AC5" s="3">
        <f>LN(Z5)</f>
        <v>0.113328685307003</v>
      </c>
      <c r="AD5" s="3">
        <f>LN(AA5)</f>
        <v>0.364643113587909</v>
      </c>
      <c r="AE5" s="3">
        <v>0.064</v>
      </c>
      <c r="AF5" s="3">
        <v>1</v>
      </c>
      <c r="AG5" s="3">
        <v>1.163</v>
      </c>
      <c r="AH5" s="3">
        <v>1.15</v>
      </c>
      <c r="AI5" s="3">
        <v>2.31</v>
      </c>
      <c r="AJ5" s="3">
        <f>LN(AG5)</f>
        <v>0.151002873536527</v>
      </c>
      <c r="AK5" s="3">
        <f>LN(AH5)</f>
        <v>0.139761942375159</v>
      </c>
      <c r="AL5" s="3">
        <f>LN(AI5)</f>
        <v>0.837247524533702</v>
      </c>
      <c r="AM5" s="3">
        <v>0.178</v>
      </c>
      <c r="AV5" s="3">
        <v>1</v>
      </c>
      <c r="AW5" s="3">
        <v>0.725</v>
      </c>
      <c r="AX5" s="3">
        <v>0.521</v>
      </c>
      <c r="AY5" s="3">
        <v>0.99</v>
      </c>
      <c r="AZ5" s="3">
        <f>LN(AW5)</f>
        <v>-0.321583624127462</v>
      </c>
      <c r="BA5" s="3">
        <f>LN(AX5)</f>
        <v>-0.65200523722877</v>
      </c>
      <c r="BB5" s="3">
        <f>LN(AY5)</f>
        <v>-0.0100503358535015</v>
      </c>
      <c r="BC5" s="3">
        <v>0.1637</v>
      </c>
    </row>
    <row r="6" s="1" customFormat="1" spans="1:71">
      <c r="A6" s="7" t="s">
        <v>80</v>
      </c>
      <c r="B6" s="3">
        <v>2024</v>
      </c>
      <c r="C6" s="3" t="s">
        <v>75</v>
      </c>
      <c r="D6" s="3" t="s">
        <v>81</v>
      </c>
      <c r="E6" s="3" t="s">
        <v>73</v>
      </c>
      <c r="F6" s="3">
        <v>8</v>
      </c>
      <c r="G6" s="4">
        <v>231</v>
      </c>
      <c r="H6" s="3">
        <v>530</v>
      </c>
      <c r="I6" s="3">
        <v>43.6</v>
      </c>
      <c r="J6" s="14">
        <v>0.436</v>
      </c>
      <c r="K6" s="14">
        <f>1-J6</f>
        <v>0.564</v>
      </c>
      <c r="L6" s="3">
        <f>SQRT(J6*K6/H6)</f>
        <v>0.0215399584800146</v>
      </c>
      <c r="M6" s="3">
        <v>0.7056</v>
      </c>
      <c r="N6" s="3">
        <f>1-M6</f>
        <v>0.2944</v>
      </c>
      <c r="O6" s="3">
        <f>SQRT(M6*N6/H6)</f>
        <v>0.0197974955534451</v>
      </c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</row>
    <row r="7" s="1" customFormat="1" spans="1:71">
      <c r="A7" s="8" t="s">
        <v>82</v>
      </c>
      <c r="B7" s="3">
        <v>2023</v>
      </c>
      <c r="C7" s="3" t="s">
        <v>71</v>
      </c>
      <c r="D7" s="3" t="s">
        <v>83</v>
      </c>
      <c r="E7" s="3" t="s">
        <v>73</v>
      </c>
      <c r="F7" s="3">
        <v>8</v>
      </c>
      <c r="G7" s="4">
        <v>76</v>
      </c>
      <c r="H7" s="3">
        <v>402</v>
      </c>
      <c r="I7" s="3">
        <v>18.9</v>
      </c>
      <c r="J7" s="14">
        <v>0.189</v>
      </c>
      <c r="K7" s="14">
        <f t="shared" ref="K7:K20" si="0">1-J7</f>
        <v>0.811</v>
      </c>
      <c r="L7" s="3">
        <f t="shared" ref="L7:L20" si="1">SQRT(J7*K7/H7)</f>
        <v>0.019526675210494</v>
      </c>
      <c r="M7" s="3">
        <v>0.547</v>
      </c>
      <c r="N7" s="3">
        <f t="shared" ref="N7:N20" si="2">1-M7</f>
        <v>0.453</v>
      </c>
      <c r="O7" s="3">
        <f t="shared" ref="O7:O20" si="3">SQRT(M7*N7/H7)</f>
        <v>0.0248273140389382</v>
      </c>
      <c r="P7" s="3">
        <v>1</v>
      </c>
      <c r="Q7" s="3">
        <v>2.38</v>
      </c>
      <c r="R7" s="3">
        <v>1.28</v>
      </c>
      <c r="S7" s="3">
        <v>4.45</v>
      </c>
      <c r="T7" s="3">
        <f>LN(Q7)</f>
        <v>0.867100487683383</v>
      </c>
      <c r="U7" s="3">
        <f>LN(R7)</f>
        <v>0.246860077931526</v>
      </c>
      <c r="V7" s="3">
        <f>LN(S7)</f>
        <v>1.49290409617815</v>
      </c>
      <c r="W7" s="3">
        <v>0.318</v>
      </c>
      <c r="X7" s="3"/>
      <c r="Y7" s="3"/>
      <c r="Z7" s="3"/>
      <c r="AA7" s="3"/>
      <c r="AB7" s="3"/>
      <c r="AC7" s="3"/>
      <c r="AD7" s="3"/>
      <c r="AE7" s="3"/>
      <c r="AF7" s="3">
        <v>1</v>
      </c>
      <c r="AG7" s="3">
        <v>8.599</v>
      </c>
      <c r="AH7" s="3">
        <v>4.043</v>
      </c>
      <c r="AI7" s="3">
        <v>18.27</v>
      </c>
      <c r="AJ7" s="3">
        <f>LN(AG7)</f>
        <v>2.15164591742876</v>
      </c>
      <c r="AK7" s="3">
        <f>LN(AH7)</f>
        <v>1.39698699065863</v>
      </c>
      <c r="AL7" s="3">
        <f>LN(AI7)</f>
        <v>2.90526037038992</v>
      </c>
      <c r="AM7" s="3">
        <v>0.3847</v>
      </c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>
        <v>1</v>
      </c>
      <c r="BE7" s="3">
        <v>2.2</v>
      </c>
      <c r="BF7" s="3">
        <v>1.02</v>
      </c>
      <c r="BG7" s="3">
        <v>4.75</v>
      </c>
      <c r="BH7" s="3">
        <f>LN(BE7)</f>
        <v>0.78845736036427</v>
      </c>
      <c r="BI7" s="3">
        <f>LN(BF7)</f>
        <v>0.0198026272961797</v>
      </c>
      <c r="BJ7" s="3">
        <f>LN(BG7)</f>
        <v>1.55814461804655</v>
      </c>
      <c r="BK7" s="3">
        <v>0.309</v>
      </c>
      <c r="BL7" s="3"/>
      <c r="BM7" s="3"/>
      <c r="BN7" s="3"/>
      <c r="BO7" s="3"/>
      <c r="BP7" s="3"/>
      <c r="BQ7" s="3"/>
      <c r="BR7" s="3"/>
      <c r="BS7" s="3"/>
    </row>
    <row r="8" s="1" customFormat="1" spans="1:71">
      <c r="A8" s="9" t="s">
        <v>84</v>
      </c>
      <c r="B8" s="3">
        <v>2023</v>
      </c>
      <c r="C8" s="3" t="s">
        <v>71</v>
      </c>
      <c r="D8" s="3" t="s">
        <v>85</v>
      </c>
      <c r="E8" s="3" t="s">
        <v>73</v>
      </c>
      <c r="F8" s="3">
        <v>7</v>
      </c>
      <c r="G8" s="4">
        <v>120</v>
      </c>
      <c r="H8" s="3">
        <v>145</v>
      </c>
      <c r="I8" s="3">
        <v>82.8</v>
      </c>
      <c r="J8" s="14">
        <v>0.828</v>
      </c>
      <c r="K8" s="14">
        <f t="shared" si="0"/>
        <v>0.172</v>
      </c>
      <c r="L8" s="3">
        <f t="shared" si="1"/>
        <v>0.0313397401129114</v>
      </c>
      <c r="M8" s="3">
        <v>0.565</v>
      </c>
      <c r="N8" s="3">
        <f t="shared" si="2"/>
        <v>0.435</v>
      </c>
      <c r="O8" s="3">
        <f t="shared" si="3"/>
        <v>0.0411703777004778</v>
      </c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</row>
    <row r="9" s="1" customFormat="1" spans="1:71">
      <c r="A9" s="7" t="s">
        <v>86</v>
      </c>
      <c r="B9" s="3">
        <v>2023</v>
      </c>
      <c r="C9" s="3" t="s">
        <v>75</v>
      </c>
      <c r="D9" s="3" t="s">
        <v>78</v>
      </c>
      <c r="E9" s="10" t="s">
        <v>73</v>
      </c>
      <c r="F9" s="3">
        <v>8</v>
      </c>
      <c r="G9" s="4">
        <v>360</v>
      </c>
      <c r="H9" s="3">
        <v>857</v>
      </c>
      <c r="I9" s="3">
        <v>42</v>
      </c>
      <c r="J9" s="14">
        <v>0.42</v>
      </c>
      <c r="K9" s="14">
        <f t="shared" si="0"/>
        <v>0.58</v>
      </c>
      <c r="L9" s="3">
        <f t="shared" si="1"/>
        <v>0.0168596374386411</v>
      </c>
      <c r="M9" s="3">
        <v>0.711</v>
      </c>
      <c r="N9" s="3">
        <f t="shared" si="2"/>
        <v>0.289</v>
      </c>
      <c r="O9" s="3">
        <f t="shared" si="3"/>
        <v>0.0154843618179811</v>
      </c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</row>
    <row r="10" s="1" customFormat="1" spans="1:71">
      <c r="A10" s="7" t="s">
        <v>87</v>
      </c>
      <c r="B10" s="3">
        <v>2022</v>
      </c>
      <c r="C10" s="3" t="s">
        <v>71</v>
      </c>
      <c r="D10" s="3" t="s">
        <v>88</v>
      </c>
      <c r="E10" s="3" t="s">
        <v>73</v>
      </c>
      <c r="F10" s="3">
        <v>8</v>
      </c>
      <c r="G10" s="4">
        <v>38</v>
      </c>
      <c r="H10" s="3">
        <v>242</v>
      </c>
      <c r="I10" s="3">
        <v>15.7</v>
      </c>
      <c r="J10" s="14">
        <v>0.157</v>
      </c>
      <c r="K10" s="14">
        <f t="shared" si="0"/>
        <v>0.843</v>
      </c>
      <c r="L10" s="3">
        <f t="shared" si="1"/>
        <v>0.0233859992020372</v>
      </c>
      <c r="M10" s="3">
        <v>0.231</v>
      </c>
      <c r="N10" s="3">
        <f t="shared" si="2"/>
        <v>0.769</v>
      </c>
      <c r="O10" s="3">
        <f t="shared" si="3"/>
        <v>0.027093273234245</v>
      </c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</row>
    <row r="11" s="1" customFormat="1" spans="1:71">
      <c r="A11" s="7" t="s">
        <v>89</v>
      </c>
      <c r="B11" s="3">
        <v>2021</v>
      </c>
      <c r="C11" s="3" t="s">
        <v>71</v>
      </c>
      <c r="D11" s="3" t="s">
        <v>90</v>
      </c>
      <c r="E11" s="3" t="s">
        <v>73</v>
      </c>
      <c r="F11" s="3">
        <v>8</v>
      </c>
      <c r="G11" s="4">
        <v>24</v>
      </c>
      <c r="H11" s="3">
        <v>417</v>
      </c>
      <c r="I11" s="3">
        <v>5.8</v>
      </c>
      <c r="J11" s="14">
        <v>0.058</v>
      </c>
      <c r="K11" s="14">
        <f t="shared" si="0"/>
        <v>0.942</v>
      </c>
      <c r="L11" s="3">
        <f t="shared" si="1"/>
        <v>0.0114464659495328</v>
      </c>
      <c r="M11" s="3">
        <v>0.257</v>
      </c>
      <c r="N11" s="3">
        <f t="shared" si="2"/>
        <v>0.743</v>
      </c>
      <c r="O11" s="3">
        <f t="shared" si="3"/>
        <v>0.0213989735068363</v>
      </c>
      <c r="P11" s="3">
        <v>1</v>
      </c>
      <c r="Q11" s="3">
        <v>8.8</v>
      </c>
      <c r="R11" s="3">
        <v>2.9</v>
      </c>
      <c r="S11" s="3">
        <v>27</v>
      </c>
      <c r="T11" s="3">
        <f>LN(Q11)</f>
        <v>2.17475172148416</v>
      </c>
      <c r="U11" s="3">
        <f>LN(R11)</f>
        <v>1.06471073699243</v>
      </c>
      <c r="V11" s="3">
        <f>LN(S11)</f>
        <v>3.29583686600433</v>
      </c>
      <c r="W11" s="3">
        <v>0.434</v>
      </c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</row>
    <row r="12" s="1" customFormat="1" spans="1:71">
      <c r="A12" s="7" t="s">
        <v>91</v>
      </c>
      <c r="B12" s="3">
        <v>2020</v>
      </c>
      <c r="C12" s="3" t="s">
        <v>71</v>
      </c>
      <c r="D12" s="3" t="s">
        <v>90</v>
      </c>
      <c r="E12" s="3" t="s">
        <v>73</v>
      </c>
      <c r="F12" s="3">
        <v>8</v>
      </c>
      <c r="G12" s="4">
        <v>98</v>
      </c>
      <c r="H12" s="3">
        <v>260</v>
      </c>
      <c r="I12" s="3">
        <v>37.7</v>
      </c>
      <c r="J12" s="14">
        <v>0.377</v>
      </c>
      <c r="K12" s="14">
        <f t="shared" si="0"/>
        <v>0.623</v>
      </c>
      <c r="L12" s="3">
        <f t="shared" si="1"/>
        <v>0.0300557814737864</v>
      </c>
      <c r="M12" s="3">
        <v>0.792</v>
      </c>
      <c r="N12" s="3">
        <f t="shared" si="2"/>
        <v>0.208</v>
      </c>
      <c r="O12" s="3">
        <f t="shared" si="3"/>
        <v>0.0251714123560836</v>
      </c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>
        <v>1</v>
      </c>
      <c r="BE12" s="3">
        <v>0.422</v>
      </c>
      <c r="BF12" s="3">
        <v>0.232</v>
      </c>
      <c r="BG12" s="3">
        <v>0.768</v>
      </c>
      <c r="BH12" s="3">
        <f>LN(BE12)</f>
        <v>-0.862749964946125</v>
      </c>
      <c r="BI12" s="3">
        <f>LN(BF12)</f>
        <v>-1.46101790731583</v>
      </c>
      <c r="BJ12" s="3">
        <f>LN(BG12)</f>
        <v>-0.263965545834465</v>
      </c>
      <c r="BK12" s="3">
        <v>0.305</v>
      </c>
      <c r="BL12" s="3"/>
      <c r="BM12" s="3"/>
      <c r="BN12" s="3"/>
      <c r="BO12" s="3"/>
      <c r="BP12" s="3"/>
      <c r="BQ12" s="3"/>
      <c r="BR12" s="3"/>
      <c r="BS12" s="3"/>
    </row>
    <row r="13" s="1" customFormat="1" spans="1:71">
      <c r="A13" s="11" t="s">
        <v>92</v>
      </c>
      <c r="B13" s="3">
        <v>2020</v>
      </c>
      <c r="C13" s="3" t="s">
        <v>75</v>
      </c>
      <c r="D13" s="3" t="s">
        <v>76</v>
      </c>
      <c r="E13" s="3" t="s">
        <v>73</v>
      </c>
      <c r="F13" s="3">
        <v>7</v>
      </c>
      <c r="G13" s="4">
        <v>238</v>
      </c>
      <c r="H13" s="3">
        <v>303</v>
      </c>
      <c r="I13" s="3">
        <v>78.6</v>
      </c>
      <c r="J13" s="14">
        <v>0.786</v>
      </c>
      <c r="K13" s="14">
        <f t="shared" si="0"/>
        <v>0.214</v>
      </c>
      <c r="L13" s="3">
        <f t="shared" si="1"/>
        <v>0.023561169598967</v>
      </c>
      <c r="M13" s="3">
        <v>0.904</v>
      </c>
      <c r="N13" s="3">
        <f t="shared" si="2"/>
        <v>0.096</v>
      </c>
      <c r="O13" s="3">
        <f t="shared" si="3"/>
        <v>0.0169238246736415</v>
      </c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</row>
    <row r="14" s="1" customFormat="1" spans="1:71">
      <c r="A14" s="7" t="s">
        <v>93</v>
      </c>
      <c r="B14" s="3">
        <v>2024</v>
      </c>
      <c r="C14" s="3" t="s">
        <v>71</v>
      </c>
      <c r="D14" s="3" t="s">
        <v>90</v>
      </c>
      <c r="E14" s="3" t="s">
        <v>73</v>
      </c>
      <c r="F14" s="3">
        <v>8</v>
      </c>
      <c r="G14" s="4">
        <v>158</v>
      </c>
      <c r="H14" s="3">
        <v>428</v>
      </c>
      <c r="I14" s="3">
        <v>36.9</v>
      </c>
      <c r="J14" s="14">
        <v>0.369</v>
      </c>
      <c r="K14" s="14">
        <f t="shared" si="0"/>
        <v>0.631</v>
      </c>
      <c r="L14" s="3">
        <f t="shared" si="1"/>
        <v>0.0233241581871712</v>
      </c>
      <c r="M14" s="3">
        <v>0.727</v>
      </c>
      <c r="N14" s="3">
        <f t="shared" si="2"/>
        <v>0.273</v>
      </c>
      <c r="O14" s="3">
        <f t="shared" si="3"/>
        <v>0.0215340959810164</v>
      </c>
      <c r="P14" s="3">
        <v>1</v>
      </c>
      <c r="Q14" s="3">
        <v>1.78</v>
      </c>
      <c r="R14" s="3">
        <v>1.08</v>
      </c>
      <c r="S14" s="3">
        <v>2.95</v>
      </c>
      <c r="T14" s="3">
        <f>LN(Q14)</f>
        <v>0.576613364303994</v>
      </c>
      <c r="U14" s="3">
        <f>LN(R14)</f>
        <v>0.0769610411361284</v>
      </c>
      <c r="V14" s="3">
        <f>LN(S14)</f>
        <v>1.08180517035173</v>
      </c>
      <c r="W14" s="3">
        <v>0.2376</v>
      </c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>
        <v>1</v>
      </c>
      <c r="AO14" s="3">
        <v>1.89</v>
      </c>
      <c r="AP14" s="3">
        <f>EXP(AS14)</f>
        <v>1.21268005172317</v>
      </c>
      <c r="AQ14" s="3">
        <f>EXP(AT14)</f>
        <v>2.94562444143795</v>
      </c>
      <c r="AR14" s="3">
        <f>LN(AO14)</f>
        <v>0.636576829071551</v>
      </c>
      <c r="AS14" s="3">
        <f>AR14-(1.96*AU14)</f>
        <v>0.192832829071551</v>
      </c>
      <c r="AT14" s="3">
        <f>AR14+(AU14*1.96)</f>
        <v>1.08032082907155</v>
      </c>
      <c r="AU14" s="3">
        <v>0.2264</v>
      </c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>
        <v>1</v>
      </c>
      <c r="BM14" s="3">
        <v>1.98</v>
      </c>
      <c r="BN14" s="3">
        <v>1.08</v>
      </c>
      <c r="BO14" s="3">
        <v>3.64</v>
      </c>
      <c r="BP14" s="3">
        <f>LN(BM14)</f>
        <v>0.683096844706444</v>
      </c>
      <c r="BQ14" s="3">
        <f>LN(BN14)</f>
        <v>0.0769610411361284</v>
      </c>
      <c r="BR14" s="3">
        <f>LN(BO14)</f>
        <v>1.29198368164865</v>
      </c>
      <c r="BS14" s="3">
        <v>0.2925</v>
      </c>
    </row>
    <row r="15" s="1" customFormat="1" spans="1:71">
      <c r="A15" s="11" t="s">
        <v>94</v>
      </c>
      <c r="B15" s="3">
        <v>2019</v>
      </c>
      <c r="C15" s="3" t="s">
        <v>75</v>
      </c>
      <c r="D15" s="3" t="s">
        <v>76</v>
      </c>
      <c r="E15" s="3" t="s">
        <v>73</v>
      </c>
      <c r="F15" s="3">
        <v>8</v>
      </c>
      <c r="G15" s="4">
        <v>68</v>
      </c>
      <c r="H15" s="3">
        <v>161</v>
      </c>
      <c r="I15" s="3">
        <v>42.3</v>
      </c>
      <c r="J15" s="14">
        <v>0.423</v>
      </c>
      <c r="K15" s="14">
        <f t="shared" si="0"/>
        <v>0.577</v>
      </c>
      <c r="L15" s="3">
        <f t="shared" si="1"/>
        <v>0.0389354458572055</v>
      </c>
      <c r="M15" s="3">
        <v>0.534</v>
      </c>
      <c r="N15" s="3">
        <f t="shared" si="2"/>
        <v>0.466</v>
      </c>
      <c r="O15" s="3">
        <f t="shared" si="3"/>
        <v>0.0393143091867617</v>
      </c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</row>
    <row r="16" s="1" customFormat="1" spans="1:71">
      <c r="A16" s="11" t="s">
        <v>95</v>
      </c>
      <c r="B16" s="3">
        <v>2023</v>
      </c>
      <c r="C16" s="3" t="s">
        <v>71</v>
      </c>
      <c r="D16" s="3" t="s">
        <v>88</v>
      </c>
      <c r="E16" s="3" t="s">
        <v>73</v>
      </c>
      <c r="F16" s="3">
        <v>6</v>
      </c>
      <c r="G16" s="4">
        <v>7</v>
      </c>
      <c r="H16" s="3">
        <v>247</v>
      </c>
      <c r="I16" s="3">
        <v>2.8</v>
      </c>
      <c r="J16" s="14">
        <v>0.028</v>
      </c>
      <c r="K16" s="14">
        <f t="shared" si="0"/>
        <v>0.972</v>
      </c>
      <c r="L16" s="3">
        <f t="shared" si="1"/>
        <v>0.0104969631235807</v>
      </c>
      <c r="M16" s="3">
        <v>0.081</v>
      </c>
      <c r="N16" s="3">
        <f t="shared" si="2"/>
        <v>0.919</v>
      </c>
      <c r="O16" s="3">
        <f t="shared" si="3"/>
        <v>0.017360082650599</v>
      </c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</row>
    <row r="17" spans="1:55">
      <c r="A17" s="12" t="s">
        <v>96</v>
      </c>
      <c r="B17" s="3">
        <v>2020</v>
      </c>
      <c r="C17" s="3" t="s">
        <v>71</v>
      </c>
      <c r="D17" s="3" t="s">
        <v>97</v>
      </c>
      <c r="E17" s="3" t="s">
        <v>73</v>
      </c>
      <c r="F17" s="3">
        <v>7</v>
      </c>
      <c r="G17" s="4">
        <v>15</v>
      </c>
      <c r="H17" s="3">
        <v>154</v>
      </c>
      <c r="I17" s="3">
        <v>9.7</v>
      </c>
      <c r="J17" s="14">
        <v>0.097</v>
      </c>
      <c r="K17" s="14">
        <f t="shared" si="0"/>
        <v>0.903</v>
      </c>
      <c r="L17" s="3">
        <f t="shared" si="1"/>
        <v>0.0238489565237712</v>
      </c>
      <c r="M17" s="3">
        <v>0.442</v>
      </c>
      <c r="N17" s="3">
        <f t="shared" si="2"/>
        <v>0.558</v>
      </c>
      <c r="O17" s="3">
        <f t="shared" si="3"/>
        <v>0.0400191512595216</v>
      </c>
      <c r="AV17" s="3">
        <v>1</v>
      </c>
      <c r="AW17" s="3">
        <v>8.942</v>
      </c>
      <c r="AX17" s="3">
        <v>4.313</v>
      </c>
      <c r="AY17" s="3">
        <v>14.849</v>
      </c>
      <c r="AZ17" s="3">
        <f>LN(AW17)</f>
        <v>2.19075927781179</v>
      </c>
      <c r="BA17" s="3">
        <f>LN(AY17)</f>
        <v>2.69793252291392</v>
      </c>
      <c r="BB17" s="3">
        <f>LN(AY17)</f>
        <v>2.69793252291392</v>
      </c>
      <c r="BC17" s="15">
        <v>0.316</v>
      </c>
    </row>
    <row r="18" spans="1:47">
      <c r="A18" s="12" t="s">
        <v>98</v>
      </c>
      <c r="B18" s="3">
        <v>2018</v>
      </c>
      <c r="C18" s="3" t="s">
        <v>71</v>
      </c>
      <c r="D18" s="3" t="s">
        <v>90</v>
      </c>
      <c r="E18" s="3" t="s">
        <v>73</v>
      </c>
      <c r="F18" s="3">
        <v>7</v>
      </c>
      <c r="G18" s="4">
        <v>99</v>
      </c>
      <c r="H18" s="3">
        <v>386</v>
      </c>
      <c r="I18" s="3">
        <v>25.6</v>
      </c>
      <c r="J18" s="14">
        <v>0.256</v>
      </c>
      <c r="K18" s="14">
        <f t="shared" si="0"/>
        <v>0.744</v>
      </c>
      <c r="L18" s="3">
        <f t="shared" si="1"/>
        <v>0.0222132854799436</v>
      </c>
      <c r="M18" s="3">
        <v>0.577</v>
      </c>
      <c r="N18" s="3">
        <f t="shared" si="2"/>
        <v>0.423</v>
      </c>
      <c r="O18" s="3">
        <f t="shared" si="3"/>
        <v>0.0251457409943601</v>
      </c>
      <c r="X18" s="3">
        <v>1</v>
      </c>
      <c r="Y18" s="3">
        <v>3.1</v>
      </c>
      <c r="Z18" s="3">
        <v>1.98</v>
      </c>
      <c r="AA18" s="3">
        <v>5.24</v>
      </c>
      <c r="AB18" s="3">
        <f>LN(Y18)</f>
        <v>1.1314021114911</v>
      </c>
      <c r="AC18" s="3">
        <f>LN(Z18)</f>
        <v>0.683096844706444</v>
      </c>
      <c r="AD18" s="3">
        <f>LN(AA18)</f>
        <v>1.65632149833295</v>
      </c>
      <c r="AE18" s="3">
        <v>0.248</v>
      </c>
      <c r="AN18" s="3">
        <v>1</v>
      </c>
      <c r="AO18" s="3">
        <v>2.3</v>
      </c>
      <c r="AP18" s="3">
        <f>EXP(AS18)</f>
        <v>1.320788785546</v>
      </c>
      <c r="AQ18" s="3">
        <f>EXP(AT18)</f>
        <v>4.00518240152467</v>
      </c>
      <c r="AR18" s="3">
        <f>LN(AO18)</f>
        <v>0.832909122935104</v>
      </c>
      <c r="AS18" s="3">
        <f>AR18-(1.96*AU18)</f>
        <v>0.278229122935104</v>
      </c>
      <c r="AT18" s="3">
        <f>AR18+(AU18*1.96)</f>
        <v>1.3875891229351</v>
      </c>
      <c r="AU18" s="3">
        <v>0.283</v>
      </c>
    </row>
    <row r="19" spans="1:55">
      <c r="A19" s="13" t="s">
        <v>99</v>
      </c>
      <c r="B19" s="3">
        <v>2023</v>
      </c>
      <c r="C19" s="3" t="s">
        <v>75</v>
      </c>
      <c r="D19" s="3" t="s">
        <v>100</v>
      </c>
      <c r="E19" s="3" t="s">
        <v>73</v>
      </c>
      <c r="F19" s="3">
        <v>8</v>
      </c>
      <c r="G19" s="4">
        <v>74</v>
      </c>
      <c r="H19" s="3">
        <v>217</v>
      </c>
      <c r="I19" s="3">
        <v>33.9</v>
      </c>
      <c r="J19" s="3">
        <v>0.339</v>
      </c>
      <c r="K19" s="14">
        <f t="shared" si="0"/>
        <v>0.661</v>
      </c>
      <c r="L19" s="3">
        <f t="shared" si="1"/>
        <v>0.0321344382215664</v>
      </c>
      <c r="M19" s="3">
        <v>0.471</v>
      </c>
      <c r="N19" s="3">
        <f t="shared" si="2"/>
        <v>0.529</v>
      </c>
      <c r="O19" s="3">
        <f t="shared" si="3"/>
        <v>0.0338850727707943</v>
      </c>
      <c r="AF19" s="3">
        <v>1</v>
      </c>
      <c r="AG19" s="3">
        <v>2.23</v>
      </c>
      <c r="AH19" s="3">
        <v>1</v>
      </c>
      <c r="AI19" s="3">
        <v>4.98</v>
      </c>
      <c r="AJ19" s="3">
        <f>LN(AG19)</f>
        <v>0.802001585472027</v>
      </c>
      <c r="AK19" s="3">
        <f>LN(AH19)</f>
        <v>0</v>
      </c>
      <c r="AL19" s="3">
        <f>LN(AI19)</f>
        <v>1.60542989103656</v>
      </c>
      <c r="AM19" s="3">
        <v>0.41</v>
      </c>
      <c r="AV19" s="3">
        <v>1</v>
      </c>
      <c r="AW19" s="3">
        <v>1.82</v>
      </c>
      <c r="AX19" s="3">
        <v>1.03</v>
      </c>
      <c r="AY19" s="3">
        <v>3.23</v>
      </c>
      <c r="AZ19" s="3">
        <f>LN(AW19)</f>
        <v>0.598836501088704</v>
      </c>
      <c r="BA19" s="3">
        <v>0.0296</v>
      </c>
      <c r="BB19" s="3">
        <v>1.172</v>
      </c>
      <c r="BC19" s="3">
        <v>0.291</v>
      </c>
    </row>
    <row r="20" spans="1:47">
      <c r="A20" s="13" t="s">
        <v>101</v>
      </c>
      <c r="B20" s="3">
        <v>2017</v>
      </c>
      <c r="C20" s="3" t="s">
        <v>102</v>
      </c>
      <c r="D20" s="3" t="s">
        <v>103</v>
      </c>
      <c r="E20" s="3" t="s">
        <v>73</v>
      </c>
      <c r="F20" s="3">
        <v>6</v>
      </c>
      <c r="G20" s="4">
        <v>35</v>
      </c>
      <c r="H20" s="3">
        <v>331</v>
      </c>
      <c r="I20" s="3">
        <v>10.57</v>
      </c>
      <c r="J20" s="3">
        <v>0.1057</v>
      </c>
      <c r="K20" s="14">
        <f t="shared" si="0"/>
        <v>0.8943</v>
      </c>
      <c r="L20" s="3">
        <f t="shared" si="1"/>
        <v>0.0168991597781801</v>
      </c>
      <c r="M20" s="3">
        <v>0.193</v>
      </c>
      <c r="N20" s="3">
        <f t="shared" si="2"/>
        <v>0.807</v>
      </c>
      <c r="O20" s="3">
        <f t="shared" si="3"/>
        <v>0.0216920913651626</v>
      </c>
      <c r="AN20" s="3">
        <v>1</v>
      </c>
      <c r="AO20" s="3">
        <v>2.1</v>
      </c>
      <c r="AP20" s="3">
        <f>EXP(AS20)</f>
        <v>1.15730884048353</v>
      </c>
      <c r="AQ20" s="3">
        <f>EXP(AT20)</f>
        <v>3.81056451461779</v>
      </c>
      <c r="AR20" s="3">
        <f>LN(AO20)</f>
        <v>0.741937344729377</v>
      </c>
      <c r="AS20" s="3">
        <f>AR20-(1.96*AU20)</f>
        <v>0.146097344729377</v>
      </c>
      <c r="AT20" s="3">
        <f>AR20+(AU20*1.96)</f>
        <v>1.33777734472938</v>
      </c>
      <c r="AU20" s="15">
        <v>0.304</v>
      </c>
    </row>
  </sheetData>
  <hyperlinks>
    <hyperlink ref="A4" r:id="rId1" location="auth-Oluwatosin_Idowu-Oni-Aff1" display="Oluwatosin Idowu Oni"/>
    <hyperlink ref="A5" r:id="rId2" location="auth-I__B_-Omotowo-Aff1" display="I. B. Omotowo"/>
    <hyperlink ref="A10" r:id="rId3" display="Nur Ahmed Hussein"/>
    <hyperlink ref="A12" r:id="rId4" display="Getnet MA"/>
    <hyperlink ref="A14" r:id="rId5" location="auth-Leta-Bayissa-Aff1" display="Leta Bayissa"/>
    <hyperlink ref="A17" r:id="rId6" display="John Bosco Alege"/>
    <hyperlink ref="A9" r:id="rId7" location="auth-Amudalat-Issa-Aff1" display="Amudalat Issa"/>
    <hyperlink ref="A18" r:id="rId8" display="Mohammed Akibu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full vaccinated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Tsegasilassie Abate</dc:creator>
  <cp:lastModifiedBy>Tsegasilassie Gebremariam</cp:lastModifiedBy>
  <dcterms:created xsi:type="dcterms:W3CDTF">2025-01-24T17:01:00Z</dcterms:created>
  <dcterms:modified xsi:type="dcterms:W3CDTF">2025-07-07T07:52:01Z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D815C77AC4604CEBBCDBF9D6B8DD818F_13</vt:lpwstr>
  </property>
  <property fmtid="{D5CDD505-2E9C-101B-9397-08002B2CF9AE}" pid="3" name="KSOProductBuildVer">
    <vt:lpwstr>1033-12.2.0.21931</vt:lpwstr>
  </property>
</Properties>
</file>