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wxy\Desktop\q投稿\microbiome\upload\"/>
    </mc:Choice>
  </mc:AlternateContent>
  <xr:revisionPtr revIDLastSave="0" documentId="13_ncr:1_{D6EBE692-9C3D-40F1-8E7F-9DDCF8EB7D8E}" xr6:coauthVersionLast="47" xr6:coauthVersionMax="47" xr10:uidLastSave="{00000000-0000-0000-0000-000000000000}"/>
  <bookViews>
    <workbookView xWindow="3615" yWindow="150" windowWidth="32310" windowHeight="15450" xr2:uid="{00000000-000D-0000-FFFF-FFFF00000000}"/>
  </bookViews>
  <sheets>
    <sheet name="Table S1-brain" sheetId="1" r:id="rId1"/>
    <sheet name="Table S1-colon" sheetId="2" r:id="rId2"/>
    <sheet name="Table S1-heart" sheetId="3" r:id="rId3"/>
    <sheet name="Table S1-intestine" sheetId="4" r:id="rId4"/>
    <sheet name="Table S1-kidney" sheetId="5" r:id="rId5"/>
    <sheet name="Table S1-liver" sheetId="6" r:id="rId6"/>
    <sheet name="Table S1-lung" sheetId="7" r:id="rId7"/>
    <sheet name="Table S1-spleen" sheetId="8" r:id="rId8"/>
    <sheet name="Table S1-testis" sheetId="9" r:id="rId9"/>
    <sheet name="Table S1-thymus" sheetId="10" r:id="rId10"/>
    <sheet name="Table S2-brain" sheetId="11" r:id="rId11"/>
    <sheet name="Table S2-colon" sheetId="12" r:id="rId12"/>
    <sheet name="Table S2-heart" sheetId="13" r:id="rId13"/>
    <sheet name="Table S2-intestine" sheetId="14" r:id="rId14"/>
    <sheet name="Table S2-kidney" sheetId="15" r:id="rId15"/>
    <sheet name="Table S2-liver" sheetId="16" r:id="rId16"/>
    <sheet name="Table S2-lung" sheetId="17" r:id="rId17"/>
    <sheet name="Table S2-spleen" sheetId="18" r:id="rId18"/>
    <sheet name="Table S2-testis" sheetId="19" r:id="rId19"/>
    <sheet name="Table S2-thymus" sheetId="20" r:id="rId20"/>
    <sheet name="Table S3_x0009__x0009__x0009__x0009_" sheetId="21" r:id="rId21"/>
    <sheet name="Table S4" sheetId="22" r:id="rId22"/>
    <sheet name="Table S5" sheetId="23" r:id="rId23"/>
  </sheets>
  <calcPr calcId="191029"/>
</workbook>
</file>

<file path=xl/calcChain.xml><?xml version="1.0" encoding="utf-8"?>
<calcChain xmlns="http://schemas.openxmlformats.org/spreadsheetml/2006/main">
  <c r="G625" i="22" l="1"/>
  <c r="G624" i="22"/>
  <c r="G623" i="22"/>
  <c r="G622" i="22"/>
  <c r="G621" i="22"/>
  <c r="G620" i="22"/>
  <c r="G619" i="22"/>
  <c r="G618" i="22"/>
  <c r="G617" i="22"/>
  <c r="G616" i="22"/>
  <c r="G615" i="22"/>
  <c r="G614" i="22"/>
  <c r="G613" i="22"/>
  <c r="G612" i="22"/>
  <c r="G611" i="22"/>
  <c r="G610" i="22"/>
  <c r="G609" i="22"/>
  <c r="G608" i="22"/>
  <c r="G607" i="22"/>
  <c r="G606" i="22"/>
  <c r="G605" i="22"/>
  <c r="G604" i="22"/>
  <c r="G603" i="22"/>
  <c r="G602" i="22"/>
  <c r="G601" i="22"/>
  <c r="G600" i="22"/>
  <c r="G599" i="22"/>
  <c r="G598" i="22"/>
  <c r="G597" i="22"/>
  <c r="G596" i="22"/>
  <c r="G595" i="22"/>
  <c r="G594" i="22"/>
  <c r="G593" i="22"/>
  <c r="G592" i="22"/>
  <c r="G591" i="22"/>
  <c r="G590" i="22"/>
  <c r="G589" i="22"/>
  <c r="G588" i="22"/>
  <c r="G587" i="22"/>
  <c r="G586" i="22"/>
  <c r="G585" i="22"/>
  <c r="G584" i="22"/>
  <c r="G583" i="22"/>
  <c r="G582" i="22"/>
  <c r="G581" i="22"/>
  <c r="G580" i="22"/>
  <c r="G579" i="22"/>
  <c r="G578" i="22"/>
  <c r="G577" i="22"/>
  <c r="G576" i="22"/>
  <c r="G575" i="22"/>
  <c r="G574" i="22"/>
  <c r="G573" i="22"/>
  <c r="G572" i="22"/>
  <c r="G571" i="22"/>
  <c r="G570" i="22"/>
  <c r="G569" i="22"/>
  <c r="G568" i="22"/>
  <c r="G567" i="22"/>
  <c r="G566" i="22"/>
  <c r="G565" i="22"/>
  <c r="G564" i="22"/>
  <c r="G563" i="22"/>
  <c r="G562" i="22"/>
  <c r="G561" i="22"/>
  <c r="G560" i="22"/>
  <c r="G559" i="22"/>
  <c r="G558" i="22"/>
  <c r="G557" i="22"/>
  <c r="G556" i="22"/>
  <c r="G555" i="22"/>
  <c r="G554" i="22"/>
  <c r="G553" i="22"/>
  <c r="G552" i="22"/>
  <c r="G551" i="22"/>
  <c r="G550" i="22"/>
  <c r="G549" i="22"/>
  <c r="G548" i="22"/>
  <c r="G547" i="22"/>
  <c r="G546" i="22"/>
  <c r="G545" i="22"/>
  <c r="G544" i="22"/>
  <c r="G543" i="22"/>
  <c r="G542" i="22"/>
  <c r="G541" i="22"/>
  <c r="G540" i="22"/>
  <c r="G539" i="22"/>
  <c r="G538" i="22"/>
  <c r="G537" i="22"/>
  <c r="G536" i="22"/>
  <c r="G535" i="22"/>
  <c r="G534" i="22"/>
  <c r="G533" i="22"/>
  <c r="G532" i="22"/>
  <c r="G531" i="22"/>
  <c r="G530" i="22"/>
  <c r="G529" i="22"/>
  <c r="G528" i="22"/>
  <c r="G527" i="22"/>
  <c r="G526" i="22"/>
  <c r="G525" i="22"/>
  <c r="G524" i="22"/>
  <c r="G523" i="22"/>
  <c r="G522" i="22"/>
  <c r="G521" i="22"/>
  <c r="G520" i="22"/>
  <c r="G519" i="22"/>
  <c r="G518" i="22"/>
  <c r="G517" i="22"/>
  <c r="G516" i="22"/>
  <c r="G515" i="22"/>
  <c r="G514" i="22"/>
  <c r="G513" i="22"/>
  <c r="G512" i="22"/>
  <c r="G511" i="22"/>
  <c r="G510" i="22"/>
  <c r="G509" i="22"/>
  <c r="G508" i="22"/>
  <c r="G507" i="22"/>
  <c r="G506" i="22"/>
  <c r="G505" i="22"/>
  <c r="G504" i="22"/>
  <c r="G503" i="22"/>
  <c r="G502" i="22"/>
  <c r="G501" i="22"/>
  <c r="G500" i="22"/>
  <c r="G499" i="22"/>
  <c r="G498" i="22"/>
  <c r="G497" i="22"/>
  <c r="G496" i="22"/>
  <c r="G495" i="22"/>
  <c r="G494" i="22"/>
  <c r="G493" i="22"/>
  <c r="G492" i="22"/>
  <c r="G491" i="22"/>
  <c r="G490" i="22"/>
  <c r="G489" i="22"/>
  <c r="G488" i="22"/>
  <c r="G487" i="22"/>
  <c r="G486" i="22"/>
  <c r="G485" i="22"/>
  <c r="G484" i="22"/>
  <c r="G483" i="22"/>
  <c r="G482" i="22"/>
  <c r="G481" i="22"/>
  <c r="G480" i="22"/>
  <c r="G479" i="22"/>
  <c r="G478" i="22"/>
  <c r="G477" i="22"/>
  <c r="G476" i="22"/>
  <c r="G475" i="22"/>
  <c r="G474" i="22"/>
  <c r="G473" i="22"/>
  <c r="G472" i="22"/>
  <c r="G471" i="22"/>
  <c r="G470" i="22"/>
  <c r="G469" i="22"/>
  <c r="G468" i="22"/>
  <c r="G467" i="22"/>
  <c r="G466" i="22"/>
  <c r="G465" i="22"/>
  <c r="G464" i="22"/>
  <c r="G463" i="22"/>
  <c r="G462" i="22"/>
  <c r="G461" i="22"/>
  <c r="G460" i="22"/>
  <c r="G459" i="22"/>
  <c r="G458" i="22"/>
  <c r="G457" i="22"/>
  <c r="G456" i="22"/>
  <c r="G455" i="22"/>
  <c r="G454" i="22"/>
  <c r="G453" i="22"/>
  <c r="G452" i="22"/>
  <c r="G451" i="22"/>
  <c r="G450" i="22"/>
  <c r="G449" i="22"/>
  <c r="G448" i="22"/>
  <c r="G447" i="22"/>
  <c r="G446" i="22"/>
  <c r="G445" i="22"/>
  <c r="G444" i="22"/>
  <c r="G443" i="22"/>
  <c r="G442" i="22"/>
  <c r="G441" i="22"/>
  <c r="G440" i="22"/>
  <c r="G439" i="22"/>
  <c r="G438" i="22"/>
  <c r="G437" i="22"/>
  <c r="G436" i="22"/>
  <c r="G435" i="22"/>
  <c r="G434" i="22"/>
  <c r="G433" i="22"/>
  <c r="G432" i="22"/>
  <c r="G431" i="22"/>
  <c r="G430" i="22"/>
  <c r="G429" i="22"/>
  <c r="G428" i="22"/>
  <c r="G427" i="22"/>
  <c r="G426" i="22"/>
  <c r="G425" i="22"/>
  <c r="G424" i="22"/>
  <c r="G423" i="22"/>
  <c r="G422" i="22"/>
  <c r="G421" i="22"/>
  <c r="G420" i="22"/>
  <c r="G419" i="22"/>
  <c r="G418" i="22"/>
  <c r="G417" i="22"/>
  <c r="G416" i="22"/>
  <c r="G415" i="22"/>
  <c r="G414" i="22"/>
  <c r="G413" i="22"/>
  <c r="G412" i="22"/>
  <c r="G411" i="22"/>
  <c r="G410" i="22"/>
  <c r="G409" i="22"/>
  <c r="G408" i="22"/>
  <c r="G407" i="22"/>
  <c r="G406" i="22"/>
  <c r="G405" i="22"/>
  <c r="G404" i="22"/>
  <c r="G403" i="22"/>
  <c r="G402" i="22"/>
  <c r="G401" i="22"/>
  <c r="G400" i="22"/>
  <c r="G399" i="22"/>
  <c r="G398" i="22"/>
  <c r="G397" i="22"/>
  <c r="G396" i="22"/>
  <c r="G395" i="22"/>
  <c r="G394" i="22"/>
  <c r="G393" i="22"/>
  <c r="G392" i="22"/>
  <c r="G391" i="22"/>
  <c r="G390" i="22"/>
  <c r="G389" i="22"/>
  <c r="G388" i="22"/>
  <c r="G387" i="22"/>
  <c r="G386" i="22"/>
  <c r="G385" i="22"/>
  <c r="G384" i="22"/>
  <c r="G383" i="22"/>
  <c r="G382" i="22"/>
  <c r="G381" i="22"/>
  <c r="G380" i="22"/>
  <c r="G379" i="22"/>
  <c r="G378" i="22"/>
  <c r="G377" i="22"/>
  <c r="G376" i="22"/>
  <c r="G375" i="22"/>
  <c r="G374" i="22"/>
  <c r="G373" i="22"/>
  <c r="G372" i="22"/>
  <c r="G371" i="22"/>
  <c r="G370" i="22"/>
  <c r="G369" i="22"/>
  <c r="G368" i="22"/>
  <c r="G367" i="22"/>
  <c r="G366" i="22"/>
  <c r="G365" i="22"/>
  <c r="G364" i="22"/>
  <c r="G363" i="22"/>
  <c r="G362" i="22"/>
  <c r="G361" i="22"/>
  <c r="G360" i="22"/>
  <c r="G359" i="22"/>
  <c r="G358" i="22"/>
  <c r="G357" i="22"/>
  <c r="G356" i="22"/>
  <c r="G355" i="22"/>
  <c r="G354" i="22"/>
  <c r="G353" i="22"/>
  <c r="G352" i="22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G327" i="22"/>
  <c r="G326" i="22"/>
  <c r="G325" i="22"/>
  <c r="G324" i="22"/>
  <c r="G323" i="22"/>
  <c r="G322" i="22"/>
  <c r="G321" i="22"/>
  <c r="G320" i="22"/>
  <c r="G319" i="22"/>
  <c r="G318" i="22"/>
  <c r="G317" i="22"/>
  <c r="G316" i="22"/>
  <c r="G315" i="22"/>
  <c r="G314" i="22"/>
  <c r="G313" i="22"/>
  <c r="G312" i="22"/>
  <c r="G311" i="22"/>
  <c r="G310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G291" i="22"/>
  <c r="G290" i="22"/>
  <c r="G289" i="22"/>
  <c r="G288" i="22"/>
  <c r="G287" i="22"/>
  <c r="G286" i="22"/>
  <c r="G285" i="22"/>
  <c r="G284" i="22"/>
  <c r="G283" i="22"/>
  <c r="G282" i="22"/>
  <c r="G281" i="22"/>
  <c r="G280" i="22"/>
  <c r="G279" i="22"/>
  <c r="G278" i="22"/>
  <c r="G277" i="22"/>
  <c r="G276" i="22"/>
  <c r="G275" i="22"/>
  <c r="G274" i="22"/>
  <c r="G273" i="22"/>
  <c r="G272" i="22"/>
  <c r="G271" i="22"/>
  <c r="G270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7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37" i="22"/>
  <c r="G236" i="22"/>
  <c r="G235" i="22"/>
  <c r="G234" i="22"/>
  <c r="G233" i="22"/>
  <c r="G232" i="22"/>
  <c r="G231" i="22"/>
  <c r="G230" i="22"/>
  <c r="G229" i="22"/>
  <c r="G228" i="22"/>
  <c r="G227" i="22"/>
  <c r="G226" i="22"/>
  <c r="G225" i="22"/>
  <c r="G224" i="22"/>
  <c r="G223" i="22"/>
  <c r="G222" i="22"/>
  <c r="G221" i="22"/>
  <c r="G220" i="22"/>
  <c r="G219" i="22"/>
  <c r="G218" i="22"/>
  <c r="G217" i="22"/>
  <c r="G216" i="22"/>
  <c r="G215" i="22"/>
  <c r="G214" i="22"/>
  <c r="G213" i="22"/>
  <c r="G212" i="22"/>
  <c r="G211" i="22"/>
  <c r="G210" i="22"/>
  <c r="G209" i="22"/>
  <c r="G208" i="22"/>
  <c r="G207" i="22"/>
  <c r="G206" i="22"/>
  <c r="G205" i="22"/>
  <c r="G204" i="22"/>
  <c r="G203" i="22"/>
  <c r="G202" i="22"/>
  <c r="G201" i="22"/>
  <c r="G200" i="22"/>
  <c r="G199" i="22"/>
  <c r="G198" i="22"/>
  <c r="G197" i="22"/>
  <c r="G196" i="22"/>
  <c r="G195" i="22"/>
  <c r="G194" i="22"/>
  <c r="G193" i="22"/>
  <c r="G192" i="22"/>
  <c r="G191" i="22"/>
  <c r="G190" i="22"/>
  <c r="G189" i="22"/>
  <c r="G188" i="22"/>
  <c r="G187" i="22"/>
  <c r="G186" i="22"/>
  <c r="G185" i="22"/>
  <c r="G184" i="22"/>
  <c r="G183" i="22"/>
  <c r="G182" i="22"/>
  <c r="G181" i="22"/>
  <c r="G180" i="22"/>
  <c r="G179" i="22"/>
  <c r="G178" i="22"/>
  <c r="G177" i="22"/>
  <c r="G176" i="22"/>
  <c r="G175" i="22"/>
  <c r="G174" i="22"/>
  <c r="G173" i="22"/>
  <c r="G172" i="22"/>
  <c r="G171" i="22"/>
  <c r="G170" i="22"/>
  <c r="G169" i="22"/>
  <c r="G168" i="22"/>
  <c r="G167" i="22"/>
  <c r="G166" i="22"/>
  <c r="G165" i="22"/>
  <c r="G164" i="22"/>
  <c r="G163" i="22"/>
  <c r="G162" i="22"/>
  <c r="G161" i="22"/>
  <c r="G160" i="22"/>
  <c r="G159" i="22"/>
  <c r="G158" i="22"/>
  <c r="G157" i="22"/>
  <c r="G156" i="22"/>
  <c r="G155" i="22"/>
  <c r="G154" i="22"/>
  <c r="G153" i="22"/>
  <c r="G152" i="22"/>
  <c r="G151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</calcChain>
</file>

<file path=xl/sharedStrings.xml><?xml version="1.0" encoding="utf-8"?>
<sst xmlns="http://schemas.openxmlformats.org/spreadsheetml/2006/main" count="71112" uniqueCount="42255">
  <si>
    <t>geneID</t>
  </si>
  <si>
    <t>p-value</t>
  </si>
  <si>
    <t>Regulation</t>
  </si>
  <si>
    <t>Olfr78</t>
  </si>
  <si>
    <t>2.24677413194279</t>
  </si>
  <si>
    <t>0.0272987943186332</t>
  </si>
  <si>
    <t>Up</t>
  </si>
  <si>
    <t>Mir12181</t>
  </si>
  <si>
    <t>1.81249754707433</t>
  </si>
  <si>
    <t>0.024271840200457</t>
  </si>
  <si>
    <t>Tpk1</t>
  </si>
  <si>
    <t>1.74631714578097</t>
  </si>
  <si>
    <t>0.00325458422429952</t>
  </si>
  <si>
    <t>LOC118568651</t>
  </si>
  <si>
    <t>1.62702109343385</t>
  </si>
  <si>
    <t>0.00393477616626694</t>
  </si>
  <si>
    <t>Colca2</t>
  </si>
  <si>
    <t>1.4730988971161</t>
  </si>
  <si>
    <t>0.0193252850752409</t>
  </si>
  <si>
    <t>Mboat1</t>
  </si>
  <si>
    <t>1.44900054928211</t>
  </si>
  <si>
    <t>0.0171380045690643</t>
  </si>
  <si>
    <t>Satb2</t>
  </si>
  <si>
    <t>1.43393416267136</t>
  </si>
  <si>
    <t>4.77564247216188e-10</t>
  </si>
  <si>
    <t>Dnah14</t>
  </si>
  <si>
    <t>1.42725677268447</t>
  </si>
  <si>
    <t>0.0333623523236873</t>
  </si>
  <si>
    <t>Otop2</t>
  </si>
  <si>
    <t>1.42553739828561</t>
  </si>
  <si>
    <t>0.0193430669263128</t>
  </si>
  <si>
    <t>Spag6</t>
  </si>
  <si>
    <t>1.42244930806467</t>
  </si>
  <si>
    <t>0.0308592105169011</t>
  </si>
  <si>
    <t>Sorbs2os</t>
  </si>
  <si>
    <t>1.36844180458793</t>
  </si>
  <si>
    <t>0.027495360572103</t>
  </si>
  <si>
    <t>Ccbe1</t>
  </si>
  <si>
    <t>1.31703882577336</t>
  </si>
  <si>
    <t>0.000179546706968179</t>
  </si>
  <si>
    <t>Cdhr1</t>
  </si>
  <si>
    <t>1.30074778718544</t>
  </si>
  <si>
    <t>0.0183911256306843</t>
  </si>
  <si>
    <t>Cd6</t>
  </si>
  <si>
    <t>1.27621445984926</t>
  </si>
  <si>
    <t>0.0280775804063081</t>
  </si>
  <si>
    <t>Gpr88</t>
  </si>
  <si>
    <t>1.26854372443909</t>
  </si>
  <si>
    <t>4.08200778745254e-12</t>
  </si>
  <si>
    <t>Gcnt4</t>
  </si>
  <si>
    <t>1.23715872488989</t>
  </si>
  <si>
    <t>0.00119555548849935</t>
  </si>
  <si>
    <t>Eno1b</t>
  </si>
  <si>
    <t>1.23484777717865</t>
  </si>
  <si>
    <t>7.5752213474561e-06</t>
  </si>
  <si>
    <t>Col24a1</t>
  </si>
  <si>
    <t>1.22570653973708</t>
  </si>
  <si>
    <t>0.0050263530967246</t>
  </si>
  <si>
    <t>Rnf139</t>
  </si>
  <si>
    <t>1.22377530735562</t>
  </si>
  <si>
    <t>0.00020401816922406</t>
  </si>
  <si>
    <t>Galnt4</t>
  </si>
  <si>
    <t>1.21601486539226</t>
  </si>
  <si>
    <t>0.0120038346444478</t>
  </si>
  <si>
    <t>Cd34</t>
  </si>
  <si>
    <t>1.21155177181129</t>
  </si>
  <si>
    <t>0.000142841390878211</t>
  </si>
  <si>
    <t>LOC118568312</t>
  </si>
  <si>
    <t>1.18324552459214</t>
  </si>
  <si>
    <t>2.06618839788122e-06</t>
  </si>
  <si>
    <t>Snord49a</t>
  </si>
  <si>
    <t>1.17850566131349</t>
  </si>
  <si>
    <t>0.0196404684809126</t>
  </si>
  <si>
    <t>Ntng2</t>
  </si>
  <si>
    <t>1.17329035778562</t>
  </si>
  <si>
    <t>5.83630247383503e-07</t>
  </si>
  <si>
    <t>Krt80</t>
  </si>
  <si>
    <t>1.16764222277342</t>
  </si>
  <si>
    <t>0.00181133730685529</t>
  </si>
  <si>
    <t>Tmem252</t>
  </si>
  <si>
    <t>1.15794052439387</t>
  </si>
  <si>
    <t>0.0167312874453768</t>
  </si>
  <si>
    <t>Oprk1</t>
  </si>
  <si>
    <t>1.14782015008648</t>
  </si>
  <si>
    <t>0.00276375254026963</t>
  </si>
  <si>
    <t>Lifr</t>
  </si>
  <si>
    <t>1.14020140109051</t>
  </si>
  <si>
    <t>3.03485916624525e-06</t>
  </si>
  <si>
    <t>Pcdhb12</t>
  </si>
  <si>
    <t>1.11842209671555</t>
  </si>
  <si>
    <t>0.00713999853916224</t>
  </si>
  <si>
    <t>Mme</t>
  </si>
  <si>
    <t>1.10210344330458</t>
  </si>
  <si>
    <t>0.0030966170168049</t>
  </si>
  <si>
    <t>Myo5c</t>
  </si>
  <si>
    <t>1.09600835994156</t>
  </si>
  <si>
    <t>0.00619855578858333</t>
  </si>
  <si>
    <t>Glt8d2</t>
  </si>
  <si>
    <t>1.08479513699706</t>
  </si>
  <si>
    <t>0.0117162036331775</t>
  </si>
  <si>
    <t>Slx4ip</t>
  </si>
  <si>
    <t>1.08478734048493</t>
  </si>
  <si>
    <t>0.00601186193068608</t>
  </si>
  <si>
    <t>Chn1os3</t>
  </si>
  <si>
    <t>1.06731648702413</t>
  </si>
  <si>
    <t>0.0392144371195163</t>
  </si>
  <si>
    <t>St6gal2</t>
  </si>
  <si>
    <t>1.05782200524204</t>
  </si>
  <si>
    <t>8.70077128476371e-05</t>
  </si>
  <si>
    <t>Zfp558</t>
  </si>
  <si>
    <t>1.0560788662864</t>
  </si>
  <si>
    <t>0.043222040434358</t>
  </si>
  <si>
    <t>Gcnt2</t>
  </si>
  <si>
    <t>1.0496544599736</t>
  </si>
  <si>
    <t>8.29516480857128e-08</t>
  </si>
  <si>
    <t>Zfp101</t>
  </si>
  <si>
    <t>1.04320211777246</t>
  </si>
  <si>
    <t>0.0341683694650349</t>
  </si>
  <si>
    <t>Man1a</t>
  </si>
  <si>
    <t>1.03702951217948</t>
  </si>
  <si>
    <t>1.79732909603932e-06</t>
  </si>
  <si>
    <t>Osbpl3</t>
  </si>
  <si>
    <t>1.03516586422498</t>
  </si>
  <si>
    <t>2.87807496792706e-06</t>
  </si>
  <si>
    <t>Cx3cl1</t>
  </si>
  <si>
    <t>1.01230994588527</t>
  </si>
  <si>
    <t>2.76429464508045e-10</t>
  </si>
  <si>
    <t>Acer2</t>
  </si>
  <si>
    <t>1.00365939864007</t>
  </si>
  <si>
    <t>3.82573761244427e-05</t>
  </si>
  <si>
    <t>Rorc</t>
  </si>
  <si>
    <t>0.0189222489005328</t>
  </si>
  <si>
    <t>Down</t>
  </si>
  <si>
    <t>Mamdc4</t>
  </si>
  <si>
    <t>0.00893324747965208</t>
  </si>
  <si>
    <t>Larp7</t>
  </si>
  <si>
    <t>1.11165503903096e-05</t>
  </si>
  <si>
    <t>Myl7</t>
  </si>
  <si>
    <t>0.0302624481229394</t>
  </si>
  <si>
    <t>Pi16</t>
  </si>
  <si>
    <t>0.0248176516271091</t>
  </si>
  <si>
    <t>Sp110</t>
  </si>
  <si>
    <t>0.0403406545782983</t>
  </si>
  <si>
    <t>Rpl23</t>
  </si>
  <si>
    <t>5.58986942069016e-10</t>
  </si>
  <si>
    <t>Hspb1</t>
  </si>
  <si>
    <t>8.11021467533295e-05</t>
  </si>
  <si>
    <t>Slc47a1</t>
  </si>
  <si>
    <t>0.00540392317854658</t>
  </si>
  <si>
    <t>Xlr3b</t>
  </si>
  <si>
    <t>0.0351363262867419</t>
  </si>
  <si>
    <t>Myo6</t>
  </si>
  <si>
    <t>2.13770028791123e-06</t>
  </si>
  <si>
    <t>Ndufa5</t>
  </si>
  <si>
    <t>2.22554177102947e-10</t>
  </si>
  <si>
    <t>Aqp1</t>
  </si>
  <si>
    <t>0.0106432943232462</t>
  </si>
  <si>
    <t>Zfp30</t>
  </si>
  <si>
    <t>1.8033843400647e-06</t>
  </si>
  <si>
    <t>Magohb</t>
  </si>
  <si>
    <t>0.0244116663930063</t>
  </si>
  <si>
    <t>LOC118568402</t>
  </si>
  <si>
    <t>0.00279423424328763</t>
  </si>
  <si>
    <t>Abhd11os</t>
  </si>
  <si>
    <t>0.0277550338801203</t>
  </si>
  <si>
    <t>Lsm6</t>
  </si>
  <si>
    <t>6.22183321413912e-10</t>
  </si>
  <si>
    <t>Snrpd1</t>
  </si>
  <si>
    <t>4.2367426520694e-09</t>
  </si>
  <si>
    <t>Rp9</t>
  </si>
  <si>
    <t>1.14587730009732e-06</t>
  </si>
  <si>
    <t>Nsrp1</t>
  </si>
  <si>
    <t>5.83158575560681e-09</t>
  </si>
  <si>
    <t>Itih2</t>
  </si>
  <si>
    <t>0.0337937838678936</t>
  </si>
  <si>
    <t>LOC118567453</t>
  </si>
  <si>
    <t>0.00222990367729135</t>
  </si>
  <si>
    <t>Ccdc173</t>
  </si>
  <si>
    <t>0.0061396331401294</t>
  </si>
  <si>
    <t>Nop58</t>
  </si>
  <si>
    <t>1.97560746367476e-07</t>
  </si>
  <si>
    <t>Col9a3</t>
  </si>
  <si>
    <t>0.000102981306635232</t>
  </si>
  <si>
    <t>Efcab2</t>
  </si>
  <si>
    <t>1.10147669310005e-06</t>
  </si>
  <si>
    <t>Eif5b</t>
  </si>
  <si>
    <t>8.33238973707842e-10</t>
  </si>
  <si>
    <t>Mmp9</t>
  </si>
  <si>
    <t>0.0479753972350796</t>
  </si>
  <si>
    <t>Myo1a</t>
  </si>
  <si>
    <t>0.0162666276308612</t>
  </si>
  <si>
    <t>LOC118568658</t>
  </si>
  <si>
    <t>0.00105757970467052</t>
  </si>
  <si>
    <t>Ctxn3</t>
  </si>
  <si>
    <t>0.0357673099888281</t>
  </si>
  <si>
    <t>LOC118568020</t>
  </si>
  <si>
    <t>0.00668109244872737</t>
  </si>
  <si>
    <t>LOC118568315</t>
  </si>
  <si>
    <t>0.0101102370648701</t>
  </si>
  <si>
    <t>Rps10-ps1</t>
  </si>
  <si>
    <t>2.48455997996856e-05</t>
  </si>
  <si>
    <t>LOC118568536</t>
  </si>
  <si>
    <t>0.0352474135438988</t>
  </si>
  <si>
    <t>Rps27a</t>
  </si>
  <si>
    <t>7.15725742851215e-07</t>
  </si>
  <si>
    <t>Cd63</t>
  </si>
  <si>
    <t>9.25866345221238e-11</t>
  </si>
  <si>
    <t>Ifit3</t>
  </si>
  <si>
    <t>0.000406773015780376</t>
  </si>
  <si>
    <t>Rpl21</t>
  </si>
  <si>
    <t>1.99084164160616e-08</t>
  </si>
  <si>
    <t>Cbx3-ps6</t>
  </si>
  <si>
    <t>0.0423009397938204</t>
  </si>
  <si>
    <t>Rpsa-ps10</t>
  </si>
  <si>
    <t>0.000291035888824821</t>
  </si>
  <si>
    <t>Sostdc1</t>
  </si>
  <si>
    <t>0.00447164529961652</t>
  </si>
  <si>
    <t>Fhad1</t>
  </si>
  <si>
    <t>0.000602629760822167</t>
  </si>
  <si>
    <t>Apoa1</t>
  </si>
  <si>
    <t>0.046862327836922</t>
  </si>
  <si>
    <t>Cidea</t>
  </si>
  <si>
    <t>0.0164466170341497</t>
  </si>
  <si>
    <t>Col18a1</t>
  </si>
  <si>
    <t>0.000262780750504893</t>
  </si>
  <si>
    <t>Rbp1</t>
  </si>
  <si>
    <t>5.01431076350252e-07</t>
  </si>
  <si>
    <t>Naa15</t>
  </si>
  <si>
    <t>6.26303734884543e-11</t>
  </si>
  <si>
    <t>Tmem52</t>
  </si>
  <si>
    <t>0.0367373243749087</t>
  </si>
  <si>
    <t>Trhde</t>
  </si>
  <si>
    <t>2.410918247549e-07</t>
  </si>
  <si>
    <t>Gprc5c</t>
  </si>
  <si>
    <t>0.00881851156541556</t>
  </si>
  <si>
    <t>Mia</t>
  </si>
  <si>
    <t>0.0116716019314276</t>
  </si>
  <si>
    <t>Tshb</t>
  </si>
  <si>
    <t>0.0301816118590955</t>
  </si>
  <si>
    <t>LOC105246046</t>
  </si>
  <si>
    <t>0.0391161217363606</t>
  </si>
  <si>
    <t>Mest</t>
  </si>
  <si>
    <t>6.79843754122951e-11</t>
  </si>
  <si>
    <t>Rad54l</t>
  </si>
  <si>
    <t>0.0337305170550663</t>
  </si>
  <si>
    <t>Ager</t>
  </si>
  <si>
    <t>0.032003434674712</t>
  </si>
  <si>
    <t>Sema3b</t>
  </si>
  <si>
    <t>0.00498819606907763</t>
  </si>
  <si>
    <t>Hmgn5</t>
  </si>
  <si>
    <t>1.02566465475539e-06</t>
  </si>
  <si>
    <t>Cwf19l2</t>
  </si>
  <si>
    <t>3.88750440377434e-06</t>
  </si>
  <si>
    <t>Cd52</t>
  </si>
  <si>
    <t>0.00499178645009751</t>
  </si>
  <si>
    <t>Akap17a</t>
  </si>
  <si>
    <t>1.73455965584313e-10</t>
  </si>
  <si>
    <t>Fam183b</t>
  </si>
  <si>
    <t>0.0349054001615069</t>
  </si>
  <si>
    <t>Mybpc3</t>
  </si>
  <si>
    <t>7.53793981233991e-05</t>
  </si>
  <si>
    <t>Sh3bgr</t>
  </si>
  <si>
    <t>0.0099082357388077</t>
  </si>
  <si>
    <t>Krt18</t>
  </si>
  <si>
    <t>0.0305928608828539</t>
  </si>
  <si>
    <t>Gck</t>
  </si>
  <si>
    <t>0.00858094464789032</t>
  </si>
  <si>
    <t>Ccdc153</t>
  </si>
  <si>
    <t>0.00151227651765401</t>
  </si>
  <si>
    <t>Rbm25</t>
  </si>
  <si>
    <t>2.93908551290937e-13</t>
  </si>
  <si>
    <t>Rpl35a-ps3</t>
  </si>
  <si>
    <t>0.0222031661909824</t>
  </si>
  <si>
    <t>Spc24</t>
  </si>
  <si>
    <t>0.0270805318966531</t>
  </si>
  <si>
    <t>Haus7</t>
  </si>
  <si>
    <t>0.000702649408616356</t>
  </si>
  <si>
    <t>Rfc3</t>
  </si>
  <si>
    <t>0.00832478375658883</t>
  </si>
  <si>
    <t>Selenok-ps1</t>
  </si>
  <si>
    <t>0.0333457290758333</t>
  </si>
  <si>
    <t>Spp1</t>
  </si>
  <si>
    <t>0.00691840240999733</t>
  </si>
  <si>
    <t>Ccdc34</t>
  </si>
  <si>
    <t>1.9482024646546e-08</t>
  </si>
  <si>
    <t>Rpph1</t>
  </si>
  <si>
    <t>0.0132688700633475</t>
  </si>
  <si>
    <t>LOC118568040</t>
  </si>
  <si>
    <t>0.0242891036227025</t>
  </si>
  <si>
    <t>Asgr1</t>
  </si>
  <si>
    <t>0.022835112158008</t>
  </si>
  <si>
    <t>Arglu1</t>
  </si>
  <si>
    <t>5.61461008049236e-10</t>
  </si>
  <si>
    <t>Kcne2</t>
  </si>
  <si>
    <t>0.0350448074641471</t>
  </si>
  <si>
    <t>Atp5k</t>
  </si>
  <si>
    <t>1.19474287202589e-11</t>
  </si>
  <si>
    <t>Cdc42bpg</t>
  </si>
  <si>
    <t>3.58838819447785e-05</t>
  </si>
  <si>
    <t>Rps12-ps10</t>
  </si>
  <si>
    <t>0.0131488304479523</t>
  </si>
  <si>
    <t>Cd300a</t>
  </si>
  <si>
    <t>0.0315386259449852</t>
  </si>
  <si>
    <t>Foxc2</t>
  </si>
  <si>
    <t>0.0211699299558062</t>
  </si>
  <si>
    <t>Lhx1</t>
  </si>
  <si>
    <t>0.0305940169912651</t>
  </si>
  <si>
    <t>Muc6</t>
  </si>
  <si>
    <t>1.92730322152535e-05</t>
  </si>
  <si>
    <t>Rps12-ps9</t>
  </si>
  <si>
    <t>3.04344790711114e-06</t>
  </si>
  <si>
    <t>Eya2</t>
  </si>
  <si>
    <t>0.00149082338198485</t>
  </si>
  <si>
    <t>Rn18s-rs5</t>
  </si>
  <si>
    <t>0.00586398998251099</t>
  </si>
  <si>
    <t>Slfn2</t>
  </si>
  <si>
    <t>0.00459249115093348</t>
  </si>
  <si>
    <t>LOC102632415</t>
  </si>
  <si>
    <t>0.0470312005232555</t>
  </si>
  <si>
    <t>LOC118567330</t>
  </si>
  <si>
    <t>3.56368925707507e-06</t>
  </si>
  <si>
    <t>Traf1</t>
  </si>
  <si>
    <t>0.0123810606061966</t>
  </si>
  <si>
    <t>Slc1a6</t>
  </si>
  <si>
    <t>6.46362730071435e-06</t>
  </si>
  <si>
    <t>Ggt1</t>
  </si>
  <si>
    <t>0.0174959734735906</t>
  </si>
  <si>
    <t>LOC118568007</t>
  </si>
  <si>
    <t>2.52976124669127e-05</t>
  </si>
  <si>
    <t>Guca1b</t>
  </si>
  <si>
    <t>0.0250590837380512</t>
  </si>
  <si>
    <t>LOC105244649</t>
  </si>
  <si>
    <t>0.0306280337651964</t>
  </si>
  <si>
    <t>Il20rb</t>
  </si>
  <si>
    <t>0.0214526252476616</t>
  </si>
  <si>
    <t>Rpl21-ps8</t>
  </si>
  <si>
    <t>0.0159861610241271</t>
  </si>
  <si>
    <t>LOC118567627</t>
  </si>
  <si>
    <t>0.00906798382739833</t>
  </si>
  <si>
    <t>Pabpn1</t>
  </si>
  <si>
    <t>2.1859836074262e-09</t>
  </si>
  <si>
    <t>Fam174c</t>
  </si>
  <si>
    <t>4.57606624135842e-05</t>
  </si>
  <si>
    <t>LOC118568539</t>
  </si>
  <si>
    <t>0.0116622277558957</t>
  </si>
  <si>
    <t>Pax5</t>
  </si>
  <si>
    <t>0.0233792945828674</t>
  </si>
  <si>
    <t>Ltb</t>
  </si>
  <si>
    <t>0.0445248390242745</t>
  </si>
  <si>
    <t>S100a9</t>
  </si>
  <si>
    <t>0.000296340494055109</t>
  </si>
  <si>
    <t>Mns1</t>
  </si>
  <si>
    <t>0.00131808250500957</t>
  </si>
  <si>
    <t>H19</t>
  </si>
  <si>
    <t>0.00450670149011679</t>
  </si>
  <si>
    <t>Lbhd2</t>
  </si>
  <si>
    <t>0.00464399722492026</t>
  </si>
  <si>
    <t>Rps2-ps8</t>
  </si>
  <si>
    <t>0.0217912644216221</t>
  </si>
  <si>
    <t>Col7a1</t>
  </si>
  <si>
    <t>4.66494788933273e-07</t>
  </si>
  <si>
    <t>Capg</t>
  </si>
  <si>
    <t>0.0210088381316849</t>
  </si>
  <si>
    <t>Pin4</t>
  </si>
  <si>
    <t>9.8705960354994e-07</t>
  </si>
  <si>
    <t>Luc7l3</t>
  </si>
  <si>
    <t>3.7012844588316e-21</t>
  </si>
  <si>
    <t>En1</t>
  </si>
  <si>
    <t>0.0219100382226603</t>
  </si>
  <si>
    <t>Lpxn</t>
  </si>
  <si>
    <t>0.0272527445719152</t>
  </si>
  <si>
    <t>Cilp2</t>
  </si>
  <si>
    <t>0.0199392569869723</t>
  </si>
  <si>
    <t>Rpsa-ps9</t>
  </si>
  <si>
    <t>0.0033799733641076</t>
  </si>
  <si>
    <t>LOC115489019</t>
  </si>
  <si>
    <t>0.029006591523997</t>
  </si>
  <si>
    <t>Wfdc2</t>
  </si>
  <si>
    <t>0.0106439929151707</t>
  </si>
  <si>
    <t>LOC118568558</t>
  </si>
  <si>
    <t>8.70792509576083e-06</t>
  </si>
  <si>
    <t>Rps6-ps3</t>
  </si>
  <si>
    <t>0.039845964069621</t>
  </si>
  <si>
    <t>Arl9</t>
  </si>
  <si>
    <t>6.20637231713874e-05</t>
  </si>
  <si>
    <t>Slc6a12</t>
  </si>
  <si>
    <t>0.00441629453086686</t>
  </si>
  <si>
    <t>Arhgef33</t>
  </si>
  <si>
    <t>0.000961644574941205</t>
  </si>
  <si>
    <t>Myo15</t>
  </si>
  <si>
    <t>0.0301718217622545</t>
  </si>
  <si>
    <t>Chd7</t>
  </si>
  <si>
    <t>0.00171087066580312</t>
  </si>
  <si>
    <t>Atp5k-ps1</t>
  </si>
  <si>
    <t>3.07102617179825e-06</t>
  </si>
  <si>
    <t>Loxl2</t>
  </si>
  <si>
    <t>0.0427821668136973</t>
  </si>
  <si>
    <t>Adgb</t>
  </si>
  <si>
    <t>0.0359905120415048</t>
  </si>
  <si>
    <t>Cdh1</t>
  </si>
  <si>
    <t>0.0205442866855433</t>
  </si>
  <si>
    <t>Wbscr25</t>
  </si>
  <si>
    <t>0.0487198117555758</t>
  </si>
  <si>
    <t>Myocd</t>
  </si>
  <si>
    <t>0.0400146893478948</t>
  </si>
  <si>
    <t>Hes3</t>
  </si>
  <si>
    <t>0.0090943915987027</t>
  </si>
  <si>
    <t>H2ac19</t>
  </si>
  <si>
    <t>0.0170245597481237</t>
  </si>
  <si>
    <t>Trim12c</t>
  </si>
  <si>
    <t>1.28009420613386e-05</t>
  </si>
  <si>
    <t>Mdfi</t>
  </si>
  <si>
    <t>0.0172907576593365</t>
  </si>
  <si>
    <t>Ppp1r3b</t>
  </si>
  <si>
    <t>0.00992719319666878</t>
  </si>
  <si>
    <t>F13a1</t>
  </si>
  <si>
    <t>0.0172688365067706</t>
  </si>
  <si>
    <t>Phf20-ps</t>
  </si>
  <si>
    <t>0.0404647188543672</t>
  </si>
  <si>
    <t>LOC118568745</t>
  </si>
  <si>
    <t>0.0134922607464242</t>
  </si>
  <si>
    <t>D17H6S56E-5</t>
  </si>
  <si>
    <t>0.00113655419899938</t>
  </si>
  <si>
    <t>Malat1</t>
  </si>
  <si>
    <t>1.40644984187227e-21</t>
  </si>
  <si>
    <t>Col13a1</t>
  </si>
  <si>
    <t>0.0134887872057538</t>
  </si>
  <si>
    <t>Tfap2b</t>
  </si>
  <si>
    <t>4.46978915872722e-05</t>
  </si>
  <si>
    <t>Rpl27-ps1</t>
  </si>
  <si>
    <t>0.00410281781487371</t>
  </si>
  <si>
    <t>Ms4a4a</t>
  </si>
  <si>
    <t>0.0129271959217891</t>
  </si>
  <si>
    <t>LOC118567457</t>
  </si>
  <si>
    <t>0.0177400052272474</t>
  </si>
  <si>
    <t>LOC118568797</t>
  </si>
  <si>
    <t>0.0211171559478473</t>
  </si>
  <si>
    <t>Barhl2</t>
  </si>
  <si>
    <t>0.0041427983870487</t>
  </si>
  <si>
    <t>Fgf17</t>
  </si>
  <si>
    <t>0.0344591530178847</t>
  </si>
  <si>
    <t>Krt8</t>
  </si>
  <si>
    <t>0.0208157560111621</t>
  </si>
  <si>
    <t>Tulp2</t>
  </si>
  <si>
    <t>0.0180463333180689</t>
  </si>
  <si>
    <t>Pkp3</t>
  </si>
  <si>
    <t>0.0364455434450994</t>
  </si>
  <si>
    <t>Cibar2</t>
  </si>
  <si>
    <t>0.00317871059890131</t>
  </si>
  <si>
    <t>Six1</t>
  </si>
  <si>
    <t>0.0122605035583708</t>
  </si>
  <si>
    <t>Rpsa-ps2</t>
  </si>
  <si>
    <t>0.0266650180455234</t>
  </si>
  <si>
    <t>Ndufs5-ps</t>
  </si>
  <si>
    <t>3.86502011456731e-07</t>
  </si>
  <si>
    <t>Rpl18a-ps1</t>
  </si>
  <si>
    <t>0.0360995206917211</t>
  </si>
  <si>
    <t>Cldn3</t>
  </si>
  <si>
    <t>0.0246646301912268</t>
  </si>
  <si>
    <t>Nkapl</t>
  </si>
  <si>
    <t>0.0024559340754171</t>
  </si>
  <si>
    <t>Rassf7</t>
  </si>
  <si>
    <t>0.0141233534552351</t>
  </si>
  <si>
    <t>Prr15</t>
  </si>
  <si>
    <t>0.0138583985021451</t>
  </si>
  <si>
    <t>Smim22</t>
  </si>
  <si>
    <t>0.00486502185053571</t>
  </si>
  <si>
    <t>Misp</t>
  </si>
  <si>
    <t>0.00256807800363668</t>
  </si>
  <si>
    <t>Svep1</t>
  </si>
  <si>
    <t>0.00684691088343036</t>
  </si>
  <si>
    <t>Unc13d</t>
  </si>
  <si>
    <t>0.0001260440241089</t>
  </si>
  <si>
    <t>LOC118568795</t>
  </si>
  <si>
    <t>0.0273046060223959</t>
  </si>
  <si>
    <t>Lhx1os</t>
  </si>
  <si>
    <t>0.0011727510194837</t>
  </si>
  <si>
    <t>Zfp385c</t>
  </si>
  <si>
    <t>0.00206374348566379</t>
  </si>
  <si>
    <t>Bcl2l15</t>
  </si>
  <si>
    <t>0.0005173870940129</t>
  </si>
  <si>
    <t>Avil</t>
  </si>
  <si>
    <t>0.0022483356781483</t>
  </si>
  <si>
    <t>Epha1</t>
  </si>
  <si>
    <t>0.00990257550471159</t>
  </si>
  <si>
    <t>Ppp1r17</t>
  </si>
  <si>
    <t>0.0299040115431164</t>
  </si>
  <si>
    <t>Dao</t>
  </si>
  <si>
    <t>0.0282160433321652</t>
  </si>
  <si>
    <t>Plac8</t>
  </si>
  <si>
    <t>0.00799928306015872</t>
  </si>
  <si>
    <t>Pigr</t>
  </si>
  <si>
    <t>0.0078434436856594</t>
  </si>
  <si>
    <t>Pgam1-ps2</t>
  </si>
  <si>
    <t>0.0140300712404427</t>
  </si>
  <si>
    <t>Lhb</t>
  </si>
  <si>
    <t>0.0469317934634593</t>
  </si>
  <si>
    <t>Camp</t>
  </si>
  <si>
    <t>0.00864681422590833</t>
  </si>
  <si>
    <t>Dct</t>
  </si>
  <si>
    <t>0.0104668897946491</t>
  </si>
  <si>
    <t>Rpsa-ps12</t>
  </si>
  <si>
    <t>0.0048543848335931</t>
  </si>
  <si>
    <t>Hspb2</t>
  </si>
  <si>
    <t>0.00872282475643226</t>
  </si>
  <si>
    <t>Slc5a1</t>
  </si>
  <si>
    <t>0.00577356835340468</t>
  </si>
  <si>
    <t>Dapl1</t>
  </si>
  <si>
    <t>0.000609599447412603</t>
  </si>
  <si>
    <t>Best2</t>
  </si>
  <si>
    <t>8.58498722397707</t>
  </si>
  <si>
    <t>4.71762221604436e-08</t>
  </si>
  <si>
    <t>Akr1c18</t>
  </si>
  <si>
    <t>7.47450793141236</t>
  </si>
  <si>
    <t>2.85807342601853e-06</t>
  </si>
  <si>
    <t>Ugt1a6a</t>
  </si>
  <si>
    <t>7.23845046960106</t>
  </si>
  <si>
    <t>2.39864661250946e-06</t>
  </si>
  <si>
    <t>Mkx</t>
  </si>
  <si>
    <t>7.11529584382914</t>
  </si>
  <si>
    <t>9.86917676663638e-08</t>
  </si>
  <si>
    <t>Dhrs9</t>
  </si>
  <si>
    <t>6.82910574262254</t>
  </si>
  <si>
    <t>1.28646565464605e-06</t>
  </si>
  <si>
    <t>Hoxaas3</t>
  </si>
  <si>
    <t>6.79060956087367</t>
  </si>
  <si>
    <t>7.74570456955273e-07</t>
  </si>
  <si>
    <t>Calb2</t>
  </si>
  <si>
    <t>6.74535467995775</t>
  </si>
  <si>
    <t>2.42914230385093e-08</t>
  </si>
  <si>
    <t>Igf2bp1</t>
  </si>
  <si>
    <t>6.58818556133478</t>
  </si>
  <si>
    <t>9.85267483747917e-05</t>
  </si>
  <si>
    <t>Pla2g2c</t>
  </si>
  <si>
    <t>6.53241844675763</t>
  </si>
  <si>
    <t>3.27349701351336e-05</t>
  </si>
  <si>
    <t>Wfdc13</t>
  </si>
  <si>
    <t>6.43151569470379</t>
  </si>
  <si>
    <t>0.000444792457310229</t>
  </si>
  <si>
    <t>Tspan11</t>
  </si>
  <si>
    <t>6.22655484680826</t>
  </si>
  <si>
    <t>0.000103328828172276</t>
  </si>
  <si>
    <t>Cyp2d10</t>
  </si>
  <si>
    <t>6.19007918205544</t>
  </si>
  <si>
    <t>3.79911310910812e-09</t>
  </si>
  <si>
    <t>Hoxa11os</t>
  </si>
  <si>
    <t>6.15146950171777</t>
  </si>
  <si>
    <t>0.000548358905157993</t>
  </si>
  <si>
    <t>Lrrc31</t>
  </si>
  <si>
    <t>6.10443521184123</t>
  </si>
  <si>
    <t>6.05702694656754e-06</t>
  </si>
  <si>
    <t>Tdrd1</t>
  </si>
  <si>
    <t>6.06030475249053</t>
  </si>
  <si>
    <t>9.94121274236026e-05</t>
  </si>
  <si>
    <t>Selenbp2</t>
  </si>
  <si>
    <t>5.9402903905692</t>
  </si>
  <si>
    <t>1.03351638456321e-05</t>
  </si>
  <si>
    <t>Epha4</t>
  </si>
  <si>
    <t>5.93717479549181</t>
  </si>
  <si>
    <t>1.155554673004e-06</t>
  </si>
  <si>
    <t>Fa2h</t>
  </si>
  <si>
    <t>5.78914109241081</t>
  </si>
  <si>
    <t>1.31756110535465e-25</t>
  </si>
  <si>
    <t>n-TKctt28</t>
  </si>
  <si>
    <t>5.73423004911406</t>
  </si>
  <si>
    <t>0.000573914911698558</t>
  </si>
  <si>
    <t>Cyp2d12</t>
  </si>
  <si>
    <t>5.73353835060531</t>
  </si>
  <si>
    <t>5.67420489673049e-08</t>
  </si>
  <si>
    <t>Cyp2w1</t>
  </si>
  <si>
    <t>5.68318150981263</t>
  </si>
  <si>
    <t>6.86905321499628e-08</t>
  </si>
  <si>
    <t>Scnn1b</t>
  </si>
  <si>
    <t>5.67504512537953</t>
  </si>
  <si>
    <t>3.73084964144398e-05</t>
  </si>
  <si>
    <t>Aqp8</t>
  </si>
  <si>
    <t>5.66208237878394</t>
  </si>
  <si>
    <t>7.94352480804486e-20</t>
  </si>
  <si>
    <t>Ly6g</t>
  </si>
  <si>
    <t>5.63930705208843</t>
  </si>
  <si>
    <t>0.0014860518351381</t>
  </si>
  <si>
    <t>Actc1</t>
  </si>
  <si>
    <t>5.61908289376996</t>
  </si>
  <si>
    <t>0.00127051542802013</t>
  </si>
  <si>
    <t>Igfbp2</t>
  </si>
  <si>
    <t>5.57311691487354</t>
  </si>
  <si>
    <t>0.00134861722995418</t>
  </si>
  <si>
    <t>Il17d</t>
  </si>
  <si>
    <t>5.53087543635321</t>
  </si>
  <si>
    <t>1.16625360708177e-07</t>
  </si>
  <si>
    <t>LOC118567855</t>
  </si>
  <si>
    <t>5.52940813911257</t>
  </si>
  <si>
    <t>0.000146423709087526</t>
  </si>
  <si>
    <t>Zan</t>
  </si>
  <si>
    <t>5.52222103513068</t>
  </si>
  <si>
    <t>1.12508411714679e-14</t>
  </si>
  <si>
    <t>Hao2</t>
  </si>
  <si>
    <t>5.39875995491058</t>
  </si>
  <si>
    <t>8.54218175903115e-13</t>
  </si>
  <si>
    <t>Cyp2c55</t>
  </si>
  <si>
    <t>5.3953604699465</t>
  </si>
  <si>
    <t>8.86081411377914e-13</t>
  </si>
  <si>
    <t>Ttll6</t>
  </si>
  <si>
    <t>5.39221594483495</t>
  </si>
  <si>
    <t>0.0086209399693307</t>
  </si>
  <si>
    <t>Abca12</t>
  </si>
  <si>
    <t>5.38803130866111</t>
  </si>
  <si>
    <t>1.61864605881892e-06</t>
  </si>
  <si>
    <t>A4gnt</t>
  </si>
  <si>
    <t>5.27240113547808</t>
  </si>
  <si>
    <t>2.63491368847072e-05</t>
  </si>
  <si>
    <t>Lrrc8e</t>
  </si>
  <si>
    <t>5.22037680196108</t>
  </si>
  <si>
    <t>1.68459009919858e-10</t>
  </si>
  <si>
    <t>Tnni1</t>
  </si>
  <si>
    <t>5.19535075138722</t>
  </si>
  <si>
    <t>6.84635321586485e-12</t>
  </si>
  <si>
    <t>Vsig8</t>
  </si>
  <si>
    <t>5.17003711512889</t>
  </si>
  <si>
    <t>0.000499295550763899</t>
  </si>
  <si>
    <t>Ern2</t>
  </si>
  <si>
    <t>5.16482504384239</t>
  </si>
  <si>
    <t>5.93177705226457e-09</t>
  </si>
  <si>
    <t>Fer1l4</t>
  </si>
  <si>
    <t>5.13206051676284</t>
  </si>
  <si>
    <t>7.18221194096421e-08</t>
  </si>
  <si>
    <t>Defb37</t>
  </si>
  <si>
    <t>5.10329773263546</t>
  </si>
  <si>
    <t>0.000502460818575258</t>
  </si>
  <si>
    <t>Hsd11b2</t>
  </si>
  <si>
    <t>5.10231648003195</t>
  </si>
  <si>
    <t>2.64036202691569e-14</t>
  </si>
  <si>
    <t>Fut2</t>
  </si>
  <si>
    <t>5.08786896153736</t>
  </si>
  <si>
    <t>5.03743643626291e-11</t>
  </si>
  <si>
    <t>Ly6g6c</t>
  </si>
  <si>
    <t>5.08263123247395</t>
  </si>
  <si>
    <t>0.000411245210774287</t>
  </si>
  <si>
    <t>Pla2g10</t>
  </si>
  <si>
    <t>5.07996700815796</t>
  </si>
  <si>
    <t>5.82476594746049e-16</t>
  </si>
  <si>
    <t>LOC118568762</t>
  </si>
  <si>
    <t>5.07791252264757</t>
  </si>
  <si>
    <t>4.90695846187811e-07</t>
  </si>
  <si>
    <t>B3galt5</t>
  </si>
  <si>
    <t>5.04026840566694</t>
  </si>
  <si>
    <t>2.05839885110065e-10</t>
  </si>
  <si>
    <t>Cyp2c65</t>
  </si>
  <si>
    <t>5.04022853998124</t>
  </si>
  <si>
    <t>1.69343410380512e-08</t>
  </si>
  <si>
    <t>Muc4</t>
  </si>
  <si>
    <t>5.01646359414832</t>
  </si>
  <si>
    <t>8.09737290868174e-21</t>
  </si>
  <si>
    <t>Slc6a14</t>
  </si>
  <si>
    <t>5.01568400026535</t>
  </si>
  <si>
    <t>4.33126329489346e-16</t>
  </si>
  <si>
    <t>Etnppl</t>
  </si>
  <si>
    <t>5.01331882165035</t>
  </si>
  <si>
    <t>0.00150874876436285</t>
  </si>
  <si>
    <t>Cutal</t>
  </si>
  <si>
    <t>5.00323020321551</t>
  </si>
  <si>
    <t>4.50399870125705e-09</t>
  </si>
  <si>
    <t>Nos1</t>
  </si>
  <si>
    <t>5.00182334686361</t>
  </si>
  <si>
    <t>0.00746053123338705</t>
  </si>
  <si>
    <t>Hpd</t>
  </si>
  <si>
    <t>5.0004329111283</t>
  </si>
  <si>
    <t>4.50092026855275e-14</t>
  </si>
  <si>
    <t>Gal</t>
  </si>
  <si>
    <t>4.99775538695761</t>
  </si>
  <si>
    <t>1.16032729348949e-05</t>
  </si>
  <si>
    <t>Sult1c2</t>
  </si>
  <si>
    <t>4.98372886801083</t>
  </si>
  <si>
    <t>5.50488880452104e-05</t>
  </si>
  <si>
    <t>Cbs</t>
  </si>
  <si>
    <t>4.96397939227534</t>
  </si>
  <si>
    <t>4.62424622224821e-14</t>
  </si>
  <si>
    <t>Cyp2d34</t>
  </si>
  <si>
    <t>4.9630884622306</t>
  </si>
  <si>
    <t>9.30755664747441e-13</t>
  </si>
  <si>
    <t>Reg4</t>
  </si>
  <si>
    <t>4.94512300375416</t>
  </si>
  <si>
    <t>6.89726307226094e-07</t>
  </si>
  <si>
    <t>Retnlb</t>
  </si>
  <si>
    <t>4.92461190626689</t>
  </si>
  <si>
    <t>6.89441132632676e-13</t>
  </si>
  <si>
    <t>Aadac</t>
  </si>
  <si>
    <t>4.92124090710248</t>
  </si>
  <si>
    <t>1.54958335954623e-07</t>
  </si>
  <si>
    <t>Gsdmc3</t>
  </si>
  <si>
    <t>4.88764378566602</t>
  </si>
  <si>
    <t>1.68890599298166e-09</t>
  </si>
  <si>
    <t>Gpr37l1</t>
  </si>
  <si>
    <t>4.88670916768484</t>
  </si>
  <si>
    <t>1.83285360305754e-06</t>
  </si>
  <si>
    <t>Gsdmc2</t>
  </si>
  <si>
    <t>4.88562923963047</t>
  </si>
  <si>
    <t>1.09123704727163e-11</t>
  </si>
  <si>
    <t>Sh3rf2</t>
  </si>
  <si>
    <t>4.86023682517277</t>
  </si>
  <si>
    <t>5.92857966990896e-08</t>
  </si>
  <si>
    <t>Slc6a17</t>
  </si>
  <si>
    <t>4.83899107398563</t>
  </si>
  <si>
    <t>2.69474177291961e-06</t>
  </si>
  <si>
    <t>Acer1</t>
  </si>
  <si>
    <t>4.82361345814035</t>
  </si>
  <si>
    <t>6.26367093585735e-12</t>
  </si>
  <si>
    <t>Sema3c</t>
  </si>
  <si>
    <t>4.81848482739001</t>
  </si>
  <si>
    <t>1.98780160519354e-17</t>
  </si>
  <si>
    <t>Aqp4</t>
  </si>
  <si>
    <t>4.81076437071832</t>
  </si>
  <si>
    <t>6.93765345451592e-06</t>
  </si>
  <si>
    <t>Ces2b</t>
  </si>
  <si>
    <t>4.8011025687058</t>
  </si>
  <si>
    <t>5.39247250656072e-05</t>
  </si>
  <si>
    <t>Tmem171</t>
  </si>
  <si>
    <t>4.76633285730355</t>
  </si>
  <si>
    <t>1.13004942684111e-12</t>
  </si>
  <si>
    <t>Slc26a3</t>
  </si>
  <si>
    <t>4.71109258797274</t>
  </si>
  <si>
    <t>6.91757180205399e-08</t>
  </si>
  <si>
    <t>Auts2</t>
  </si>
  <si>
    <t>4.70666882557412</t>
  </si>
  <si>
    <t>1.29847528508461e-09</t>
  </si>
  <si>
    <t>Chgb</t>
  </si>
  <si>
    <t>4.70062549170921</t>
  </si>
  <si>
    <t>7.88035754089824e-11</t>
  </si>
  <si>
    <t>Mroh3</t>
  </si>
  <si>
    <t>4.69809949887196</t>
  </si>
  <si>
    <t>4.74099497469429e-09</t>
  </si>
  <si>
    <t>Ces1e</t>
  </si>
  <si>
    <t>4.67970779895156</t>
  </si>
  <si>
    <t>2.99100485342665e-07</t>
  </si>
  <si>
    <t>Ces1g</t>
  </si>
  <si>
    <t>4.67287876377339</t>
  </si>
  <si>
    <t>1.40484709528335e-06</t>
  </si>
  <si>
    <t>Elapor1</t>
  </si>
  <si>
    <t>4.66068464692568</t>
  </si>
  <si>
    <t>1.10764780065587e-08</t>
  </si>
  <si>
    <t>Rpp25</t>
  </si>
  <si>
    <t>4.65584063124948</t>
  </si>
  <si>
    <t>0.00459093720164767</t>
  </si>
  <si>
    <t>Abcc6</t>
  </si>
  <si>
    <t>4.65451574271405</t>
  </si>
  <si>
    <t>1.62084466476127e-06</t>
  </si>
  <si>
    <t>Cd177</t>
  </si>
  <si>
    <t>4.65399611404904</t>
  </si>
  <si>
    <t>8.51650394530359e-12</t>
  </si>
  <si>
    <t>Plch2</t>
  </si>
  <si>
    <t>4.65174334596091</t>
  </si>
  <si>
    <t>3.32890788123088e-18</t>
  </si>
  <si>
    <t>Dmbt1</t>
  </si>
  <si>
    <t>4.64866413880334</t>
  </si>
  <si>
    <t>1.21265543868029e-14</t>
  </si>
  <si>
    <t>Hoxa9</t>
  </si>
  <si>
    <t>4.64816755891228</t>
  </si>
  <si>
    <t>4.32621520060308e-08</t>
  </si>
  <si>
    <t>Scnn1a</t>
  </si>
  <si>
    <t>4.63635399481207</t>
  </si>
  <si>
    <t>1.76542228218387e-08</t>
  </si>
  <si>
    <t>Ppp1r9a</t>
  </si>
  <si>
    <t>4.61622169381069</t>
  </si>
  <si>
    <t>8.38803421580509e-16</t>
  </si>
  <si>
    <t>Bean1</t>
  </si>
  <si>
    <t>4.60314568039078</t>
  </si>
  <si>
    <t>1.29556048448133e-07</t>
  </si>
  <si>
    <t>Tph1</t>
  </si>
  <si>
    <t>4.5894246303945</t>
  </si>
  <si>
    <t>8.67369230314743e-08</t>
  </si>
  <si>
    <t>Nipal2</t>
  </si>
  <si>
    <t>4.58204968850134</t>
  </si>
  <si>
    <t>2.22954222422506e-07</t>
  </si>
  <si>
    <t>Pllp</t>
  </si>
  <si>
    <t>4.5168064594094</t>
  </si>
  <si>
    <t>1.22815002391258e-22</t>
  </si>
  <si>
    <t>Gstm6</t>
  </si>
  <si>
    <t>4.51315074750748</t>
  </si>
  <si>
    <t>1.0082282674005e-09</t>
  </si>
  <si>
    <t>Kif12</t>
  </si>
  <si>
    <t>4.50130256172652</t>
  </si>
  <si>
    <t>5.98326883039976e-09</t>
  </si>
  <si>
    <t>Saa1</t>
  </si>
  <si>
    <t>4.4954593237765</t>
  </si>
  <si>
    <t>2.0183516374299e-15</t>
  </si>
  <si>
    <t>Mtcl1</t>
  </si>
  <si>
    <t>4.49412735815491</t>
  </si>
  <si>
    <t>2.608294831282e-07</t>
  </si>
  <si>
    <t>Atp2c2</t>
  </si>
  <si>
    <t>4.48524185495072</t>
  </si>
  <si>
    <t>5.27697840184819e-07</t>
  </si>
  <si>
    <t>Sval1</t>
  </si>
  <si>
    <t>4.48439898841293</t>
  </si>
  <si>
    <t>7.54296992228906e-05</t>
  </si>
  <si>
    <t>Hsd17b13</t>
  </si>
  <si>
    <t>4.48142278030028</t>
  </si>
  <si>
    <t>3.73161563561996e-05</t>
  </si>
  <si>
    <t>Paqr5</t>
  </si>
  <si>
    <t>4.47867799259195</t>
  </si>
  <si>
    <t>3.6492587690333e-15</t>
  </si>
  <si>
    <t>Cwh43</t>
  </si>
  <si>
    <t>4.46706615500838</t>
  </si>
  <si>
    <t>2.81423489880898e-06</t>
  </si>
  <si>
    <t>Cyp2d37-ps</t>
  </si>
  <si>
    <t>4.46501634781975</t>
  </si>
  <si>
    <t>7.24067570303923e-05</t>
  </si>
  <si>
    <t>Tat</t>
  </si>
  <si>
    <t>4.45047274369483</t>
  </si>
  <si>
    <t>1.50358429487809e-08</t>
  </si>
  <si>
    <t>Arfgef3</t>
  </si>
  <si>
    <t>4.44703695469323</t>
  </si>
  <si>
    <t>1.05563702080769e-08</t>
  </si>
  <si>
    <t>Sprr2a3</t>
  </si>
  <si>
    <t>4.43757220747248</t>
  </si>
  <si>
    <t>7.30115476417401e-12</t>
  </si>
  <si>
    <t>Hgfac</t>
  </si>
  <si>
    <t>4.41828252895211</t>
  </si>
  <si>
    <t>1.44828558369384e-08</t>
  </si>
  <si>
    <t>Pparg</t>
  </si>
  <si>
    <t>4.41641642558513</t>
  </si>
  <si>
    <t>9.81479766037891e-16</t>
  </si>
  <si>
    <t>Gcnt3</t>
  </si>
  <si>
    <t>4.40900918057359</t>
  </si>
  <si>
    <t>2.48780915142203e-12</t>
  </si>
  <si>
    <t>Pdzk1ip1</t>
  </si>
  <si>
    <t>4.40800349258357</t>
  </si>
  <si>
    <t>2.51868082042245e-10</t>
  </si>
  <si>
    <t>Slc9a3</t>
  </si>
  <si>
    <t>4.40090722841166</t>
  </si>
  <si>
    <t>1.2308923037125e-10</t>
  </si>
  <si>
    <t>Sycn</t>
  </si>
  <si>
    <t>4.39586536647596</t>
  </si>
  <si>
    <t>2.19190047364315e-06</t>
  </si>
  <si>
    <t>Hmgcs2</t>
  </si>
  <si>
    <t>4.37043305055653</t>
  </si>
  <si>
    <t>2.24442910709837e-11</t>
  </si>
  <si>
    <t>Hoxd10</t>
  </si>
  <si>
    <t>4.3619787326946</t>
  </si>
  <si>
    <t>3.66912011045292e-10</t>
  </si>
  <si>
    <t>Hsd3b3</t>
  </si>
  <si>
    <t>4.36123340068408</t>
  </si>
  <si>
    <t>5.62858866599484e-11</t>
  </si>
  <si>
    <t>Car1</t>
  </si>
  <si>
    <t>4.35265138434065</t>
  </si>
  <si>
    <t>3.02938183039563e-06</t>
  </si>
  <si>
    <t>Tmprss2</t>
  </si>
  <si>
    <t>4.33356828890074</t>
  </si>
  <si>
    <t>6.86760799365784e-07</t>
  </si>
  <si>
    <t>Abcc8</t>
  </si>
  <si>
    <t>4.32834131297099</t>
  </si>
  <si>
    <t>0.00032696558045524</t>
  </si>
  <si>
    <t>Cpxm2</t>
  </si>
  <si>
    <t>4.31933087791312</t>
  </si>
  <si>
    <t>1.11271266571196e-07</t>
  </si>
  <si>
    <t>Cyp2d9</t>
  </si>
  <si>
    <t>4.31799181388702</t>
  </si>
  <si>
    <t>2.62298628834467e-06</t>
  </si>
  <si>
    <t>Cdsn</t>
  </si>
  <si>
    <t>4.31299029484685</t>
  </si>
  <si>
    <t>0.00381893061757583</t>
  </si>
  <si>
    <t>Slc10a5</t>
  </si>
  <si>
    <t>4.31105308507273</t>
  </si>
  <si>
    <t>9.15728110890368e-08</t>
  </si>
  <si>
    <t>Fyb2</t>
  </si>
  <si>
    <t>4.31001195662823</t>
  </si>
  <si>
    <t>0.00456798608497015</t>
  </si>
  <si>
    <t>Aspg</t>
  </si>
  <si>
    <t>4.30590997618176</t>
  </si>
  <si>
    <t>5.63494018184966e-13</t>
  </si>
  <si>
    <t>Gstm3</t>
  </si>
  <si>
    <t>4.30512516476421</t>
  </si>
  <si>
    <t>1.87316638308428e-07</t>
  </si>
  <si>
    <t>Ugt1a1</t>
  </si>
  <si>
    <t>4.30235149792813</t>
  </si>
  <si>
    <t>0.000548618970484663</t>
  </si>
  <si>
    <t>Klk1</t>
  </si>
  <si>
    <t>4.28818426531042</t>
  </si>
  <si>
    <t>4.17915110920932e-12</t>
  </si>
  <si>
    <t>Tspan1</t>
  </si>
  <si>
    <t>4.28800484716189</t>
  </si>
  <si>
    <t>4.26538245424357e-17</t>
  </si>
  <si>
    <t>Flnc</t>
  </si>
  <si>
    <t>4.28319942506998</t>
  </si>
  <si>
    <t>2.21479339799169e-09</t>
  </si>
  <si>
    <t>Meg3</t>
  </si>
  <si>
    <t>4.27994985359338</t>
  </si>
  <si>
    <t>3.33472630583364e-07</t>
  </si>
  <si>
    <t>Il17re</t>
  </si>
  <si>
    <t>4.26504440862587</t>
  </si>
  <si>
    <t>7.49357037833086e-09</t>
  </si>
  <si>
    <t>Fst</t>
  </si>
  <si>
    <t>4.25442418150553</t>
  </si>
  <si>
    <t>9.3724125667256e-05</t>
  </si>
  <si>
    <t>Marcksl1-ps4</t>
  </si>
  <si>
    <t>4.25088318673981</t>
  </si>
  <si>
    <t>3.72941190347203e-05</t>
  </si>
  <si>
    <t>Prom1</t>
  </si>
  <si>
    <t>4.24501026233055</t>
  </si>
  <si>
    <t>7.82819988404572e-12</t>
  </si>
  <si>
    <t>Lypd8</t>
  </si>
  <si>
    <t>4.24462949031676</t>
  </si>
  <si>
    <t>8.24777841540237e-09</t>
  </si>
  <si>
    <t>Ugt2b5</t>
  </si>
  <si>
    <t>4.23595361535185</t>
  </si>
  <si>
    <t>1.14663580161163e-05</t>
  </si>
  <si>
    <t>Selenbp1</t>
  </si>
  <si>
    <t>4.22939012533547</t>
  </si>
  <si>
    <t>3.49276170578083e-20</t>
  </si>
  <si>
    <t>Syt2</t>
  </si>
  <si>
    <t>4.22459761189711</t>
  </si>
  <si>
    <t>0.000674775744802938</t>
  </si>
  <si>
    <t>Ildr1</t>
  </si>
  <si>
    <t>4.22185713707599</t>
  </si>
  <si>
    <t>2.36121747539791e-14</t>
  </si>
  <si>
    <t>C1qtnf3</t>
  </si>
  <si>
    <t>4.2206849228706</t>
  </si>
  <si>
    <t>4.47268192414861e-06</t>
  </si>
  <si>
    <t>Snhg11</t>
  </si>
  <si>
    <t>4.22039217274895</t>
  </si>
  <si>
    <t>0.000114082382945028</t>
  </si>
  <si>
    <t>Galnt5</t>
  </si>
  <si>
    <t>4.21810133268326</t>
  </si>
  <si>
    <t>2.84668706984701e-10</t>
  </si>
  <si>
    <t>Gcg</t>
  </si>
  <si>
    <t>4.20781452819699</t>
  </si>
  <si>
    <t>1.17964465501132e-08</t>
  </si>
  <si>
    <t>Casq1</t>
  </si>
  <si>
    <t>4.20415938305011</t>
  </si>
  <si>
    <t>0.00135239557470294</t>
  </si>
  <si>
    <t>Arhgef38</t>
  </si>
  <si>
    <t>4.20092308192209</t>
  </si>
  <si>
    <t>3.0433349844858e-08</t>
  </si>
  <si>
    <t>Hmcn2</t>
  </si>
  <si>
    <t>4.19260661378871</t>
  </si>
  <si>
    <t>1.23692328341079e-07</t>
  </si>
  <si>
    <t>Hmga2</t>
  </si>
  <si>
    <t>4.18334404383203</t>
  </si>
  <si>
    <t>3.54544708997584e-08</t>
  </si>
  <si>
    <t>Efhc1</t>
  </si>
  <si>
    <t>4.18324283904375</t>
  </si>
  <si>
    <t>0.00206264745342211</t>
  </si>
  <si>
    <t>4.18257715711541</t>
  </si>
  <si>
    <t>8.59018367703788e-08</t>
  </si>
  <si>
    <t>Hsd3b2</t>
  </si>
  <si>
    <t>4.18177862123773</t>
  </si>
  <si>
    <t>2.88192315694012e-09</t>
  </si>
  <si>
    <t>Gvin-ps1</t>
  </si>
  <si>
    <t>4.18113723622648</t>
  </si>
  <si>
    <t>4.56661597414714e-09</t>
  </si>
  <si>
    <t>Ttr</t>
  </si>
  <si>
    <t>4.15436245003312</t>
  </si>
  <si>
    <t>6.96453051597421e-05</t>
  </si>
  <si>
    <t>Gfap</t>
  </si>
  <si>
    <t>4.15318734129217</t>
  </si>
  <si>
    <t>9.20908706475538e-06</t>
  </si>
  <si>
    <t>Sptssb</t>
  </si>
  <si>
    <t>4.15312001259911</t>
  </si>
  <si>
    <t>7.15068204552756e-11</t>
  </si>
  <si>
    <t>Agr2</t>
  </si>
  <si>
    <t>4.14884211088996</t>
  </si>
  <si>
    <t>8.86761589940825e-07</t>
  </si>
  <si>
    <t>Mettl7b</t>
  </si>
  <si>
    <t>4.14330299463865</t>
  </si>
  <si>
    <t>7.0332266008614e-06</t>
  </si>
  <si>
    <t>Rdh18-ps</t>
  </si>
  <si>
    <t>4.12174915726865</t>
  </si>
  <si>
    <t>0.000116414487755987</t>
  </si>
  <si>
    <t>Lypd8l</t>
  </si>
  <si>
    <t>4.11410455888207</t>
  </si>
  <si>
    <t>2.92399043814965e-06</t>
  </si>
  <si>
    <t>4.11400952107101</t>
  </si>
  <si>
    <t>0.000167420793835906</t>
  </si>
  <si>
    <t>Adra2a</t>
  </si>
  <si>
    <t>4.1109140621611</t>
  </si>
  <si>
    <t>4.2860920430277e-13</t>
  </si>
  <si>
    <t>Muc3a</t>
  </si>
  <si>
    <t>4.10471399957029</t>
  </si>
  <si>
    <t>1.90064226956489e-08</t>
  </si>
  <si>
    <t>Fgfbp1</t>
  </si>
  <si>
    <t>4.08074886927806</t>
  </si>
  <si>
    <t>5.35977285142188e-17</t>
  </si>
  <si>
    <t>Fam189a2</t>
  </si>
  <si>
    <t>4.0794976246192</t>
  </si>
  <si>
    <t>4.45042954246652e-09</t>
  </si>
  <si>
    <t>Mamdc2</t>
  </si>
  <si>
    <t>4.07449425139176</t>
  </si>
  <si>
    <t>2.74451540932725e-07</t>
  </si>
  <si>
    <t>Tst</t>
  </si>
  <si>
    <t>4.07039434344822</t>
  </si>
  <si>
    <t>2.30761439095115e-32</t>
  </si>
  <si>
    <t>Rin1</t>
  </si>
  <si>
    <t>4.0663725032486</t>
  </si>
  <si>
    <t>1.98486757535679e-05</t>
  </si>
  <si>
    <t>Gsdmc4</t>
  </si>
  <si>
    <t>4.05614217315452</t>
  </si>
  <si>
    <t>2.73105737090938e-07</t>
  </si>
  <si>
    <t>Hoxb9</t>
  </si>
  <si>
    <t>4.05232224089258</t>
  </si>
  <si>
    <t>1.25683998233483e-16</t>
  </si>
  <si>
    <t>Plet1</t>
  </si>
  <si>
    <t>4.05027271635669</t>
  </si>
  <si>
    <t>4.38682401472157e-11</t>
  </si>
  <si>
    <t>St6galnac6</t>
  </si>
  <si>
    <t>4.04216076628374</t>
  </si>
  <si>
    <t>2.12902813870968e-19</t>
  </si>
  <si>
    <t>Cspg4</t>
  </si>
  <si>
    <t>4.03748109592642</t>
  </si>
  <si>
    <t>9.04329232983169e-08</t>
  </si>
  <si>
    <t>Edn1</t>
  </si>
  <si>
    <t>4.02671073886455</t>
  </si>
  <si>
    <t>1.21059587652215e-08</t>
  </si>
  <si>
    <t>Ceacam1</t>
  </si>
  <si>
    <t>4.02012252333349</t>
  </si>
  <si>
    <t>2.85668288685933e-08</t>
  </si>
  <si>
    <t>Sprr2a2</t>
  </si>
  <si>
    <t>4.01773476441838</t>
  </si>
  <si>
    <t>0.000191844349183608</t>
  </si>
  <si>
    <t>Itga7</t>
  </si>
  <si>
    <t>4.0175064770813</t>
  </si>
  <si>
    <t>3.1557696146571e-16</t>
  </si>
  <si>
    <t>S100a14</t>
  </si>
  <si>
    <t>4.01576660655504</t>
  </si>
  <si>
    <t>3.44682214234565e-07</t>
  </si>
  <si>
    <t>Foxa2</t>
  </si>
  <si>
    <t>3.99681016798488</t>
  </si>
  <si>
    <t>6.80365778968012e-05</t>
  </si>
  <si>
    <t>Hnf1b</t>
  </si>
  <si>
    <t>3.99371099879171</t>
  </si>
  <si>
    <t>3.13192270526673e-15</t>
  </si>
  <si>
    <t>Vip</t>
  </si>
  <si>
    <t>3.98884386972941</t>
  </si>
  <si>
    <t>0.000372371942787199</t>
  </si>
  <si>
    <t>Ptn</t>
  </si>
  <si>
    <t>3.98827656189004</t>
  </si>
  <si>
    <t>7.63110843491481e-08</t>
  </si>
  <si>
    <t>Ly6g6e</t>
  </si>
  <si>
    <t>3.98275687911421</t>
  </si>
  <si>
    <t>0.00180209004017429</t>
  </si>
  <si>
    <t>Tmem139</t>
  </si>
  <si>
    <t>3.97580085194997</t>
  </si>
  <si>
    <t>8.96452348578702e-07</t>
  </si>
  <si>
    <t>Fxyd3</t>
  </si>
  <si>
    <t>3.96909399679524</t>
  </si>
  <si>
    <t>3.21579220616491e-06</t>
  </si>
  <si>
    <t>Efemp1</t>
  </si>
  <si>
    <t>3.96567147675867</t>
  </si>
  <si>
    <t>4.56419639694279e-11</t>
  </si>
  <si>
    <t>Muc2</t>
  </si>
  <si>
    <t>3.95262365533092</t>
  </si>
  <si>
    <t>3.91544253262842e-05</t>
  </si>
  <si>
    <t>Abcc3</t>
  </si>
  <si>
    <t>3.95095972789492</t>
  </si>
  <si>
    <t>5.52105465336597e-14</t>
  </si>
  <si>
    <t>Wfdc18</t>
  </si>
  <si>
    <t>3.9440162985671</t>
  </si>
  <si>
    <t>4.38489366365316e-06</t>
  </si>
  <si>
    <t>Epn3</t>
  </si>
  <si>
    <t>3.94358218578776</t>
  </si>
  <si>
    <t>7.2148678781473e-09</t>
  </si>
  <si>
    <t>Slc24a3</t>
  </si>
  <si>
    <t>3.94099594180316</t>
  </si>
  <si>
    <t>1.42415018784109e-05</t>
  </si>
  <si>
    <t>3.93927907752408</t>
  </si>
  <si>
    <t>1.08135536465782e-13</t>
  </si>
  <si>
    <t>Hoxa7</t>
  </si>
  <si>
    <t>3.93638090193829</t>
  </si>
  <si>
    <t>3.571824904605e-30</t>
  </si>
  <si>
    <t>Shank2</t>
  </si>
  <si>
    <t>3.93302094512773</t>
  </si>
  <si>
    <t>4.02235932776194e-09</t>
  </si>
  <si>
    <t>Ttll10</t>
  </si>
  <si>
    <t>3.93027652729243</t>
  </si>
  <si>
    <t>3.18959213233245e-09</t>
  </si>
  <si>
    <t>Prph</t>
  </si>
  <si>
    <t>3.92968164095815</t>
  </si>
  <si>
    <t>0.000153065716474384</t>
  </si>
  <si>
    <t>Col4a5</t>
  </si>
  <si>
    <t>3.92160632421367</t>
  </si>
  <si>
    <t>1.59518293630153e-06</t>
  </si>
  <si>
    <t>Aldh3b2</t>
  </si>
  <si>
    <t>3.92016550501997</t>
  </si>
  <si>
    <t>6.97021764514298e-06</t>
  </si>
  <si>
    <t>Gap43</t>
  </si>
  <si>
    <t>3.90766508049204</t>
  </si>
  <si>
    <t>0.00212310874226228</t>
  </si>
  <si>
    <t>Mira</t>
  </si>
  <si>
    <t>3.90257568734033</t>
  </si>
  <si>
    <t>2.01503487372178e-18</t>
  </si>
  <si>
    <t>Pla2g10os</t>
  </si>
  <si>
    <t>3.90247158323325</t>
  </si>
  <si>
    <t>4.63017579827753e-07</t>
  </si>
  <si>
    <t>Steap1</t>
  </si>
  <si>
    <t>3.90219155706462</t>
  </si>
  <si>
    <t>0.000155709777736692</t>
  </si>
  <si>
    <t>Prss32</t>
  </si>
  <si>
    <t>3.90171492732824</t>
  </si>
  <si>
    <t>6.19703242370531e-07</t>
  </si>
  <si>
    <t>Rdh16</t>
  </si>
  <si>
    <t>3.89970534026199</t>
  </si>
  <si>
    <t>0.021659432953066</t>
  </si>
  <si>
    <t>Hspb7</t>
  </si>
  <si>
    <t>3.87164304439081</t>
  </si>
  <si>
    <t>0.0002531983089492</t>
  </si>
  <si>
    <t>Vstm2l</t>
  </si>
  <si>
    <t>3.86875462024343</t>
  </si>
  <si>
    <t>5.50594123825455e-05</t>
  </si>
  <si>
    <t>Sult1a1</t>
  </si>
  <si>
    <t>3.84662857481852</t>
  </si>
  <si>
    <t>3.85393203481209e-38</t>
  </si>
  <si>
    <t>Oit1</t>
  </si>
  <si>
    <t>3.84238901718295</t>
  </si>
  <si>
    <t>2.60586163247479e-07</t>
  </si>
  <si>
    <t>Esrp1</t>
  </si>
  <si>
    <t>3.83757265498982</t>
  </si>
  <si>
    <t>4.03599354063028e-10</t>
  </si>
  <si>
    <t>Myh11</t>
  </si>
  <si>
    <t>3.83409370719881</t>
  </si>
  <si>
    <t>2.39130101231778e-07</t>
  </si>
  <si>
    <t>Penk</t>
  </si>
  <si>
    <t>3.83279071726386</t>
  </si>
  <si>
    <t>1.22497903033274e-06</t>
  </si>
  <si>
    <t>Rnf186</t>
  </si>
  <si>
    <t>3.83200841391935</t>
  </si>
  <si>
    <t>4.97794095580129e-12</t>
  </si>
  <si>
    <t>Myom1</t>
  </si>
  <si>
    <t>3.82445887707219</t>
  </si>
  <si>
    <t>4.1654003634695e-07</t>
  </si>
  <si>
    <t>Prelid2</t>
  </si>
  <si>
    <t>3.82022523371743</t>
  </si>
  <si>
    <t>9.67074599199122e-09</t>
  </si>
  <si>
    <t>Carmn</t>
  </si>
  <si>
    <t>3.81842404162035</t>
  </si>
  <si>
    <t>1.54756209630993e-09</t>
  </si>
  <si>
    <t>Ephb2</t>
  </si>
  <si>
    <t>3.81521936943353</t>
  </si>
  <si>
    <t>3.0059762299133e-21</t>
  </si>
  <si>
    <t>Ces1f</t>
  </si>
  <si>
    <t>3.81037292530739</t>
  </si>
  <si>
    <t>1.80346443140173e-06</t>
  </si>
  <si>
    <t>Pitpnm3</t>
  </si>
  <si>
    <t>3.80318178563342</t>
  </si>
  <si>
    <t>4.16039652714448e-09</t>
  </si>
  <si>
    <t>Krt19</t>
  </si>
  <si>
    <t>3.80145881579446</t>
  </si>
  <si>
    <t>1.02231068277484e-08</t>
  </si>
  <si>
    <t>Hoxb5</t>
  </si>
  <si>
    <t>3.79950543508942</t>
  </si>
  <si>
    <t>1.53240459135903e-05</t>
  </si>
  <si>
    <t>Arhgef28</t>
  </si>
  <si>
    <t>3.79483288545638</t>
  </si>
  <si>
    <t>1.8348908482973e-08</t>
  </si>
  <si>
    <t>Pcsk1n</t>
  </si>
  <si>
    <t>3.79265444479256</t>
  </si>
  <si>
    <t>0.000116055822642839</t>
  </si>
  <si>
    <t>Noxa1</t>
  </si>
  <si>
    <t>3.79068588651845</t>
  </si>
  <si>
    <t>1.3433584234517e-06</t>
  </si>
  <si>
    <t>Pla2g3</t>
  </si>
  <si>
    <t>3.78599862520657</t>
  </si>
  <si>
    <t>8.84441365905975e-08</t>
  </si>
  <si>
    <t>C3ar1</t>
  </si>
  <si>
    <t>3.7807331129726</t>
  </si>
  <si>
    <t>1.01662796623342e-09</t>
  </si>
  <si>
    <t>Foxd2</t>
  </si>
  <si>
    <t>3.7637410484393</t>
  </si>
  <si>
    <t>4.14128031638984e-23</t>
  </si>
  <si>
    <t>Sprr2a1</t>
  </si>
  <si>
    <t>3.76195130369051</t>
  </si>
  <si>
    <t>1.3846434786843e-06</t>
  </si>
  <si>
    <t>Wfdc1</t>
  </si>
  <si>
    <t>3.75697710093435</t>
  </si>
  <si>
    <t>1.48543783146401e-05</t>
  </si>
  <si>
    <t>Myo3a</t>
  </si>
  <si>
    <t>3.75627365376137</t>
  </si>
  <si>
    <t>0.000278940823009905</t>
  </si>
  <si>
    <t>Ahnak2</t>
  </si>
  <si>
    <t>3.75160722916207</t>
  </si>
  <si>
    <t>2.24128424598676e-05</t>
  </si>
  <si>
    <t>Hoxb8</t>
  </si>
  <si>
    <t>3.74725750792364</t>
  </si>
  <si>
    <t>5.14480889217074e-05</t>
  </si>
  <si>
    <t>Map3k21</t>
  </si>
  <si>
    <t>3.74462652715289</t>
  </si>
  <si>
    <t>5.61153995959012e-10</t>
  </si>
  <si>
    <t>L1cam</t>
  </si>
  <si>
    <t>3.73600531206281</t>
  </si>
  <si>
    <t>1.45279089886709e-11</t>
  </si>
  <si>
    <t>Mal</t>
  </si>
  <si>
    <t>3.73242495680981</t>
  </si>
  <si>
    <t>4.12111007801578e-08</t>
  </si>
  <si>
    <t>Tstd1</t>
  </si>
  <si>
    <t>3.73004935279576</t>
  </si>
  <si>
    <t>7.87096242148611e-19</t>
  </si>
  <si>
    <t>Akr1b8</t>
  </si>
  <si>
    <t>3.72595298050823</t>
  </si>
  <si>
    <t>1.86178752363742e-19</t>
  </si>
  <si>
    <t>Sema4g</t>
  </si>
  <si>
    <t>3.72495474727519</t>
  </si>
  <si>
    <t>8.73521575897876e-05</t>
  </si>
  <si>
    <t>Ethe1</t>
  </si>
  <si>
    <t>3.7161545673963</t>
  </si>
  <si>
    <t>2.78398150022933e-15</t>
  </si>
  <si>
    <t>Htr4</t>
  </si>
  <si>
    <t>3.71323542843734</t>
  </si>
  <si>
    <t>2.85973500951406e-05</t>
  </si>
  <si>
    <t>Clmn</t>
  </si>
  <si>
    <t>3.71302743129848</t>
  </si>
  <si>
    <t>1.1836955716196e-16</t>
  </si>
  <si>
    <t>B4galnt2</t>
  </si>
  <si>
    <t>3.70099961870715</t>
  </si>
  <si>
    <t>0.000156231973792385</t>
  </si>
  <si>
    <t>Ovol2</t>
  </si>
  <si>
    <t>3.69768084213897</t>
  </si>
  <si>
    <t>1.46030932339323e-06</t>
  </si>
  <si>
    <t>Lrig3</t>
  </si>
  <si>
    <t>3.69251220466164</t>
  </si>
  <si>
    <t>1.70652048280773e-06</t>
  </si>
  <si>
    <t>Ceacam2</t>
  </si>
  <si>
    <t>3.69004260536946</t>
  </si>
  <si>
    <t>0.000115136874659301</t>
  </si>
  <si>
    <t>Ptprn</t>
  </si>
  <si>
    <t>3.68814917180448</t>
  </si>
  <si>
    <t>3.65853681207614e-05</t>
  </si>
  <si>
    <t>Rapgefl1</t>
  </si>
  <si>
    <t>3.68666416702814</t>
  </si>
  <si>
    <t>3.94908494252361e-07</t>
  </si>
  <si>
    <t>Slc44a3</t>
  </si>
  <si>
    <t>3.68436565286417</t>
  </si>
  <si>
    <t>7.90788698726869e-07</t>
  </si>
  <si>
    <t>Pde3a</t>
  </si>
  <si>
    <t>3.68263789588834</t>
  </si>
  <si>
    <t>3.899212267777e-09</t>
  </si>
  <si>
    <t>Esrp2</t>
  </si>
  <si>
    <t>3.68156288715523</t>
  </si>
  <si>
    <t>2.03555436658247e-09</t>
  </si>
  <si>
    <t>Bfsp1</t>
  </si>
  <si>
    <t>3.67846043771014</t>
  </si>
  <si>
    <t>0.00168591606333801</t>
  </si>
  <si>
    <t>Zfp612</t>
  </si>
  <si>
    <t>3.67039897876856</t>
  </si>
  <si>
    <t>3.35156885308583e-08</t>
  </si>
  <si>
    <t>Vwa5b2</t>
  </si>
  <si>
    <t>3.66858596536601</t>
  </si>
  <si>
    <t>2.37519274692906e-05</t>
  </si>
  <si>
    <t>Sdk1</t>
  </si>
  <si>
    <t>3.66617256170369</t>
  </si>
  <si>
    <t>1.48340440562039e-06</t>
  </si>
  <si>
    <t>Kcnk1</t>
  </si>
  <si>
    <t>3.66402931364713</t>
  </si>
  <si>
    <t>8.45558284990596e-05</t>
  </si>
  <si>
    <t>Car2</t>
  </si>
  <si>
    <t>3.64057174619901</t>
  </si>
  <si>
    <t>5.37804334955784e-17</t>
  </si>
  <si>
    <t>Elfn2</t>
  </si>
  <si>
    <t>3.63783254969484</t>
  </si>
  <si>
    <t>5.13544023433251e-05</t>
  </si>
  <si>
    <t>Adamdec1</t>
  </si>
  <si>
    <t>3.63610416394874</t>
  </si>
  <si>
    <t>5.99993219342372e-08</t>
  </si>
  <si>
    <t>Tns4</t>
  </si>
  <si>
    <t>3.63025154791006</t>
  </si>
  <si>
    <t>3.93199750937118e-09</t>
  </si>
  <si>
    <t>Ccn3</t>
  </si>
  <si>
    <t>3.62690133827858</t>
  </si>
  <si>
    <t>0.000320967583342898</t>
  </si>
  <si>
    <t>Pdia5</t>
  </si>
  <si>
    <t>3.62180307437278</t>
  </si>
  <si>
    <t>2.52606461115428e-15</t>
  </si>
  <si>
    <t>Mboat2</t>
  </si>
  <si>
    <t>3.6057338013278</t>
  </si>
  <si>
    <t>1.61864807388743e-06</t>
  </si>
  <si>
    <t>Mmp28</t>
  </si>
  <si>
    <t>3.60501253540478</t>
  </si>
  <si>
    <t>6.11594846448771e-06</t>
  </si>
  <si>
    <t>Cpn1</t>
  </si>
  <si>
    <t>3.59750955692745</t>
  </si>
  <si>
    <t>2.70261523062672e-05</t>
  </si>
  <si>
    <t>Ephb3</t>
  </si>
  <si>
    <t>3.59454825396706</t>
  </si>
  <si>
    <t>2.10799147527916e-07</t>
  </si>
  <si>
    <t>Tmem255b</t>
  </si>
  <si>
    <t>3.59381821335041</t>
  </si>
  <si>
    <t>3.75382591952908e-10</t>
  </si>
  <si>
    <t>Kcnq1</t>
  </si>
  <si>
    <t>3.5876661319489</t>
  </si>
  <si>
    <t>1.97338111283091e-11</t>
  </si>
  <si>
    <t>Gsta4</t>
  </si>
  <si>
    <t>3.58438234981904</t>
  </si>
  <si>
    <t>4.56016577535188e-08</t>
  </si>
  <si>
    <t>B3gnt6</t>
  </si>
  <si>
    <t>3.57507814078518</t>
  </si>
  <si>
    <t>2.52784942259839e-09</t>
  </si>
  <si>
    <t>Serpinb5</t>
  </si>
  <si>
    <t>3.56757797092319</t>
  </si>
  <si>
    <t>1.07812151551396e-05</t>
  </si>
  <si>
    <t>Akap6</t>
  </si>
  <si>
    <t>3.56559087679829</t>
  </si>
  <si>
    <t>1.91951615955362e-06</t>
  </si>
  <si>
    <t>Nqo1</t>
  </si>
  <si>
    <t>3.56299287640791</t>
  </si>
  <si>
    <t>1.27814944247979e-08</t>
  </si>
  <si>
    <t>Tnfsf13os</t>
  </si>
  <si>
    <t>3.55387778887114</t>
  </si>
  <si>
    <t>4.49199169669959e-07</t>
  </si>
  <si>
    <t>Kcne3</t>
  </si>
  <si>
    <t>3.55350963464719</t>
  </si>
  <si>
    <t>1.27450530532578e-08</t>
  </si>
  <si>
    <t>Kcp</t>
  </si>
  <si>
    <t>3.55307685611499</t>
  </si>
  <si>
    <t>0.000119843086914006</t>
  </si>
  <si>
    <t>Rep15</t>
  </si>
  <si>
    <t>3.54854358518527</t>
  </si>
  <si>
    <t>3.20519465181888e-09</t>
  </si>
  <si>
    <t>Plekhd1</t>
  </si>
  <si>
    <t>3.54477795712691</t>
  </si>
  <si>
    <t>9.54948633178073e-06</t>
  </si>
  <si>
    <t>Trim16</t>
  </si>
  <si>
    <t>3.54211846893549</t>
  </si>
  <si>
    <t>8.38732360531609e-10</t>
  </si>
  <si>
    <t>Dio1</t>
  </si>
  <si>
    <t>3.53530627193617</t>
  </si>
  <si>
    <t>1.00293505790396e-05</t>
  </si>
  <si>
    <t>Lrrc26</t>
  </si>
  <si>
    <t>3.5327499272643</t>
  </si>
  <si>
    <t>0.000321506419047027</t>
  </si>
  <si>
    <t>Rab3b</t>
  </si>
  <si>
    <t>3.53256146199521</t>
  </si>
  <si>
    <t>1.63847425929227e-06</t>
  </si>
  <si>
    <t>F3</t>
  </si>
  <si>
    <t>3.53217871716145</t>
  </si>
  <si>
    <t>5.52000204523495e-09</t>
  </si>
  <si>
    <t>Slc22a1</t>
  </si>
  <si>
    <t>3.52770335625687</t>
  </si>
  <si>
    <t>0.00062451408287223</t>
  </si>
  <si>
    <t>Creb3l1</t>
  </si>
  <si>
    <t>3.51768127761676</t>
  </si>
  <si>
    <t>1.33833049666576e-11</t>
  </si>
  <si>
    <t>Lgr4</t>
  </si>
  <si>
    <t>3.51724180259806</t>
  </si>
  <si>
    <t>2.55777715051604e-05</t>
  </si>
  <si>
    <t>Ms4a12</t>
  </si>
  <si>
    <t>3.51722946771936</t>
  </si>
  <si>
    <t>7.99546257849651e-08</t>
  </si>
  <si>
    <t>Col6a5</t>
  </si>
  <si>
    <t>3.51176749912932</t>
  </si>
  <si>
    <t>0.000341299792707099</t>
  </si>
  <si>
    <t>Car4</t>
  </si>
  <si>
    <t>3.50584783993914</t>
  </si>
  <si>
    <t>1.92227314641846e-05</t>
  </si>
  <si>
    <t>Spon2</t>
  </si>
  <si>
    <t>3.50494206937992</t>
  </si>
  <si>
    <t>9.70530280890348e-10</t>
  </si>
  <si>
    <t>Tbc1d2</t>
  </si>
  <si>
    <t>3.50371215828477</t>
  </si>
  <si>
    <t>1.99362473685244e-17</t>
  </si>
  <si>
    <t>Tnip3</t>
  </si>
  <si>
    <t>3.50218566905716</t>
  </si>
  <si>
    <t>6.36860758831053e-07</t>
  </si>
  <si>
    <t>Ybx2</t>
  </si>
  <si>
    <t>3.49990041348777</t>
  </si>
  <si>
    <t>1.54080095119953e-05</t>
  </si>
  <si>
    <t>Cabcoco1</t>
  </si>
  <si>
    <t>3.49895525579467</t>
  </si>
  <si>
    <t>0.0096008251960011</t>
  </si>
  <si>
    <t>Clcn2</t>
  </si>
  <si>
    <t>3.49866875213554</t>
  </si>
  <si>
    <t>1.06295538405885e-09</t>
  </si>
  <si>
    <t>Nr3c2</t>
  </si>
  <si>
    <t>3.49866738856806</t>
  </si>
  <si>
    <t>1.57200172912913e-07</t>
  </si>
  <si>
    <t>Kcnip4</t>
  </si>
  <si>
    <t>3.49647088504004</t>
  </si>
  <si>
    <t>0.00092046377828921</t>
  </si>
  <si>
    <t>Kcnf1</t>
  </si>
  <si>
    <t>3.49625631335978</t>
  </si>
  <si>
    <t>0.00259481179447557</t>
  </si>
  <si>
    <t>Slc12a8</t>
  </si>
  <si>
    <t>3.49397072914466</t>
  </si>
  <si>
    <t>7.19445630238858e-09</t>
  </si>
  <si>
    <t>Slc2a13</t>
  </si>
  <si>
    <t>3.49298035194341</t>
  </si>
  <si>
    <t>5.97124560228123e-10</t>
  </si>
  <si>
    <t>Cnn1</t>
  </si>
  <si>
    <t>3.49287629891918</t>
  </si>
  <si>
    <t>8.79566120291906e-05</t>
  </si>
  <si>
    <t>Tfcp2l1</t>
  </si>
  <si>
    <t>3.48357759717487</t>
  </si>
  <si>
    <t>3.11441384937321e-08</t>
  </si>
  <si>
    <t>Ociad2</t>
  </si>
  <si>
    <t>3.48024520145826</t>
  </si>
  <si>
    <t>4.31814798317618e-09</t>
  </si>
  <si>
    <t>Slc2a10</t>
  </si>
  <si>
    <t>3.47440834596043</t>
  </si>
  <si>
    <t>3.68868373718074e-07</t>
  </si>
  <si>
    <t>Parm1</t>
  </si>
  <si>
    <t>3.46651909155446</t>
  </si>
  <si>
    <t>6.70661170558113e-16</t>
  </si>
  <si>
    <t>Ablim2</t>
  </si>
  <si>
    <t>3.46626080634353</t>
  </si>
  <si>
    <t>8.72734684247669e-09</t>
  </si>
  <si>
    <t>Pyy</t>
  </si>
  <si>
    <t>3.45966890271827</t>
  </si>
  <si>
    <t>0.000107684136015229</t>
  </si>
  <si>
    <t>Ffar4</t>
  </si>
  <si>
    <t>3.45964147915709</t>
  </si>
  <si>
    <t>2.13353094754709e-10</t>
  </si>
  <si>
    <t>Mst1r</t>
  </si>
  <si>
    <t>3.45603194359065</t>
  </si>
  <si>
    <t>0.000123044126284497</t>
  </si>
  <si>
    <t>Pof1b</t>
  </si>
  <si>
    <t>3.45547635557806</t>
  </si>
  <si>
    <t>1.0043888778748e-08</t>
  </si>
  <si>
    <t>Ano1</t>
  </si>
  <si>
    <t>3.44762909825084</t>
  </si>
  <si>
    <t>6.37393215133639e-05</t>
  </si>
  <si>
    <t>Atp10b</t>
  </si>
  <si>
    <t>3.44326133832157</t>
  </si>
  <si>
    <t>2.92101285104193e-05</t>
  </si>
  <si>
    <t>Cbr3</t>
  </si>
  <si>
    <t>3.44310719698769</t>
  </si>
  <si>
    <t>4.6872006569048e-09</t>
  </si>
  <si>
    <t>Cftr</t>
  </si>
  <si>
    <t>3.43877152080195</t>
  </si>
  <si>
    <t>0.000310777669493215</t>
  </si>
  <si>
    <t>Guca2a</t>
  </si>
  <si>
    <t>3.43449574673923</t>
  </si>
  <si>
    <t>5.25954586579181e-05</t>
  </si>
  <si>
    <t>3.42770897182352</t>
  </si>
  <si>
    <t>4.60142687129667e-06</t>
  </si>
  <si>
    <t>Steap3</t>
  </si>
  <si>
    <t>3.42683771212639</t>
  </si>
  <si>
    <t>8.61513888166142e-10</t>
  </si>
  <si>
    <t>Rab25</t>
  </si>
  <si>
    <t>3.42008429527403</t>
  </si>
  <si>
    <t>1.3842721969799e-08</t>
  </si>
  <si>
    <t>Sgsm1</t>
  </si>
  <si>
    <t>3.41985599535918</t>
  </si>
  <si>
    <t>3.96849685753725e-06</t>
  </si>
  <si>
    <t>Slc37a2</t>
  </si>
  <si>
    <t>3.41773102486095</t>
  </si>
  <si>
    <t>0.000376994703692518</t>
  </si>
  <si>
    <t>Mgst3</t>
  </si>
  <si>
    <t>3.41743573582552</t>
  </si>
  <si>
    <t>3.40731979253466e-05</t>
  </si>
  <si>
    <t>Csdc2</t>
  </si>
  <si>
    <t>3.41646394261635</t>
  </si>
  <si>
    <t>3.99117747304862e-05</t>
  </si>
  <si>
    <t>Snord118</t>
  </si>
  <si>
    <t>3.40172309601826</t>
  </si>
  <si>
    <t>5.08705899620666e-06</t>
  </si>
  <si>
    <t>Mecom</t>
  </si>
  <si>
    <t>3.39969881751005</t>
  </si>
  <si>
    <t>1.74375497828687e-23</t>
  </si>
  <si>
    <t>Pdzd7</t>
  </si>
  <si>
    <t>3.39704329921059</t>
  </si>
  <si>
    <t>2.08544276888962e-06</t>
  </si>
  <si>
    <t>Mgat4c</t>
  </si>
  <si>
    <t>3.39645265307607</t>
  </si>
  <si>
    <t>3.05507473626707e-05</t>
  </si>
  <si>
    <t>Clca3b</t>
  </si>
  <si>
    <t>3.39294803353517</t>
  </si>
  <si>
    <t>9.80380458642479e-05</t>
  </si>
  <si>
    <t>Fgfr4</t>
  </si>
  <si>
    <t>3.39233736755198</t>
  </si>
  <si>
    <t>2.59971523700518e-10</t>
  </si>
  <si>
    <t>Hif3a</t>
  </si>
  <si>
    <t>3.39127527418953</t>
  </si>
  <si>
    <t>7.19059954494236e-07</t>
  </si>
  <si>
    <t>Cdx1</t>
  </si>
  <si>
    <t>3.38434366079881</t>
  </si>
  <si>
    <t>3.14728213610564e-06</t>
  </si>
  <si>
    <t>Igsf9b</t>
  </si>
  <si>
    <t>3.38028074416448</t>
  </si>
  <si>
    <t>3.05346375011210e-09</t>
  </si>
  <si>
    <t>Inpp5j</t>
  </si>
  <si>
    <t>3.37982487666413</t>
  </si>
  <si>
    <t>4.15133760062025e-08</t>
  </si>
  <si>
    <t>Car12</t>
  </si>
  <si>
    <t>3.37749999751803</t>
  </si>
  <si>
    <t>1.01886052948003e-05</t>
  </si>
  <si>
    <t>Smtn</t>
  </si>
  <si>
    <t>3.37629390799776</t>
  </si>
  <si>
    <t>7.47542555693576e-09</t>
  </si>
  <si>
    <t>Ehf</t>
  </si>
  <si>
    <t>3.37480336883894</t>
  </si>
  <si>
    <t>9.53196616270794e-13</t>
  </si>
  <si>
    <t>Srd5a2</t>
  </si>
  <si>
    <t>3.37285888285502</t>
  </si>
  <si>
    <t>2.55033144745827e-05</t>
  </si>
  <si>
    <t>Akr1c19</t>
  </si>
  <si>
    <t>3.36687680601606</t>
  </si>
  <si>
    <t>2.57510127866222e-06</t>
  </si>
  <si>
    <t>Mansc1</t>
  </si>
  <si>
    <t>3.36559469416713</t>
  </si>
  <si>
    <t>3.3977571681771e-14</t>
  </si>
  <si>
    <t>Foxa1</t>
  </si>
  <si>
    <t>3.36447729369272</t>
  </si>
  <si>
    <t>1.08717755561145e-08</t>
  </si>
  <si>
    <t>Fam13a</t>
  </si>
  <si>
    <t>3.36083531075105</t>
  </si>
  <si>
    <t>1.4978573422782e-09</t>
  </si>
  <si>
    <t>Slfn4</t>
  </si>
  <si>
    <t>3.35547577857653</t>
  </si>
  <si>
    <t>0.00045485670480336</t>
  </si>
  <si>
    <t>P2ry1</t>
  </si>
  <si>
    <t>3.35470853904588</t>
  </si>
  <si>
    <t>0.000126545027546329</t>
  </si>
  <si>
    <t>Tlcd4</t>
  </si>
  <si>
    <t>3.35232575262754</t>
  </si>
  <si>
    <t>0.000310202754536257</t>
  </si>
  <si>
    <t>Actg2</t>
  </si>
  <si>
    <t>3.34849769777161</t>
  </si>
  <si>
    <t>5.67185137089713e-05</t>
  </si>
  <si>
    <t>Shisal1</t>
  </si>
  <si>
    <t>3.34670399296296</t>
  </si>
  <si>
    <t>0.000328285059072194</t>
  </si>
  <si>
    <t>Shisa2</t>
  </si>
  <si>
    <t>3.34328462862257</t>
  </si>
  <si>
    <t>1.43245975147079e-05</t>
  </si>
  <si>
    <t>Pnck</t>
  </si>
  <si>
    <t>3.3425629809648</t>
  </si>
  <si>
    <t>3.59171770547414e-05</t>
  </si>
  <si>
    <t>Hoxb6</t>
  </si>
  <si>
    <t>3.34066892443389</t>
  </si>
  <si>
    <t>0.000180630689532592</t>
  </si>
  <si>
    <t>Mettl7a1</t>
  </si>
  <si>
    <t>3.33828581832308</t>
  </si>
  <si>
    <t>2.28870463450849e-15</t>
  </si>
  <si>
    <t>Greb1</t>
  </si>
  <si>
    <t>3.33494504036721</t>
  </si>
  <si>
    <t>0.000951621569879486</t>
  </si>
  <si>
    <t>Serinc2</t>
  </si>
  <si>
    <t>3.33392363216268</t>
  </si>
  <si>
    <t>1.79179598430596e-05</t>
  </si>
  <si>
    <t>Akr1c14</t>
  </si>
  <si>
    <t>3.33290799638729</t>
  </si>
  <si>
    <t>4.80453474153722e-05</t>
  </si>
  <si>
    <t>Spdef</t>
  </si>
  <si>
    <t>3.33205408946424</t>
  </si>
  <si>
    <t>3.60362940584073e-06</t>
  </si>
  <si>
    <t>LOC118568701</t>
  </si>
  <si>
    <t>3.32894009322239</t>
  </si>
  <si>
    <t>4.32916426433216e-05</t>
  </si>
  <si>
    <t>Cbr2</t>
  </si>
  <si>
    <t>3.32213570602016</t>
  </si>
  <si>
    <t>8.99331981941928e-06</t>
  </si>
  <si>
    <t>Trnp1</t>
  </si>
  <si>
    <t>3.3178544256566</t>
  </si>
  <si>
    <t>3.68930602348546e-05</t>
  </si>
  <si>
    <t>Tac1</t>
  </si>
  <si>
    <t>3.31485068186612</t>
  </si>
  <si>
    <t>0.000843675969138526</t>
  </si>
  <si>
    <t>Slc2a4</t>
  </si>
  <si>
    <t>3.31092943747854</t>
  </si>
  <si>
    <t>1.0896693106498e-05</t>
  </si>
  <si>
    <t>Tmem47</t>
  </si>
  <si>
    <t>3.3084646947198</t>
  </si>
  <si>
    <t>6.13799046420855e-09</t>
  </si>
  <si>
    <t>3.30656304874117</t>
  </si>
  <si>
    <t>0.000749796971236566</t>
  </si>
  <si>
    <t>Fermt1</t>
  </si>
  <si>
    <t>3.30489099800185</t>
  </si>
  <si>
    <t>7.99614183625743e-05</t>
  </si>
  <si>
    <t>Hand2</t>
  </si>
  <si>
    <t>3.30326872763193</t>
  </si>
  <si>
    <t>3.22553536479862e-05</t>
  </si>
  <si>
    <t>Sectm1a</t>
  </si>
  <si>
    <t>3.30127206016139</t>
  </si>
  <si>
    <t>3.95021816614989e-06</t>
  </si>
  <si>
    <t>Slc22a18</t>
  </si>
  <si>
    <t>3.30113902625385</t>
  </si>
  <si>
    <t>0.000278693362845908</t>
  </si>
  <si>
    <t>Slc6a7</t>
  </si>
  <si>
    <t>3.29430519661514</t>
  </si>
  <si>
    <t>0.000132998432822048</t>
  </si>
  <si>
    <t>Elavl3</t>
  </si>
  <si>
    <t>3.29278248467638</t>
  </si>
  <si>
    <t>0.0055218484117333</t>
  </si>
  <si>
    <t>Ddx43</t>
  </si>
  <si>
    <t>3.28591366143976</t>
  </si>
  <si>
    <t>0.00513079617407815</t>
  </si>
  <si>
    <t>Hoxa10</t>
  </si>
  <si>
    <t>3.28543558832932</t>
  </si>
  <si>
    <t>0.00130317688576201</t>
  </si>
  <si>
    <t>Mgam2-ps</t>
  </si>
  <si>
    <t>3.28536060535854</t>
  </si>
  <si>
    <t>6.94352625589752e-06</t>
  </si>
  <si>
    <t>Slc39a8</t>
  </si>
  <si>
    <t>3.28089077436829</t>
  </si>
  <si>
    <t>2.79431121999576e-08</t>
  </si>
  <si>
    <t>Klf5</t>
  </si>
  <si>
    <t>3.26866276198926</t>
  </si>
  <si>
    <t>1.00076358454874e-07</t>
  </si>
  <si>
    <t>S100g</t>
  </si>
  <si>
    <t>3.26864035571401</t>
  </si>
  <si>
    <t>1.42296533490659e-05</t>
  </si>
  <si>
    <t>Spink4</t>
  </si>
  <si>
    <t>3.26515591707608</t>
  </si>
  <si>
    <t>1.08775078476649e-05</t>
  </si>
  <si>
    <t>Pkp1</t>
  </si>
  <si>
    <t>3.26441656384723</t>
  </si>
  <si>
    <t>3.42740521858234e-06</t>
  </si>
  <si>
    <t>Tinagl1</t>
  </si>
  <si>
    <t>3.26423590642971</t>
  </si>
  <si>
    <t>1.20940717905858e-11</t>
  </si>
  <si>
    <t>Hsd17b2</t>
  </si>
  <si>
    <t>3.26187781366112</t>
  </si>
  <si>
    <t>1.25905682602404e-06</t>
  </si>
  <si>
    <t>Prkg2</t>
  </si>
  <si>
    <t>3.26052760715833</t>
  </si>
  <si>
    <t>0.000160775089609354</t>
  </si>
  <si>
    <t>Prkaa2</t>
  </si>
  <si>
    <t>3.2380050849971</t>
  </si>
  <si>
    <t>5.71334210506194e-08</t>
  </si>
  <si>
    <t>Apol6</t>
  </si>
  <si>
    <t>3.23678525710176</t>
  </si>
  <si>
    <t>1.33387006126073e-12</t>
  </si>
  <si>
    <t>Samd12</t>
  </si>
  <si>
    <t>3.23455007537976</t>
  </si>
  <si>
    <t>1.52553698463336e-05</t>
  </si>
  <si>
    <t>Sult4a1</t>
  </si>
  <si>
    <t>3.23281254131246</t>
  </si>
  <si>
    <t>5.43333166027424e-05</t>
  </si>
  <si>
    <t>Nacad</t>
  </si>
  <si>
    <t>3.22718132298507</t>
  </si>
  <si>
    <t>8.76007333405469e-07</t>
  </si>
  <si>
    <t>Glt1d1</t>
  </si>
  <si>
    <t>3.22613255876369</t>
  </si>
  <si>
    <t>3.10779319035055e-05</t>
  </si>
  <si>
    <t>Jph2</t>
  </si>
  <si>
    <t>3.22485137788348</t>
  </si>
  <si>
    <t>0.000192301747176067</t>
  </si>
  <si>
    <t>3.21903852448302</t>
  </si>
  <si>
    <t>2.47641584846906e-09</t>
  </si>
  <si>
    <t>Ugt1a7c</t>
  </si>
  <si>
    <t>3.21865750136713</t>
  </si>
  <si>
    <t>1.40340672681446e-05</t>
  </si>
  <si>
    <t>Rasd1</t>
  </si>
  <si>
    <t>3.21710483590135</t>
  </si>
  <si>
    <t>0.000443776567748923</t>
  </si>
  <si>
    <t>Grhl2</t>
  </si>
  <si>
    <t>3.21203006715287</t>
  </si>
  <si>
    <t>3.45716760552115e-09</t>
  </si>
  <si>
    <t>LOC118567922</t>
  </si>
  <si>
    <t>3.20621408217757</t>
  </si>
  <si>
    <t>0.00182021148704933</t>
  </si>
  <si>
    <t>Serpine2</t>
  </si>
  <si>
    <t>3.20249643775104</t>
  </si>
  <si>
    <t>4.07820920012382e-06</t>
  </si>
  <si>
    <t>Prdx6</t>
  </si>
  <si>
    <t>3.20199685051529</t>
  </si>
  <si>
    <t>8.31929985159918e-09</t>
  </si>
  <si>
    <t>Nr1d1</t>
  </si>
  <si>
    <t>3.19453817302416</t>
  </si>
  <si>
    <t>2.64755034976135e-11</t>
  </si>
  <si>
    <t>Pla2g2f</t>
  </si>
  <si>
    <t>3.19283134794594</t>
  </si>
  <si>
    <t>0.00979919869445045</t>
  </si>
  <si>
    <t>Pkp2</t>
  </si>
  <si>
    <t>3.19278952955572</t>
  </si>
  <si>
    <t>3.00416945550413e-06</t>
  </si>
  <si>
    <t>Synm</t>
  </si>
  <si>
    <t>3.19277281566804</t>
  </si>
  <si>
    <t>0.000123615836259869</t>
  </si>
  <si>
    <t>Gas6</t>
  </si>
  <si>
    <t>3.18879517722918</t>
  </si>
  <si>
    <t>7.66467461495701e-19</t>
  </si>
  <si>
    <t>Mapt</t>
  </si>
  <si>
    <t>3.18725433041725</t>
  </si>
  <si>
    <t>0.000177664998084028</t>
  </si>
  <si>
    <t>Nrbp2</t>
  </si>
  <si>
    <t>3.18567437860178</t>
  </si>
  <si>
    <t>1.73920249843984e-11</t>
  </si>
  <si>
    <t>Ppl</t>
  </si>
  <si>
    <t>3.17385689855469</t>
  </si>
  <si>
    <t>0.000227143234778548</t>
  </si>
  <si>
    <t>Cpe</t>
  </si>
  <si>
    <t>3.16953366927023</t>
  </si>
  <si>
    <t>3.25214786613933e-06</t>
  </si>
  <si>
    <t>Aspn</t>
  </si>
  <si>
    <t>3.16892348172779</t>
  </si>
  <si>
    <t>1.35040379663915e-06</t>
  </si>
  <si>
    <t>Rhox5</t>
  </si>
  <si>
    <t>3.16644713540575</t>
  </si>
  <si>
    <t>0.00750114868299121</t>
  </si>
  <si>
    <t>Kremen2</t>
  </si>
  <si>
    <t>3.15784969718044</t>
  </si>
  <si>
    <t>2.94945403150012e-08</t>
  </si>
  <si>
    <t>Colgalt2</t>
  </si>
  <si>
    <t>3.15304352854782</t>
  </si>
  <si>
    <t>0.00240428708984916</t>
  </si>
  <si>
    <t>Areg</t>
  </si>
  <si>
    <t>3.14996516868664</t>
  </si>
  <si>
    <t>0.00135793824310388</t>
  </si>
  <si>
    <t>Tcf21</t>
  </si>
  <si>
    <t>3.14758741028997</t>
  </si>
  <si>
    <t>2.17486570157297e-07</t>
  </si>
  <si>
    <t>Zfp820</t>
  </si>
  <si>
    <t>3.14455499706119</t>
  </si>
  <si>
    <t>0.00120421838055146</t>
  </si>
  <si>
    <t>Slc26a2</t>
  </si>
  <si>
    <t>3.14452977335258</t>
  </si>
  <si>
    <t>3.16532926628813e-05</t>
  </si>
  <si>
    <t>Fgfrl1</t>
  </si>
  <si>
    <t>3.14288740530855</t>
  </si>
  <si>
    <t>2.76246219619502e-07</t>
  </si>
  <si>
    <t>LOC118567429</t>
  </si>
  <si>
    <t>3.13472880350393</t>
  </si>
  <si>
    <t>1.77234261539486e-05</t>
  </si>
  <si>
    <t>Ppargc1a</t>
  </si>
  <si>
    <t>3.13445407999953</t>
  </si>
  <si>
    <t>7.86532415237439e-13</t>
  </si>
  <si>
    <t>Klf9</t>
  </si>
  <si>
    <t>3.13127442683443</t>
  </si>
  <si>
    <t>2.67587392707117e-11</t>
  </si>
  <si>
    <t>C2cd4b</t>
  </si>
  <si>
    <t>3.13068284544151</t>
  </si>
  <si>
    <t>0.00683944758058927</t>
  </si>
  <si>
    <t>Dmd</t>
  </si>
  <si>
    <t>3.12997462162877</t>
  </si>
  <si>
    <t>1.56628345851762e-06</t>
  </si>
  <si>
    <t>Ugdh</t>
  </si>
  <si>
    <t>3.12897547246723</t>
  </si>
  <si>
    <t>1.11706165484537e-06</t>
  </si>
  <si>
    <t>Hebp2</t>
  </si>
  <si>
    <t>3.12547162670513</t>
  </si>
  <si>
    <t>1.71715484523363e-05</t>
  </si>
  <si>
    <t>Fzd3</t>
  </si>
  <si>
    <t>3.1230686275594</t>
  </si>
  <si>
    <t>0.000259156049159272</t>
  </si>
  <si>
    <t>Sh3gl2</t>
  </si>
  <si>
    <t>3.12216282398075</t>
  </si>
  <si>
    <t>0.000134969245193675</t>
  </si>
  <si>
    <t>Vcan</t>
  </si>
  <si>
    <t>3.12188938780686</t>
  </si>
  <si>
    <t>7.67640183779467e-06</t>
  </si>
  <si>
    <t>Stard10</t>
  </si>
  <si>
    <t>3.11655749934559</t>
  </si>
  <si>
    <t>1.39040576934791e-09</t>
  </si>
  <si>
    <t>Zfp618</t>
  </si>
  <si>
    <t>3.11614746726771</t>
  </si>
  <si>
    <t>4.40406942349167e-06</t>
  </si>
  <si>
    <t>Tmem45b</t>
  </si>
  <si>
    <t>3.11613462151672</t>
  </si>
  <si>
    <t>0.000364362217845475</t>
  </si>
  <si>
    <t>Ptprk</t>
  </si>
  <si>
    <t>3.11442798359263</t>
  </si>
  <si>
    <t>3.77303658303336e-16</t>
  </si>
  <si>
    <t>Mcrip2</t>
  </si>
  <si>
    <t>3.11374191764181</t>
  </si>
  <si>
    <t>6.23104049422931e-05</t>
  </si>
  <si>
    <t>Mmp15</t>
  </si>
  <si>
    <t>3.11238654377685</t>
  </si>
  <si>
    <t>6.37947405230899e-07</t>
  </si>
  <si>
    <t>Lrrc66</t>
  </si>
  <si>
    <t>3.10882741476191</t>
  </si>
  <si>
    <t>0.000830850856903634</t>
  </si>
  <si>
    <t>Slc12a2</t>
  </si>
  <si>
    <t>3.10731774901353</t>
  </si>
  <si>
    <t>1.59756612538895e-15</t>
  </si>
  <si>
    <t>Foxp2</t>
  </si>
  <si>
    <t>3.10551564100641</t>
  </si>
  <si>
    <t>8.99727315066958e-05</t>
  </si>
  <si>
    <t>Cela1</t>
  </si>
  <si>
    <t>3.10457948025418</t>
  </si>
  <si>
    <t>0.000112043591190456</t>
  </si>
  <si>
    <t>Slc9a2</t>
  </si>
  <si>
    <t>3.09884995960158</t>
  </si>
  <si>
    <t>0.000573933051241362</t>
  </si>
  <si>
    <t>Cnnm4</t>
  </si>
  <si>
    <t>3.09802226496176</t>
  </si>
  <si>
    <t>4.55823127599298e-05</t>
  </si>
  <si>
    <t>Paqr4</t>
  </si>
  <si>
    <t>3.09658928296049</t>
  </si>
  <si>
    <t>2.62583901192781e-08</t>
  </si>
  <si>
    <t>Elovl7</t>
  </si>
  <si>
    <t>3.09524264467499</t>
  </si>
  <si>
    <t>0.000201361471378455</t>
  </si>
  <si>
    <t>Akr1c12</t>
  </si>
  <si>
    <t>3.09503357572241</t>
  </si>
  <si>
    <t>1.42662282291341e-08</t>
  </si>
  <si>
    <t>LOC115488927</t>
  </si>
  <si>
    <t>3.09436797485292</t>
  </si>
  <si>
    <t>8.11752844563655e-05</t>
  </si>
  <si>
    <t>Zfp286os</t>
  </si>
  <si>
    <t>3.08870764935788</t>
  </si>
  <si>
    <t>0.000109791470573303</t>
  </si>
  <si>
    <t>Sqor</t>
  </si>
  <si>
    <t>3.08732273589354</t>
  </si>
  <si>
    <t>2.21818822931287e-07</t>
  </si>
  <si>
    <t>Pcsk6</t>
  </si>
  <si>
    <t>3.08614187993553</t>
  </si>
  <si>
    <t>0.00210057112923409</t>
  </si>
  <si>
    <t>Chst4</t>
  </si>
  <si>
    <t>3.08575078110449</t>
  </si>
  <si>
    <t>1.09030288760682e-08</t>
  </si>
  <si>
    <t>S100a6</t>
  </si>
  <si>
    <t>3.07894476103202</t>
  </si>
  <si>
    <t>8.15935237047019e-12</t>
  </si>
  <si>
    <t>Ptprn2</t>
  </si>
  <si>
    <t>3.07872497762309</t>
  </si>
  <si>
    <t>1.28940687313853e-06</t>
  </si>
  <si>
    <t>Fam83e</t>
  </si>
  <si>
    <t>3.0782159192557</t>
  </si>
  <si>
    <t>3.28497693625206e-06</t>
  </si>
  <si>
    <t>Grem2</t>
  </si>
  <si>
    <t>3.07790155803837</t>
  </si>
  <si>
    <t>3.54910968214183e-05</t>
  </si>
  <si>
    <t>Tcf23</t>
  </si>
  <si>
    <t>3.07200830595774</t>
  </si>
  <si>
    <t>0.00204880550314716</t>
  </si>
  <si>
    <t>Hunk</t>
  </si>
  <si>
    <t>3.07045049016126</t>
  </si>
  <si>
    <t>0.000451781987743538</t>
  </si>
  <si>
    <t>3.06848906534443</t>
  </si>
  <si>
    <t>3.71925940913965e-05</t>
  </si>
  <si>
    <t>Tpbg</t>
  </si>
  <si>
    <t>3.06713287380497</t>
  </si>
  <si>
    <t>0.000491338909231362</t>
  </si>
  <si>
    <t>Slc44a4</t>
  </si>
  <si>
    <t>3.06667985711531</t>
  </si>
  <si>
    <t>0.000479403158948434</t>
  </si>
  <si>
    <t>Inhba</t>
  </si>
  <si>
    <t>3.06533248422312</t>
  </si>
  <si>
    <t>6.55680299786949e-06</t>
  </si>
  <si>
    <t>Mt2</t>
  </si>
  <si>
    <t>3.06518370838722</t>
  </si>
  <si>
    <t>1.07485432805755e-08</t>
  </si>
  <si>
    <t>Nid2</t>
  </si>
  <si>
    <t>3.06170853046486</t>
  </si>
  <si>
    <t>0.00189040231936366</t>
  </si>
  <si>
    <t>Ptprd</t>
  </si>
  <si>
    <t>3.05311248933468</t>
  </si>
  <si>
    <t>0.00173639373065339</t>
  </si>
  <si>
    <t>Ank1</t>
  </si>
  <si>
    <t>3.05102595014974</t>
  </si>
  <si>
    <t>2.37520574506268e-05</t>
  </si>
  <si>
    <t>Bmp5</t>
  </si>
  <si>
    <t>3.05039030572579</t>
  </si>
  <si>
    <t>0.000375524114768732</t>
  </si>
  <si>
    <t>Prss8</t>
  </si>
  <si>
    <t>3.04277170587265</t>
  </si>
  <si>
    <t>0.000233662572565215</t>
  </si>
  <si>
    <t>Maoa</t>
  </si>
  <si>
    <t>3.0378136339855</t>
  </si>
  <si>
    <t>8.01896088183985e-08</t>
  </si>
  <si>
    <t>3.03470425233455</t>
  </si>
  <si>
    <t>0.00119520509681626</t>
  </si>
  <si>
    <t>Boc</t>
  </si>
  <si>
    <t>3.02824100107004</t>
  </si>
  <si>
    <t>3.33234481325951e-07</t>
  </si>
  <si>
    <t>Hnf1aos1</t>
  </si>
  <si>
    <t>3.02555624455368</t>
  </si>
  <si>
    <t>0.000155555307338726</t>
  </si>
  <si>
    <t>Enah</t>
  </si>
  <si>
    <t>3.02547353793278</t>
  </si>
  <si>
    <t>1.01499294238301e-06</t>
  </si>
  <si>
    <t>Hacd1</t>
  </si>
  <si>
    <t>3.02245729709458</t>
  </si>
  <si>
    <t>6.32443903435433e-09</t>
  </si>
  <si>
    <t>Mical2</t>
  </si>
  <si>
    <t>3.01891012696862</t>
  </si>
  <si>
    <t>5.68079214554119e-09</t>
  </si>
  <si>
    <t>Paqr8</t>
  </si>
  <si>
    <t>3.01890858370967</t>
  </si>
  <si>
    <t>2.74593129598897e-06</t>
  </si>
  <si>
    <t>Sort1</t>
  </si>
  <si>
    <t>3.01205646879477</t>
  </si>
  <si>
    <t>2.66856561343217e-08</t>
  </si>
  <si>
    <t>Ano7</t>
  </si>
  <si>
    <t>3.00793569258834</t>
  </si>
  <si>
    <t>0.00175681807551496</t>
  </si>
  <si>
    <t>Magix</t>
  </si>
  <si>
    <t>3.00690303426421</t>
  </si>
  <si>
    <t>0.0109002508027673</t>
  </si>
  <si>
    <t>3.00598197731564</t>
  </si>
  <si>
    <t>3.68734240462121e-17</t>
  </si>
  <si>
    <t>Gpr20</t>
  </si>
  <si>
    <t>3.00587411264954</t>
  </si>
  <si>
    <t>0.000670987424098574</t>
  </si>
  <si>
    <t>Adgra3</t>
  </si>
  <si>
    <t>3.00582538647851</t>
  </si>
  <si>
    <t>4.15612607071432e-05</t>
  </si>
  <si>
    <t>Gjb1</t>
  </si>
  <si>
    <t>3.00295192343846</t>
  </si>
  <si>
    <t>0.000187114782420025</t>
  </si>
  <si>
    <t>Capn8</t>
  </si>
  <si>
    <t>3.00079161921075</t>
  </si>
  <si>
    <t>0.00321261804235341</t>
  </si>
  <si>
    <t>Ms4a8a</t>
  </si>
  <si>
    <t>2.9918942942802</t>
  </si>
  <si>
    <t>0.000961988605783771</t>
  </si>
  <si>
    <t>Ngef</t>
  </si>
  <si>
    <t>2.98014758895794</t>
  </si>
  <si>
    <t>1.3831932504209e-05</t>
  </si>
  <si>
    <t>Hoxa5</t>
  </si>
  <si>
    <t>2.97720519226203</t>
  </si>
  <si>
    <t>2.45039909990426e-06</t>
  </si>
  <si>
    <t>Golm1</t>
  </si>
  <si>
    <t>2.97434802185707</t>
  </si>
  <si>
    <t>5.87731655629797e-08</t>
  </si>
  <si>
    <t>Slc40a1</t>
  </si>
  <si>
    <t>2.97326446545524</t>
  </si>
  <si>
    <t>1.00855604525616e-07</t>
  </si>
  <si>
    <t>Trpa1</t>
  </si>
  <si>
    <t>2.97173309920323</t>
  </si>
  <si>
    <t>0.0231429663359537</t>
  </si>
  <si>
    <t>Cyp2s1</t>
  </si>
  <si>
    <t>2.9715099185442</t>
  </si>
  <si>
    <t>7.52035422484737e-07</t>
  </si>
  <si>
    <t>Tpm2</t>
  </si>
  <si>
    <t>2.97066891391926</t>
  </si>
  <si>
    <t>3.09075079684021e-05</t>
  </si>
  <si>
    <t>Ccdc136</t>
  </si>
  <si>
    <t>2.95413339323884</t>
  </si>
  <si>
    <t>3.84893635908114e-05</t>
  </si>
  <si>
    <t>Fat4</t>
  </si>
  <si>
    <t>2.95228812721491</t>
  </si>
  <si>
    <t>2.93689774183516e-05</t>
  </si>
  <si>
    <t>Trpm6</t>
  </si>
  <si>
    <t>2.95156105040817</t>
  </si>
  <si>
    <t>0.00762570616552005</t>
  </si>
  <si>
    <t>Ak4</t>
  </si>
  <si>
    <t>2.95133640785889</t>
  </si>
  <si>
    <t>5.14750519746077e-06</t>
  </si>
  <si>
    <t>Echdc2</t>
  </si>
  <si>
    <t>2.95101320414209</t>
  </si>
  <si>
    <t>1.77041104381963e-06</t>
  </si>
  <si>
    <t>Foxd2os</t>
  </si>
  <si>
    <t>2.95069938752086</t>
  </si>
  <si>
    <t>9.95860576395343e-11</t>
  </si>
  <si>
    <t>Bmp3</t>
  </si>
  <si>
    <t>2.94535687402995</t>
  </si>
  <si>
    <t>4.64102956437951e-06</t>
  </si>
  <si>
    <t>Scamp1</t>
  </si>
  <si>
    <t>2.94402899912275</t>
  </si>
  <si>
    <t>7.728561322954e-08</t>
  </si>
  <si>
    <t>Pcsk9</t>
  </si>
  <si>
    <t>2.9322337832655</t>
  </si>
  <si>
    <t>0.0118909626504538</t>
  </si>
  <si>
    <t>Lrfn3</t>
  </si>
  <si>
    <t>2.93208738946111</t>
  </si>
  <si>
    <t>0.000143542606486036</t>
  </si>
  <si>
    <t>Slc27a2</t>
  </si>
  <si>
    <t>2.93078121584022</t>
  </si>
  <si>
    <t>0.00409876326941217</t>
  </si>
  <si>
    <t>2.92958583387303</t>
  </si>
  <si>
    <t>3.08322562678379e-08</t>
  </si>
  <si>
    <t>Pir</t>
  </si>
  <si>
    <t>2.92947570755001</t>
  </si>
  <si>
    <t>0.00275745991038941</t>
  </si>
  <si>
    <t>Lims2</t>
  </si>
  <si>
    <t>2.92914857318333</t>
  </si>
  <si>
    <t>1.84503238380607e-08</t>
  </si>
  <si>
    <t>Prss27</t>
  </si>
  <si>
    <t>2.92458849325648</t>
  </si>
  <si>
    <t>0.00555522191714665</t>
  </si>
  <si>
    <t>Adgrg7</t>
  </si>
  <si>
    <t>2.92370835758142</t>
  </si>
  <si>
    <t>6.89940572715987e-05</t>
  </si>
  <si>
    <t>Sh3d21</t>
  </si>
  <si>
    <t>2.92275008746444</t>
  </si>
  <si>
    <t>2.0315067865768e-06</t>
  </si>
  <si>
    <t>LOC118567417</t>
  </si>
  <si>
    <t>2.91994137583486</t>
  </si>
  <si>
    <t>1.02219376988289e-06</t>
  </si>
  <si>
    <t>Nudt12</t>
  </si>
  <si>
    <t>2.91991158727071</t>
  </si>
  <si>
    <t>4.77587626078974e-05</t>
  </si>
  <si>
    <t>Pgap4</t>
  </si>
  <si>
    <t>2.91811935578976</t>
  </si>
  <si>
    <t>2.11980061360739e-06</t>
  </si>
  <si>
    <t>Cyp4f40</t>
  </si>
  <si>
    <t>2.91761720650523</t>
  </si>
  <si>
    <t>0.00334793553437898</t>
  </si>
  <si>
    <t>Ogn</t>
  </si>
  <si>
    <t>2.91263660716061</t>
  </si>
  <si>
    <t>3.40037967927893e-06</t>
  </si>
  <si>
    <t>Mal2</t>
  </si>
  <si>
    <t>2.91024029777963</t>
  </si>
  <si>
    <t>8.43779529150538e-06</t>
  </si>
  <si>
    <t>Wnk2</t>
  </si>
  <si>
    <t>2.91004331868472</t>
  </si>
  <si>
    <t>8.99092793692958e-06</t>
  </si>
  <si>
    <t>Ttll7</t>
  </si>
  <si>
    <t>2.90941507469827</t>
  </si>
  <si>
    <t>0.00660709568766576</t>
  </si>
  <si>
    <t>Pomgnt2</t>
  </si>
  <si>
    <t>2.90553842580007</t>
  </si>
  <si>
    <t>7.45722776822733e-05</t>
  </si>
  <si>
    <t>Podxl2</t>
  </si>
  <si>
    <t>2.90220412017203</t>
  </si>
  <si>
    <t>0.000212551875619909</t>
  </si>
  <si>
    <t>Mfsd6</t>
  </si>
  <si>
    <t>2.90026376455499</t>
  </si>
  <si>
    <t>9.71107103672556e-07</t>
  </si>
  <si>
    <t>Firre</t>
  </si>
  <si>
    <t>2.90018352562433</t>
  </si>
  <si>
    <t>6.8628477748268e-13</t>
  </si>
  <si>
    <t>Trpm4</t>
  </si>
  <si>
    <t>2.89864392218116</t>
  </si>
  <si>
    <t>0.000170890494768212</t>
  </si>
  <si>
    <t>Lgals3</t>
  </si>
  <si>
    <t>2.89855036093857</t>
  </si>
  <si>
    <t>3.60967534443915e-09</t>
  </si>
  <si>
    <t>Tmem51os1</t>
  </si>
  <si>
    <t>2.89598917418739</t>
  </si>
  <si>
    <t>0.00045687441113182</t>
  </si>
  <si>
    <t>Tmc4</t>
  </si>
  <si>
    <t>2.89495444412016</t>
  </si>
  <si>
    <t>5.22401764138911e-06</t>
  </si>
  <si>
    <t>Foxa3</t>
  </si>
  <si>
    <t>2.88680296347084</t>
  </si>
  <si>
    <t>0.000203347687343027</t>
  </si>
  <si>
    <t>Endod1</t>
  </si>
  <si>
    <t>2.8853963270014</t>
  </si>
  <si>
    <t>4.63945300898904e-18</t>
  </si>
  <si>
    <t>Bcas1os2</t>
  </si>
  <si>
    <t>2.88313200661217</t>
  </si>
  <si>
    <t>0.0167846937018622</t>
  </si>
  <si>
    <t>2.88178073945188</t>
  </si>
  <si>
    <t>4.27925900593771e-06</t>
  </si>
  <si>
    <t>Gpa33</t>
  </si>
  <si>
    <t>2.88022181602017</t>
  </si>
  <si>
    <t>0.00447970534323521</t>
  </si>
  <si>
    <t>Ubxn10</t>
  </si>
  <si>
    <t>2.87959410083528</t>
  </si>
  <si>
    <t>0.000160453374500747</t>
  </si>
  <si>
    <t>Uchl1</t>
  </si>
  <si>
    <t>2.87499766513021</t>
  </si>
  <si>
    <t>0.000633988303368051</t>
  </si>
  <si>
    <t>Ihh</t>
  </si>
  <si>
    <t>2.87456875615278</t>
  </si>
  <si>
    <t>0.00116610147007648</t>
  </si>
  <si>
    <t>Fhl1</t>
  </si>
  <si>
    <t>2.87407879709951</t>
  </si>
  <si>
    <t>3.18085913373844e-08</t>
  </si>
  <si>
    <t>Mrgprf</t>
  </si>
  <si>
    <t>2.8718486467474</t>
  </si>
  <si>
    <t>3.14316125913692e-06</t>
  </si>
  <si>
    <t>Ccl28</t>
  </si>
  <si>
    <t>2.86989595900228</t>
  </si>
  <si>
    <t>2.19978975760277e-05</t>
  </si>
  <si>
    <t>Klf4</t>
  </si>
  <si>
    <t>2.8676755374166</t>
  </si>
  <si>
    <t>2.28254756121138e-05</t>
  </si>
  <si>
    <t>Cacna2d1</t>
  </si>
  <si>
    <t>2.86667972422195</t>
  </si>
  <si>
    <t>5.66491542293914e-06</t>
  </si>
  <si>
    <t>Gal3st1</t>
  </si>
  <si>
    <t>2.86498147178519</t>
  </si>
  <si>
    <t>4.99925472851575e-06</t>
  </si>
  <si>
    <t>Gstk1</t>
  </si>
  <si>
    <t>2.86380062913074</t>
  </si>
  <si>
    <t>0.000499415607533526</t>
  </si>
  <si>
    <t>Adamts15</t>
  </si>
  <si>
    <t>2.86120569539691</t>
  </si>
  <si>
    <t>0.0007933822943587</t>
  </si>
  <si>
    <t>Nr1h4</t>
  </si>
  <si>
    <t>2.85874849885032</t>
  </si>
  <si>
    <t>0.00010039946704075</t>
  </si>
  <si>
    <t>Ugt2b34</t>
  </si>
  <si>
    <t>2.85634631880074</t>
  </si>
  <si>
    <t>0.00413605067012707</t>
  </si>
  <si>
    <t>Dnaic1</t>
  </si>
  <si>
    <t>2.85545684092682</t>
  </si>
  <si>
    <t>0.00233494493120524</t>
  </si>
  <si>
    <t>Rian</t>
  </si>
  <si>
    <t>2.85431014005663</t>
  </si>
  <si>
    <t>0.000198288186784604</t>
  </si>
  <si>
    <t>LOC118567589</t>
  </si>
  <si>
    <t>2.85145356316034</t>
  </si>
  <si>
    <t>8.49815712900565e-06</t>
  </si>
  <si>
    <t>Car9</t>
  </si>
  <si>
    <t>2.85135168917948</t>
  </si>
  <si>
    <t>1.49492354858211e-06</t>
  </si>
  <si>
    <t>Acta2</t>
  </si>
  <si>
    <t>2.84760775457805</t>
  </si>
  <si>
    <t>5.14689702055841e-06</t>
  </si>
  <si>
    <t>Hk2</t>
  </si>
  <si>
    <t>2.84523566188072</t>
  </si>
  <si>
    <t>1.78025338339897e-12</t>
  </si>
  <si>
    <t>Emp1</t>
  </si>
  <si>
    <t>2.84335264957722</t>
  </si>
  <si>
    <t>0.000134417895719376</t>
  </si>
  <si>
    <t>LOC118567859</t>
  </si>
  <si>
    <t>2.84178230137695</t>
  </si>
  <si>
    <t>0.00777002554312012</t>
  </si>
  <si>
    <t>Cd9</t>
  </si>
  <si>
    <t>2.84154105734959</t>
  </si>
  <si>
    <t>3.62932977593455e-09</t>
  </si>
  <si>
    <t>Inava</t>
  </si>
  <si>
    <t>2.84049564118656</t>
  </si>
  <si>
    <t>0.000164589148151852</t>
  </si>
  <si>
    <t>Usp43</t>
  </si>
  <si>
    <t>2.84015400981148</t>
  </si>
  <si>
    <t>1.82061928909595e-05</t>
  </si>
  <si>
    <t>Tsku</t>
  </si>
  <si>
    <t>2.8394142629838</t>
  </si>
  <si>
    <t>1.45867733382968e-05</t>
  </si>
  <si>
    <t>Sult1d1</t>
  </si>
  <si>
    <t>2.83579944303475</t>
  </si>
  <si>
    <t>0.000224485229351225</t>
  </si>
  <si>
    <t>Hoxb3</t>
  </si>
  <si>
    <t>2.83547706326326</t>
  </si>
  <si>
    <t>0.00012631597768254</t>
  </si>
  <si>
    <t>Ggt6</t>
  </si>
  <si>
    <t>2.8353202056238</t>
  </si>
  <si>
    <t>0.000647111633714108</t>
  </si>
  <si>
    <t>Slc25a34</t>
  </si>
  <si>
    <t>2.83135540248148</t>
  </si>
  <si>
    <t>5.15693902042786e-06</t>
  </si>
  <si>
    <t>Rdh16f2</t>
  </si>
  <si>
    <t>2.83118512392911</t>
  </si>
  <si>
    <t>0.0325923678706356</t>
  </si>
  <si>
    <t>Nlrp6</t>
  </si>
  <si>
    <t>2.83024042673648</t>
  </si>
  <si>
    <t>3.57984027782839e-05</t>
  </si>
  <si>
    <t>Acaa1b</t>
  </si>
  <si>
    <t>2.82828908827987</t>
  </si>
  <si>
    <t>0.00557322726585025</t>
  </si>
  <si>
    <t>LOC118568595</t>
  </si>
  <si>
    <t>2.82542813716478</t>
  </si>
  <si>
    <t>0.0116242098456627</t>
  </si>
  <si>
    <t>Tpmt</t>
  </si>
  <si>
    <t>2.82424677223673</t>
  </si>
  <si>
    <t>0.000814004440893162</t>
  </si>
  <si>
    <t>Nupr1</t>
  </si>
  <si>
    <t>2.82237669035814</t>
  </si>
  <si>
    <t>3.20210966843918e-19</t>
  </si>
  <si>
    <t>Slc45a3</t>
  </si>
  <si>
    <t>2.82079723476722</t>
  </si>
  <si>
    <t>5.7935853669871e-07</t>
  </si>
  <si>
    <t>Mt1</t>
  </si>
  <si>
    <t>2.82057064879332</t>
  </si>
  <si>
    <t>1.01132181227565e-11</t>
  </si>
  <si>
    <t>Tgoln1</t>
  </si>
  <si>
    <t>2.81893056504657</t>
  </si>
  <si>
    <t>4.54142932235485e-11</t>
  </si>
  <si>
    <t>Naip1</t>
  </si>
  <si>
    <t>2.81812790217286</t>
  </si>
  <si>
    <t>4.92177494056018e-06</t>
  </si>
  <si>
    <t>Kcnmb1</t>
  </si>
  <si>
    <t>2.8144423856939</t>
  </si>
  <si>
    <t>1.09543021131227e-06</t>
  </si>
  <si>
    <t>Csrp2</t>
  </si>
  <si>
    <t>2.81439030540038</t>
  </si>
  <si>
    <t>1.85443997709675e-10</t>
  </si>
  <si>
    <t>Creb3l4</t>
  </si>
  <si>
    <t>2.81394937391801</t>
  </si>
  <si>
    <t>4.23096971223618e-06</t>
  </si>
  <si>
    <t>Nr5a2</t>
  </si>
  <si>
    <t>2.81052841916959</t>
  </si>
  <si>
    <t>5.12838452115052e-05</t>
  </si>
  <si>
    <t>Sox9</t>
  </si>
  <si>
    <t>2.80698804875267</t>
  </si>
  <si>
    <t>1.52391000705238e-09</t>
  </si>
  <si>
    <t>Lmod1</t>
  </si>
  <si>
    <t>2.80512740032047</t>
  </si>
  <si>
    <t>0.00290635947623288</t>
  </si>
  <si>
    <t>Trim29</t>
  </si>
  <si>
    <t>2.80431242767918</t>
  </si>
  <si>
    <t>0.0257419891091669</t>
  </si>
  <si>
    <t>Gnao1</t>
  </si>
  <si>
    <t>2.80217173467046</t>
  </si>
  <si>
    <t>2.04071515390361e-05</t>
  </si>
  <si>
    <t>Bglap3</t>
  </si>
  <si>
    <t>2.79991765856841</t>
  </si>
  <si>
    <t>0.00693754750526468</t>
  </si>
  <si>
    <t>Retsat</t>
  </si>
  <si>
    <t>2.79364372648606</t>
  </si>
  <si>
    <t>1.94964330944529e-07</t>
  </si>
  <si>
    <t>Cldn2</t>
  </si>
  <si>
    <t>2.79331970625416</t>
  </si>
  <si>
    <t>0.000982655115188512</t>
  </si>
  <si>
    <t>AA467197</t>
  </si>
  <si>
    <t>2.7928120504705</t>
  </si>
  <si>
    <t>0.000117635053174152</t>
  </si>
  <si>
    <t>S100a16</t>
  </si>
  <si>
    <t>2.78790952522741</t>
  </si>
  <si>
    <t>1.03158825217472e-07</t>
  </si>
  <si>
    <t>Gprc5a</t>
  </si>
  <si>
    <t>2.78734066546619</t>
  </si>
  <si>
    <t>0.0083927942355406</t>
  </si>
  <si>
    <t>Tmprss4</t>
  </si>
  <si>
    <t>2.78499632635764</t>
  </si>
  <si>
    <t>0.00299155202630798</t>
  </si>
  <si>
    <t>Maml3</t>
  </si>
  <si>
    <t>2.7824594090007</t>
  </si>
  <si>
    <t>2.94412135992113e-06</t>
  </si>
  <si>
    <t>Sparcl1</t>
  </si>
  <si>
    <t>2.7820723087742</t>
  </si>
  <si>
    <t>5.08076732271869e-05</t>
  </si>
  <si>
    <t>Eppk1</t>
  </si>
  <si>
    <t>2.77902961194783</t>
  </si>
  <si>
    <t>0.000165796078016737</t>
  </si>
  <si>
    <t>Bace2</t>
  </si>
  <si>
    <t>2.77680789175073</t>
  </si>
  <si>
    <t>4.11400429832332e-14</t>
  </si>
  <si>
    <t>Pdlim3</t>
  </si>
  <si>
    <t>2.77450209897504</t>
  </si>
  <si>
    <t>1.38627592664883e-05</t>
  </si>
  <si>
    <t>Noxo1</t>
  </si>
  <si>
    <t>2.77213806147458</t>
  </si>
  <si>
    <t>1.03654470732374e-07</t>
  </si>
  <si>
    <t>Gne</t>
  </si>
  <si>
    <t>2.7709897213564</t>
  </si>
  <si>
    <t>9.29643601908778e-10</t>
  </si>
  <si>
    <t>Optc</t>
  </si>
  <si>
    <t>2.76886446015178</t>
  </si>
  <si>
    <t>0.00102350699415653</t>
  </si>
  <si>
    <t>Gstp2</t>
  </si>
  <si>
    <t>2.76657995547151</t>
  </si>
  <si>
    <t>1.56138284053534e-06</t>
  </si>
  <si>
    <t>Ttc39aos1</t>
  </si>
  <si>
    <t>2.76380754693951</t>
  </si>
  <si>
    <t>0.000278698641220395</t>
  </si>
  <si>
    <t>Fndc1</t>
  </si>
  <si>
    <t>2.76109449191667</t>
  </si>
  <si>
    <t>4.93002006186778e-05</t>
  </si>
  <si>
    <t>Hoxd4</t>
  </si>
  <si>
    <t>2.75534300835803</t>
  </si>
  <si>
    <t>0.00566920908280181</t>
  </si>
  <si>
    <t>Ppp1r1b</t>
  </si>
  <si>
    <t>2.74968122285808</t>
  </si>
  <si>
    <t>8.42888367362474e-05</t>
  </si>
  <si>
    <t>Flywch2</t>
  </si>
  <si>
    <t>2.74903515164491</t>
  </si>
  <si>
    <t>1.74989156144771e-05</t>
  </si>
  <si>
    <t>Prss30</t>
  </si>
  <si>
    <t>2.74865828114724</t>
  </si>
  <si>
    <t>0.000630330422861759</t>
  </si>
  <si>
    <t>Plcb1</t>
  </si>
  <si>
    <t>2.74731116271457</t>
  </si>
  <si>
    <t>3.1503117011323e-05</t>
  </si>
  <si>
    <t>Krt7</t>
  </si>
  <si>
    <t>2.74479531777637</t>
  </si>
  <si>
    <t>0.000106237836403673</t>
  </si>
  <si>
    <t>Des</t>
  </si>
  <si>
    <t>2.74235350560998</t>
  </si>
  <si>
    <t>3.08158693513735e-05</t>
  </si>
  <si>
    <t>Cnnm1</t>
  </si>
  <si>
    <t>2.73835543002522</t>
  </si>
  <si>
    <t>0.0254290558344883</t>
  </si>
  <si>
    <t>Id1</t>
  </si>
  <si>
    <t>2.72750958304701</t>
  </si>
  <si>
    <t>3.81193338573866e-05</t>
  </si>
  <si>
    <t>Phldb1</t>
  </si>
  <si>
    <t>2.72613649019299</t>
  </si>
  <si>
    <t>1.84773982297128e-18</t>
  </si>
  <si>
    <t>Cadps2</t>
  </si>
  <si>
    <t>2.72313740327173</t>
  </si>
  <si>
    <t>5.35799655717463e-07</t>
  </si>
  <si>
    <t>Btc</t>
  </si>
  <si>
    <t>2.72266372708891</t>
  </si>
  <si>
    <t>0.000204429110206999</t>
  </si>
  <si>
    <t>Klhl23</t>
  </si>
  <si>
    <t>2.72146323946911</t>
  </si>
  <si>
    <t>0.000507313953722281</t>
  </si>
  <si>
    <t>2.71786810914048</t>
  </si>
  <si>
    <t>4.10691259358159e-07</t>
  </si>
  <si>
    <t>Bmpr1a</t>
  </si>
  <si>
    <t>2.71618548240488</t>
  </si>
  <si>
    <t>1.99416189059658e-07</t>
  </si>
  <si>
    <t>Tox3</t>
  </si>
  <si>
    <t>2.71575015313616</t>
  </si>
  <si>
    <t>1.04337531494509e-06</t>
  </si>
  <si>
    <t>Asph</t>
  </si>
  <si>
    <t>2.71407673921357</t>
  </si>
  <si>
    <t>2.22190313501405e-07</t>
  </si>
  <si>
    <t>Zfp462</t>
  </si>
  <si>
    <t>2.71364380849722</t>
  </si>
  <si>
    <t>4.38668523163056e-06</t>
  </si>
  <si>
    <t>Tafa5</t>
  </si>
  <si>
    <t>2.70939914658308</t>
  </si>
  <si>
    <t>0.000797107802711754</t>
  </si>
  <si>
    <t>Slc23a3</t>
  </si>
  <si>
    <t>2.70775054875073</t>
  </si>
  <si>
    <t>8.26886537763657e-06</t>
  </si>
  <si>
    <t>Itgb4</t>
  </si>
  <si>
    <t>2.70648753332804</t>
  </si>
  <si>
    <t>0.000792635786277464</t>
  </si>
  <si>
    <t>Fcgbp</t>
  </si>
  <si>
    <t>2.70494753251881</t>
  </si>
  <si>
    <t>0.00598424804111835</t>
  </si>
  <si>
    <t>Mcam</t>
  </si>
  <si>
    <t>2.70252362648154</t>
  </si>
  <si>
    <t>1.39783941756148e-06</t>
  </si>
  <si>
    <t>Acsl3</t>
  </si>
  <si>
    <t>2.70236711963269</t>
  </si>
  <si>
    <t>1.74776454426647e-06</t>
  </si>
  <si>
    <t>Fzd1</t>
  </si>
  <si>
    <t>2.70037117606845</t>
  </si>
  <si>
    <t>8.29744799540023e-06</t>
  </si>
  <si>
    <t>Fgfr2</t>
  </si>
  <si>
    <t>2.70019108759432</t>
  </si>
  <si>
    <t>1.86017699273752e-05</t>
  </si>
  <si>
    <t>Spire2</t>
  </si>
  <si>
    <t>2.69934247485101</t>
  </si>
  <si>
    <t>3.68377460014047e-05</t>
  </si>
  <si>
    <t>Tead4</t>
  </si>
  <si>
    <t>2.69796383706854</t>
  </si>
  <si>
    <t>0.01173369845738</t>
  </si>
  <si>
    <t>Bmp4</t>
  </si>
  <si>
    <t>2.69784639611708</t>
  </si>
  <si>
    <t>1.94418021897065e-08</t>
  </si>
  <si>
    <t>Marveld3</t>
  </si>
  <si>
    <t>2.69710041682239</t>
  </si>
  <si>
    <t>1.67667862852523e-05</t>
  </si>
  <si>
    <t>Fbn2</t>
  </si>
  <si>
    <t>2.69679736350799</t>
  </si>
  <si>
    <t>0.00131768996107031</t>
  </si>
  <si>
    <t>Slc16a1</t>
  </si>
  <si>
    <t>2.69605999064462</t>
  </si>
  <si>
    <t>3.39315743908962e-11</t>
  </si>
  <si>
    <t>Mfsd13a</t>
  </si>
  <si>
    <t>2.69534088910472</t>
  </si>
  <si>
    <t>7.02998395280464e-09</t>
  </si>
  <si>
    <t>Wdr60</t>
  </si>
  <si>
    <t>2.68706280280409</t>
  </si>
  <si>
    <t>4.54649628756663e-09</t>
  </si>
  <si>
    <t>Cdx2</t>
  </si>
  <si>
    <t>2.68612047598786</t>
  </si>
  <si>
    <t>4.75326039035736e-05</t>
  </si>
  <si>
    <t>Stum</t>
  </si>
  <si>
    <t>2.68423346192555</t>
  </si>
  <si>
    <t>6.83237863909902e-05</t>
  </si>
  <si>
    <t>Rgma</t>
  </si>
  <si>
    <t>2.68350442115998</t>
  </si>
  <si>
    <t>0.000746703683502709</t>
  </si>
  <si>
    <t>Naip3</t>
  </si>
  <si>
    <t>2.67510950327642</t>
  </si>
  <si>
    <t>0.000449965668663746</t>
  </si>
  <si>
    <t>Tcea3</t>
  </si>
  <si>
    <t>2.67161052413356</t>
  </si>
  <si>
    <t>9.19721134807259e-06</t>
  </si>
  <si>
    <t>Ccdc106</t>
  </si>
  <si>
    <t>2.66946231393276</t>
  </si>
  <si>
    <t>0.00314961254626302</t>
  </si>
  <si>
    <t>Upk1a</t>
  </si>
  <si>
    <t>2.66909169184575</t>
  </si>
  <si>
    <t>7.80730036292106e-08</t>
  </si>
  <si>
    <t>LOC118568117</t>
  </si>
  <si>
    <t>2.66861471799612</t>
  </si>
  <si>
    <t>6.52561198279993e-06</t>
  </si>
  <si>
    <t>Rbpms2</t>
  </si>
  <si>
    <t>2.66764741985608</t>
  </si>
  <si>
    <t>0.000749824940405095</t>
  </si>
  <si>
    <t>Ccn2</t>
  </si>
  <si>
    <t>2.6676251893033</t>
  </si>
  <si>
    <t>4.51821358742901e-05</t>
  </si>
  <si>
    <t>Syn3</t>
  </si>
  <si>
    <t>2.66716614411487</t>
  </si>
  <si>
    <t>0.000251283661639878</t>
  </si>
  <si>
    <t>Hoga1</t>
  </si>
  <si>
    <t>2.66499938669523</t>
  </si>
  <si>
    <t>0.000354021359846138</t>
  </si>
  <si>
    <t>Fxyd6</t>
  </si>
  <si>
    <t>2.66206626826277</t>
  </si>
  <si>
    <t>7.36114855868247e-05</t>
  </si>
  <si>
    <t>Slc8a1</t>
  </si>
  <si>
    <t>2.66007821831478</t>
  </si>
  <si>
    <t>2.128791498543e-08</t>
  </si>
  <si>
    <t>Kcnk2</t>
  </si>
  <si>
    <t>2.65961825338459</t>
  </si>
  <si>
    <t>0.00257423095143044</t>
  </si>
  <si>
    <t>Papss2</t>
  </si>
  <si>
    <t>2.65585608145266</t>
  </si>
  <si>
    <t>5.910027608032e-05</t>
  </si>
  <si>
    <t>Sntg2</t>
  </si>
  <si>
    <t>2.65344697796153</t>
  </si>
  <si>
    <t>0.000398814946889008</t>
  </si>
  <si>
    <t>Tubb3</t>
  </si>
  <si>
    <t>2.65320203912241</t>
  </si>
  <si>
    <t>0.024420781162203</t>
  </si>
  <si>
    <t>Mpst</t>
  </si>
  <si>
    <t>2.65306383315309</t>
  </si>
  <si>
    <t>1.58505163072324e-05</t>
  </si>
  <si>
    <t>Cacna2d2</t>
  </si>
  <si>
    <t>2.65099256865773</t>
  </si>
  <si>
    <t>4.72444018059533e-05</t>
  </si>
  <si>
    <t>Lrp3</t>
  </si>
  <si>
    <t>2.65057013534155</t>
  </si>
  <si>
    <t>0.000789513960907001</t>
  </si>
  <si>
    <t>Phgr1</t>
  </si>
  <si>
    <t>2.64997272046777</t>
  </si>
  <si>
    <t>0.00010440600829576</t>
  </si>
  <si>
    <t>Eml1</t>
  </si>
  <si>
    <t>2.64878914207049</t>
  </si>
  <si>
    <t>0.000415990214989936</t>
  </si>
  <si>
    <t>Slc35f5</t>
  </si>
  <si>
    <t>2.64845204696692</t>
  </si>
  <si>
    <t>6.26087822813192e-05</t>
  </si>
  <si>
    <t>Lox</t>
  </si>
  <si>
    <t>2.64664392043756</t>
  </si>
  <si>
    <t>0.000478628831571687</t>
  </si>
  <si>
    <t>Plekha6</t>
  </si>
  <si>
    <t>2.64571480664079</t>
  </si>
  <si>
    <t>1.01611238595141e-05</t>
  </si>
  <si>
    <t>Large2</t>
  </si>
  <si>
    <t>2.64049092180497</t>
  </si>
  <si>
    <t>0.000179875811497331</t>
  </si>
  <si>
    <t>Cox7a1</t>
  </si>
  <si>
    <t>2.63918612245925</t>
  </si>
  <si>
    <t>0.0141962128322456</t>
  </si>
  <si>
    <t>Cmtm8</t>
  </si>
  <si>
    <t>2.63744087711128</t>
  </si>
  <si>
    <t>0.000327667593818012</t>
  </si>
  <si>
    <t>Rasef</t>
  </si>
  <si>
    <t>2.63326281289188</t>
  </si>
  <si>
    <t>0.000642442956593007</t>
  </si>
  <si>
    <t>Aqp11</t>
  </si>
  <si>
    <t>2.63063458437945</t>
  </si>
  <si>
    <t>0.00375732149478389</t>
  </si>
  <si>
    <t>Colec10</t>
  </si>
  <si>
    <t>2.62930714826795</t>
  </si>
  <si>
    <t>0.0256949488812481</t>
  </si>
  <si>
    <t>Smim6</t>
  </si>
  <si>
    <t>2.62919566791929</t>
  </si>
  <si>
    <t>1.07467308200163e-06</t>
  </si>
  <si>
    <t>Slc25a20</t>
  </si>
  <si>
    <t>2.62432242989832</t>
  </si>
  <si>
    <t>1.47534814009737e-10</t>
  </si>
  <si>
    <t>Srgap1</t>
  </si>
  <si>
    <t>2.61976373103869</t>
  </si>
  <si>
    <t>2.34694196839149e-11</t>
  </si>
  <si>
    <t>Tc2n</t>
  </si>
  <si>
    <t>2.61957661992576</t>
  </si>
  <si>
    <t>2.22547706124902e-07</t>
  </si>
  <si>
    <t>Cachd1</t>
  </si>
  <si>
    <t>2.6187649171012</t>
  </si>
  <si>
    <t>3.57037295886632e-05</t>
  </si>
  <si>
    <t>Higd1a</t>
  </si>
  <si>
    <t>2.61840186651109</t>
  </si>
  <si>
    <t>4.3073563630728e-09</t>
  </si>
  <si>
    <t>Mfap3l</t>
  </si>
  <si>
    <t>2.61816691030136</t>
  </si>
  <si>
    <t>0.000998763173937158</t>
  </si>
  <si>
    <t>Cald1</t>
  </si>
  <si>
    <t>2.61608627213475</t>
  </si>
  <si>
    <t>2.03639371506188e-07</t>
  </si>
  <si>
    <t>Scn7a</t>
  </si>
  <si>
    <t>2.61027803863793</t>
  </si>
  <si>
    <t>0.00056916103528765</t>
  </si>
  <si>
    <t>Hrh1</t>
  </si>
  <si>
    <t>2.60987443615008</t>
  </si>
  <si>
    <t>0.0408825203470784</t>
  </si>
  <si>
    <t>Perp</t>
  </si>
  <si>
    <t>2.60911666906056</t>
  </si>
  <si>
    <t>0.00184510314014607</t>
  </si>
  <si>
    <t>Tmem100</t>
  </si>
  <si>
    <t>2.60701486844555</t>
  </si>
  <si>
    <t>0.000375707771923011</t>
  </si>
  <si>
    <t>Neo1</t>
  </si>
  <si>
    <t>2.6014606985924</t>
  </si>
  <si>
    <t>0.000361233452027779</t>
  </si>
  <si>
    <t>Car8</t>
  </si>
  <si>
    <t>2.60045207117567</t>
  </si>
  <si>
    <t>4.20609117424767e-05</t>
  </si>
  <si>
    <t>S100a1</t>
  </si>
  <si>
    <t>2.6002502905538</t>
  </si>
  <si>
    <t>1.53981192866253e-15</t>
  </si>
  <si>
    <t>Rhbdl2</t>
  </si>
  <si>
    <t>2.59817226705789</t>
  </si>
  <si>
    <t>0.000704660360322496</t>
  </si>
  <si>
    <t>Chrm1</t>
  </si>
  <si>
    <t>2.59610889488915</t>
  </si>
  <si>
    <t>0.0340774557011215</t>
  </si>
  <si>
    <t>Bik</t>
  </si>
  <si>
    <t>2.59606827210436</t>
  </si>
  <si>
    <t>3.06537715101807e-05</t>
  </si>
  <si>
    <t>Gale</t>
  </si>
  <si>
    <t>2.59090041514405</t>
  </si>
  <si>
    <t>1.23976491131198e-06</t>
  </si>
  <si>
    <t>Hpdl</t>
  </si>
  <si>
    <t>2.5906492051844</t>
  </si>
  <si>
    <t>0.00442001229951924</t>
  </si>
  <si>
    <t>Sgpp2</t>
  </si>
  <si>
    <t>2.58977535602807</t>
  </si>
  <si>
    <t>6.58715826918855e-05</t>
  </si>
  <si>
    <t>Cblc</t>
  </si>
  <si>
    <t>2.58901308145161</t>
  </si>
  <si>
    <t>0.000227227971089976</t>
  </si>
  <si>
    <t>Myl9</t>
  </si>
  <si>
    <t>2.58638318884736</t>
  </si>
  <si>
    <t>0.000151959800360123</t>
  </si>
  <si>
    <t>Met</t>
  </si>
  <si>
    <t>2.58611887309239</t>
  </si>
  <si>
    <t>1.80462637748823e-06</t>
  </si>
  <si>
    <t>Arhgef37</t>
  </si>
  <si>
    <t>2.58504965005049</t>
  </si>
  <si>
    <t>3.1657356621015e-05</t>
  </si>
  <si>
    <t>Clmp</t>
  </si>
  <si>
    <t>2.5845921170093</t>
  </si>
  <si>
    <t>1.10170080399783e-06</t>
  </si>
  <si>
    <t>Pdk4</t>
  </si>
  <si>
    <t>2.58307079175347</t>
  </si>
  <si>
    <t>0.000166468306714522</t>
  </si>
  <si>
    <t>Tnxb</t>
  </si>
  <si>
    <t>2.5828954214208</t>
  </si>
  <si>
    <t>9.16143662582176e-05</t>
  </si>
  <si>
    <t>Itga2</t>
  </si>
  <si>
    <t>2.58138860865104</t>
  </si>
  <si>
    <t>1.78056776715131e-05</t>
  </si>
  <si>
    <t>Lgals4</t>
  </si>
  <si>
    <t>2.58118882641257</t>
  </si>
  <si>
    <t>0.000254888082833785</t>
  </si>
  <si>
    <t>Tcf7l1</t>
  </si>
  <si>
    <t>2.58075964154492</t>
  </si>
  <si>
    <t>1.94601481410238e-06</t>
  </si>
  <si>
    <t>BC016579</t>
  </si>
  <si>
    <t>2.57864946313686</t>
  </si>
  <si>
    <t>0.013831905046093</t>
  </si>
  <si>
    <t>Sytl4</t>
  </si>
  <si>
    <t>2.57629104143359</t>
  </si>
  <si>
    <t>9.62309755560031e-06</t>
  </si>
  <si>
    <t>Styk1</t>
  </si>
  <si>
    <t>2.57419209652324</t>
  </si>
  <si>
    <t>0.0114163823669018</t>
  </si>
  <si>
    <t>Ckmt1</t>
  </si>
  <si>
    <t>2.5726587584612</t>
  </si>
  <si>
    <t>0.00259180841955642</t>
  </si>
  <si>
    <t>Gna14</t>
  </si>
  <si>
    <t>2.56780513703302</t>
  </si>
  <si>
    <t>1.43619635853669e-07</t>
  </si>
  <si>
    <t>Vdr</t>
  </si>
  <si>
    <t>2.56692057740233</t>
  </si>
  <si>
    <t>3.20262232359404e-06</t>
  </si>
  <si>
    <t>Shroom2</t>
  </si>
  <si>
    <t>2.5660801008386</t>
  </si>
  <si>
    <t>1.03623013880966e-06</t>
  </si>
  <si>
    <t>Lad1</t>
  </si>
  <si>
    <t>2.56605378606105</t>
  </si>
  <si>
    <t>2.2047636393889e-09</t>
  </si>
  <si>
    <t>Olfml2b</t>
  </si>
  <si>
    <t>2.56583211388677</t>
  </si>
  <si>
    <t>8.480095388302e-06</t>
  </si>
  <si>
    <t>Gss</t>
  </si>
  <si>
    <t>2.56516087857181</t>
  </si>
  <si>
    <t>3.369865824187e-06</t>
  </si>
  <si>
    <t>Dnajc22</t>
  </si>
  <si>
    <t>2.56397520235277</t>
  </si>
  <si>
    <t>0.000188879526939872</t>
  </si>
  <si>
    <t>Akr1c13</t>
  </si>
  <si>
    <t>2.56092059837289</t>
  </si>
  <si>
    <t>5.70331894755597e-08</t>
  </si>
  <si>
    <t>Fads2</t>
  </si>
  <si>
    <t>2.55791180578685</t>
  </si>
  <si>
    <t>0.00118249730738382</t>
  </si>
  <si>
    <t>Abcb1a</t>
  </si>
  <si>
    <t>2.55667424173543</t>
  </si>
  <si>
    <t>0.0018332259992695</t>
  </si>
  <si>
    <t>Tm4sf20</t>
  </si>
  <si>
    <t>2.55538897703381</t>
  </si>
  <si>
    <t>0.0108739096348224</t>
  </si>
  <si>
    <t>Ccdc149</t>
  </si>
  <si>
    <t>2.54111480581068</t>
  </si>
  <si>
    <t>0.000394719885991217</t>
  </si>
  <si>
    <t>Plekhh1</t>
  </si>
  <si>
    <t>2.53874926570991</t>
  </si>
  <si>
    <t>0.000318466436109993</t>
  </si>
  <si>
    <t>Plat</t>
  </si>
  <si>
    <t>2.53819405273343</t>
  </si>
  <si>
    <t>0.00367689439008871</t>
  </si>
  <si>
    <t>Spry4</t>
  </si>
  <si>
    <t>2.53587563526449</t>
  </si>
  <si>
    <t>7.45265467753849e-07</t>
  </si>
  <si>
    <t>Txn-ps1</t>
  </si>
  <si>
    <t>2.53428011749173</t>
  </si>
  <si>
    <t>0.00360706319928669</t>
  </si>
  <si>
    <t>Kif1a</t>
  </si>
  <si>
    <t>2.53420830201087</t>
  </si>
  <si>
    <t>0.0250242390344378</t>
  </si>
  <si>
    <t>Clca3a2</t>
  </si>
  <si>
    <t>2.53206692948312</t>
  </si>
  <si>
    <t>0.0171709227712831</t>
  </si>
  <si>
    <t>Tln2</t>
  </si>
  <si>
    <t>2.53105545585556</t>
  </si>
  <si>
    <t>1.71948798377205e-05</t>
  </si>
  <si>
    <t>Tjp3</t>
  </si>
  <si>
    <t>2.52727883444324</t>
  </si>
  <si>
    <t>6.60823459585114e-06</t>
  </si>
  <si>
    <t>Adgrg1</t>
  </si>
  <si>
    <t>2.52253504515883</t>
  </si>
  <si>
    <t>1.0248972955764e-09</t>
  </si>
  <si>
    <t>Gstm7</t>
  </si>
  <si>
    <t>2.52242392880222</t>
  </si>
  <si>
    <t>3.19340207504311e-05</t>
  </si>
  <si>
    <t>Fer1l6</t>
  </si>
  <si>
    <t>2.52190501385164</t>
  </si>
  <si>
    <t>0.00262705396779609</t>
  </si>
  <si>
    <t>Sh2d4a</t>
  </si>
  <si>
    <t>2.51972874601121</t>
  </si>
  <si>
    <t>2.18712728003344e-08</t>
  </si>
  <si>
    <t>Akap1</t>
  </si>
  <si>
    <t>2.51867417695406</t>
  </si>
  <si>
    <t>1.78086603244434e-10</t>
  </si>
  <si>
    <t>Agt</t>
  </si>
  <si>
    <t>2.51550410046581</t>
  </si>
  <si>
    <t>0.000130509549076791</t>
  </si>
  <si>
    <t>Cd14</t>
  </si>
  <si>
    <t>2.51288267367728</t>
  </si>
  <si>
    <t>1.90580005090583e-05</t>
  </si>
  <si>
    <t>Zbtb7c</t>
  </si>
  <si>
    <t>2.51171340104485</t>
  </si>
  <si>
    <t>1.55819475136733e-05</t>
  </si>
  <si>
    <t>Anks6</t>
  </si>
  <si>
    <t>2.51169141485786</t>
  </si>
  <si>
    <t>0.00102575604166416</t>
  </si>
  <si>
    <t>Ripk4</t>
  </si>
  <si>
    <t>2.50978861495391</t>
  </si>
  <si>
    <t>0.00396530202025906</t>
  </si>
  <si>
    <t>Gpr82</t>
  </si>
  <si>
    <t>2.50816541027135</t>
  </si>
  <si>
    <t>0.00135052593947073</t>
  </si>
  <si>
    <t>Efnb2</t>
  </si>
  <si>
    <t>2.50614614511815</t>
  </si>
  <si>
    <t>9.77813711219916e-07</t>
  </si>
  <si>
    <t>Etv4</t>
  </si>
  <si>
    <t>2.50597995446429</t>
  </si>
  <si>
    <t>0.0054570252271973</t>
  </si>
  <si>
    <t>B3gnt3</t>
  </si>
  <si>
    <t>2.50196342381145</t>
  </si>
  <si>
    <t>0.00597437565910057</t>
  </si>
  <si>
    <t>Slc17a4</t>
  </si>
  <si>
    <t>2.50121154826848</t>
  </si>
  <si>
    <t>0.023868248718615</t>
  </si>
  <si>
    <t>Hoxa3</t>
  </si>
  <si>
    <t>2.50106417030082</t>
  </si>
  <si>
    <t>2.76482299778895e-07</t>
  </si>
  <si>
    <t>Bvht</t>
  </si>
  <si>
    <t>2.50007815627942</t>
  </si>
  <si>
    <t>0.000144661144803651</t>
  </si>
  <si>
    <t>Mgll</t>
  </si>
  <si>
    <t>2.49977724367024</t>
  </si>
  <si>
    <t>9.01348956607726e-08</t>
  </si>
  <si>
    <t>Pamr1</t>
  </si>
  <si>
    <t>2.49944283786745</t>
  </si>
  <si>
    <t>0.00438258707807024</t>
  </si>
  <si>
    <t>Mpzl2</t>
  </si>
  <si>
    <t>2.49889339922136</t>
  </si>
  <si>
    <t>6.87027244241777e-05</t>
  </si>
  <si>
    <t>Tead3</t>
  </si>
  <si>
    <t>2.49840556762386</t>
  </si>
  <si>
    <t>3.69962318803741e-09</t>
  </si>
  <si>
    <t>Agpat4</t>
  </si>
  <si>
    <t>2.49814774919789</t>
  </si>
  <si>
    <t>1.06306755744014e-16</t>
  </si>
  <si>
    <t>Ror2</t>
  </si>
  <si>
    <t>2.49793093588603</t>
  </si>
  <si>
    <t>0.00270884289631063</t>
  </si>
  <si>
    <t>Bag2</t>
  </si>
  <si>
    <t>2.49624419738697</t>
  </si>
  <si>
    <t>0.00331627801294449</t>
  </si>
  <si>
    <t>Trim46</t>
  </si>
  <si>
    <t>2.49545244373178</t>
  </si>
  <si>
    <t>0.000255568545943826</t>
  </si>
  <si>
    <t>Sdc2</t>
  </si>
  <si>
    <t>2.4928292216986</t>
  </si>
  <si>
    <t>5.22517489275104e-06</t>
  </si>
  <si>
    <t>Dagla</t>
  </si>
  <si>
    <t>2.49249188941027</t>
  </si>
  <si>
    <t>2.12081805240341e-06</t>
  </si>
  <si>
    <t>LOC118567733</t>
  </si>
  <si>
    <t>2.48933004909108</t>
  </si>
  <si>
    <t>0.00575325109730155</t>
  </si>
  <si>
    <t>Tacc2</t>
  </si>
  <si>
    <t>2.48668451941087</t>
  </si>
  <si>
    <t>5.82932131149232e-07</t>
  </si>
  <si>
    <t>Fam3b</t>
  </si>
  <si>
    <t>2.48633399036914</t>
  </si>
  <si>
    <t>0.00763356049468889</t>
  </si>
  <si>
    <t>Sptbn2</t>
  </si>
  <si>
    <t>2.48395393095847</t>
  </si>
  <si>
    <t>0.000143294495301492</t>
  </si>
  <si>
    <t>Fam162a</t>
  </si>
  <si>
    <t>2.48360732258036</t>
  </si>
  <si>
    <t>5.57047789100198e-06</t>
  </si>
  <si>
    <t>Tmem30b</t>
  </si>
  <si>
    <t>2.48320319415767</t>
  </si>
  <si>
    <t>0.00275071224618567</t>
  </si>
  <si>
    <t>Slc44a1</t>
  </si>
  <si>
    <t>2.48176352067046</t>
  </si>
  <si>
    <t>1.02634906134772e-10</t>
  </si>
  <si>
    <t>Atp8a2</t>
  </si>
  <si>
    <t>2.48034027427469</t>
  </si>
  <si>
    <t>6.24082459991835e-05</t>
  </si>
  <si>
    <t>Gucy2c</t>
  </si>
  <si>
    <t>2.47883714807566</t>
  </si>
  <si>
    <t>0.0185824217039937</t>
  </si>
  <si>
    <t>Snx24</t>
  </si>
  <si>
    <t>2.47508402667758</t>
  </si>
  <si>
    <t>1.98344366364386e-06</t>
  </si>
  <si>
    <t>Erfe</t>
  </si>
  <si>
    <t>2.47427174069206</t>
  </si>
  <si>
    <t>0.0217488793839819</t>
  </si>
  <si>
    <t>Atoh1</t>
  </si>
  <si>
    <t>2.47390371596784</t>
  </si>
  <si>
    <t>6.38768902745336e-05</t>
  </si>
  <si>
    <t>Serf1</t>
  </si>
  <si>
    <t>2.47233123765965</t>
  </si>
  <si>
    <t>6.81425807496359e-05</t>
  </si>
  <si>
    <t>Ednrb</t>
  </si>
  <si>
    <t>2.46895375888206</t>
  </si>
  <si>
    <t>4.75992659066801e-05</t>
  </si>
  <si>
    <t>Gli1</t>
  </si>
  <si>
    <t>2.46412263820091</t>
  </si>
  <si>
    <t>0.00120404019707782</t>
  </si>
  <si>
    <t>Fzd8</t>
  </si>
  <si>
    <t>2.46361853804412</t>
  </si>
  <si>
    <t>0.000199041315121115</t>
  </si>
  <si>
    <t>Ctbp2</t>
  </si>
  <si>
    <t>2.46136634398332</t>
  </si>
  <si>
    <t>7.91136846341374e-11</t>
  </si>
  <si>
    <t>Khdrbs3</t>
  </si>
  <si>
    <t>2.46080901768541</t>
  </si>
  <si>
    <t>1.9878608367371e-05</t>
  </si>
  <si>
    <t>Magi1</t>
  </si>
  <si>
    <t>2.45977761692559</t>
  </si>
  <si>
    <t>2.33980091004856e-05</t>
  </si>
  <si>
    <t>Pcsk1</t>
  </si>
  <si>
    <t>2.45791574442623</t>
  </si>
  <si>
    <t>0.0260042285412552</t>
  </si>
  <si>
    <t>Nrtn</t>
  </si>
  <si>
    <t>2.45705441024017</t>
  </si>
  <si>
    <t>0.00045349820534063</t>
  </si>
  <si>
    <t>Zbtb16</t>
  </si>
  <si>
    <t>2.45613944392893</t>
  </si>
  <si>
    <t>0.000370445398060109</t>
  </si>
  <si>
    <t>Pcp4l1</t>
  </si>
  <si>
    <t>2.45608714541487</t>
  </si>
  <si>
    <t>0.000569074601859855</t>
  </si>
  <si>
    <t>Tmem79</t>
  </si>
  <si>
    <t>2.45574894479158</t>
  </si>
  <si>
    <t>6.95644491612183e-05</t>
  </si>
  <si>
    <t>Baiap2l1</t>
  </si>
  <si>
    <t>2.4553206883226</t>
  </si>
  <si>
    <t>6.81143609799604e-05</t>
  </si>
  <si>
    <t>Syt7</t>
  </si>
  <si>
    <t>2.45372523657418</t>
  </si>
  <si>
    <t>0.00276141423893422</t>
  </si>
  <si>
    <t>Sgcd</t>
  </si>
  <si>
    <t>2.45343761514087</t>
  </si>
  <si>
    <t>0.0258570612503999</t>
  </si>
  <si>
    <t>Nbea</t>
  </si>
  <si>
    <t>2.45275968577095</t>
  </si>
  <si>
    <t>0.000373467187851748</t>
  </si>
  <si>
    <t>Ido1</t>
  </si>
  <si>
    <t>2.45043123580988</t>
  </si>
  <si>
    <t>0.00319942604578668</t>
  </si>
  <si>
    <t>Dhx32</t>
  </si>
  <si>
    <t>2.4503633137017</t>
  </si>
  <si>
    <t>2.08243096973952e-08</t>
  </si>
  <si>
    <t>Hoxb7</t>
  </si>
  <si>
    <t>2.44828641090488</t>
  </si>
  <si>
    <t>0.0103911887196183</t>
  </si>
  <si>
    <t>Ntn1</t>
  </si>
  <si>
    <t>2.44639385559314</t>
  </si>
  <si>
    <t>5.56314473673494e-06</t>
  </si>
  <si>
    <t>Slc35d1</t>
  </si>
  <si>
    <t>2.4453399040629</t>
  </si>
  <si>
    <t>0.000237877247789289</t>
  </si>
  <si>
    <t>Sdsl</t>
  </si>
  <si>
    <t>2.44254494684517</t>
  </si>
  <si>
    <t>0.000929910260088627</t>
  </si>
  <si>
    <t>Deptor</t>
  </si>
  <si>
    <t>2.44098181163303</t>
  </si>
  <si>
    <t>1.04439899463918e-11</t>
  </si>
  <si>
    <t>Omp</t>
  </si>
  <si>
    <t>2.43821313349844</t>
  </si>
  <si>
    <t>1.39844509084504e-05</t>
  </si>
  <si>
    <t>Kcnh3</t>
  </si>
  <si>
    <t>2.43533476370944</t>
  </si>
  <si>
    <t>0.000942652492794672</t>
  </si>
  <si>
    <t>Sdcbp2</t>
  </si>
  <si>
    <t>2.43307687814597</t>
  </si>
  <si>
    <t>6.61452474448932e-05</t>
  </si>
  <si>
    <t>Rgmb</t>
  </si>
  <si>
    <t>2.43182242619979</t>
  </si>
  <si>
    <t>1.22320208612953e-06</t>
  </si>
  <si>
    <t>Col3a1</t>
  </si>
  <si>
    <t>2.42907296117059</t>
  </si>
  <si>
    <t>5.13791894992175e-11</t>
  </si>
  <si>
    <t>Fzd5</t>
  </si>
  <si>
    <t>2.42808826855483</t>
  </si>
  <si>
    <t>8.74626535416947e-05</t>
  </si>
  <si>
    <t>Adamts4</t>
  </si>
  <si>
    <t>2.42752923318248</t>
  </si>
  <si>
    <t>5.48197483786366e-05</t>
  </si>
  <si>
    <t>Lrfn4</t>
  </si>
  <si>
    <t>2.4274703345265</t>
  </si>
  <si>
    <t>7.07051572515005e-08</t>
  </si>
  <si>
    <t>Ednra</t>
  </si>
  <si>
    <t>2.42667278290192</t>
  </si>
  <si>
    <t>9.11135915591261e-05</t>
  </si>
  <si>
    <t>Atp1b1</t>
  </si>
  <si>
    <t>2.42336287443307</t>
  </si>
  <si>
    <t>0.00550377687893306</t>
  </si>
  <si>
    <t>Ggh</t>
  </si>
  <si>
    <t>2.41986840594365</t>
  </si>
  <si>
    <t>0.000999562880832093</t>
  </si>
  <si>
    <t>Bdkrb2</t>
  </si>
  <si>
    <t>2.41932648643493</t>
  </si>
  <si>
    <t>5.77558495692791e-05</t>
  </si>
  <si>
    <t>Dtna</t>
  </si>
  <si>
    <t>2.41847340694539</t>
  </si>
  <si>
    <t>0.039618663383663</t>
  </si>
  <si>
    <t>Cds1</t>
  </si>
  <si>
    <t>2.41685149961087</t>
  </si>
  <si>
    <t>0.000502557893611608</t>
  </si>
  <si>
    <t>Bicdl2</t>
  </si>
  <si>
    <t>2.41648646733784</t>
  </si>
  <si>
    <t>0.00120580651470795</t>
  </si>
  <si>
    <t>Mgat4b</t>
  </si>
  <si>
    <t>2.41640204730648</t>
  </si>
  <si>
    <t>2.72578569019659e-10</t>
  </si>
  <si>
    <t>Fgf9</t>
  </si>
  <si>
    <t>2.41600691903602</t>
  </si>
  <si>
    <t>0.00444948953036759</t>
  </si>
  <si>
    <t>Rab15</t>
  </si>
  <si>
    <t>2.41583025425552</t>
  </si>
  <si>
    <t>0.000137059760616123</t>
  </si>
  <si>
    <t>Ift74</t>
  </si>
  <si>
    <t>2.41501881914193</t>
  </si>
  <si>
    <t>5.57191968157134e-05</t>
  </si>
  <si>
    <t>Cldn12</t>
  </si>
  <si>
    <t>2.41367558761943</t>
  </si>
  <si>
    <t>4.93204718963715e-06</t>
  </si>
  <si>
    <t>Lurap1l</t>
  </si>
  <si>
    <t>2.4083011720932</t>
  </si>
  <si>
    <t>3.31592079210664e-07</t>
  </si>
  <si>
    <t>Tcf7l2</t>
  </si>
  <si>
    <t>2.40744877709042</t>
  </si>
  <si>
    <t>1.27749071992788e-05</t>
  </si>
  <si>
    <t>Tmem98</t>
  </si>
  <si>
    <t>2.40483490222379</t>
  </si>
  <si>
    <t>0.000875440812785763</t>
  </si>
  <si>
    <t>Slc1a4</t>
  </si>
  <si>
    <t>2.4039838167686</t>
  </si>
  <si>
    <t>1.13638065004241e-07</t>
  </si>
  <si>
    <t>Ndn</t>
  </si>
  <si>
    <t>2.40269444737724</t>
  </si>
  <si>
    <t>0.00199692261323204</t>
  </si>
  <si>
    <t>Grtp1</t>
  </si>
  <si>
    <t>2.4015412731011</t>
  </si>
  <si>
    <t>0.000425922398770921</t>
  </si>
  <si>
    <t>Ndrg2</t>
  </si>
  <si>
    <t>2.40038673069036</t>
  </si>
  <si>
    <t>7.24497392667522e-07</t>
  </si>
  <si>
    <t>Bspry</t>
  </si>
  <si>
    <t>2.40026727372043</t>
  </si>
  <si>
    <t>8.12373249344343e-05</t>
  </si>
  <si>
    <t>Urah</t>
  </si>
  <si>
    <t>2.39700489060948</t>
  </si>
  <si>
    <t>0.0350763215062951</t>
  </si>
  <si>
    <t>Cables1</t>
  </si>
  <si>
    <t>2.3936771731084</t>
  </si>
  <si>
    <t>8.07343713181243e-05</t>
  </si>
  <si>
    <t>Atp9a</t>
  </si>
  <si>
    <t>2.39152123661651</t>
  </si>
  <si>
    <t>0.00102688582547459</t>
  </si>
  <si>
    <t>Epb41l4a</t>
  </si>
  <si>
    <t>2.39016468032245</t>
  </si>
  <si>
    <t>0.0359653330343556</t>
  </si>
  <si>
    <t>Abcb6</t>
  </si>
  <si>
    <t>2.38854324558156</t>
  </si>
  <si>
    <t>3.4353648388677e-06</t>
  </si>
  <si>
    <t>Egfr</t>
  </si>
  <si>
    <t>2.38809648619512</t>
  </si>
  <si>
    <t>8.04485449421077e-06</t>
  </si>
  <si>
    <t>Tmem181c-ps</t>
  </si>
  <si>
    <t>2.38784421637399</t>
  </si>
  <si>
    <t>2.25178067862849e-05</t>
  </si>
  <si>
    <t>Mapk13</t>
  </si>
  <si>
    <t>2.38742853374983</t>
  </si>
  <si>
    <t>0.00173371805326086</t>
  </si>
  <si>
    <t>Gpc3</t>
  </si>
  <si>
    <t>2.38517329637434</t>
  </si>
  <si>
    <t>0.00952950988976876</t>
  </si>
  <si>
    <t>Usp53</t>
  </si>
  <si>
    <t>2.38366680041855</t>
  </si>
  <si>
    <t>7.06440624504553e-10</t>
  </si>
  <si>
    <t>Apol10a</t>
  </si>
  <si>
    <t>2.38236249200436</t>
  </si>
  <si>
    <t>0.000754651812439615</t>
  </si>
  <si>
    <t>Hhip</t>
  </si>
  <si>
    <t>2.38157653902238</t>
  </si>
  <si>
    <t>0.000502981789916075</t>
  </si>
  <si>
    <t>Foxq1</t>
  </si>
  <si>
    <t>2.37603698946196</t>
  </si>
  <si>
    <t>0.00125617742718083</t>
  </si>
  <si>
    <t>Slc35a1</t>
  </si>
  <si>
    <t>2.37598727253812</t>
  </si>
  <si>
    <t>1.44895896322474e-08</t>
  </si>
  <si>
    <t>St3gal3</t>
  </si>
  <si>
    <t>2.37569731068675</t>
  </si>
  <si>
    <t>4.95117863095468e-07</t>
  </si>
  <si>
    <t>Rap1gap</t>
  </si>
  <si>
    <t>2.37553155254842</t>
  </si>
  <si>
    <t>5.62356135014961e-08</t>
  </si>
  <si>
    <t>2.37527734154237</t>
  </si>
  <si>
    <t>0.00584488615432949</t>
  </si>
  <si>
    <t>Pafah2</t>
  </si>
  <si>
    <t>2.37165670544853</t>
  </si>
  <si>
    <t>2.96115536991011e-07</t>
  </si>
  <si>
    <t>Tpsg1</t>
  </si>
  <si>
    <t>2.37086910995286</t>
  </si>
  <si>
    <t>0.00290487385147033</t>
  </si>
  <si>
    <t>Postn</t>
  </si>
  <si>
    <t>2.36557375458466</t>
  </si>
  <si>
    <t>9.57469863785468e-07</t>
  </si>
  <si>
    <t>Nkain1</t>
  </si>
  <si>
    <t>2.36528878542684</t>
  </si>
  <si>
    <t>0.00259326450769552</t>
  </si>
  <si>
    <t>Myo1d</t>
  </si>
  <si>
    <t>2.36515818699063</t>
  </si>
  <si>
    <t>0.000197098688589047</t>
  </si>
  <si>
    <t>Cracr2b</t>
  </si>
  <si>
    <t>2.3639493850785</t>
  </si>
  <si>
    <t>0.000316063499124253</t>
  </si>
  <si>
    <t>Ctxn1</t>
  </si>
  <si>
    <t>2.36339417192944</t>
  </si>
  <si>
    <t>1.35389212955667e-05</t>
  </si>
  <si>
    <t>Anxa1</t>
  </si>
  <si>
    <t>2.3622879922595</t>
  </si>
  <si>
    <t>3.31909493087614e-05</t>
  </si>
  <si>
    <t>Cdc42ep5</t>
  </si>
  <si>
    <t>2.3620337644259</t>
  </si>
  <si>
    <t>0.000750362037437857</t>
  </si>
  <si>
    <t>Tmem44</t>
  </si>
  <si>
    <t>2.36066885077187</t>
  </si>
  <si>
    <t>4.30264820361317e-05</t>
  </si>
  <si>
    <t>Elf3</t>
  </si>
  <si>
    <t>2.35933842980201</t>
  </si>
  <si>
    <t>0.00362907113726126</t>
  </si>
  <si>
    <t>Cyp2j6</t>
  </si>
  <si>
    <t>2.35810998189752</t>
  </si>
  <si>
    <t>0.00300430437407192</t>
  </si>
  <si>
    <t>Ano10</t>
  </si>
  <si>
    <t>2.35809656459627</t>
  </si>
  <si>
    <t>3.07231721470594e-05</t>
  </si>
  <si>
    <t>Lmln</t>
  </si>
  <si>
    <t>2.35626029199429</t>
  </si>
  <si>
    <t>0.000101704225583007</t>
  </si>
  <si>
    <t>Ampd3</t>
  </si>
  <si>
    <t>2.35578647436082</t>
  </si>
  <si>
    <t>3.04312095106698e-09</t>
  </si>
  <si>
    <t>Col6a3</t>
  </si>
  <si>
    <t>2.35574563513287</t>
  </si>
  <si>
    <t>2.99545681134945e-13</t>
  </si>
  <si>
    <t>Ctse</t>
  </si>
  <si>
    <t>2.35467428301286</t>
  </si>
  <si>
    <t>0.0106400791793654</t>
  </si>
  <si>
    <t>Gata6os</t>
  </si>
  <si>
    <t>2.35358569144092</t>
  </si>
  <si>
    <t>0.0284001295864147</t>
  </si>
  <si>
    <t>2.35228146104291</t>
  </si>
  <si>
    <t>0.00115387918152778</t>
  </si>
  <si>
    <t>Cyb561</t>
  </si>
  <si>
    <t>2.34975241854531</t>
  </si>
  <si>
    <t>0.000253562659957758</t>
  </si>
  <si>
    <t>Tlcd3a</t>
  </si>
  <si>
    <t>2.3490646939636</t>
  </si>
  <si>
    <t>1.9241507893281e-06</t>
  </si>
  <si>
    <t>Galnt7</t>
  </si>
  <si>
    <t>2.34893358808564</t>
  </si>
  <si>
    <t>1.52386855427514e-09</t>
  </si>
  <si>
    <t>Ptgfrn</t>
  </si>
  <si>
    <t>2.34605169785951</t>
  </si>
  <si>
    <t>4.0221020425465e-06</t>
  </si>
  <si>
    <t>Smim31</t>
  </si>
  <si>
    <t>2.34489334348344</t>
  </si>
  <si>
    <t>0.00754880849020125</t>
  </si>
  <si>
    <t>Clstn1</t>
  </si>
  <si>
    <t>2.34430799081346</t>
  </si>
  <si>
    <t>4.28479450351228e-07</t>
  </si>
  <si>
    <t>Ttc6</t>
  </si>
  <si>
    <t>2.34412601560992</t>
  </si>
  <si>
    <t>0.00214294335305975</t>
  </si>
  <si>
    <t>Misp3</t>
  </si>
  <si>
    <t>2.33774334167576</t>
  </si>
  <si>
    <t>0.00252122731341971</t>
  </si>
  <si>
    <t>Ccdc116</t>
  </si>
  <si>
    <t>2.33710444521892</t>
  </si>
  <si>
    <t>0.000259263646209731</t>
  </si>
  <si>
    <t>Tgfb2</t>
  </si>
  <si>
    <t>2.33572362496449</t>
  </si>
  <si>
    <t>0.000516555770250614</t>
  </si>
  <si>
    <t>Frk</t>
  </si>
  <si>
    <t>2.33308937088886</t>
  </si>
  <si>
    <t>0.00637245842478253</t>
  </si>
  <si>
    <t>Dusp9</t>
  </si>
  <si>
    <t>2.32864750479217</t>
  </si>
  <si>
    <t>0.0321518778028744</t>
  </si>
  <si>
    <t>Ces2c</t>
  </si>
  <si>
    <t>2.32861109145986</t>
  </si>
  <si>
    <t>0.00185862926149705</t>
  </si>
  <si>
    <t>Glp2r</t>
  </si>
  <si>
    <t>2.3280208017018</t>
  </si>
  <si>
    <t>0.0207605119913452</t>
  </si>
  <si>
    <t>Pglyrp1</t>
  </si>
  <si>
    <t>2.32768472978108</t>
  </si>
  <si>
    <t>0.000172319577305267</t>
  </si>
  <si>
    <t>Dmpk</t>
  </si>
  <si>
    <t>2.32657583894454</t>
  </si>
  <si>
    <t>2.31670286814778e-05</t>
  </si>
  <si>
    <t>Lrp4</t>
  </si>
  <si>
    <t>2.32475966010854</t>
  </si>
  <si>
    <t>9.06750457103931e-05</t>
  </si>
  <si>
    <t>Thsd4</t>
  </si>
  <si>
    <t>2.32470191785105</t>
  </si>
  <si>
    <t>0.000134814041651123</t>
  </si>
  <si>
    <t>Hes1</t>
  </si>
  <si>
    <t>2.32466592856925</t>
  </si>
  <si>
    <t>2.92168641073446e-10</t>
  </si>
  <si>
    <t>Ap1m2</t>
  </si>
  <si>
    <t>2.32372144616094</t>
  </si>
  <si>
    <t>4.49132601092388e-06</t>
  </si>
  <si>
    <t>Arhgap5</t>
  </si>
  <si>
    <t>2.32353792771738</t>
  </si>
  <si>
    <t>3.83058219388043e-06</t>
  </si>
  <si>
    <t>Col5a1</t>
  </si>
  <si>
    <t>2.32266982209734</t>
  </si>
  <si>
    <t>6.83671616188693e-10</t>
  </si>
  <si>
    <t>Ptp4a1</t>
  </si>
  <si>
    <t>2.32155877760484</t>
  </si>
  <si>
    <t>5.19008604772924e-07</t>
  </si>
  <si>
    <t>Thrb</t>
  </si>
  <si>
    <t>2.32143082717103</t>
  </si>
  <si>
    <t>6.61383999445513e-05</t>
  </si>
  <si>
    <t>Appl2</t>
  </si>
  <si>
    <t>2.32113355825535</t>
  </si>
  <si>
    <t>1.47965267759646e-09</t>
  </si>
  <si>
    <t>Plekhb1</t>
  </si>
  <si>
    <t>2.32038742345083</t>
  </si>
  <si>
    <t>0.0074394173044801</t>
  </si>
  <si>
    <t>Ckb</t>
  </si>
  <si>
    <t>2.31893898689145</t>
  </si>
  <si>
    <t>5.69488336355059e-07</t>
  </si>
  <si>
    <t>Fuom</t>
  </si>
  <si>
    <t>2.31885229314022</t>
  </si>
  <si>
    <t>1.90489104149244e-05</t>
  </si>
  <si>
    <t>Efna1</t>
  </si>
  <si>
    <t>2.31836303149672</t>
  </si>
  <si>
    <t>0.00147031564907783</t>
  </si>
  <si>
    <t>Itga3</t>
  </si>
  <si>
    <t>2.31693835819823</t>
  </si>
  <si>
    <t>0.00829572041734268</t>
  </si>
  <si>
    <t>Naip6</t>
  </si>
  <si>
    <t>2.31506197756223</t>
  </si>
  <si>
    <t>0.00241941965620565</t>
  </si>
  <si>
    <t>Zfhx3</t>
  </si>
  <si>
    <t>2.31455411233959</t>
  </si>
  <si>
    <t>6.27929058828021e-09</t>
  </si>
  <si>
    <t>Acvr2b</t>
  </si>
  <si>
    <t>2.31424154018521</t>
  </si>
  <si>
    <t>1.2139621449312e-05</t>
  </si>
  <si>
    <t>Sema5a</t>
  </si>
  <si>
    <t>2.31396094391893</t>
  </si>
  <si>
    <t>5.36830719082041e-06</t>
  </si>
  <si>
    <t>Tmem253</t>
  </si>
  <si>
    <t>2.31379245610745</t>
  </si>
  <si>
    <t>0.00746498898130465</t>
  </si>
  <si>
    <t>Ret</t>
  </si>
  <si>
    <t>2.31373645928244</t>
  </si>
  <si>
    <t>0.0439982751371708</t>
  </si>
  <si>
    <t>Cracdl</t>
  </si>
  <si>
    <t>2.31344170113241</t>
  </si>
  <si>
    <t>0.00110140505702484</t>
  </si>
  <si>
    <t>Ckm</t>
  </si>
  <si>
    <t>2.31336623618987</t>
  </si>
  <si>
    <t>0.0101844912086908</t>
  </si>
  <si>
    <t>Gulp1</t>
  </si>
  <si>
    <t>2.31329996061081</t>
  </si>
  <si>
    <t>0.0125939469532835</t>
  </si>
  <si>
    <t>Bmp7</t>
  </si>
  <si>
    <t>2.31326082578759</t>
  </si>
  <si>
    <t>9.35679407682484e-06</t>
  </si>
  <si>
    <t>Mfap4</t>
  </si>
  <si>
    <t>2.30674223500919</t>
  </si>
  <si>
    <t>0.000796356898087191</t>
  </si>
  <si>
    <t>Spry2</t>
  </si>
  <si>
    <t>2.30562541571185</t>
  </si>
  <si>
    <t>0.000236731269767908</t>
  </si>
  <si>
    <t>Tent5b</t>
  </si>
  <si>
    <t>2.30549219306858</t>
  </si>
  <si>
    <t>0.0184461591817557</t>
  </si>
  <si>
    <t>Vsig2</t>
  </si>
  <si>
    <t>2.30385898121132</t>
  </si>
  <si>
    <t>0.000311152013819715</t>
  </si>
  <si>
    <t>LOC118567348</t>
  </si>
  <si>
    <t>2.30368889444727</t>
  </si>
  <si>
    <t>0.0241280127827286</t>
  </si>
  <si>
    <t>Gas1</t>
  </si>
  <si>
    <t>2.30277069889829</t>
  </si>
  <si>
    <t>7.15152880114891e-05</t>
  </si>
  <si>
    <t>Aig1</t>
  </si>
  <si>
    <t>2.30230014697943</t>
  </si>
  <si>
    <t>6.22951799215375e-09</t>
  </si>
  <si>
    <t>Btbd3</t>
  </si>
  <si>
    <t>2.30127075180346</t>
  </si>
  <si>
    <t>3.53765557081043e-07</t>
  </si>
  <si>
    <t>Kctd15</t>
  </si>
  <si>
    <t>2.30081494273924</t>
  </si>
  <si>
    <t>0.00563018143747454</t>
  </si>
  <si>
    <t>Hr</t>
  </si>
  <si>
    <t>2.30041882020617</t>
  </si>
  <si>
    <t>3.08712306203464e-05</t>
  </si>
  <si>
    <t>Tmem119</t>
  </si>
  <si>
    <t>2.29929435479392</t>
  </si>
  <si>
    <t>4.16242634555856e-06</t>
  </si>
  <si>
    <t>Tle1</t>
  </si>
  <si>
    <t>2.29681321467144</t>
  </si>
  <si>
    <t>2.75786833788704e-08</t>
  </si>
  <si>
    <t>Plekha8</t>
  </si>
  <si>
    <t>2.29640723596768</t>
  </si>
  <si>
    <t>2.34887684488255e-05</t>
  </si>
  <si>
    <t>Sh3bgrl2</t>
  </si>
  <si>
    <t>2.29571217688314</t>
  </si>
  <si>
    <t>9.99377876351077e-05</t>
  </si>
  <si>
    <t>Angptl7</t>
  </si>
  <si>
    <t>2.29352992130052</t>
  </si>
  <si>
    <t>0.00349124473038523</t>
  </si>
  <si>
    <t>Sel1l3</t>
  </si>
  <si>
    <t>2.29336804556001</t>
  </si>
  <si>
    <t>0.0108374402642472</t>
  </si>
  <si>
    <t>Cisd3b</t>
  </si>
  <si>
    <t>2.2927471094966</t>
  </si>
  <si>
    <t>0.000354550825127497</t>
  </si>
  <si>
    <t>Lzts2</t>
  </si>
  <si>
    <t>2.29249430844663</t>
  </si>
  <si>
    <t>1.74390373287816e-10</t>
  </si>
  <si>
    <t>Slc6a9</t>
  </si>
  <si>
    <t>2.29186372965829</t>
  </si>
  <si>
    <t>9.99299941594417e-06</t>
  </si>
  <si>
    <t>Tnc</t>
  </si>
  <si>
    <t>2.29027198727236</t>
  </si>
  <si>
    <t>6.22842072356893e-05</t>
  </si>
  <si>
    <t>Ncald</t>
  </si>
  <si>
    <t>2.28640908386385</t>
  </si>
  <si>
    <t>0.000876329449625438</t>
  </si>
  <si>
    <t>2.28620421767883</t>
  </si>
  <si>
    <t>0.000559829216372559</t>
  </si>
  <si>
    <t>Gtf2ird1</t>
  </si>
  <si>
    <t>2.28577644277619</t>
  </si>
  <si>
    <t>8.08615887693802e-09</t>
  </si>
  <si>
    <t>Rab27b</t>
  </si>
  <si>
    <t>2.28559478126666</t>
  </si>
  <si>
    <t>0.00507687306101142</t>
  </si>
  <si>
    <t>Lrrc3</t>
  </si>
  <si>
    <t>2.28518933755866</t>
  </si>
  <si>
    <t>0.000185790091980181</t>
  </si>
  <si>
    <t>Cdcp1</t>
  </si>
  <si>
    <t>2.27996242503907</t>
  </si>
  <si>
    <t>0.0103136110967195</t>
  </si>
  <si>
    <t>Bbof1</t>
  </si>
  <si>
    <t>2.27964819361985</t>
  </si>
  <si>
    <t>0.00275322234234245</t>
  </si>
  <si>
    <t>Vsig10</t>
  </si>
  <si>
    <t>2.27828582518462</t>
  </si>
  <si>
    <t>9.99135263326834e-07</t>
  </si>
  <si>
    <t>Kdelr3</t>
  </si>
  <si>
    <t>2.27798165713528</t>
  </si>
  <si>
    <t>9.33723123512044e-05</t>
  </si>
  <si>
    <t>Ncam1</t>
  </si>
  <si>
    <t>2.27562629878057</t>
  </si>
  <si>
    <t>2.96256279859406e-05</t>
  </si>
  <si>
    <t>Mcpt1</t>
  </si>
  <si>
    <t>2.27534436106998</t>
  </si>
  <si>
    <t>0.0100574246863113</t>
  </si>
  <si>
    <t>Hpgd</t>
  </si>
  <si>
    <t>2.2733363491458</t>
  </si>
  <si>
    <t>3.07421142887212e-07</t>
  </si>
  <si>
    <t>Ufsp1</t>
  </si>
  <si>
    <t>2.27327626173818</t>
  </si>
  <si>
    <t>4.8269500963342e-05</t>
  </si>
  <si>
    <t>Krt8-ps</t>
  </si>
  <si>
    <t>2.27036638573257</t>
  </si>
  <si>
    <t>0.00329265950019471</t>
  </si>
  <si>
    <t>Acads</t>
  </si>
  <si>
    <t>2.27000698512213</t>
  </si>
  <si>
    <t>1.50951057662224e-06</t>
  </si>
  <si>
    <t>Capn5</t>
  </si>
  <si>
    <t>2.2699453062873</t>
  </si>
  <si>
    <t>1.46138000674954e-10</t>
  </si>
  <si>
    <t>Fkbp9</t>
  </si>
  <si>
    <t>2.26891789213716</t>
  </si>
  <si>
    <t>2.10660314774541e-05</t>
  </si>
  <si>
    <t>Trim6</t>
  </si>
  <si>
    <t>2.26879043297363</t>
  </si>
  <si>
    <t>5.18144567952239e-06</t>
  </si>
  <si>
    <t>Afg1l</t>
  </si>
  <si>
    <t>2.2659792604583</t>
  </si>
  <si>
    <t>2.21669774011921e-07</t>
  </si>
  <si>
    <t>Cnksr1</t>
  </si>
  <si>
    <t>2.26462015709985</t>
  </si>
  <si>
    <t>0.00767095105173424</t>
  </si>
  <si>
    <t>Gjb2</t>
  </si>
  <si>
    <t>2.26426967669971</t>
  </si>
  <si>
    <t>0.0362414204777424</t>
  </si>
  <si>
    <t>Camk2n1</t>
  </si>
  <si>
    <t>2.26003037478816</t>
  </si>
  <si>
    <t>0.00450443666522435</t>
  </si>
  <si>
    <t>Wscd2</t>
  </si>
  <si>
    <t>2.25810443862707</t>
  </si>
  <si>
    <t>0.00494873978855808</t>
  </si>
  <si>
    <t>Vipr1</t>
  </si>
  <si>
    <t>2.25794443696755</t>
  </si>
  <si>
    <t>2.44434779038013e-06</t>
  </si>
  <si>
    <t>Cep170b</t>
  </si>
  <si>
    <t>2.25695109629037</t>
  </si>
  <si>
    <t>1.18806729574244e-06</t>
  </si>
  <si>
    <t>Saa3</t>
  </si>
  <si>
    <t>2.25612194078214</t>
  </si>
  <si>
    <t>0.00685193087638267</t>
  </si>
  <si>
    <t>Capn9</t>
  </si>
  <si>
    <t>2.25350986045245</t>
  </si>
  <si>
    <t>0.00202921673652343</t>
  </si>
  <si>
    <t>Peg3</t>
  </si>
  <si>
    <t>2.2530237177145</t>
  </si>
  <si>
    <t>0.00507736938267094</t>
  </si>
  <si>
    <t>Tns1</t>
  </si>
  <si>
    <t>2.25229546780908</t>
  </si>
  <si>
    <t>2.10664275492018e-05</t>
  </si>
  <si>
    <t>Etl4</t>
  </si>
  <si>
    <t>2.24931357547323</t>
  </si>
  <si>
    <t>1.85268594027022e-05</t>
  </si>
  <si>
    <t>Amot</t>
  </si>
  <si>
    <t>2.24892799039301</t>
  </si>
  <si>
    <t>2.46492549570791e-05</t>
  </si>
  <si>
    <t>Pxdn</t>
  </si>
  <si>
    <t>2.2458936461137</t>
  </si>
  <si>
    <t>9.75500804194012e-08</t>
  </si>
  <si>
    <t>Golph3l</t>
  </si>
  <si>
    <t>2.24577875362488</t>
  </si>
  <si>
    <t>2.34545428356851e-08</t>
  </si>
  <si>
    <t>Spats1</t>
  </si>
  <si>
    <t>2.24507736840967</t>
  </si>
  <si>
    <t>0.00922694864116469</t>
  </si>
  <si>
    <t>TrnL1</t>
  </si>
  <si>
    <t>2.24441684832812</t>
  </si>
  <si>
    <t>0.0443954276144921</t>
  </si>
  <si>
    <t>Acot11</t>
  </si>
  <si>
    <t>2.24423230058811</t>
  </si>
  <si>
    <t>2.8826756007805e-05</t>
  </si>
  <si>
    <t>Prr15l</t>
  </si>
  <si>
    <t>2.24086832450311</t>
  </si>
  <si>
    <t>0.00516320922611767</t>
  </si>
  <si>
    <t>Ppfia3</t>
  </si>
  <si>
    <t>2.24081735996306</t>
  </si>
  <si>
    <t>0.00521040582293769</t>
  </si>
  <si>
    <t>Slc39a11</t>
  </si>
  <si>
    <t>2.24043401529964</t>
  </si>
  <si>
    <t>8.10626671477395e-07</t>
  </si>
  <si>
    <t>Sdr42e1</t>
  </si>
  <si>
    <t>2.23728585637464</t>
  </si>
  <si>
    <t>8.54329169443253e-08</t>
  </si>
  <si>
    <t>Aldh1a1</t>
  </si>
  <si>
    <t>2.23669163756475</t>
  </si>
  <si>
    <t>0.00315668058780212</t>
  </si>
  <si>
    <t>Tyro3</t>
  </si>
  <si>
    <t>2.2366848832855</t>
  </si>
  <si>
    <t>0.018800446474212</t>
  </si>
  <si>
    <t>Smoc2</t>
  </si>
  <si>
    <t>2.23519865375288</t>
  </si>
  <si>
    <t>0.00473101866995144</t>
  </si>
  <si>
    <t>Ereg</t>
  </si>
  <si>
    <t>2.23487275539423</t>
  </si>
  <si>
    <t>0.00966682179593151</t>
  </si>
  <si>
    <t>Itga5</t>
  </si>
  <si>
    <t>2.23458741492903</t>
  </si>
  <si>
    <t>2.37937461300703e-06</t>
  </si>
  <si>
    <t>Wnt5a</t>
  </si>
  <si>
    <t>2.23269026131727</t>
  </si>
  <si>
    <t>0.00111509626951167</t>
  </si>
  <si>
    <t>Plce1</t>
  </si>
  <si>
    <t>2.23206651708801</t>
  </si>
  <si>
    <t>1.78146324662731e-08</t>
  </si>
  <si>
    <t>Rab3d</t>
  </si>
  <si>
    <t>2.23197661853387</t>
  </si>
  <si>
    <t>9.24696980805016e-10</t>
  </si>
  <si>
    <t>Fam234a</t>
  </si>
  <si>
    <t>2.23147636037929</t>
  </si>
  <si>
    <t>4.54073381625316e-05</t>
  </si>
  <si>
    <t>Gpi-ps</t>
  </si>
  <si>
    <t>2.22926025181335</t>
  </si>
  <si>
    <t>0.00760150804417953</t>
  </si>
  <si>
    <t>Ddah1</t>
  </si>
  <si>
    <t>2.22684461214227</t>
  </si>
  <si>
    <t>4.08948162236541e-05</t>
  </si>
  <si>
    <t>Ankrd9</t>
  </si>
  <si>
    <t>2.2266077477727</t>
  </si>
  <si>
    <t>5.24242368417951e-05</t>
  </si>
  <si>
    <t>Cap2</t>
  </si>
  <si>
    <t>2.2263529426642</t>
  </si>
  <si>
    <t>0.0257163431635118</t>
  </si>
  <si>
    <t>Tpm1</t>
  </si>
  <si>
    <t>2.22631043980857</t>
  </si>
  <si>
    <t>4.4413950545056e-05</t>
  </si>
  <si>
    <t>Pacsin3</t>
  </si>
  <si>
    <t>2.22611622242581</t>
  </si>
  <si>
    <t>5.35635133445358e-05</t>
  </si>
  <si>
    <t>Sorbs2</t>
  </si>
  <si>
    <t>2.22371843055634</t>
  </si>
  <si>
    <t>6.72560381395553e-06</t>
  </si>
  <si>
    <t>Fam135a</t>
  </si>
  <si>
    <t>2.22340028234487</t>
  </si>
  <si>
    <t>0.000202715180881671</t>
  </si>
  <si>
    <t>2.22336405033085</t>
  </si>
  <si>
    <t>0.000119182059266604</t>
  </si>
  <si>
    <t>Scamp5</t>
  </si>
  <si>
    <t>2.22268961072799</t>
  </si>
  <si>
    <t>0.000484427302561638</t>
  </si>
  <si>
    <t>Engase</t>
  </si>
  <si>
    <t>2.22065134521486</t>
  </si>
  <si>
    <t>2.50490366118957e-06</t>
  </si>
  <si>
    <t>Unc13b</t>
  </si>
  <si>
    <t>2.21904497985045</t>
  </si>
  <si>
    <t>0.00104306707050509</t>
  </si>
  <si>
    <t>Nr1i2</t>
  </si>
  <si>
    <t>2.21874198321535</t>
  </si>
  <si>
    <t>0.00309940210407923</t>
  </si>
  <si>
    <t>Egflam</t>
  </si>
  <si>
    <t>2.21619604361065</t>
  </si>
  <si>
    <t>0.0019483418455863</t>
  </si>
  <si>
    <t>Plekha5</t>
  </si>
  <si>
    <t>2.21607282853176</t>
  </si>
  <si>
    <t>1.15280708672323e-14</t>
  </si>
  <si>
    <t>Vcl</t>
  </si>
  <si>
    <t>2.2159863801807</t>
  </si>
  <si>
    <t>6.7727514563925e-07</t>
  </si>
  <si>
    <t>Plxna2</t>
  </si>
  <si>
    <t>2.21420834189444</t>
  </si>
  <si>
    <t>0.000235479486401013</t>
  </si>
  <si>
    <t>Evpl</t>
  </si>
  <si>
    <t>2.21352696168542</t>
  </si>
  <si>
    <t>0.0039427649948147</t>
  </si>
  <si>
    <t>Abat</t>
  </si>
  <si>
    <t>2.21336762740358</t>
  </si>
  <si>
    <t>0.00147385147504803</t>
  </si>
  <si>
    <t>Acad11</t>
  </si>
  <si>
    <t>2.21243105388672</t>
  </si>
  <si>
    <t>9.81308236026707e-07</t>
  </si>
  <si>
    <t>Rnasel</t>
  </si>
  <si>
    <t>2.21057413925442</t>
  </si>
  <si>
    <t>1.60953105399142e-07</t>
  </si>
  <si>
    <t>Cth</t>
  </si>
  <si>
    <t>2.21049344311435</t>
  </si>
  <si>
    <t>0.00703108742031025</t>
  </si>
  <si>
    <t>Fam171a2</t>
  </si>
  <si>
    <t>2.2063709983921</t>
  </si>
  <si>
    <t>0.000325357330826633</t>
  </si>
  <si>
    <t>Ccdc68</t>
  </si>
  <si>
    <t>2.2063489766852</t>
  </si>
  <si>
    <t>0.00152545909971693</t>
  </si>
  <si>
    <t>Map1a</t>
  </si>
  <si>
    <t>2.20606234046518</t>
  </si>
  <si>
    <t>3.98725225902037e-05</t>
  </si>
  <si>
    <t>Cpd</t>
  </si>
  <si>
    <t>2.20569542319272</t>
  </si>
  <si>
    <t>1.08716139537131e-06</t>
  </si>
  <si>
    <t>Unc5b</t>
  </si>
  <si>
    <t>2.20496025838142</t>
  </si>
  <si>
    <t>0.000832167173426819</t>
  </si>
  <si>
    <t>Smad6</t>
  </si>
  <si>
    <t>2.2035073441756</t>
  </si>
  <si>
    <t>0.000410980049260666</t>
  </si>
  <si>
    <t>Acnat1</t>
  </si>
  <si>
    <t>2.20263556757415</t>
  </si>
  <si>
    <t>1.5622337138845e-05</t>
  </si>
  <si>
    <t>Hacd4</t>
  </si>
  <si>
    <t>2.20149323421184</t>
  </si>
  <si>
    <t>0.00318781141613846</t>
  </si>
  <si>
    <t>Cilk1</t>
  </si>
  <si>
    <t>2.20003878152785</t>
  </si>
  <si>
    <t>2.25348110201274e-06</t>
  </si>
  <si>
    <t>Cdc42ep1</t>
  </si>
  <si>
    <t>2.19854650001872</t>
  </si>
  <si>
    <t>4.35075903158123e-06</t>
  </si>
  <si>
    <t>Rtl1</t>
  </si>
  <si>
    <t>2.1978349074136</t>
  </si>
  <si>
    <t>0.0422745640089628</t>
  </si>
  <si>
    <t>Fgf12</t>
  </si>
  <si>
    <t>2.19738029893155</t>
  </si>
  <si>
    <t>0.0296069325287509</t>
  </si>
  <si>
    <t>Clybl</t>
  </si>
  <si>
    <t>2.19585511128192</t>
  </si>
  <si>
    <t>1.87821569742469e-07</t>
  </si>
  <si>
    <t>Ahcyl2</t>
  </si>
  <si>
    <t>2.19562651499044</t>
  </si>
  <si>
    <t>3.43436834890151e-05</t>
  </si>
  <si>
    <t>Rilp</t>
  </si>
  <si>
    <t>2.19553538408217</t>
  </si>
  <si>
    <t>0.00437976266859755</t>
  </si>
  <si>
    <t>Lipg</t>
  </si>
  <si>
    <t>2.19502071175522</t>
  </si>
  <si>
    <t>0.00100225086380376</t>
  </si>
  <si>
    <t>Radx</t>
  </si>
  <si>
    <t>2.19496064577773</t>
  </si>
  <si>
    <t>0.00842626336399587</t>
  </si>
  <si>
    <t>Adgre1</t>
  </si>
  <si>
    <t>2.19257841243326</t>
  </si>
  <si>
    <t>0.00179657013708249</t>
  </si>
  <si>
    <t>Vwa8</t>
  </si>
  <si>
    <t>2.19220629731604</t>
  </si>
  <si>
    <t>2.41506939237367e-12</t>
  </si>
  <si>
    <t>Cux2</t>
  </si>
  <si>
    <t>2.19008481325213</t>
  </si>
  <si>
    <t>0.0162442129291741</t>
  </si>
  <si>
    <t>Ephb4</t>
  </si>
  <si>
    <t>2.18946311513079</t>
  </si>
  <si>
    <t>5.78915578491668e-11</t>
  </si>
  <si>
    <t>Insyn2a</t>
  </si>
  <si>
    <t>2.1883318758296</t>
  </si>
  <si>
    <t>1.63792703662094e-05</t>
  </si>
  <si>
    <t>Cped1</t>
  </si>
  <si>
    <t>2.18589412144416</t>
  </si>
  <si>
    <t>0.000320799980728258</t>
  </si>
  <si>
    <t>Pcbd1</t>
  </si>
  <si>
    <t>2.18568714552409</t>
  </si>
  <si>
    <t>0.000431675449650355</t>
  </si>
  <si>
    <t>Vdac3-ps1</t>
  </si>
  <si>
    <t>2.18511788827023</t>
  </si>
  <si>
    <t>0.00013543979504296</t>
  </si>
  <si>
    <t>Dpt</t>
  </si>
  <si>
    <t>2.18457094233943</t>
  </si>
  <si>
    <t>1.16046238936814e-09</t>
  </si>
  <si>
    <t>Hrc</t>
  </si>
  <si>
    <t>2.18231807610836</t>
  </si>
  <si>
    <t>0.0151752606651318</t>
  </si>
  <si>
    <t>Rnf39</t>
  </si>
  <si>
    <t>2.18230759290463</t>
  </si>
  <si>
    <t>0.00177708627475925</t>
  </si>
  <si>
    <t>Cadm4</t>
  </si>
  <si>
    <t>2.18178055736844</t>
  </si>
  <si>
    <t>0.00403755801323317</t>
  </si>
  <si>
    <t>ATP8</t>
  </si>
  <si>
    <t>2.18130886797141</t>
  </si>
  <si>
    <t>0.00401841490117405</t>
  </si>
  <si>
    <t>Dag1</t>
  </si>
  <si>
    <t>2.17707646668558</t>
  </si>
  <si>
    <t>1.784467045203e-05</t>
  </si>
  <si>
    <t>Bche</t>
  </si>
  <si>
    <t>2.1758623033375</t>
  </si>
  <si>
    <t>0.00457933526040215</t>
  </si>
  <si>
    <t>Wnt4</t>
  </si>
  <si>
    <t>2.17564222181173</t>
  </si>
  <si>
    <t>0.00365363889950365</t>
  </si>
  <si>
    <t>Camsap3</t>
  </si>
  <si>
    <t>2.17509488322986</t>
  </si>
  <si>
    <t>0.0071535433389319</t>
  </si>
  <si>
    <t>Mcf2l</t>
  </si>
  <si>
    <t>2.17466126376755</t>
  </si>
  <si>
    <t>0.00156203295279145</t>
  </si>
  <si>
    <t>Chga</t>
  </si>
  <si>
    <t>2.17095951650853</t>
  </si>
  <si>
    <t>0.0205037294462039</t>
  </si>
  <si>
    <t>Gstm5</t>
  </si>
  <si>
    <t>2.17036427327562</t>
  </si>
  <si>
    <t>0.00310972228290344</t>
  </si>
  <si>
    <t>Ryr3</t>
  </si>
  <si>
    <t>2.17018085762237</t>
  </si>
  <si>
    <t>0.00547751429783569</t>
  </si>
  <si>
    <t>Cbr1</t>
  </si>
  <si>
    <t>2.16876771009693</t>
  </si>
  <si>
    <t>1.66711752352758e-07</t>
  </si>
  <si>
    <t>Tril</t>
  </si>
  <si>
    <t>2.16809339890036</t>
  </si>
  <si>
    <t>0.018466033931825</t>
  </si>
  <si>
    <t>Nhlrc3</t>
  </si>
  <si>
    <t>2.1676810881277</t>
  </si>
  <si>
    <t>0.00595848943405447</t>
  </si>
  <si>
    <t>Dsg2</t>
  </si>
  <si>
    <t>2.16737104705388</t>
  </si>
  <si>
    <t>0.00536165412143151</t>
  </si>
  <si>
    <t>Dst</t>
  </si>
  <si>
    <t>2.16652916466829</t>
  </si>
  <si>
    <t>1.82292436776602e-09</t>
  </si>
  <si>
    <t>Kcnma1</t>
  </si>
  <si>
    <t>2.16551177285829</t>
  </si>
  <si>
    <t>0.000737657381626262</t>
  </si>
  <si>
    <t>Cyp39a1</t>
  </si>
  <si>
    <t>2.16493600648183</t>
  </si>
  <si>
    <t>0.000164689124149874</t>
  </si>
  <si>
    <t>Fam160a1</t>
  </si>
  <si>
    <t>2.16383744286487</t>
  </si>
  <si>
    <t>0.00012836816287837</t>
  </si>
  <si>
    <t>Epb41l4b</t>
  </si>
  <si>
    <t>2.16373083935673</t>
  </si>
  <si>
    <t>0.00211793351357837</t>
  </si>
  <si>
    <t>Arhgap20</t>
  </si>
  <si>
    <t>2.16268329965948</t>
  </si>
  <si>
    <t>0.00084192305058169</t>
  </si>
  <si>
    <t>Myo7b</t>
  </si>
  <si>
    <t>2.16262021441168</t>
  </si>
  <si>
    <t>0.0241808741723197</t>
  </si>
  <si>
    <t>Chac2</t>
  </si>
  <si>
    <t>2.16184775163279</t>
  </si>
  <si>
    <t>0.00226611758418403</t>
  </si>
  <si>
    <t>Fbxl22</t>
  </si>
  <si>
    <t>2.16166635311769</t>
  </si>
  <si>
    <t>0.000281350944809841</t>
  </si>
  <si>
    <t>Sh3yl1</t>
  </si>
  <si>
    <t>2.16086387649743</t>
  </si>
  <si>
    <t>0.000451789631068168</t>
  </si>
  <si>
    <t>Ptgis</t>
  </si>
  <si>
    <t>2.15732964147376</t>
  </si>
  <si>
    <t>0.000382447713722153</t>
  </si>
  <si>
    <t>Ptpn3</t>
  </si>
  <si>
    <t>2.15464843348849</t>
  </si>
  <si>
    <t>6.40403582848425e-05</t>
  </si>
  <si>
    <t>Tmem82</t>
  </si>
  <si>
    <t>2.1545796774162</t>
  </si>
  <si>
    <t>0.00196186193640819</t>
  </si>
  <si>
    <t>Rasd2</t>
  </si>
  <si>
    <t>2.15392208222185</t>
  </si>
  <si>
    <t>0.00297943022510732</t>
  </si>
  <si>
    <t>Pappa</t>
  </si>
  <si>
    <t>2.15369730123343</t>
  </si>
  <si>
    <t>0.00371281407753556</t>
  </si>
  <si>
    <t>Slc22a21</t>
  </si>
  <si>
    <t>2.15298996351726</t>
  </si>
  <si>
    <t>0.000693203867523259</t>
  </si>
  <si>
    <t>Slc2a1</t>
  </si>
  <si>
    <t>2.15119308958923</t>
  </si>
  <si>
    <t>3.03830901025476e-09</t>
  </si>
  <si>
    <t>C5ar1</t>
  </si>
  <si>
    <t>2.15039173811953</t>
  </si>
  <si>
    <t>0.0035375069526563</t>
  </si>
  <si>
    <t>Hsd17b14</t>
  </si>
  <si>
    <t>2.14810902723103</t>
  </si>
  <si>
    <t>0.00963087837075462</t>
  </si>
  <si>
    <t>Vangl1</t>
  </si>
  <si>
    <t>2.14792030949192</t>
  </si>
  <si>
    <t>0.00151854507046252</t>
  </si>
  <si>
    <t>Tgfa</t>
  </si>
  <si>
    <t>2.14782700499258</t>
  </si>
  <si>
    <t>0.00230481887483725</t>
  </si>
  <si>
    <t>Magi3</t>
  </si>
  <si>
    <t>2.14628144366244</t>
  </si>
  <si>
    <t>0.000150407429283063</t>
  </si>
  <si>
    <t>Tom1l1</t>
  </si>
  <si>
    <t>2.14430657349673</t>
  </si>
  <si>
    <t>0.000204109627447343</t>
  </si>
  <si>
    <t>Gsta3</t>
  </si>
  <si>
    <t>2.14415290292793</t>
  </si>
  <si>
    <t>0.00463853680142149</t>
  </si>
  <si>
    <t>Tnk1</t>
  </si>
  <si>
    <t>2.14369765152866</t>
  </si>
  <si>
    <t>0.000627303270693874</t>
  </si>
  <si>
    <t>Muc3</t>
  </si>
  <si>
    <t>2.14286492939967</t>
  </si>
  <si>
    <t>0.0391389314467348</t>
  </si>
  <si>
    <t>Ccdc9b</t>
  </si>
  <si>
    <t>2.14186817450533</t>
  </si>
  <si>
    <t>5.49139203765479e-06</t>
  </si>
  <si>
    <t>Trim36</t>
  </si>
  <si>
    <t>2.14141650926832</t>
  </si>
  <si>
    <t>9.40666337170664e-05</t>
  </si>
  <si>
    <t>Etv1</t>
  </si>
  <si>
    <t>2.14115889919654</t>
  </si>
  <si>
    <t>0.00416562412677787</t>
  </si>
  <si>
    <t>Ophn1</t>
  </si>
  <si>
    <t>2.14110750668832</t>
  </si>
  <si>
    <t>2.69300834897555e-05</t>
  </si>
  <si>
    <t>Kank1</t>
  </si>
  <si>
    <t>2.1408984168567</t>
  </si>
  <si>
    <t>8.95937256609274e-07</t>
  </si>
  <si>
    <t>Psd3</t>
  </si>
  <si>
    <t>2.14081177563623</t>
  </si>
  <si>
    <t>2.61711710084187e-07</t>
  </si>
  <si>
    <t>Pla2r1</t>
  </si>
  <si>
    <t>2.14033410470094</t>
  </si>
  <si>
    <t>0.00435165101536248</t>
  </si>
  <si>
    <t>Utp14b</t>
  </si>
  <si>
    <t>2.14025121838311</t>
  </si>
  <si>
    <t>1.67327815241151e-05</t>
  </si>
  <si>
    <t>Ank3</t>
  </si>
  <si>
    <t>2.13816409681677</t>
  </si>
  <si>
    <t>0.000779396989288224</t>
  </si>
  <si>
    <t>Lrrc51</t>
  </si>
  <si>
    <t>2.13670613512718</t>
  </si>
  <si>
    <t>5.31873397714159e-07</t>
  </si>
  <si>
    <t>Zfyve9</t>
  </si>
  <si>
    <t>2.13593019331706</t>
  </si>
  <si>
    <t>0.00020928911246466</t>
  </si>
  <si>
    <t>Apoo</t>
  </si>
  <si>
    <t>2.13565584127983</t>
  </si>
  <si>
    <t>3.78078107002471e-05</t>
  </si>
  <si>
    <t>Hepacam2</t>
  </si>
  <si>
    <t>2.13493697792938</t>
  </si>
  <si>
    <t>2.09399492084336e-05</t>
  </si>
  <si>
    <t>Adtrp</t>
  </si>
  <si>
    <t>2.13487875041041</t>
  </si>
  <si>
    <t>0.0303066844989671</t>
  </si>
  <si>
    <t>Mid2</t>
  </si>
  <si>
    <t>2.13346404388101</t>
  </si>
  <si>
    <t>1.13221119088987e-07</t>
  </si>
  <si>
    <t>Pde9a</t>
  </si>
  <si>
    <t>2.13318125788879</t>
  </si>
  <si>
    <t>0.00326710564281564</t>
  </si>
  <si>
    <t>Art3</t>
  </si>
  <si>
    <t>2.13316603402176</t>
  </si>
  <si>
    <t>0.0101001212187447</t>
  </si>
  <si>
    <t>Mfsd7a</t>
  </si>
  <si>
    <t>2.13183516304807</t>
  </si>
  <si>
    <t>8.07344365402439e-09</t>
  </si>
  <si>
    <t>Plagl1</t>
  </si>
  <si>
    <t>2.13158664613111</t>
  </si>
  <si>
    <t>0.00201418764038045</t>
  </si>
  <si>
    <t>Fxyd1</t>
  </si>
  <si>
    <t>2.12896838825218</t>
  </si>
  <si>
    <t>6.51486537300316e-05</t>
  </si>
  <si>
    <t>Mpzl1</t>
  </si>
  <si>
    <t>2.12681104269127</t>
  </si>
  <si>
    <t>2.17164823354608e-07</t>
  </si>
  <si>
    <t>Srd5a1</t>
  </si>
  <si>
    <t>2.12538073617621</t>
  </si>
  <si>
    <t>0.001915465865198</t>
  </si>
  <si>
    <t>Ptk7</t>
  </si>
  <si>
    <t>2.12513961779595</t>
  </si>
  <si>
    <t>1.10159870477496e-09</t>
  </si>
  <si>
    <t>Nnmt</t>
  </si>
  <si>
    <t>2.12438956215247</t>
  </si>
  <si>
    <t>0.0108408087193769</t>
  </si>
  <si>
    <t>Hnf1a</t>
  </si>
  <si>
    <t>2.12301745202357</t>
  </si>
  <si>
    <t>0.00340922794683978</t>
  </si>
  <si>
    <t>Phlda2</t>
  </si>
  <si>
    <t>2.12212740832324</t>
  </si>
  <si>
    <t>0.0123695863012219</t>
  </si>
  <si>
    <t>Gsta1</t>
  </si>
  <si>
    <t>2.12146292448705</t>
  </si>
  <si>
    <t>0.00109622066578493</t>
  </si>
  <si>
    <t>Tspan8</t>
  </si>
  <si>
    <t>2.12027383228987</t>
  </si>
  <si>
    <t>0.0315770022868378</t>
  </si>
  <si>
    <t>Fam83h</t>
  </si>
  <si>
    <t>2.11697996530023</t>
  </si>
  <si>
    <t>0.00866943056968662</t>
  </si>
  <si>
    <t>Dip2a</t>
  </si>
  <si>
    <t>2.11689867131671</t>
  </si>
  <si>
    <t>1.50662688411677e-07</t>
  </si>
  <si>
    <t>Dixdc1</t>
  </si>
  <si>
    <t>2.11657494814053</t>
  </si>
  <si>
    <t>1.75624939188416e-05</t>
  </si>
  <si>
    <t>Itgb6</t>
  </si>
  <si>
    <t>2.1164440646552</t>
  </si>
  <si>
    <t>0.0253618447659866</t>
  </si>
  <si>
    <t>Muc1</t>
  </si>
  <si>
    <t>2.11563494397096</t>
  </si>
  <si>
    <t>0.0076987779849035</t>
  </si>
  <si>
    <t>Wtip</t>
  </si>
  <si>
    <t>2.11545006875127</t>
  </si>
  <si>
    <t>1.72003826300161e-05</t>
  </si>
  <si>
    <t>Plek2</t>
  </si>
  <si>
    <t>2.11502804264244</t>
  </si>
  <si>
    <t>0.0323306244943528</t>
  </si>
  <si>
    <t>Mab21l2</t>
  </si>
  <si>
    <t>2.11493443436655</t>
  </si>
  <si>
    <t>0.00737739131064205</t>
  </si>
  <si>
    <t>Hcn2</t>
  </si>
  <si>
    <t>2.11228402030711</t>
  </si>
  <si>
    <t>9.53007000399588e-06</t>
  </si>
  <si>
    <t>Lrig1</t>
  </si>
  <si>
    <t>2.11225221277718</t>
  </si>
  <si>
    <t>1.27895770767863e-05</t>
  </si>
  <si>
    <t>Gpr27</t>
  </si>
  <si>
    <t>2.1121240010685</t>
  </si>
  <si>
    <t>0.0271238825056116</t>
  </si>
  <si>
    <t>Rgs5</t>
  </si>
  <si>
    <t>2.11187199253832</t>
  </si>
  <si>
    <t>3.89834219858067e-05</t>
  </si>
  <si>
    <t>Fbxo32</t>
  </si>
  <si>
    <t>2.11005245565433</t>
  </si>
  <si>
    <t>1.16138919231165e-05</t>
  </si>
  <si>
    <t>2.10660971404545</t>
  </si>
  <si>
    <t>3.31825636293014e-05</t>
  </si>
  <si>
    <t>Pla2g2a</t>
  </si>
  <si>
    <t>2.10546428324008</t>
  </si>
  <si>
    <t>0.0103505341461331</t>
  </si>
  <si>
    <t>Tspan2</t>
  </si>
  <si>
    <t>2.10426408874931</t>
  </si>
  <si>
    <t>0.000378803396626552</t>
  </si>
  <si>
    <t>Dock7</t>
  </si>
  <si>
    <t>2.10403212136854</t>
  </si>
  <si>
    <t>1.42314620482151e-09</t>
  </si>
  <si>
    <t>Niban2</t>
  </si>
  <si>
    <t>2.10393305100182</t>
  </si>
  <si>
    <t>1.20345275125086e-07</t>
  </si>
  <si>
    <t>Mlph</t>
  </si>
  <si>
    <t>2.10346916486396</t>
  </si>
  <si>
    <t>0.000225171730670918</t>
  </si>
  <si>
    <t>Mylk</t>
  </si>
  <si>
    <t>2.10259151262643</t>
  </si>
  <si>
    <t>0.00179122204522077</t>
  </si>
  <si>
    <t>Srpx2</t>
  </si>
  <si>
    <t>2.09913711856285</t>
  </si>
  <si>
    <t>0.00164085220652323</t>
  </si>
  <si>
    <t>Mtus1</t>
  </si>
  <si>
    <t>2.09875135454628</t>
  </si>
  <si>
    <t>4.61856500186615e-05</t>
  </si>
  <si>
    <t>Foxf2</t>
  </si>
  <si>
    <t>2.09816403487027</t>
  </si>
  <si>
    <t>0.00998930130476439</t>
  </si>
  <si>
    <t>Ift43</t>
  </si>
  <si>
    <t>2.09508944715025</t>
  </si>
  <si>
    <t>1.68723155342713e-06</t>
  </si>
  <si>
    <t>2.09183453583366</t>
  </si>
  <si>
    <t>0.033621145628196</t>
  </si>
  <si>
    <t>Col6a2</t>
  </si>
  <si>
    <t>2.09165378072291</t>
  </si>
  <si>
    <t>4.1690115178603e-09</t>
  </si>
  <si>
    <t>Rhpn2</t>
  </si>
  <si>
    <t>2.09061809095861</t>
  </si>
  <si>
    <t>0.00264053062710497</t>
  </si>
  <si>
    <t>Sgsm3</t>
  </si>
  <si>
    <t>2.08708631589332</t>
  </si>
  <si>
    <t>6.41513262457883e-09</t>
  </si>
  <si>
    <t>Pcgf2</t>
  </si>
  <si>
    <t>2.08656568891247</t>
  </si>
  <si>
    <t>5.69923997642282e-09</t>
  </si>
  <si>
    <t>Cd59a</t>
  </si>
  <si>
    <t>2.0855140418999</t>
  </si>
  <si>
    <t>0.00048908252690191</t>
  </si>
  <si>
    <t>Trim72</t>
  </si>
  <si>
    <t>2.08531741372105</t>
  </si>
  <si>
    <t>0.00102763078839465</t>
  </si>
  <si>
    <t>Lmna</t>
  </si>
  <si>
    <t>2.0832723420658</t>
  </si>
  <si>
    <t>0.000107310226130469</t>
  </si>
  <si>
    <t>Sdc1</t>
  </si>
  <si>
    <t>2.08309471338043</t>
  </si>
  <si>
    <t>2.52781658923806e-05</t>
  </si>
  <si>
    <t>Nexn</t>
  </si>
  <si>
    <t>2.08190805495451</t>
  </si>
  <si>
    <t>0.00684142690490835</t>
  </si>
  <si>
    <t>Col5a3</t>
  </si>
  <si>
    <t>2.08100792553933</t>
  </si>
  <si>
    <t>0.000419280082042845</t>
  </si>
  <si>
    <t>Fam83c</t>
  </si>
  <si>
    <t>2.07716490036707</t>
  </si>
  <si>
    <t>0.0330154694131614</t>
  </si>
  <si>
    <t>Lrp1</t>
  </si>
  <si>
    <t>2.07714660717058</t>
  </si>
  <si>
    <t>0.000115895844458004</t>
  </si>
  <si>
    <t>Insc</t>
  </si>
  <si>
    <t>2.07267443770471</t>
  </si>
  <si>
    <t>0.0179258224814876</t>
  </si>
  <si>
    <t>Lhfpl2</t>
  </si>
  <si>
    <t>2.07053707031901</t>
  </si>
  <si>
    <t>0.0176116092935278</t>
  </si>
  <si>
    <t>Pcp4</t>
  </si>
  <si>
    <t>2.07038330044478</t>
  </si>
  <si>
    <t>0.00260233887103008</t>
  </si>
  <si>
    <t>Ppara</t>
  </si>
  <si>
    <t>2.07032943318988</t>
  </si>
  <si>
    <t>0.0152279869517169</t>
  </si>
  <si>
    <t>Tspan15</t>
  </si>
  <si>
    <t>2.06838526256901</t>
  </si>
  <si>
    <t>0.00937846391942822</t>
  </si>
  <si>
    <t>Pdzrn3</t>
  </si>
  <si>
    <t>2.06636483798925</t>
  </si>
  <si>
    <t>0.000211335042129358</t>
  </si>
  <si>
    <t>Mpp3</t>
  </si>
  <si>
    <t>2.06570024383175</t>
  </si>
  <si>
    <t>0.00629603970678698</t>
  </si>
  <si>
    <t>Slc7a4</t>
  </si>
  <si>
    <t>2.06499169022819</t>
  </si>
  <si>
    <t>0.000111009850923824</t>
  </si>
  <si>
    <t>Ndrg4</t>
  </si>
  <si>
    <t>2.06495040310213</t>
  </si>
  <si>
    <t>0.00281900577017861</t>
  </si>
  <si>
    <t>Tppp3</t>
  </si>
  <si>
    <t>2.05974215114639</t>
  </si>
  <si>
    <t>7.29169920311002e-05</t>
  </si>
  <si>
    <t>Thpo</t>
  </si>
  <si>
    <t>2.05960420874648</t>
  </si>
  <si>
    <t>0.0242489378947208</t>
  </si>
  <si>
    <t>Suclg2</t>
  </si>
  <si>
    <t>2.05937519402555</t>
  </si>
  <si>
    <t>2.01818366802792e-07</t>
  </si>
  <si>
    <t>Sema3a</t>
  </si>
  <si>
    <t>2.05911316342594</t>
  </si>
  <si>
    <t>0.00309715022909348</t>
  </si>
  <si>
    <t>Cttnbp2</t>
  </si>
  <si>
    <t>2.05697315901258</t>
  </si>
  <si>
    <t>0.00957711021755437</t>
  </si>
  <si>
    <t>Cdc42bpa</t>
  </si>
  <si>
    <t>2.05672165117361</t>
  </si>
  <si>
    <t>8.53960496732354e-07</t>
  </si>
  <si>
    <t>Slc4a2</t>
  </si>
  <si>
    <t>2.05504327685931</t>
  </si>
  <si>
    <t>2.40828024979268e-06</t>
  </si>
  <si>
    <t>Cxcl14</t>
  </si>
  <si>
    <t>2.05361773644514</t>
  </si>
  <si>
    <t>0.00998461140303874</t>
  </si>
  <si>
    <t>Lrrc49</t>
  </si>
  <si>
    <t>2.05315259847289</t>
  </si>
  <si>
    <t>0.000100858248006096</t>
  </si>
  <si>
    <t>Mtus2</t>
  </si>
  <si>
    <t>2.0521639045288</t>
  </si>
  <si>
    <t>0.00800227656635814</t>
  </si>
  <si>
    <t>Nsg1</t>
  </si>
  <si>
    <t>2.05165737336927</t>
  </si>
  <si>
    <t>0.00830412892633671</t>
  </si>
  <si>
    <t>Ppp1r12b</t>
  </si>
  <si>
    <t>2.05110508228009</t>
  </si>
  <si>
    <t>0.00151745701787258</t>
  </si>
  <si>
    <t>Kitl</t>
  </si>
  <si>
    <t>2.05108636783345</t>
  </si>
  <si>
    <t>1.69414987086023e-07</t>
  </si>
  <si>
    <t>Rims1</t>
  </si>
  <si>
    <t>2.05068651645442</t>
  </si>
  <si>
    <t>0.0370979008822581</t>
  </si>
  <si>
    <t>Ttc39a</t>
  </si>
  <si>
    <t>2.05039463621325</t>
  </si>
  <si>
    <t>2.74189738407294e-05</t>
  </si>
  <si>
    <t>Tspan12</t>
  </si>
  <si>
    <t>2.04935587193082</t>
  </si>
  <si>
    <t>7.19343436039606e-06</t>
  </si>
  <si>
    <t>Itih5</t>
  </si>
  <si>
    <t>2.04922728834421</t>
  </si>
  <si>
    <t>0.000127552582622615</t>
  </si>
  <si>
    <t>Lnx1</t>
  </si>
  <si>
    <t>2.04840102444258</t>
  </si>
  <si>
    <t>0.0122741205901091</t>
  </si>
  <si>
    <t>Slc22a23</t>
  </si>
  <si>
    <t>2.04656107420412</t>
  </si>
  <si>
    <t>6.17557131596738e-05</t>
  </si>
  <si>
    <t>Synpo2</t>
  </si>
  <si>
    <t>2.04424891131696</t>
  </si>
  <si>
    <t>0.000331421678996513</t>
  </si>
  <si>
    <t>Mir100hg</t>
  </si>
  <si>
    <t>2.04341091964359</t>
  </si>
  <si>
    <t>0.026627817611093</t>
  </si>
  <si>
    <t>Ctdspl</t>
  </si>
  <si>
    <t>2.04220617092023</t>
  </si>
  <si>
    <t>2.18652387372918e-06</t>
  </si>
  <si>
    <t>Igdcc4</t>
  </si>
  <si>
    <t>2.04022909861094</t>
  </si>
  <si>
    <t>5.14083568106593e-06</t>
  </si>
  <si>
    <t>Nes</t>
  </si>
  <si>
    <t>2.0398414391896</t>
  </si>
  <si>
    <t>0.000217331308461189</t>
  </si>
  <si>
    <t>Tnfrsf11a</t>
  </si>
  <si>
    <t>2.03731499628477</t>
  </si>
  <si>
    <t>0.000513021910691577</t>
  </si>
  <si>
    <t>Ptprg</t>
  </si>
  <si>
    <t>2.03723645035598</t>
  </si>
  <si>
    <t>1.55575465232645e-06</t>
  </si>
  <si>
    <t>Pde5a</t>
  </si>
  <si>
    <t>2.03698220337192</t>
  </si>
  <si>
    <t>0.0136642150569001</t>
  </si>
  <si>
    <t>Iqsec2</t>
  </si>
  <si>
    <t>2.03618121748001</t>
  </si>
  <si>
    <t>0.000103754771118329</t>
  </si>
  <si>
    <t>Arhgdig</t>
  </si>
  <si>
    <t>2.03566471660782</t>
  </si>
  <si>
    <t>0.0215796392025643</t>
  </si>
  <si>
    <t>Gpt2</t>
  </si>
  <si>
    <t>2.03455999448251</t>
  </si>
  <si>
    <t>5.58309831042802e-06</t>
  </si>
  <si>
    <t>Tmem200b</t>
  </si>
  <si>
    <t>2.03266960884308</t>
  </si>
  <si>
    <t>0.0230667414082252</t>
  </si>
  <si>
    <t>Strc</t>
  </si>
  <si>
    <t>2.03258303118959</t>
  </si>
  <si>
    <t>0.00930242501428176</t>
  </si>
  <si>
    <t>Tfdp2</t>
  </si>
  <si>
    <t>2.03168135669987</t>
  </si>
  <si>
    <t>6.68876951820514e-06</t>
  </si>
  <si>
    <t>Card10</t>
  </si>
  <si>
    <t>2.02841628994061</t>
  </si>
  <si>
    <t>1.5363926726173e-09</t>
  </si>
  <si>
    <t>Stard13</t>
  </si>
  <si>
    <t>2.02742811788911</t>
  </si>
  <si>
    <t>4.06071252177846e-06</t>
  </si>
  <si>
    <t>Arhgef16</t>
  </si>
  <si>
    <t>2.02685124389329</t>
  </si>
  <si>
    <t>0.0120597160149342</t>
  </si>
  <si>
    <t>Tmem254a</t>
  </si>
  <si>
    <t>2.02511459638606</t>
  </si>
  <si>
    <t>6.24873144944588e-07</t>
  </si>
  <si>
    <t>Id4</t>
  </si>
  <si>
    <t>2.02493856717208</t>
  </si>
  <si>
    <t>0.000455677924412287</t>
  </si>
  <si>
    <t>Snord13</t>
  </si>
  <si>
    <t>2.02425959826795</t>
  </si>
  <si>
    <t>0.00489275839668365</t>
  </si>
  <si>
    <t>Gipc2</t>
  </si>
  <si>
    <t>2.01965241158877</t>
  </si>
  <si>
    <t>0.0127982813270531</t>
  </si>
  <si>
    <t>Tgfb1i1</t>
  </si>
  <si>
    <t>2.01955611763644</t>
  </si>
  <si>
    <t>5.58386217840889e-06</t>
  </si>
  <si>
    <t>Samd4</t>
  </si>
  <si>
    <t>2.01932835269476</t>
  </si>
  <si>
    <t>0.00213600927820523</t>
  </si>
  <si>
    <t>Dcxr</t>
  </si>
  <si>
    <t>2.01853228768736</t>
  </si>
  <si>
    <t>6.34182653050425e-06</t>
  </si>
  <si>
    <t>Dsc2</t>
  </si>
  <si>
    <t>2.0182163503301</t>
  </si>
  <si>
    <t>0.0160344465095408</t>
  </si>
  <si>
    <t>Zfp536</t>
  </si>
  <si>
    <t>2.01590466198763</t>
  </si>
  <si>
    <t>0.00338909024271216</t>
  </si>
  <si>
    <t>Tmem37</t>
  </si>
  <si>
    <t>2.01565302253008</t>
  </si>
  <si>
    <t>0.00824250251582464</t>
  </si>
  <si>
    <t>Ache</t>
  </si>
  <si>
    <t>2.01486852733272</t>
  </si>
  <si>
    <t>1.13332621907428e-06</t>
  </si>
  <si>
    <t>Tlr5</t>
  </si>
  <si>
    <t>2.01232994822279</t>
  </si>
  <si>
    <t>0.00861941411732228</t>
  </si>
  <si>
    <t>Vwf</t>
  </si>
  <si>
    <t>2.01208506984853</t>
  </si>
  <si>
    <t>0.00137340317993668</t>
  </si>
  <si>
    <t>Selenom</t>
  </si>
  <si>
    <t>2.00866657925072</t>
  </si>
  <si>
    <t>1.31124700178169e-05</t>
  </si>
  <si>
    <t>Farp1</t>
  </si>
  <si>
    <t>2.00778159068064</t>
  </si>
  <si>
    <t>3.59140251999509e-07</t>
  </si>
  <si>
    <t>Itga6</t>
  </si>
  <si>
    <t>2.0076645433455</t>
  </si>
  <si>
    <t>4.04071350527531e-06</t>
  </si>
  <si>
    <t>Nav2</t>
  </si>
  <si>
    <t>2.00740889108949</t>
  </si>
  <si>
    <t>0.0003150841314262</t>
  </si>
  <si>
    <t>Homer2</t>
  </si>
  <si>
    <t>2.0056182147655</t>
  </si>
  <si>
    <t>0.00023893478054014</t>
  </si>
  <si>
    <t>Ddr1</t>
  </si>
  <si>
    <t>2.00417859744699</t>
  </si>
  <si>
    <t>5.9676663379308e-05</t>
  </si>
  <si>
    <t>Sprr1a</t>
  </si>
  <si>
    <t>2.00310129306403</t>
  </si>
  <si>
    <t>0.0443085768373423</t>
  </si>
  <si>
    <t>P3h2</t>
  </si>
  <si>
    <t>2.00275476289125</t>
  </si>
  <si>
    <t>0.00717247664495266</t>
  </si>
  <si>
    <t>Mob3b</t>
  </si>
  <si>
    <t>1.99849544454346</t>
  </si>
  <si>
    <t>1.535648397834e-05</t>
  </si>
  <si>
    <t>Dsp</t>
  </si>
  <si>
    <t>1.99829138319893</t>
  </si>
  <si>
    <t>0.00914692192084354</t>
  </si>
  <si>
    <t>Adk</t>
  </si>
  <si>
    <t>1.99772919664849</t>
  </si>
  <si>
    <t>3.95742017882241e-06</t>
  </si>
  <si>
    <t>Galnt3</t>
  </si>
  <si>
    <t>1.99680890605344</t>
  </si>
  <si>
    <t>0.000835168024000562</t>
  </si>
  <si>
    <t>Atp6v0e2</t>
  </si>
  <si>
    <t>1.99655413750008</t>
  </si>
  <si>
    <t>0.00697754460460797</t>
  </si>
  <si>
    <t>Cpt1a</t>
  </si>
  <si>
    <t>1.99246043886899</t>
  </si>
  <si>
    <t>1.33862022088625e-07</t>
  </si>
  <si>
    <t>Celf3</t>
  </si>
  <si>
    <t>1.99199335042045</t>
  </si>
  <si>
    <t>0.00632058769300061</t>
  </si>
  <si>
    <t>Vipr2</t>
  </si>
  <si>
    <t>1.99196489168897</t>
  </si>
  <si>
    <t>0.0334816768376449</t>
  </si>
  <si>
    <t>Disp2</t>
  </si>
  <si>
    <t>1.99180565311711</t>
  </si>
  <si>
    <t>0.0468322514614326</t>
  </si>
  <si>
    <t>Arhgef39</t>
  </si>
  <si>
    <t>1.99148267546941</t>
  </si>
  <si>
    <t>3.36967627834091e-06</t>
  </si>
  <si>
    <t>Cc2d2a</t>
  </si>
  <si>
    <t>1.98972186643455</t>
  </si>
  <si>
    <t>0.000268738805397477</t>
  </si>
  <si>
    <t>Smagp</t>
  </si>
  <si>
    <t>1.9882609716387</t>
  </si>
  <si>
    <t>5.87498021814904e-06</t>
  </si>
  <si>
    <t>Atp1a1</t>
  </si>
  <si>
    <t>1.98740546569857</t>
  </si>
  <si>
    <t>7.01902255910411e-05</t>
  </si>
  <si>
    <t>Liph</t>
  </si>
  <si>
    <t>1.98738358903028</t>
  </si>
  <si>
    <t>0.0245149147227511</t>
  </si>
  <si>
    <t>Dact2</t>
  </si>
  <si>
    <t>1.98676807251966</t>
  </si>
  <si>
    <t>0.000756889818534466</t>
  </si>
  <si>
    <t>Fendrr</t>
  </si>
  <si>
    <t>1.98662447136733</t>
  </si>
  <si>
    <t>2.80028694873717e-06</t>
  </si>
  <si>
    <t>Slc35c1</t>
  </si>
  <si>
    <t>1.98649742897493</t>
  </si>
  <si>
    <t>6.93243213245674e-07</t>
  </si>
  <si>
    <t>1.98564829979706</t>
  </si>
  <si>
    <t>0.0466806875141331</t>
  </si>
  <si>
    <t>Frat2</t>
  </si>
  <si>
    <t>1.98505040810163</t>
  </si>
  <si>
    <t>1.86584341536369e-06</t>
  </si>
  <si>
    <t>Phf21b</t>
  </si>
  <si>
    <t>1.98428672392093</t>
  </si>
  <si>
    <t>0.000853522674354165</t>
  </si>
  <si>
    <t>Grb7</t>
  </si>
  <si>
    <t>1.98395755851965</t>
  </si>
  <si>
    <t>0.0265864605183349</t>
  </si>
  <si>
    <t>Igsf5</t>
  </si>
  <si>
    <t>1.98323056826175</t>
  </si>
  <si>
    <t>0.0467321192359375</t>
  </si>
  <si>
    <t>Golim4</t>
  </si>
  <si>
    <t>1.98143919819522</t>
  </si>
  <si>
    <t>3.57311275944835e-05</t>
  </si>
  <si>
    <t>Fam171a1</t>
  </si>
  <si>
    <t>1.98028707332994</t>
  </si>
  <si>
    <t>0.000668969064167892</t>
  </si>
  <si>
    <t>Fbxw9</t>
  </si>
  <si>
    <t>1.97617658009578</t>
  </si>
  <si>
    <t>3.6557098260343e-05</t>
  </si>
  <si>
    <t>Angptl2</t>
  </si>
  <si>
    <t>1.97604927837835</t>
  </si>
  <si>
    <t>0.000967949226357835</t>
  </si>
  <si>
    <t>Btnl5-ps</t>
  </si>
  <si>
    <t>1.97467055124638</t>
  </si>
  <si>
    <t>0.0220690446842749</t>
  </si>
  <si>
    <t>Mgat3</t>
  </si>
  <si>
    <t>1.97327258893751</t>
  </si>
  <si>
    <t>0.0183791210390522</t>
  </si>
  <si>
    <t>Bpnt2</t>
  </si>
  <si>
    <t>1.97312820784691</t>
  </si>
  <si>
    <t>1.05100392831875e-08</t>
  </si>
  <si>
    <t>Rerg</t>
  </si>
  <si>
    <t>1.97132135680313</t>
  </si>
  <si>
    <t>0.0263626506659859</t>
  </si>
  <si>
    <t>Pitx1</t>
  </si>
  <si>
    <t>1.97055484118277</t>
  </si>
  <si>
    <t>0.013972875191307</t>
  </si>
  <si>
    <t>Zfp704</t>
  </si>
  <si>
    <t>1.96977624447981</t>
  </si>
  <si>
    <t>5.71875073754511e-06</t>
  </si>
  <si>
    <t>LOC118567918</t>
  </si>
  <si>
    <t>1.96977185662998</t>
  </si>
  <si>
    <t>2.0305480738886e-07</t>
  </si>
  <si>
    <t>Igf2bp2</t>
  </si>
  <si>
    <t>1.9694235541521</t>
  </si>
  <si>
    <t>0.00140635051802852</t>
  </si>
  <si>
    <t>Plpp2</t>
  </si>
  <si>
    <t>1.96899950706072</t>
  </si>
  <si>
    <t>0.0192288784104368</t>
  </si>
  <si>
    <t>Rusc2</t>
  </si>
  <si>
    <t>1.9678161791484</t>
  </si>
  <si>
    <t>0.000175423973649794</t>
  </si>
  <si>
    <t>Timp3</t>
  </si>
  <si>
    <t>1.96318063320351</t>
  </si>
  <si>
    <t>4.9113332097491e-06</t>
  </si>
  <si>
    <t>Kif21a</t>
  </si>
  <si>
    <t>1.9627479893906</t>
  </si>
  <si>
    <t>0.00212226092946105</t>
  </si>
  <si>
    <t>Arhgef19</t>
  </si>
  <si>
    <t>1.96092507416353</t>
  </si>
  <si>
    <t>0.0417925320306199</t>
  </si>
  <si>
    <t>ND4L</t>
  </si>
  <si>
    <t>1.96092002713458</t>
  </si>
  <si>
    <t>0.00878081478066864</t>
  </si>
  <si>
    <t>Gask1b</t>
  </si>
  <si>
    <t>1.9603973296229</t>
  </si>
  <si>
    <t>0.000540925969566198</t>
  </si>
  <si>
    <t>Mlkl</t>
  </si>
  <si>
    <t>1.95914441119494</t>
  </si>
  <si>
    <t>5.21903190749109e-07</t>
  </si>
  <si>
    <t>Dusp8</t>
  </si>
  <si>
    <t>1.95838597375284</t>
  </si>
  <si>
    <t>0.00709631066165476</t>
  </si>
  <si>
    <t>Micalcl</t>
  </si>
  <si>
    <t>1.95822416463331</t>
  </si>
  <si>
    <t>0.0329103263725132</t>
  </si>
  <si>
    <t>Oaf</t>
  </si>
  <si>
    <t>1.95567172905728</t>
  </si>
  <si>
    <t>0.000453737949590474</t>
  </si>
  <si>
    <t>Nrp2</t>
  </si>
  <si>
    <t>1.95134352136581</t>
  </si>
  <si>
    <t>4.44791678203257e-05</t>
  </si>
  <si>
    <t>Tff3</t>
  </si>
  <si>
    <t>1.9497285884992</t>
  </si>
  <si>
    <t>0.0400771447946293</t>
  </si>
  <si>
    <t>Ryr2</t>
  </si>
  <si>
    <t>1.94883896041284</t>
  </si>
  <si>
    <t>0.0331646331923027</t>
  </si>
  <si>
    <t>Sct</t>
  </si>
  <si>
    <t>1.94767744065459</t>
  </si>
  <si>
    <t>0.0410602564567666</t>
  </si>
  <si>
    <t>Afdn</t>
  </si>
  <si>
    <t>1.94642911619836</t>
  </si>
  <si>
    <t>0.000954112360736403</t>
  </si>
  <si>
    <t>Cox7b</t>
  </si>
  <si>
    <t>1.94611281686784</t>
  </si>
  <si>
    <t>2.30905007127314e-09</t>
  </si>
  <si>
    <t>Dapk2</t>
  </si>
  <si>
    <t>1.94579419548763</t>
  </si>
  <si>
    <t>0.000204117910723355</t>
  </si>
  <si>
    <t>Tnfrsf12a</t>
  </si>
  <si>
    <t>1.94443825255051</t>
  </si>
  <si>
    <t>0.00328601055393454</t>
  </si>
  <si>
    <t>Metrnl</t>
  </si>
  <si>
    <t>1.94343944161989</t>
  </si>
  <si>
    <t>0.00397299000491078</t>
  </si>
  <si>
    <t>Epb41l1</t>
  </si>
  <si>
    <t>1.94048016521015</t>
  </si>
  <si>
    <t>0.00221350912816426</t>
  </si>
  <si>
    <t>Kif26a</t>
  </si>
  <si>
    <t>1.93856189077613</t>
  </si>
  <si>
    <t>0.0137046208974514</t>
  </si>
  <si>
    <t>Hnf4a</t>
  </si>
  <si>
    <t>1.93775717377986</t>
  </si>
  <si>
    <t>0.00641433911808586</t>
  </si>
  <si>
    <t>Nek1</t>
  </si>
  <si>
    <t>1.93499168892157</t>
  </si>
  <si>
    <t>3.58068276249236e-05</t>
  </si>
  <si>
    <t>Stk38l</t>
  </si>
  <si>
    <t>1.9348978302349</t>
  </si>
  <si>
    <t>1.53891657413184e-05</t>
  </si>
  <si>
    <t>Dact3</t>
  </si>
  <si>
    <t>1.93276015207639</t>
  </si>
  <si>
    <t>0.000586144561157037</t>
  </si>
  <si>
    <t>Sgms2</t>
  </si>
  <si>
    <t>1.93101442490253</t>
  </si>
  <si>
    <t>0.0378680181179929</t>
  </si>
  <si>
    <t>Slc25a13</t>
  </si>
  <si>
    <t>1.92868074158299</t>
  </si>
  <si>
    <t>3.58059642016177e-07</t>
  </si>
  <si>
    <t>Myorg</t>
  </si>
  <si>
    <t>1.9246894671448</t>
  </si>
  <si>
    <t>0.00470883523960269</t>
  </si>
  <si>
    <t>Afap1l1</t>
  </si>
  <si>
    <t>1.92438386779006</t>
  </si>
  <si>
    <t>0.000449505086408426</t>
  </si>
  <si>
    <t>Shroom3</t>
  </si>
  <si>
    <t>1.92414994907729</t>
  </si>
  <si>
    <t>0.0151812692793561</t>
  </si>
  <si>
    <t>Tmem25</t>
  </si>
  <si>
    <t>1.92331576015578</t>
  </si>
  <si>
    <t>0.00578715548541255</t>
  </si>
  <si>
    <t>Drc3</t>
  </si>
  <si>
    <t>1.92298734108701</t>
  </si>
  <si>
    <t>0.0140968700176031</t>
  </si>
  <si>
    <t>Acvr2a</t>
  </si>
  <si>
    <t>1.92253953677551</t>
  </si>
  <si>
    <t>6.23871718350545e-05</t>
  </si>
  <si>
    <t>Plp2</t>
  </si>
  <si>
    <t>1.92032150323928</t>
  </si>
  <si>
    <t>0.00037841480398465</t>
  </si>
  <si>
    <t>Cpped1</t>
  </si>
  <si>
    <t>1.91858753442616</t>
  </si>
  <si>
    <t>5.48987850431488e-07</t>
  </si>
  <si>
    <t>LOC118568708</t>
  </si>
  <si>
    <t>1.91858206546165</t>
  </si>
  <si>
    <t>0.00181516443402929</t>
  </si>
  <si>
    <t>Vldlr</t>
  </si>
  <si>
    <t>1.91672095387878</t>
  </si>
  <si>
    <t>0.00133758689197962</t>
  </si>
  <si>
    <t>Arhgap32</t>
  </si>
  <si>
    <t>1.91645826400512</t>
  </si>
  <si>
    <t>7.26440501270387e-05</t>
  </si>
  <si>
    <t>Rtn2</t>
  </si>
  <si>
    <t>1.91209496732106</t>
  </si>
  <si>
    <t>0.00105659758409996</t>
  </si>
  <si>
    <t>Pdxdc1</t>
  </si>
  <si>
    <t>1.9101286587528</t>
  </si>
  <si>
    <t>2.98809599314938e-06</t>
  </si>
  <si>
    <t>Ppa2</t>
  </si>
  <si>
    <t>1.90983304935052</t>
  </si>
  <si>
    <t>2.39237087280013e-09</t>
  </si>
  <si>
    <t>Hoxb2</t>
  </si>
  <si>
    <t>1.90854930370635</t>
  </si>
  <si>
    <t>0.00126606142773401</t>
  </si>
  <si>
    <t>Enpp5</t>
  </si>
  <si>
    <t>1.90786789191673</t>
  </si>
  <si>
    <t>5.97863565808084e-08</t>
  </si>
  <si>
    <t>Pld1</t>
  </si>
  <si>
    <t>1.90732751204674</t>
  </si>
  <si>
    <t>0.000508165497548955</t>
  </si>
  <si>
    <t>Ctnnal1</t>
  </si>
  <si>
    <t>1.90589136125247</t>
  </si>
  <si>
    <t>0.000159320229191319</t>
  </si>
  <si>
    <t>Ppp1r3c</t>
  </si>
  <si>
    <t>1.90422260663477</t>
  </si>
  <si>
    <t>0.000125748779985879</t>
  </si>
  <si>
    <t>Parva</t>
  </si>
  <si>
    <t>1.90297581471742</t>
  </si>
  <si>
    <t>2.80747944997048e-08</t>
  </si>
  <si>
    <t>Sppl2a</t>
  </si>
  <si>
    <t>1.89977645085957</t>
  </si>
  <si>
    <t>2.49502303950364e-07</t>
  </si>
  <si>
    <t>Crb3</t>
  </si>
  <si>
    <t>1.89717007182465</t>
  </si>
  <si>
    <t>0.0227341660562405</t>
  </si>
  <si>
    <t>Myo19</t>
  </si>
  <si>
    <t>1.89663109951511</t>
  </si>
  <si>
    <t>0.000238163697346025</t>
  </si>
  <si>
    <t>Gsto1</t>
  </si>
  <si>
    <t>1.89583704140997</t>
  </si>
  <si>
    <t>8.27867106825258e-05</t>
  </si>
  <si>
    <t>Flnb</t>
  </si>
  <si>
    <t>1.89353566884827</t>
  </si>
  <si>
    <t>7.89418511464929e-05</t>
  </si>
  <si>
    <t>Il17rc</t>
  </si>
  <si>
    <t>1.89311455174601</t>
  </si>
  <si>
    <t>0.0332609103579017</t>
  </si>
  <si>
    <t>Trim31</t>
  </si>
  <si>
    <t>1.89271536277565</t>
  </si>
  <si>
    <t>0.024671417318471</t>
  </si>
  <si>
    <t>Tubb4a</t>
  </si>
  <si>
    <t>1.89206699563342</t>
  </si>
  <si>
    <t>0.00857420937735648</t>
  </si>
  <si>
    <t>Cntnap1</t>
  </si>
  <si>
    <t>1.89156520183215</t>
  </si>
  <si>
    <t>0.00364908641306859</t>
  </si>
  <si>
    <t>Nectin2</t>
  </si>
  <si>
    <t>1.88824086620427</t>
  </si>
  <si>
    <t>0.00345266915699348</t>
  </si>
  <si>
    <t>Chp1</t>
  </si>
  <si>
    <t>1.88684681285846</t>
  </si>
  <si>
    <t>5.3280228357451e-05</t>
  </si>
  <si>
    <t>Gjc2</t>
  </si>
  <si>
    <t>1.88344437737875</t>
  </si>
  <si>
    <t>0.0319212013105379</t>
  </si>
  <si>
    <t>Adgrl2</t>
  </si>
  <si>
    <t>1.88225926932966</t>
  </si>
  <si>
    <t>7.57479111492948e-06</t>
  </si>
  <si>
    <t>Crispld2</t>
  </si>
  <si>
    <t>1.87922868108412</t>
  </si>
  <si>
    <t>0.000122451249187053</t>
  </si>
  <si>
    <t>Sectm1b</t>
  </si>
  <si>
    <t>1.87823391877667</t>
  </si>
  <si>
    <t>0.0470232684305216</t>
  </si>
  <si>
    <t>Ramp1</t>
  </si>
  <si>
    <t>1.87757551573281</t>
  </si>
  <si>
    <t>3.93057568172845e-06</t>
  </si>
  <si>
    <t>Bdh1</t>
  </si>
  <si>
    <t>1.87742750016877</t>
  </si>
  <si>
    <t>9.73082826337741e-07</t>
  </si>
  <si>
    <t>Pon3</t>
  </si>
  <si>
    <t>1.87695884020626</t>
  </si>
  <si>
    <t>3.03595539313616e-06</t>
  </si>
  <si>
    <t>Ptges2</t>
  </si>
  <si>
    <t>1.87585829717017</t>
  </si>
  <si>
    <t>2.08521813283387e-05</t>
  </si>
  <si>
    <t>Ppip5k1</t>
  </si>
  <si>
    <t>1.87521936552931</t>
  </si>
  <si>
    <t>9.50355678707996e-05</t>
  </si>
  <si>
    <t>Palmd</t>
  </si>
  <si>
    <t>1.87513423233298</t>
  </si>
  <si>
    <t>0.00120628212550305</t>
  </si>
  <si>
    <t>Nrg1</t>
  </si>
  <si>
    <t>1.87448123589469</t>
  </si>
  <si>
    <t>0.0408299000012151</t>
  </si>
  <si>
    <t>Jup</t>
  </si>
  <si>
    <t>1.87442734434756</t>
  </si>
  <si>
    <t>0.00486954888661479</t>
  </si>
  <si>
    <t>Mrto4-ps2</t>
  </si>
  <si>
    <t>1.8730358612391</t>
  </si>
  <si>
    <t>0.0304232632394942</t>
  </si>
  <si>
    <t>Cmtm4</t>
  </si>
  <si>
    <t>1.87218176268068</t>
  </si>
  <si>
    <t>0.00186945885015697</t>
  </si>
  <si>
    <t>Pip5k1b</t>
  </si>
  <si>
    <t>1.87214237553625</t>
  </si>
  <si>
    <t>0.0058634568179004</t>
  </si>
  <si>
    <t>St14</t>
  </si>
  <si>
    <t>1.87197460086922</t>
  </si>
  <si>
    <t>0.00395141468506774</t>
  </si>
  <si>
    <t>Llgl2</t>
  </si>
  <si>
    <t>1.87161266596923</t>
  </si>
  <si>
    <t>0.000402599574844597</t>
  </si>
  <si>
    <t>Specc1</t>
  </si>
  <si>
    <t>1.87080854350742</t>
  </si>
  <si>
    <t>0.0010463826511162</t>
  </si>
  <si>
    <t>Hspa4l</t>
  </si>
  <si>
    <t>1.87052176602777</t>
  </si>
  <si>
    <t>0.00123151418248542</t>
  </si>
  <si>
    <t>Slc4a7</t>
  </si>
  <si>
    <t>1.87045487998897</t>
  </si>
  <si>
    <t>1.20412510458552e-05</t>
  </si>
  <si>
    <t>Spint2</t>
  </si>
  <si>
    <t>1.86998091761608</t>
  </si>
  <si>
    <t>0.0107030897744638</t>
  </si>
  <si>
    <t>Kcnq4</t>
  </si>
  <si>
    <t>1.86918929486338</t>
  </si>
  <si>
    <t>0.0311685181646025</t>
  </si>
  <si>
    <t>1.86847575948147</t>
  </si>
  <si>
    <t>0.00452876591087699</t>
  </si>
  <si>
    <t>Car11</t>
  </si>
  <si>
    <t>1.8649626758781</t>
  </si>
  <si>
    <t>0.0352941912251334</t>
  </si>
  <si>
    <t>Mtmr11</t>
  </si>
  <si>
    <t>1.86377463328358</t>
  </si>
  <si>
    <t>0.0173221345162095</t>
  </si>
  <si>
    <t>Nrep</t>
  </si>
  <si>
    <t>1.85929404983494</t>
  </si>
  <si>
    <t>2.67288190816921e-05</t>
  </si>
  <si>
    <t>Sfrp1</t>
  </si>
  <si>
    <t>1.85906122519368</t>
  </si>
  <si>
    <t>0.000271561950154333</t>
  </si>
  <si>
    <t>Palld</t>
  </si>
  <si>
    <t>1.85870529230282</t>
  </si>
  <si>
    <t>0.000178808594544899</t>
  </si>
  <si>
    <t>Hsp25-ps1</t>
  </si>
  <si>
    <t>1.85866960890164</t>
  </si>
  <si>
    <t>0.00497200369577737</t>
  </si>
  <si>
    <t>Cdkn1c</t>
  </si>
  <si>
    <t>1.85848511012664</t>
  </si>
  <si>
    <t>0.00210734889052054</t>
  </si>
  <si>
    <t>Cep290</t>
  </si>
  <si>
    <t>1.85770639507349</t>
  </si>
  <si>
    <t>0.00429730670154875</t>
  </si>
  <si>
    <t>Sema6c</t>
  </si>
  <si>
    <t>1.85586532474033</t>
  </si>
  <si>
    <t>0.00431715171647729</t>
  </si>
  <si>
    <t>Cdc42ep4</t>
  </si>
  <si>
    <t>1.85570278338472</t>
  </si>
  <si>
    <t>5.7266458650834e-05</t>
  </si>
  <si>
    <t>Pxylp1</t>
  </si>
  <si>
    <t>1.85568018480988</t>
  </si>
  <si>
    <t>2.15041319141708e-06</t>
  </si>
  <si>
    <t>Tead1</t>
  </si>
  <si>
    <t>1.8532701837037</t>
  </si>
  <si>
    <t>1.50936873961848e-05</t>
  </si>
  <si>
    <t>Slc39a5</t>
  </si>
  <si>
    <t>1.85238786047604</t>
  </si>
  <si>
    <t>0.00619942911045415</t>
  </si>
  <si>
    <t>St6galnac2</t>
  </si>
  <si>
    <t>1.84963678619287</t>
  </si>
  <si>
    <t>6.75177804078644e-07</t>
  </si>
  <si>
    <t>Pcdh18</t>
  </si>
  <si>
    <t>1.84666073835083</t>
  </si>
  <si>
    <t>0.00132770805003757</t>
  </si>
  <si>
    <t>Ttyh1</t>
  </si>
  <si>
    <t>1.84639410314237</t>
  </si>
  <si>
    <t>0.010361340349114</t>
  </si>
  <si>
    <t>Lrrc42</t>
  </si>
  <si>
    <t>1.84622406316828</t>
  </si>
  <si>
    <t>7.01365720042803e-10</t>
  </si>
  <si>
    <t>Pf4</t>
  </si>
  <si>
    <t>1.84489032298509</t>
  </si>
  <si>
    <t>0.00311006784922414</t>
  </si>
  <si>
    <t>Ctnnd1</t>
  </si>
  <si>
    <t>1.83944676512978</t>
  </si>
  <si>
    <t>0.00553987263813284</t>
  </si>
  <si>
    <t>F2rl1</t>
  </si>
  <si>
    <t>1.83874749584054</t>
  </si>
  <si>
    <t>0.000281185745167993</t>
  </si>
  <si>
    <t>Matn2</t>
  </si>
  <si>
    <t>1.83759253224548</t>
  </si>
  <si>
    <t>0.00126755967622008</t>
  </si>
  <si>
    <t>LOC118568744</t>
  </si>
  <si>
    <t>1.83748431027951</t>
  </si>
  <si>
    <t>0.0365719568259035</t>
  </si>
  <si>
    <t>Syt8</t>
  </si>
  <si>
    <t>1.83724509452192</t>
  </si>
  <si>
    <t>0.0324146791060638</t>
  </si>
  <si>
    <t>Mtfp1</t>
  </si>
  <si>
    <t>1.83601891894769</t>
  </si>
  <si>
    <t>0.00283457075973976</t>
  </si>
  <si>
    <t>Hspb8</t>
  </si>
  <si>
    <t>1.83576771847669</t>
  </si>
  <si>
    <t>0.00430080151727762</t>
  </si>
  <si>
    <t>Ets2</t>
  </si>
  <si>
    <t>1.83539733995659</t>
  </si>
  <si>
    <t>0.000303246494383592</t>
  </si>
  <si>
    <t>Gata6</t>
  </si>
  <si>
    <t>1.83272515047836</t>
  </si>
  <si>
    <t>0.00085011979188956</t>
  </si>
  <si>
    <t>Fuca1</t>
  </si>
  <si>
    <t>1.83257281862382</t>
  </si>
  <si>
    <t>4.30621993491297e-06</t>
  </si>
  <si>
    <t>Ndufab1-ps</t>
  </si>
  <si>
    <t>1.83218794440356</t>
  </si>
  <si>
    <t>0.0290805461258631</t>
  </si>
  <si>
    <t>Tmem54</t>
  </si>
  <si>
    <t>1.83184625978162</t>
  </si>
  <si>
    <t>0.00999027792130441</t>
  </si>
  <si>
    <t>Jam2</t>
  </si>
  <si>
    <t>1.83184300271512</t>
  </si>
  <si>
    <t>0.0047622531011962</t>
  </si>
  <si>
    <t>Slc35g1</t>
  </si>
  <si>
    <t>1.83117670738424</t>
  </si>
  <si>
    <t>0.000793225307555625</t>
  </si>
  <si>
    <t>Pgm5</t>
  </si>
  <si>
    <t>1.82932068485951</t>
  </si>
  <si>
    <t>0.0214704859690705</t>
  </si>
  <si>
    <t>Atrnl1</t>
  </si>
  <si>
    <t>1.82867867952143</t>
  </si>
  <si>
    <t>0.000143153375703095</t>
  </si>
  <si>
    <t>Iqgap2</t>
  </si>
  <si>
    <t>1.82830619733143</t>
  </si>
  <si>
    <t>0.000860256872426168</t>
  </si>
  <si>
    <t>Gfpt1</t>
  </si>
  <si>
    <t>1.82782022078045</t>
  </si>
  <si>
    <t>0.000221085480233449</t>
  </si>
  <si>
    <t>Fzd2</t>
  </si>
  <si>
    <t>1.82572798697375</t>
  </si>
  <si>
    <t>0.0059616732556967</t>
  </si>
  <si>
    <t>Micall2</t>
  </si>
  <si>
    <t>1.82515219545318</t>
  </si>
  <si>
    <t>0.00191756420578626</t>
  </si>
  <si>
    <t>Mapk3</t>
  </si>
  <si>
    <t>1.82496908009842</t>
  </si>
  <si>
    <t>0.00158179393341657</t>
  </si>
  <si>
    <t>Snhg18</t>
  </si>
  <si>
    <t>1.82471027370779</t>
  </si>
  <si>
    <t>3.31215629754917e-08</t>
  </si>
  <si>
    <t>Dusp18</t>
  </si>
  <si>
    <t>1.82380428543008</t>
  </si>
  <si>
    <t>0.00658762823768014</t>
  </si>
  <si>
    <t>Entpd5</t>
  </si>
  <si>
    <t>1.82354796959632</t>
  </si>
  <si>
    <t>4.73583486398114e-05</t>
  </si>
  <si>
    <t>Pyroxd2</t>
  </si>
  <si>
    <t>1.8232522466365</t>
  </si>
  <si>
    <t>4.25332381294675e-05</t>
  </si>
  <si>
    <t>Atoh8</t>
  </si>
  <si>
    <t>1.82315177630327</t>
  </si>
  <si>
    <t>0.00107920923421867</t>
  </si>
  <si>
    <t>Uqcr11</t>
  </si>
  <si>
    <t>1.82140537243815</t>
  </si>
  <si>
    <t>8.97660267166452e-07</t>
  </si>
  <si>
    <t>Dcbld1</t>
  </si>
  <si>
    <t>1.82074232405398</t>
  </si>
  <si>
    <t>0.0186432910850384</t>
  </si>
  <si>
    <t>Fermt2</t>
  </si>
  <si>
    <t>1.8200410892655</t>
  </si>
  <si>
    <t>0.00106498045749284</t>
  </si>
  <si>
    <t>Cadm3</t>
  </si>
  <si>
    <t>1.81961048812584</t>
  </si>
  <si>
    <t>0.0432988604453778</t>
  </si>
  <si>
    <t>Arhgef5</t>
  </si>
  <si>
    <t>1.81723643844535</t>
  </si>
  <si>
    <t>0.00307328169159738</t>
  </si>
  <si>
    <t>Mill2</t>
  </si>
  <si>
    <t>1.81669713304752</t>
  </si>
  <si>
    <t>0.000144054174636805</t>
  </si>
  <si>
    <t>Ndrg1</t>
  </si>
  <si>
    <t>1.81648027166305</t>
  </si>
  <si>
    <t>0.000407742956926844</t>
  </si>
  <si>
    <t>Mfap2</t>
  </si>
  <si>
    <t>1.81566431017982</t>
  </si>
  <si>
    <t>0.0165149144081018</t>
  </si>
  <si>
    <t>Zfp946</t>
  </si>
  <si>
    <t>1.8154008335507</t>
  </si>
  <si>
    <t>0.00190306991892302</t>
  </si>
  <si>
    <t>Neurl1a</t>
  </si>
  <si>
    <t>1.81490211917476</t>
  </si>
  <si>
    <t>0.0496440071248114</t>
  </si>
  <si>
    <t>Rell1</t>
  </si>
  <si>
    <t>1.81404663148029</t>
  </si>
  <si>
    <t>0.000742576851348371</t>
  </si>
  <si>
    <t>Itpka</t>
  </si>
  <si>
    <t>1.81163729786463</t>
  </si>
  <si>
    <t>0.0254566521910186</t>
  </si>
  <si>
    <t>Gssos2</t>
  </si>
  <si>
    <t>1.81110687975549</t>
  </si>
  <si>
    <t>0.0108275392777792</t>
  </si>
  <si>
    <t>Tmtc2</t>
  </si>
  <si>
    <t>1.80919807335284</t>
  </si>
  <si>
    <t>1.59877643799161e-05</t>
  </si>
  <si>
    <t>Arl1</t>
  </si>
  <si>
    <t>1.80885379412172</t>
  </si>
  <si>
    <t>7.86484251446013e-07</t>
  </si>
  <si>
    <t>1.80718719033374</t>
  </si>
  <si>
    <t>0.00260418259200106</t>
  </si>
  <si>
    <t>Cdkn1a</t>
  </si>
  <si>
    <t>1.80700250883499</t>
  </si>
  <si>
    <t>0.00517662747576304</t>
  </si>
  <si>
    <t>Cisd3</t>
  </si>
  <si>
    <t>1.80673070859248</t>
  </si>
  <si>
    <t>0.000550870837890159</t>
  </si>
  <si>
    <t>Ica1</t>
  </si>
  <si>
    <t>1.80599020661336</t>
  </si>
  <si>
    <t>0.00671625370437158</t>
  </si>
  <si>
    <t>Gstm4</t>
  </si>
  <si>
    <t>1.80290598881238</t>
  </si>
  <si>
    <t>0.00184267198950427</t>
  </si>
  <si>
    <t>Fbln2</t>
  </si>
  <si>
    <t>1.80101853780189</t>
  </si>
  <si>
    <t>0.000364114463209586</t>
  </si>
  <si>
    <t>Cd248</t>
  </si>
  <si>
    <t>1.80078600949955</t>
  </si>
  <si>
    <t>0.00310158307806654</t>
  </si>
  <si>
    <t>Myo1b</t>
  </si>
  <si>
    <t>1.79853560080526</t>
  </si>
  <si>
    <t>1.65960294357318e-05</t>
  </si>
  <si>
    <t>Nckap1</t>
  </si>
  <si>
    <t>1.79471440570949</t>
  </si>
  <si>
    <t>0.00102916490754805</t>
  </si>
  <si>
    <t>Kif16b</t>
  </si>
  <si>
    <t>1.79450771394875</t>
  </si>
  <si>
    <t>0.000856361764992444</t>
  </si>
  <si>
    <t>Cav1</t>
  </si>
  <si>
    <t>1.7943238432456</t>
  </si>
  <si>
    <t>1.96817168666859e-05</t>
  </si>
  <si>
    <t>Tbc1d32</t>
  </si>
  <si>
    <t>1.79356514769374</t>
  </si>
  <si>
    <t>0.00159952405481405</t>
  </si>
  <si>
    <t>Kdf1</t>
  </si>
  <si>
    <t>1.79309298355749</t>
  </si>
  <si>
    <t>0.029716875368715</t>
  </si>
  <si>
    <t>Eea1</t>
  </si>
  <si>
    <t>1.79003091465261</t>
  </si>
  <si>
    <t>3.76484876357794e-06</t>
  </si>
  <si>
    <t>Tjp2</t>
  </si>
  <si>
    <t>1.78892597960672</t>
  </si>
  <si>
    <t>0.00451585551572039</t>
  </si>
  <si>
    <t>Tmem158</t>
  </si>
  <si>
    <t>1.78888745656473</t>
  </si>
  <si>
    <t>0.000236160072237945</t>
  </si>
  <si>
    <t>Parp16</t>
  </si>
  <si>
    <t>1.78809214781944</t>
  </si>
  <si>
    <t>9.40329649886039e-05</t>
  </si>
  <si>
    <t>Prune2</t>
  </si>
  <si>
    <t>1.78691972867174</t>
  </si>
  <si>
    <t>0.000822992877775701</t>
  </si>
  <si>
    <t>1.78598172153566</t>
  </si>
  <si>
    <t>0.00860891980719193</t>
  </si>
  <si>
    <t>Nedd4l</t>
  </si>
  <si>
    <t>1.78467801770383</t>
  </si>
  <si>
    <t>1.18417705559153e-05</t>
  </si>
  <si>
    <t>Igsf3</t>
  </si>
  <si>
    <t>1.78349533762516</t>
  </si>
  <si>
    <t>0.00236366193826735</t>
  </si>
  <si>
    <t>Lama1</t>
  </si>
  <si>
    <t>1.78297841877861</t>
  </si>
  <si>
    <t>0.0435749859314615</t>
  </si>
  <si>
    <t>Wnk4</t>
  </si>
  <si>
    <t>1.78271997354613</t>
  </si>
  <si>
    <t>6.98287782817758e-07</t>
  </si>
  <si>
    <t>Creb5</t>
  </si>
  <si>
    <t>1.78006688942871</t>
  </si>
  <si>
    <t>0.00395267102543225</t>
  </si>
  <si>
    <t>Ugp2</t>
  </si>
  <si>
    <t>1.77924327895287</t>
  </si>
  <si>
    <t>2.46202775395146e-05</t>
  </si>
  <si>
    <t>Rhbdf1</t>
  </si>
  <si>
    <t>1.77849720513276</t>
  </si>
  <si>
    <t>5.57690500134526e-07</t>
  </si>
  <si>
    <t>Sorbs1</t>
  </si>
  <si>
    <t>1.77764794742573</t>
  </si>
  <si>
    <t>0.00122706417970707</t>
  </si>
  <si>
    <t>Cystm1</t>
  </si>
  <si>
    <t>1.77684874323207</t>
  </si>
  <si>
    <t>0.0159311786189717</t>
  </si>
  <si>
    <t>LOC118568450</t>
  </si>
  <si>
    <t>1.77505868067367</t>
  </si>
  <si>
    <t>0.00280089333306047</t>
  </si>
  <si>
    <t>Pgap3</t>
  </si>
  <si>
    <t>1.77302373569001</t>
  </si>
  <si>
    <t>0.000258216186262723</t>
  </si>
  <si>
    <t>Col12a1</t>
  </si>
  <si>
    <t>1.77258358991767</t>
  </si>
  <si>
    <t>0.000431865352921309</t>
  </si>
  <si>
    <t>Pdgfa</t>
  </si>
  <si>
    <t>1.77218199344489</t>
  </si>
  <si>
    <t>6.43890026322708e-05</t>
  </si>
  <si>
    <t>Kcnk3</t>
  </si>
  <si>
    <t>1.77177499504537</t>
  </si>
  <si>
    <t>0.00182291733129418</t>
  </si>
  <si>
    <t>Scd2</t>
  </si>
  <si>
    <t>1.77066215531816</t>
  </si>
  <si>
    <t>0.00186718020746255</t>
  </si>
  <si>
    <t>Gstt3</t>
  </si>
  <si>
    <t>1.77012187488885</t>
  </si>
  <si>
    <t>0.000733694172950212</t>
  </si>
  <si>
    <t>Ccl6</t>
  </si>
  <si>
    <t>1.77003576058167</t>
  </si>
  <si>
    <t>0.00130304005730888</t>
  </si>
  <si>
    <t>Rac3</t>
  </si>
  <si>
    <t>1.77002837707209</t>
  </si>
  <si>
    <t>0.00244545439830865</t>
  </si>
  <si>
    <t>Fgd4</t>
  </si>
  <si>
    <t>1.76922331268189</t>
  </si>
  <si>
    <t>0.012204355248236</t>
  </si>
  <si>
    <t>Slc13a3</t>
  </si>
  <si>
    <t>1.76866056464909</t>
  </si>
  <si>
    <t>0.0481474570896987</t>
  </si>
  <si>
    <t>LOC118568660</t>
  </si>
  <si>
    <t>1.76552463884972</t>
  </si>
  <si>
    <t>0.000661188719239181</t>
  </si>
  <si>
    <t>Plekha7</t>
  </si>
  <si>
    <t>1.76538400308019</t>
  </si>
  <si>
    <t>0.000157682246119045</t>
  </si>
  <si>
    <t>Daam1</t>
  </si>
  <si>
    <t>1.76506495019221</t>
  </si>
  <si>
    <t>2.73267068100131e-05</t>
  </si>
  <si>
    <t>Slc16a5</t>
  </si>
  <si>
    <t>1.76500492707788</t>
  </si>
  <si>
    <t>0.000425781136290847</t>
  </si>
  <si>
    <t>Zfp9</t>
  </si>
  <si>
    <t>1.76468682222725</t>
  </si>
  <si>
    <t>0.00308590880483105</t>
  </si>
  <si>
    <t>Col6a1</t>
  </si>
  <si>
    <t>1.76304401688258</t>
  </si>
  <si>
    <t>2.4738415449578e-05</t>
  </si>
  <si>
    <t>Bsg</t>
  </si>
  <si>
    <t>1.76259326267115</t>
  </si>
  <si>
    <t>3.1996630569432e-05</t>
  </si>
  <si>
    <t>Chchd10</t>
  </si>
  <si>
    <t>1.76216708148442</t>
  </si>
  <si>
    <t>1.06763799863349e-05</t>
  </si>
  <si>
    <t>Gpr35</t>
  </si>
  <si>
    <t>1.75858269053954</t>
  </si>
  <si>
    <t>1.20898816749722e-05</t>
  </si>
  <si>
    <t>Cpne8</t>
  </si>
  <si>
    <t>1.75684587047746</t>
  </si>
  <si>
    <t>0.000442494835217001</t>
  </si>
  <si>
    <t>Zdhhc1</t>
  </si>
  <si>
    <t>1.75661837687805</t>
  </si>
  <si>
    <t>7.06431484621957e-06</t>
  </si>
  <si>
    <t>Cox6a1</t>
  </si>
  <si>
    <t>1.75560842912249</t>
  </si>
  <si>
    <t>4.66223040215135e-05</t>
  </si>
  <si>
    <t>Arhgap21</t>
  </si>
  <si>
    <t>1.75521212231502</t>
  </si>
  <si>
    <t>0.000582079399841407</t>
  </si>
  <si>
    <t>Krtcap3</t>
  </si>
  <si>
    <t>1.75463371789358</t>
  </si>
  <si>
    <t>3.47176765784136e-07</t>
  </si>
  <si>
    <t>Foxl1</t>
  </si>
  <si>
    <t>1.75357766359686</t>
  </si>
  <si>
    <t>0.0199652917365485</t>
  </si>
  <si>
    <t>Eps8l3</t>
  </si>
  <si>
    <t>1.75261256788094</t>
  </si>
  <si>
    <t>0.00824209491425144</t>
  </si>
  <si>
    <t>F2r</t>
  </si>
  <si>
    <t>1.75256506862746</t>
  </si>
  <si>
    <t>0.000108876656047779</t>
  </si>
  <si>
    <t>Nkd2</t>
  </si>
  <si>
    <t>1.75185052318284</t>
  </si>
  <si>
    <t>0.0318555710671391</t>
  </si>
  <si>
    <t>LOC118567825</t>
  </si>
  <si>
    <t>1.75126392952589</t>
  </si>
  <si>
    <t>0.000769397424331038</t>
  </si>
  <si>
    <t>Rgs17</t>
  </si>
  <si>
    <t>1.75085521964391</t>
  </si>
  <si>
    <t>0.012642393344865</t>
  </si>
  <si>
    <t>Neurl1b</t>
  </si>
  <si>
    <t>1.75026489099943</t>
  </si>
  <si>
    <t>0.000731324889967124</t>
  </si>
  <si>
    <t>Ddx60</t>
  </si>
  <si>
    <t>1.7469203154361</t>
  </si>
  <si>
    <t>0.00893522762235475</t>
  </si>
  <si>
    <t>LOC118567640</t>
  </si>
  <si>
    <t>1.74515506071334</t>
  </si>
  <si>
    <t>0.0233438411725178</t>
  </si>
  <si>
    <t>Ly6c1</t>
  </si>
  <si>
    <t>1.74502207137501</t>
  </si>
  <si>
    <t>0.0169546345167026</t>
  </si>
  <si>
    <t>Elovl6</t>
  </si>
  <si>
    <t>1.74388935773317</t>
  </si>
  <si>
    <t>7.56396239691855e-05</t>
  </si>
  <si>
    <t>Nhsl1</t>
  </si>
  <si>
    <t>1.7415157922888</t>
  </si>
  <si>
    <t>0.00413158183615361</t>
  </si>
  <si>
    <t>Sned1</t>
  </si>
  <si>
    <t>1.74084750024088</t>
  </si>
  <si>
    <t>0.00210441007646438</t>
  </si>
  <si>
    <t>Luzp1</t>
  </si>
  <si>
    <t>1.73972247343794</t>
  </si>
  <si>
    <t>0.00207399785083179</t>
  </si>
  <si>
    <t>Dok4</t>
  </si>
  <si>
    <t>1.73935240084247</t>
  </si>
  <si>
    <t>0.0145028220711049</t>
  </si>
  <si>
    <t>Rflnb</t>
  </si>
  <si>
    <t>1.73835486671005</t>
  </si>
  <si>
    <t>1.7120762710313e-08</t>
  </si>
  <si>
    <t>Gnpnat1</t>
  </si>
  <si>
    <t>1.73809835063071</t>
  </si>
  <si>
    <t>2.35434918472013e-05</t>
  </si>
  <si>
    <t>Zfp939</t>
  </si>
  <si>
    <t>1.73795447454942</t>
  </si>
  <si>
    <t>0.00280735948198439</t>
  </si>
  <si>
    <t>Slc25a24</t>
  </si>
  <si>
    <t>1.73784123915807</t>
  </si>
  <si>
    <t>0.00244871742169709</t>
  </si>
  <si>
    <t>Mcee</t>
  </si>
  <si>
    <t>1.73770279045333</t>
  </si>
  <si>
    <t>4.22153655091723e-05</t>
  </si>
  <si>
    <t>Thbs1</t>
  </si>
  <si>
    <t>1.73733730634559</t>
  </si>
  <si>
    <t>0.00186762967798649</t>
  </si>
  <si>
    <t>Sult1b1</t>
  </si>
  <si>
    <t>1.73657924449533</t>
  </si>
  <si>
    <t>0.0259554238221602</t>
  </si>
  <si>
    <t>Sestd1</t>
  </si>
  <si>
    <t>1.7359563264433</t>
  </si>
  <si>
    <t>1.68162206208142e-06</t>
  </si>
  <si>
    <t>Abhd6</t>
  </si>
  <si>
    <t>1.73519472748037</t>
  </si>
  <si>
    <t>0.00335634035777489</t>
  </si>
  <si>
    <t>Sema3f</t>
  </si>
  <si>
    <t>1.73511279472647</t>
  </si>
  <si>
    <t>0.000234532344254638</t>
  </si>
  <si>
    <t>Enho</t>
  </si>
  <si>
    <t>1.73508876003368</t>
  </si>
  <si>
    <t>0.00627297108355355</t>
  </si>
  <si>
    <t>Pbx1</t>
  </si>
  <si>
    <t>1.7346737811953</t>
  </si>
  <si>
    <t>5.38986150837325e-06</t>
  </si>
  <si>
    <t>Cdh13</t>
  </si>
  <si>
    <t>1.7334690666956</t>
  </si>
  <si>
    <t>0.000341384422174303</t>
  </si>
  <si>
    <t>Elmo3</t>
  </si>
  <si>
    <t>1.73244129725343</t>
  </si>
  <si>
    <t>3.92995913278481e-07</t>
  </si>
  <si>
    <t>Gcc2</t>
  </si>
  <si>
    <t>1.73191824254778</t>
  </si>
  <si>
    <t>5.5986316479603e-09</t>
  </si>
  <si>
    <t>Zfp37</t>
  </si>
  <si>
    <t>1.7302147904386</t>
  </si>
  <si>
    <t>0.00555249285603859</t>
  </si>
  <si>
    <t>Pank1</t>
  </si>
  <si>
    <t>1.7294547642817</t>
  </si>
  <si>
    <t>0.000221495404091866</t>
  </si>
  <si>
    <t>Mpp6</t>
  </si>
  <si>
    <t>1.7290038896681</t>
  </si>
  <si>
    <t>0.0207256628955985</t>
  </si>
  <si>
    <t>Tax1bp1</t>
  </si>
  <si>
    <t>1.72873960720508</t>
  </si>
  <si>
    <t>1.82894556949205e-08</t>
  </si>
  <si>
    <t>Cisd1</t>
  </si>
  <si>
    <t>1.72725877729503</t>
  </si>
  <si>
    <t>1.31342772984461e-06</t>
  </si>
  <si>
    <t>1.72599507908332</t>
  </si>
  <si>
    <t>0.0386698892394003</t>
  </si>
  <si>
    <t>Map7</t>
  </si>
  <si>
    <t>1.72505195213493</t>
  </si>
  <si>
    <t>0.0039038167594059</t>
  </si>
  <si>
    <t>Gpx2</t>
  </si>
  <si>
    <t>1.72496777290294</t>
  </si>
  <si>
    <t>0.0311306146062558</t>
  </si>
  <si>
    <t>Pik3r3</t>
  </si>
  <si>
    <t>1.72428198109363</t>
  </si>
  <si>
    <t>4.73994376405072e-07</t>
  </si>
  <si>
    <t>1.72263437182108</t>
  </si>
  <si>
    <t>0.0197572533710085</t>
  </si>
  <si>
    <t>Fzd6</t>
  </si>
  <si>
    <t>1.7214993879815</t>
  </si>
  <si>
    <t>0.0165554002385816</t>
  </si>
  <si>
    <t>Septin10</t>
  </si>
  <si>
    <t>1.72148020055303</t>
  </si>
  <si>
    <t>0.00116631332054376</t>
  </si>
  <si>
    <t>Ece1</t>
  </si>
  <si>
    <t>1.72103484521317</t>
  </si>
  <si>
    <t>2.03897818408137e-09</t>
  </si>
  <si>
    <t>Abcd3</t>
  </si>
  <si>
    <t>1.72061354368521</t>
  </si>
  <si>
    <t>0.00166753010736006</t>
  </si>
  <si>
    <t>Dzip1l</t>
  </si>
  <si>
    <t>1.72047881577931</t>
  </si>
  <si>
    <t>0.0477706266729872</t>
  </si>
  <si>
    <t>Mmut</t>
  </si>
  <si>
    <t>1.72037225710173</t>
  </si>
  <si>
    <t>8.91285620115254e-07</t>
  </si>
  <si>
    <t>Sv2c</t>
  </si>
  <si>
    <t>1.72012292239203</t>
  </si>
  <si>
    <t>0.0244661815470076</t>
  </si>
  <si>
    <t>Fut4</t>
  </si>
  <si>
    <t>1.71997631127161</t>
  </si>
  <si>
    <t>0.0473079582003173</t>
  </si>
  <si>
    <t>Sdc4</t>
  </si>
  <si>
    <t>1.71924590349816</t>
  </si>
  <si>
    <t>1.31234421539789e-07</t>
  </si>
  <si>
    <t>Dlg5</t>
  </si>
  <si>
    <t>1.71809921988341</t>
  </si>
  <si>
    <t>0.000335207864522026</t>
  </si>
  <si>
    <t>Ncoa7</t>
  </si>
  <si>
    <t>1.71751084917295</t>
  </si>
  <si>
    <t>0.00946261250404632</t>
  </si>
  <si>
    <t>Filip1</t>
  </si>
  <si>
    <t>1.71694130289305</t>
  </si>
  <si>
    <t>0.00459185368273092</t>
  </si>
  <si>
    <t>COX3</t>
  </si>
  <si>
    <t>1.7165495406888</t>
  </si>
  <si>
    <t>0.0303819121628432</t>
  </si>
  <si>
    <t>Hoxd9</t>
  </si>
  <si>
    <t>1.71615491122279</t>
  </si>
  <si>
    <t>0.0224901711679077</t>
  </si>
  <si>
    <t>Pawr</t>
  </si>
  <si>
    <t>1.71532036913031</t>
  </si>
  <si>
    <t>1.8046627910288e-05</t>
  </si>
  <si>
    <t>Fam210b</t>
  </si>
  <si>
    <t>1.71507579320875</t>
  </si>
  <si>
    <t>0.00362399992267122</t>
  </si>
  <si>
    <t>Clec4a2</t>
  </si>
  <si>
    <t>1.7142088933535</t>
  </si>
  <si>
    <t>0.0151436015102941</t>
  </si>
  <si>
    <t>Upp2</t>
  </si>
  <si>
    <t>1.71414172234378</t>
  </si>
  <si>
    <t>0.0229719951909803</t>
  </si>
  <si>
    <t>Nol4l</t>
  </si>
  <si>
    <t>1.71001066342872</t>
  </si>
  <si>
    <t>0.010409305467935</t>
  </si>
  <si>
    <t>Cd151</t>
  </si>
  <si>
    <t>1.70873980636738</t>
  </si>
  <si>
    <t>0.000177091601189205</t>
  </si>
  <si>
    <t>Prkar2a</t>
  </si>
  <si>
    <t>1.70854584096463</t>
  </si>
  <si>
    <t>0.00136482289671081</t>
  </si>
  <si>
    <t>Cox7a2</t>
  </si>
  <si>
    <t>1.70463795798286</t>
  </si>
  <si>
    <t>5.54069708176411e-05</t>
  </si>
  <si>
    <t>R3hdm4</t>
  </si>
  <si>
    <t>1.70392944988752</t>
  </si>
  <si>
    <t>1.91597265037805e-07</t>
  </si>
  <si>
    <t>Il13ra1</t>
  </si>
  <si>
    <t>1.70389566455012</t>
  </si>
  <si>
    <t>0.0257985069509034</t>
  </si>
  <si>
    <t>Ltbr</t>
  </si>
  <si>
    <t>1.70293305567325</t>
  </si>
  <si>
    <t>7.56857687882921e-05</t>
  </si>
  <si>
    <t>Tcaf1</t>
  </si>
  <si>
    <t>1.70253080353547</t>
  </si>
  <si>
    <t>0.00255449228514682</t>
  </si>
  <si>
    <t>Plscr1</t>
  </si>
  <si>
    <t>1.70028700004503</t>
  </si>
  <si>
    <t>6.73964575060974e-05</t>
  </si>
  <si>
    <t>Uqcrb</t>
  </si>
  <si>
    <t>1.69928512932139</t>
  </si>
  <si>
    <t>9.12312935006717e-06</t>
  </si>
  <si>
    <t>Slc35a2</t>
  </si>
  <si>
    <t>1.69860917313483</t>
  </si>
  <si>
    <t>0.000336913930768886</t>
  </si>
  <si>
    <t>Pfkl</t>
  </si>
  <si>
    <t>1.69848499176503</t>
  </si>
  <si>
    <t>0.00320511745010175</t>
  </si>
  <si>
    <t>Ackr3</t>
  </si>
  <si>
    <t>1.69815389670248</t>
  </si>
  <si>
    <t>0.0129711560120484</t>
  </si>
  <si>
    <t>Kank2</t>
  </si>
  <si>
    <t>1.69633038836463</t>
  </si>
  <si>
    <t>2.59788524763413e-05</t>
  </si>
  <si>
    <t>Pard3</t>
  </si>
  <si>
    <t>1.6961758580434</t>
  </si>
  <si>
    <t>0.00528850403249867</t>
  </si>
  <si>
    <t>Fam83d</t>
  </si>
  <si>
    <t>1.69551586381237</t>
  </si>
  <si>
    <t>0.00473951041625503</t>
  </si>
  <si>
    <t>Ermp1</t>
  </si>
  <si>
    <t>1.69451128472914</t>
  </si>
  <si>
    <t>8.68287680545083e-06</t>
  </si>
  <si>
    <t>Tsc22d1</t>
  </si>
  <si>
    <t>1.69423912022587</t>
  </si>
  <si>
    <t>0.000419785869785921</t>
  </si>
  <si>
    <t>1.69345300911269</t>
  </si>
  <si>
    <t>0.0143473064911844</t>
  </si>
  <si>
    <t>Tmbim1</t>
  </si>
  <si>
    <t>1.69327377773396</t>
  </si>
  <si>
    <t>0.0103954924357026</t>
  </si>
  <si>
    <t>1.6919013462444</t>
  </si>
  <si>
    <t>0.00286867200683358</t>
  </si>
  <si>
    <t>Nat14</t>
  </si>
  <si>
    <t>1.69170124041119</t>
  </si>
  <si>
    <t>0.000626901841529867</t>
  </si>
  <si>
    <t>Tlr2</t>
  </si>
  <si>
    <t>1.69079533718495</t>
  </si>
  <si>
    <t>7.92683972932871e-05</t>
  </si>
  <si>
    <t>Bbs1</t>
  </si>
  <si>
    <t>1.69075654795343</t>
  </si>
  <si>
    <t>0.0212039954429158</t>
  </si>
  <si>
    <t>Arhgef10l</t>
  </si>
  <si>
    <t>1.69016666357807</t>
  </si>
  <si>
    <t>6.34097464913099e-06</t>
  </si>
  <si>
    <t>P2rx2</t>
  </si>
  <si>
    <t>1.68963843179622</t>
  </si>
  <si>
    <t>0.0239155292965236</t>
  </si>
  <si>
    <t>Oas1g</t>
  </si>
  <si>
    <t>1.68860322862473</t>
  </si>
  <si>
    <t>0.00827250905455641</t>
  </si>
  <si>
    <t>Slc18b1</t>
  </si>
  <si>
    <t>1.68763732783201</t>
  </si>
  <si>
    <t>0.0442804946084582</t>
  </si>
  <si>
    <t>Plod2</t>
  </si>
  <si>
    <t>1.68592133513936</t>
  </si>
  <si>
    <t>0.00327629732349452</t>
  </si>
  <si>
    <t>Sytl1</t>
  </si>
  <si>
    <t>1.68485482568992</t>
  </si>
  <si>
    <t>0.00349557147740042</t>
  </si>
  <si>
    <t>Map1lc3a</t>
  </si>
  <si>
    <t>1.68299695197068</t>
  </si>
  <si>
    <t>0.000152470440266444</t>
  </si>
  <si>
    <t>Card14</t>
  </si>
  <si>
    <t>1.68217641970865</t>
  </si>
  <si>
    <t>0.0320735130677983</t>
  </si>
  <si>
    <t>Zbtb42</t>
  </si>
  <si>
    <t>1.68102799728804</t>
  </si>
  <si>
    <t>2.35467770705002e-06</t>
  </si>
  <si>
    <t>Reep2</t>
  </si>
  <si>
    <t>1.67896149634014</t>
  </si>
  <si>
    <t>0.0413673815090025</t>
  </si>
  <si>
    <t>Uqcr10</t>
  </si>
  <si>
    <t>1.6781574794397</t>
  </si>
  <si>
    <t>4.17831985415663e-06</t>
  </si>
  <si>
    <t>Zfp111</t>
  </si>
  <si>
    <t>1.67610257265789</t>
  </si>
  <si>
    <t>0.00420520645954467</t>
  </si>
  <si>
    <t>Cacng7</t>
  </si>
  <si>
    <t>1.67547211043166</t>
  </si>
  <si>
    <t>0.00136619738785591</t>
  </si>
  <si>
    <t>Lrrc1</t>
  </si>
  <si>
    <t>1.67441004664132</t>
  </si>
  <si>
    <t>0.00220926418824053</t>
  </si>
  <si>
    <t>Ech1</t>
  </si>
  <si>
    <t>1.67426176275892</t>
  </si>
  <si>
    <t>8.45281800840326e-06</t>
  </si>
  <si>
    <t>Ptgs1</t>
  </si>
  <si>
    <t>1.67410860462934</t>
  </si>
  <si>
    <t>0.000111838700901366</t>
  </si>
  <si>
    <t>Yes1</t>
  </si>
  <si>
    <t>1.67383050257292</t>
  </si>
  <si>
    <t>0.0099892800501188</t>
  </si>
  <si>
    <t>Ppp1r14a</t>
  </si>
  <si>
    <t>1.67237169960788</t>
  </si>
  <si>
    <t>0.00017698711569637</t>
  </si>
  <si>
    <t>Slc25a35</t>
  </si>
  <si>
    <t>1.67214392611813</t>
  </si>
  <si>
    <t>7.3373824217825e-07</t>
  </si>
  <si>
    <t>Cd99l2</t>
  </si>
  <si>
    <t>1.67142041102084</t>
  </si>
  <si>
    <t>0.00100819076082432</t>
  </si>
  <si>
    <t>Lamb1</t>
  </si>
  <si>
    <t>1.67129617854371</t>
  </si>
  <si>
    <t>2.68545829598661e-06</t>
  </si>
  <si>
    <t>Macrod2</t>
  </si>
  <si>
    <t>1.6705628644733</t>
  </si>
  <si>
    <t>0.00288956117669185</t>
  </si>
  <si>
    <t>Ppm1e</t>
  </si>
  <si>
    <t>1.66888488602129</t>
  </si>
  <si>
    <t>0.0124804640455009</t>
  </si>
  <si>
    <t>Kif13a</t>
  </si>
  <si>
    <t>1.66884798451715</t>
  </si>
  <si>
    <t>0.00141003056089097</t>
  </si>
  <si>
    <t>Phf11d</t>
  </si>
  <si>
    <t>1.66855718069364</t>
  </si>
  <si>
    <t>0.00380159254999183</t>
  </si>
  <si>
    <t>Nbeal1</t>
  </si>
  <si>
    <t>1.66770054956256</t>
  </si>
  <si>
    <t>0.00297140908015514</t>
  </si>
  <si>
    <t>Rgs4</t>
  </si>
  <si>
    <t>1.66646563116659</t>
  </si>
  <si>
    <t>0.0208353295120508</t>
  </si>
  <si>
    <t>Prrg2</t>
  </si>
  <si>
    <t>1.6663625752551</t>
  </si>
  <si>
    <t>0.00103109456612828</t>
  </si>
  <si>
    <t>Irs1</t>
  </si>
  <si>
    <t>1.66525563393666</t>
  </si>
  <si>
    <t>0.0181660442385763</t>
  </si>
  <si>
    <t>Crybg2</t>
  </si>
  <si>
    <t>1.66450813034053</t>
  </si>
  <si>
    <t>0.0245827068644988</t>
  </si>
  <si>
    <t>Pccb</t>
  </si>
  <si>
    <t>1.66327778139565</t>
  </si>
  <si>
    <t>4.74251058565002e-07</t>
  </si>
  <si>
    <t>Col16a1</t>
  </si>
  <si>
    <t>1.66324726336075</t>
  </si>
  <si>
    <t>0.00854459097204536</t>
  </si>
  <si>
    <t>Il1rn</t>
  </si>
  <si>
    <t>1.66135058813098</t>
  </si>
  <si>
    <t>4.44134303054981e-05</t>
  </si>
  <si>
    <t>Higd2a</t>
  </si>
  <si>
    <t>1.66108277064572</t>
  </si>
  <si>
    <t>5.06541828359418e-05</t>
  </si>
  <si>
    <t>Glis3</t>
  </si>
  <si>
    <t>1.66081603195122</t>
  </si>
  <si>
    <t>0.0124271885729695</t>
  </si>
  <si>
    <t>Hdhd3</t>
  </si>
  <si>
    <t>1.65990556295609</t>
  </si>
  <si>
    <t>0.016784352823991</t>
  </si>
  <si>
    <t>Dhrs3</t>
  </si>
  <si>
    <t>1.65987054396963</t>
  </si>
  <si>
    <t>0.0016332861336426</t>
  </si>
  <si>
    <t>Foxf1</t>
  </si>
  <si>
    <t>1.65933887931869</t>
  </si>
  <si>
    <t>6.94652385939252e-07</t>
  </si>
  <si>
    <t>Shpk</t>
  </si>
  <si>
    <t>1.65845902322596</t>
  </si>
  <si>
    <t>0.000766526753602778</t>
  </si>
  <si>
    <t>Per3</t>
  </si>
  <si>
    <t>1.65840908429333</t>
  </si>
  <si>
    <t>0.000879558619070136</t>
  </si>
  <si>
    <t>Alas1</t>
  </si>
  <si>
    <t>1.65794207325685</t>
  </si>
  <si>
    <t>2.9417343791737e-06</t>
  </si>
  <si>
    <t>Efnb1</t>
  </si>
  <si>
    <t>1.65732913938821</t>
  </si>
  <si>
    <t>0.0127557401075859</t>
  </si>
  <si>
    <t>Rbp4</t>
  </si>
  <si>
    <t>1.65664836632136</t>
  </si>
  <si>
    <t>0.0048619492289534</t>
  </si>
  <si>
    <t>Aldh5a1</t>
  </si>
  <si>
    <t>1.65633050418755</t>
  </si>
  <si>
    <t>0.0113311517833378</t>
  </si>
  <si>
    <t>Hk1</t>
  </si>
  <si>
    <t>1.65551198384457</t>
  </si>
  <si>
    <t>2.94041878182517e-09</t>
  </si>
  <si>
    <t>Col1a1</t>
  </si>
  <si>
    <t>1.6549105179781</t>
  </si>
  <si>
    <t>0.000101660843027742</t>
  </si>
  <si>
    <t>Casp1</t>
  </si>
  <si>
    <t>1.65377164425695</t>
  </si>
  <si>
    <t>3.22764801247778e-06</t>
  </si>
  <si>
    <t>Pdlim7</t>
  </si>
  <si>
    <t>1.65324298467029</t>
  </si>
  <si>
    <t>0.000112617028687862</t>
  </si>
  <si>
    <t>Abhd14b</t>
  </si>
  <si>
    <t>1.65203321275983</t>
  </si>
  <si>
    <t>2.39778563444138e-05</t>
  </si>
  <si>
    <t>Tmem205</t>
  </si>
  <si>
    <t>1.65157388201277</t>
  </si>
  <si>
    <t>1.36079745806607e-06</t>
  </si>
  <si>
    <t>Gnai1</t>
  </si>
  <si>
    <t>1.64772780130649</t>
  </si>
  <si>
    <t>0.0023243680007181</t>
  </si>
  <si>
    <t>Rph3al</t>
  </si>
  <si>
    <t>1.64725352939147</t>
  </si>
  <si>
    <t>0.00135474370699354</t>
  </si>
  <si>
    <t>Ppard</t>
  </si>
  <si>
    <t>1.64707280065985</t>
  </si>
  <si>
    <t>0.000159965661751384</t>
  </si>
  <si>
    <t>Pex11a</t>
  </si>
  <si>
    <t>1.64688517811355</t>
  </si>
  <si>
    <t>0.0118924400390504</t>
  </si>
  <si>
    <t>Plekhh3</t>
  </si>
  <si>
    <t>1.64664910426785</t>
  </si>
  <si>
    <t>0.0180339381761589</t>
  </si>
  <si>
    <t>Eps8</t>
  </si>
  <si>
    <t>1.64660033333848</t>
  </si>
  <si>
    <t>0.0151152147302871</t>
  </si>
  <si>
    <t>Rin2</t>
  </si>
  <si>
    <t>1.64638448886973</t>
  </si>
  <si>
    <t>6.53416248640997e-07</t>
  </si>
  <si>
    <t>Kcnj8</t>
  </si>
  <si>
    <t>1.64487175709449</t>
  </si>
  <si>
    <t>0.00953979600883958</t>
  </si>
  <si>
    <t>Ier3</t>
  </si>
  <si>
    <t>1.64399075434298</t>
  </si>
  <si>
    <t>7.08362051821855e-05</t>
  </si>
  <si>
    <t>Tmem63b</t>
  </si>
  <si>
    <t>1.64358528436983</t>
  </si>
  <si>
    <t>3.48490086917226e-07</t>
  </si>
  <si>
    <t>Bsn</t>
  </si>
  <si>
    <t>1.64264477785357</t>
  </si>
  <si>
    <t>0.00185370449768047</t>
  </si>
  <si>
    <t>Cox6b1</t>
  </si>
  <si>
    <t>1.64226361727965</t>
  </si>
  <si>
    <t>3.68926387155981e-05</t>
  </si>
  <si>
    <t>Pck1</t>
  </si>
  <si>
    <t>1.64088609463992</t>
  </si>
  <si>
    <t>0.0444954408051331</t>
  </si>
  <si>
    <t>Lpp</t>
  </si>
  <si>
    <t>1.64052397424036</t>
  </si>
  <si>
    <t>2.52451501555059e-07</t>
  </si>
  <si>
    <t>Acy3</t>
  </si>
  <si>
    <t>1.63890984847735</t>
  </si>
  <si>
    <t>0.0229208064286164</t>
  </si>
  <si>
    <t>1.63614749470593</t>
  </si>
  <si>
    <t>0.00616183017599471</t>
  </si>
  <si>
    <t>Ank</t>
  </si>
  <si>
    <t>1.63480361521615</t>
  </si>
  <si>
    <t>0.000269634366492624</t>
  </si>
  <si>
    <t>Acvr1b</t>
  </si>
  <si>
    <t>1.63430568600178</t>
  </si>
  <si>
    <t>3.55132388542743e-07</t>
  </si>
  <si>
    <t>Golgb1</t>
  </si>
  <si>
    <t>1.63417217749885</t>
  </si>
  <si>
    <t>1.14994431626978e-07</t>
  </si>
  <si>
    <t>Lzts3</t>
  </si>
  <si>
    <t>1.63270068033084</t>
  </si>
  <si>
    <t>0.00276756438810828</t>
  </si>
  <si>
    <t>1.63159740159194</t>
  </si>
  <si>
    <t>0.000238342677224791</t>
  </si>
  <si>
    <t>Slc5a3</t>
  </si>
  <si>
    <t>1.62993456788181</t>
  </si>
  <si>
    <t>0.0013651174550536</t>
  </si>
  <si>
    <t>Nans</t>
  </si>
  <si>
    <t>1.62939841218065</t>
  </si>
  <si>
    <t>0.00110028473030926</t>
  </si>
  <si>
    <t>Klf3</t>
  </si>
  <si>
    <t>1.62927843807765</t>
  </si>
  <si>
    <t>0.000185432322124445</t>
  </si>
  <si>
    <t>Gan</t>
  </si>
  <si>
    <t>1.62830864245976</t>
  </si>
  <si>
    <t>0.0378283312692518</t>
  </si>
  <si>
    <t>Ro60</t>
  </si>
  <si>
    <t>1.62791864137671</t>
  </si>
  <si>
    <t>6.58572998549579e-05</t>
  </si>
  <si>
    <t>Cryl1</t>
  </si>
  <si>
    <t>1.62708214761613</t>
  </si>
  <si>
    <t>0.0127015755927793</t>
  </si>
  <si>
    <t>Napepld</t>
  </si>
  <si>
    <t>1.62593377439675</t>
  </si>
  <si>
    <t>0.00219790415649762</t>
  </si>
  <si>
    <t>Batf2</t>
  </si>
  <si>
    <t>1.62572194340263</t>
  </si>
  <si>
    <t>0.0139226246349788</t>
  </si>
  <si>
    <t>Adam22</t>
  </si>
  <si>
    <t>1.62350807611744</t>
  </si>
  <si>
    <t>0.0468562298735199</t>
  </si>
  <si>
    <t>Peli2</t>
  </si>
  <si>
    <t>1.62241375134109</t>
  </si>
  <si>
    <t>0.00158762581430783</t>
  </si>
  <si>
    <t>Mgst1</t>
  </si>
  <si>
    <t>1.62222121238919</t>
  </si>
  <si>
    <t>0.000384397305343152</t>
  </si>
  <si>
    <t>Thra</t>
  </si>
  <si>
    <t>1.62165010952086</t>
  </si>
  <si>
    <t>8.71963481907806e-05</t>
  </si>
  <si>
    <t>Tjp1</t>
  </si>
  <si>
    <t>1.62164423430686</t>
  </si>
  <si>
    <t>0.000525770045123021</t>
  </si>
  <si>
    <t>Thap4</t>
  </si>
  <si>
    <t>1.62149035787496</t>
  </si>
  <si>
    <t>4.45857078033628e-05</t>
  </si>
  <si>
    <t>Fat1</t>
  </si>
  <si>
    <t>1.61985667407732</t>
  </si>
  <si>
    <t>0.0410798419780687</t>
  </si>
  <si>
    <t>Hook1</t>
  </si>
  <si>
    <t>1.61786403325086</t>
  </si>
  <si>
    <t>0.000291453129258339</t>
  </si>
  <si>
    <t>Stx3</t>
  </si>
  <si>
    <t>1.61764660071957</t>
  </si>
  <si>
    <t>0.0254806127330517</t>
  </si>
  <si>
    <t>Slc25a10</t>
  </si>
  <si>
    <t>1.61524038802187</t>
  </si>
  <si>
    <t>0.00341915294251284</t>
  </si>
  <si>
    <t>Cask</t>
  </si>
  <si>
    <t>1.61481486352252</t>
  </si>
  <si>
    <t>4.11710971264159e-05</t>
  </si>
  <si>
    <t>Hbb-bs</t>
  </si>
  <si>
    <t>1.6130360230579</t>
  </si>
  <si>
    <t>0.000544457321767696</t>
  </si>
  <si>
    <t>Rock2</t>
  </si>
  <si>
    <t>1.61255372957991</t>
  </si>
  <si>
    <t>6.63337162500983e-06</t>
  </si>
  <si>
    <t>Prpsap1</t>
  </si>
  <si>
    <t>1.6123803128089</t>
  </si>
  <si>
    <t>0.00170099693623236</t>
  </si>
  <si>
    <t>Tnfrsf21</t>
  </si>
  <si>
    <t>1.61159472996682</t>
  </si>
  <si>
    <t>0.00112210059985605</t>
  </si>
  <si>
    <t>Pkdcc</t>
  </si>
  <si>
    <t>1.61156811972437</t>
  </si>
  <si>
    <t>0.000176098874149401</t>
  </si>
  <si>
    <t>Ifit1bl1</t>
  </si>
  <si>
    <t>1.61136209438148</t>
  </si>
  <si>
    <t>0.00245159283264516</t>
  </si>
  <si>
    <t>Sh2d6</t>
  </si>
  <si>
    <t>1.61130905369264</t>
  </si>
  <si>
    <t>0.0314703614526212</t>
  </si>
  <si>
    <t>Reps2</t>
  </si>
  <si>
    <t>1.61067397838197</t>
  </si>
  <si>
    <t>0.0498888982493796</t>
  </si>
  <si>
    <t>Tm9sf2</t>
  </si>
  <si>
    <t>1.61007948426601</t>
  </si>
  <si>
    <t>0.000358820950713342</t>
  </si>
  <si>
    <t>Snx7</t>
  </si>
  <si>
    <t>1.60856089927048</t>
  </si>
  <si>
    <t>0.00640020307184833</t>
  </si>
  <si>
    <t>Fcgr4</t>
  </si>
  <si>
    <t>1.60696057868434</t>
  </si>
  <si>
    <t>0.00730822697041144</t>
  </si>
  <si>
    <t>Cox5b-ps</t>
  </si>
  <si>
    <t>1.60589619894788</t>
  </si>
  <si>
    <t>4.45211616835543e-07</t>
  </si>
  <si>
    <t>Spry1</t>
  </si>
  <si>
    <t>1.60561662734229</t>
  </si>
  <si>
    <t>0.000945061671044538</t>
  </si>
  <si>
    <t>Slc35a3</t>
  </si>
  <si>
    <t>1.60487292506393</t>
  </si>
  <si>
    <t>0.000851045013093635</t>
  </si>
  <si>
    <t>Atp1b2</t>
  </si>
  <si>
    <t>1.60399844452979</t>
  </si>
  <si>
    <t>0.0112435187224751</t>
  </si>
  <si>
    <t>Pwwp2b</t>
  </si>
  <si>
    <t>1.60347293675022</t>
  </si>
  <si>
    <t>0.0338508280879548</t>
  </si>
  <si>
    <t>Dysf</t>
  </si>
  <si>
    <t>1.6013857492281</t>
  </si>
  <si>
    <t>0.00585462375508826</t>
  </si>
  <si>
    <t>Spats2l</t>
  </si>
  <si>
    <t>1.60136949680058</t>
  </si>
  <si>
    <t>0.0251785571741962</t>
  </si>
  <si>
    <t>Prkci</t>
  </si>
  <si>
    <t>1.59864336856432</t>
  </si>
  <si>
    <t>1.95415483359601e-05</t>
  </si>
  <si>
    <t>Nid1</t>
  </si>
  <si>
    <t>1.59765943905149</t>
  </si>
  <si>
    <t>3.32417577429349e-05</t>
  </si>
  <si>
    <t>Rnase4</t>
  </si>
  <si>
    <t>1.59666882472152</t>
  </si>
  <si>
    <t>0.0303914215391505</t>
  </si>
  <si>
    <t>Sgsm2</t>
  </si>
  <si>
    <t>1.59651064711189</t>
  </si>
  <si>
    <t>0.000119002178109575</t>
  </si>
  <si>
    <t>Rbm47</t>
  </si>
  <si>
    <t>1.59630711612181</t>
  </si>
  <si>
    <t>0.025374940641888</t>
  </si>
  <si>
    <t>Csrp1</t>
  </si>
  <si>
    <t>1.59618041225089</t>
  </si>
  <si>
    <t>9.04188490499973e-05</t>
  </si>
  <si>
    <t>Pmm2</t>
  </si>
  <si>
    <t>1.59334506725534</t>
  </si>
  <si>
    <t>2.02902543033766e-05</t>
  </si>
  <si>
    <t>Ttc38</t>
  </si>
  <si>
    <t>1.59327710002059</t>
  </si>
  <si>
    <t>1.65601854007058e-07</t>
  </si>
  <si>
    <t>Myadm</t>
  </si>
  <si>
    <t>1.59284206164014</t>
  </si>
  <si>
    <t>2.61594622275395e-07</t>
  </si>
  <si>
    <t>H2-Q10</t>
  </si>
  <si>
    <t>1.59181364127273</t>
  </si>
  <si>
    <t>0.000228768670972837</t>
  </si>
  <si>
    <t>Lrrfip2</t>
  </si>
  <si>
    <t>1.59166817520956</t>
  </si>
  <si>
    <t>0.000135144528679556</t>
  </si>
  <si>
    <t>Col5a2</t>
  </si>
  <si>
    <t>1.59094586475648</t>
  </si>
  <si>
    <t>0.00010286675324855</t>
  </si>
  <si>
    <t>Bcorl1</t>
  </si>
  <si>
    <t>1.59075860238732</t>
  </si>
  <si>
    <t>0.00026850442902403</t>
  </si>
  <si>
    <t>Lamb2</t>
  </si>
  <si>
    <t>1.58963153610095</t>
  </si>
  <si>
    <t>0.0183977195905377</t>
  </si>
  <si>
    <t>Atp5g1</t>
  </si>
  <si>
    <t>1.58912662541146</t>
  </si>
  <si>
    <t>1.95303024440489e-05</t>
  </si>
  <si>
    <t>Spred2</t>
  </si>
  <si>
    <t>1.58712185414051</t>
  </si>
  <si>
    <t>1.10484495415831e-07</t>
  </si>
  <si>
    <t>Epb41l5</t>
  </si>
  <si>
    <t>1.58690582980154</t>
  </si>
  <si>
    <t>0.00750786961267214</t>
  </si>
  <si>
    <t>Eci1</t>
  </si>
  <si>
    <t>1.58668428527399</t>
  </si>
  <si>
    <t>2.16689808502158e-05</t>
  </si>
  <si>
    <t>Gstp-ps</t>
  </si>
  <si>
    <t>1.58497599215776</t>
  </si>
  <si>
    <t>0.000415816923886576</t>
  </si>
  <si>
    <t>Ssx2ip</t>
  </si>
  <si>
    <t>1.58418044335074</t>
  </si>
  <si>
    <t>0.0324032447022613</t>
  </si>
  <si>
    <t>Cpt2</t>
  </si>
  <si>
    <t>1.58384838589589</t>
  </si>
  <si>
    <t>0.00415656815822549</t>
  </si>
  <si>
    <t>Dock5</t>
  </si>
  <si>
    <t>1.58371726248031</t>
  </si>
  <si>
    <t>0.00392849910080345</t>
  </si>
  <si>
    <t>Dock6</t>
  </si>
  <si>
    <t>1.58329105813817</t>
  </si>
  <si>
    <t>0.00148792569903688</t>
  </si>
  <si>
    <t>1.5824794602348</t>
  </si>
  <si>
    <t>0.0178521022718702</t>
  </si>
  <si>
    <t>Mrvi1</t>
  </si>
  <si>
    <t>1.58105889407981</t>
  </si>
  <si>
    <t>0.00981494197208091</t>
  </si>
  <si>
    <t>Ginm1</t>
  </si>
  <si>
    <t>1.58067290296406</t>
  </si>
  <si>
    <t>3.80273685353549e-05</t>
  </si>
  <si>
    <t>Zfp623</t>
  </si>
  <si>
    <t>1.58058794317204</t>
  </si>
  <si>
    <t>0.000125553238503573</t>
  </si>
  <si>
    <t>Btbd8</t>
  </si>
  <si>
    <t>1.58004886942467</t>
  </si>
  <si>
    <t>0.00472575782826127</t>
  </si>
  <si>
    <t>Gja1</t>
  </si>
  <si>
    <t>1.5796328453585</t>
  </si>
  <si>
    <t>0.00559947713779606</t>
  </si>
  <si>
    <t>Daam2</t>
  </si>
  <si>
    <t>1.57878099926669</t>
  </si>
  <si>
    <t>0.000377408528596588</t>
  </si>
  <si>
    <t>Mxra8</t>
  </si>
  <si>
    <t>1.57795507892823</t>
  </si>
  <si>
    <t>4.2672492206587e-06</t>
  </si>
  <si>
    <t>Apod</t>
  </si>
  <si>
    <t>1.57706628484124</t>
  </si>
  <si>
    <t>0.0119487334577555</t>
  </si>
  <si>
    <t>Ppp2r3a</t>
  </si>
  <si>
    <t>1.57505669542745</t>
  </si>
  <si>
    <t>0.00299251978872907</t>
  </si>
  <si>
    <t>Fam174b</t>
  </si>
  <si>
    <t>1.56894041376523</t>
  </si>
  <si>
    <t>0.000353573898314782</t>
  </si>
  <si>
    <t>Tmcc3</t>
  </si>
  <si>
    <t>1.56824805252023</t>
  </si>
  <si>
    <t>0.00550149924530705</t>
  </si>
  <si>
    <t>Mtmr7</t>
  </si>
  <si>
    <t>1.56696179896584</t>
  </si>
  <si>
    <t>0.020980872370601</t>
  </si>
  <si>
    <t>Pdlim1</t>
  </si>
  <si>
    <t>1.56674727075927</t>
  </si>
  <si>
    <t>0.00106615611145582</t>
  </si>
  <si>
    <t>Sigmar1</t>
  </si>
  <si>
    <t>1.56600292245747</t>
  </si>
  <si>
    <t>5.42420744437586e-05</t>
  </si>
  <si>
    <t>Map1b</t>
  </si>
  <si>
    <t>1.56523425427794</t>
  </si>
  <si>
    <t>0.0131257255006762</t>
  </si>
  <si>
    <t>Ralgapa2</t>
  </si>
  <si>
    <t>1.56463676042917</t>
  </si>
  <si>
    <t>7.81488269936877e-05</t>
  </si>
  <si>
    <t>Casz1</t>
  </si>
  <si>
    <t>1.56198916704966</t>
  </si>
  <si>
    <t>0.0196789964951213</t>
  </si>
  <si>
    <t>Mtm1</t>
  </si>
  <si>
    <t>1.56147106057648</t>
  </si>
  <si>
    <t>0.00282471002713797</t>
  </si>
  <si>
    <t>Dbi</t>
  </si>
  <si>
    <t>1.56079323210047</t>
  </si>
  <si>
    <t>0.00123385469222484</t>
  </si>
  <si>
    <t>Ptk2</t>
  </si>
  <si>
    <t>1.56026108969775</t>
  </si>
  <si>
    <t>5.42713344977372e-06</t>
  </si>
  <si>
    <t>Ctsf</t>
  </si>
  <si>
    <t>1.5579162627694</t>
  </si>
  <si>
    <t>0.0300632382738731</t>
  </si>
  <si>
    <t>Dab2ip</t>
  </si>
  <si>
    <t>1.55542828638067</t>
  </si>
  <si>
    <t>0.0020759983881577</t>
  </si>
  <si>
    <t>Svil</t>
  </si>
  <si>
    <t>1.55536229699126</t>
  </si>
  <si>
    <t>0.000649162097865525</t>
  </si>
  <si>
    <t>Lgalsl</t>
  </si>
  <si>
    <t>1.55347072538654</t>
  </si>
  <si>
    <t>0.00263266744035201</t>
  </si>
  <si>
    <t>Caskin2</t>
  </si>
  <si>
    <t>1.55328689046401</t>
  </si>
  <si>
    <t>0.000682585821785429</t>
  </si>
  <si>
    <t>Fbln1</t>
  </si>
  <si>
    <t>1.55262285843479</t>
  </si>
  <si>
    <t>0.031302413120374</t>
  </si>
  <si>
    <t>Eif4ebp3</t>
  </si>
  <si>
    <t>1.55126643549529</t>
  </si>
  <si>
    <t>4.08641767690408e-05</t>
  </si>
  <si>
    <t>Arl4a</t>
  </si>
  <si>
    <t>1.55087265402812</t>
  </si>
  <si>
    <t>0.00195092184465626</t>
  </si>
  <si>
    <t>Tm9sf4</t>
  </si>
  <si>
    <t>1.55016084048244</t>
  </si>
  <si>
    <t>0.000746309500554519</t>
  </si>
  <si>
    <t>B4galt4</t>
  </si>
  <si>
    <t>1.54823623941103</t>
  </si>
  <si>
    <t>0.00443557221745076</t>
  </si>
  <si>
    <t>Evi5</t>
  </si>
  <si>
    <t>1.54428783470083</t>
  </si>
  <si>
    <t>2.43369044888398e-05</t>
  </si>
  <si>
    <t>Naga</t>
  </si>
  <si>
    <t>1.54425769827376</t>
  </si>
  <si>
    <t>6.06491496184388e-06</t>
  </si>
  <si>
    <t>LOC115486414</t>
  </si>
  <si>
    <t>1.54424071539043</t>
  </si>
  <si>
    <t>0.018767438871998</t>
  </si>
  <si>
    <t>Antxr2</t>
  </si>
  <si>
    <t>1.54372830626822</t>
  </si>
  <si>
    <t>2.27895388636502e-05</t>
  </si>
  <si>
    <t>Pygb</t>
  </si>
  <si>
    <t>1.54257105528331</t>
  </si>
  <si>
    <t>3.01756414073309e-07</t>
  </si>
  <si>
    <t>Fam83f</t>
  </si>
  <si>
    <t>1.5423340901205</t>
  </si>
  <si>
    <t>0.00154133607629139</t>
  </si>
  <si>
    <t>Dgkh</t>
  </si>
  <si>
    <t>1.54136914178671</t>
  </si>
  <si>
    <t>0.000401942940558255</t>
  </si>
  <si>
    <t>Adcy6</t>
  </si>
  <si>
    <t>1.54067147064538</t>
  </si>
  <si>
    <t>6.2698058642336e-06</t>
  </si>
  <si>
    <t>Mgst2</t>
  </si>
  <si>
    <t>1.5399906186666</t>
  </si>
  <si>
    <t>2.01939434680056e-08</t>
  </si>
  <si>
    <t>Acvr1</t>
  </si>
  <si>
    <t>1.53976010034141</t>
  </si>
  <si>
    <t>0.000623965727000677</t>
  </si>
  <si>
    <t>Fhl2</t>
  </si>
  <si>
    <t>1.53970850411111</t>
  </si>
  <si>
    <t>0.00335250558279372</t>
  </si>
  <si>
    <t>Msrb3</t>
  </si>
  <si>
    <t>1.53957693118446</t>
  </si>
  <si>
    <t>0.000915283611336442</t>
  </si>
  <si>
    <t>Prkab1</t>
  </si>
  <si>
    <t>1.5395144276211</t>
  </si>
  <si>
    <t>2.5128296134625e-05</t>
  </si>
  <si>
    <t>Zfp467</t>
  </si>
  <si>
    <t>1.53951086900796</t>
  </si>
  <si>
    <t>4.27145833236462e-05</t>
  </si>
  <si>
    <t>Cpq</t>
  </si>
  <si>
    <t>1.53932200656387</t>
  </si>
  <si>
    <t>0.00172519542381749</t>
  </si>
  <si>
    <t>Fer</t>
  </si>
  <si>
    <t>1.53901782776884</t>
  </si>
  <si>
    <t>0.00122928663039639</t>
  </si>
  <si>
    <t>Trp53inp2</t>
  </si>
  <si>
    <t>1.53713525842081</t>
  </si>
  <si>
    <t>0.000336895544859768</t>
  </si>
  <si>
    <t>LOC118567874</t>
  </si>
  <si>
    <t>1.53695896990744</t>
  </si>
  <si>
    <t>0.0447920256032651</t>
  </si>
  <si>
    <t>Acsf2</t>
  </si>
  <si>
    <t>1.53621047924936</t>
  </si>
  <si>
    <t>0.0112473986948028</t>
  </si>
  <si>
    <t>Pak1</t>
  </si>
  <si>
    <t>1.53606124884717</t>
  </si>
  <si>
    <t>0.00196606751155125</t>
  </si>
  <si>
    <t>Dcbld2</t>
  </si>
  <si>
    <t>1.53584673396259</t>
  </si>
  <si>
    <t>0.0158365199146937</t>
  </si>
  <si>
    <t>Mpp7</t>
  </si>
  <si>
    <t>1.53564461817336</t>
  </si>
  <si>
    <t>0.0139800872731118</t>
  </si>
  <si>
    <t>Stra6l</t>
  </si>
  <si>
    <t>1.53382001027884</t>
  </si>
  <si>
    <t>0.00814913801567873</t>
  </si>
  <si>
    <t>Fos</t>
  </si>
  <si>
    <t>1.53373857200386</t>
  </si>
  <si>
    <t>0.0386951354191389</t>
  </si>
  <si>
    <t>Zdhhc13</t>
  </si>
  <si>
    <t>1.53305771572656</t>
  </si>
  <si>
    <t>8.49261422219631e-05</t>
  </si>
  <si>
    <t>Synj2</t>
  </si>
  <si>
    <t>1.53300728724521</t>
  </si>
  <si>
    <t>6.00381182473068e-05</t>
  </si>
  <si>
    <t>Vdac3</t>
  </si>
  <si>
    <t>1.53205766014113</t>
  </si>
  <si>
    <t>3.78806870968282e-06</t>
  </si>
  <si>
    <t>Prdm16</t>
  </si>
  <si>
    <t>1.53102673105156</t>
  </si>
  <si>
    <t>0.00667826325570952</t>
  </si>
  <si>
    <t>Mustn1</t>
  </si>
  <si>
    <t>1.52953684052929</t>
  </si>
  <si>
    <t>0.000329609935073548</t>
  </si>
  <si>
    <t>Hba-a1</t>
  </si>
  <si>
    <t>1.52867837639484</t>
  </si>
  <si>
    <t>0.000830504204178476</t>
  </si>
  <si>
    <t>Nkd1</t>
  </si>
  <si>
    <t>1.52782151592336</t>
  </si>
  <si>
    <t>0.0019987533086454</t>
  </si>
  <si>
    <t>Cox7c</t>
  </si>
  <si>
    <t>1.52697456008399</t>
  </si>
  <si>
    <t>4.77837184935017e-06</t>
  </si>
  <si>
    <t>Dram2</t>
  </si>
  <si>
    <t>1.52568123428242</t>
  </si>
  <si>
    <t>4.3032858000887e-06</t>
  </si>
  <si>
    <t>Tcaf2</t>
  </si>
  <si>
    <t>1.52512276502949</t>
  </si>
  <si>
    <t>0.0072405334532997</t>
  </si>
  <si>
    <t>LOC118567823</t>
  </si>
  <si>
    <t>1.52502279242345</t>
  </si>
  <si>
    <t>0.00310452117378676</t>
  </si>
  <si>
    <t>Cryz</t>
  </si>
  <si>
    <t>1.52464205250066</t>
  </si>
  <si>
    <t>0.0224083857167723</t>
  </si>
  <si>
    <t>Islr</t>
  </si>
  <si>
    <t>1.52233593757798</t>
  </si>
  <si>
    <t>0.000983762913220824</t>
  </si>
  <si>
    <t>Abhd4</t>
  </si>
  <si>
    <t>1.52173135583198</t>
  </si>
  <si>
    <t>0.000467240676494752</t>
  </si>
  <si>
    <t>Lima1</t>
  </si>
  <si>
    <t>1.52162205019381</t>
  </si>
  <si>
    <t>0.000197544285001146</t>
  </si>
  <si>
    <t>Ift81</t>
  </si>
  <si>
    <t>1.51893703900907</t>
  </si>
  <si>
    <t>0.024019598730597</t>
  </si>
  <si>
    <t>Mfap5</t>
  </si>
  <si>
    <t>1.51877923747971</t>
  </si>
  <si>
    <t>0.0241258629292599</t>
  </si>
  <si>
    <t>1.51769480115122</t>
  </si>
  <si>
    <t>0.000359779127450971</t>
  </si>
  <si>
    <t>Trip10</t>
  </si>
  <si>
    <t>1.51656179220817</t>
  </si>
  <si>
    <t>1.47782531896091e-05</t>
  </si>
  <si>
    <t>Cfl2</t>
  </si>
  <si>
    <t>1.51613286591799</t>
  </si>
  <si>
    <t>1.29281285593353e-05</t>
  </si>
  <si>
    <t>Aldoa</t>
  </si>
  <si>
    <t>1.51409835122233</t>
  </si>
  <si>
    <t>2.41113222185951e-05</t>
  </si>
  <si>
    <t>Gng8</t>
  </si>
  <si>
    <t>1.51325526976142</t>
  </si>
  <si>
    <t>0.0429861961227289</t>
  </si>
  <si>
    <t>Oplah</t>
  </si>
  <si>
    <t>1.51148786918278</t>
  </si>
  <si>
    <t>4.96971915820569e-05</t>
  </si>
  <si>
    <t>Casp7</t>
  </si>
  <si>
    <t>1.50958668077167</t>
  </si>
  <si>
    <t>0.00445500409517101</t>
  </si>
  <si>
    <t>Naip2</t>
  </si>
  <si>
    <t>1.5084045849413</t>
  </si>
  <si>
    <t>0.00154600294257908</t>
  </si>
  <si>
    <t>Cuedc1</t>
  </si>
  <si>
    <t>1.50727756199515</t>
  </si>
  <si>
    <t>0.00258973245061122</t>
  </si>
  <si>
    <t>Nfe2l2</t>
  </si>
  <si>
    <t>1.50714687985746</t>
  </si>
  <si>
    <t>0.000589796108812682</t>
  </si>
  <si>
    <t>Smpdl3a</t>
  </si>
  <si>
    <t>1.50558772539011</t>
  </si>
  <si>
    <t>8.13313161497901e-05</t>
  </si>
  <si>
    <t>AI661453</t>
  </si>
  <si>
    <t>1.50542698986003</t>
  </si>
  <si>
    <t>0.00804609335947216</t>
  </si>
  <si>
    <t>Tspan9</t>
  </si>
  <si>
    <t>1.50418373716252</t>
  </si>
  <si>
    <t>0.00396239031582586</t>
  </si>
  <si>
    <t>Sytl2</t>
  </si>
  <si>
    <t>1.50411319852692</t>
  </si>
  <si>
    <t>0.00568437809695118</t>
  </si>
  <si>
    <t>Thnsl2</t>
  </si>
  <si>
    <t>1.50247408318678</t>
  </si>
  <si>
    <t>0.0166605937439039</t>
  </si>
  <si>
    <t>Yap1</t>
  </si>
  <si>
    <t>1.49882297440743</t>
  </si>
  <si>
    <t>0.000140352581627052</t>
  </si>
  <si>
    <t>Dclre1a</t>
  </si>
  <si>
    <t>1.49723114172605</t>
  </si>
  <si>
    <t>0.0128832084628978</t>
  </si>
  <si>
    <t>Acaa2</t>
  </si>
  <si>
    <t>1.49632587682684</t>
  </si>
  <si>
    <t>0.000110896829856587</t>
  </si>
  <si>
    <t>Eif2s2</t>
  </si>
  <si>
    <t>1.49618313842702</t>
  </si>
  <si>
    <t>5.5268398757684e-06</t>
  </si>
  <si>
    <t>Scin</t>
  </si>
  <si>
    <t>1.49577741224283</t>
  </si>
  <si>
    <t>0.00635813471453794</t>
  </si>
  <si>
    <t>Adcy5</t>
  </si>
  <si>
    <t>1.49354843790667</t>
  </si>
  <si>
    <t>0.00889191623351851</t>
  </si>
  <si>
    <t>Pxmp2</t>
  </si>
  <si>
    <t>1.49345982549057</t>
  </si>
  <si>
    <t>0.00981021035289351</t>
  </si>
  <si>
    <t>C77080</t>
  </si>
  <si>
    <t>1.49330395225833</t>
  </si>
  <si>
    <t>0.0333567687086933</t>
  </si>
  <si>
    <t>Aldoc</t>
  </si>
  <si>
    <t>1.49266099602911</t>
  </si>
  <si>
    <t>0.00139905190957793</t>
  </si>
  <si>
    <t>Arfgap3</t>
  </si>
  <si>
    <t>1.49101099015253</t>
  </si>
  <si>
    <t>0.00381292625118567</t>
  </si>
  <si>
    <t>Mul1</t>
  </si>
  <si>
    <t>1.48951156518326</t>
  </si>
  <si>
    <t>0.0030359214246549</t>
  </si>
  <si>
    <t>Mvp</t>
  </si>
  <si>
    <t>1.48948499493951</t>
  </si>
  <si>
    <t>5.17287086714402e-05</t>
  </si>
  <si>
    <t>Fhit</t>
  </si>
  <si>
    <t>1.48938471841025</t>
  </si>
  <si>
    <t>0.0480583135058033</t>
  </si>
  <si>
    <t>Rap1gap2</t>
  </si>
  <si>
    <t>1.48933907978651</t>
  </si>
  <si>
    <t>2.84184877110186e-05</t>
  </si>
  <si>
    <t>Serhl</t>
  </si>
  <si>
    <t>1.48788350431696</t>
  </si>
  <si>
    <t>0.0016147461125172</t>
  </si>
  <si>
    <t>Gpsm2</t>
  </si>
  <si>
    <t>1.48661289637017</t>
  </si>
  <si>
    <t>0.000411259197558778</t>
  </si>
  <si>
    <t>Ndufb9</t>
  </si>
  <si>
    <t>1.48627412101065</t>
  </si>
  <si>
    <t>1.55146401947527e-07</t>
  </si>
  <si>
    <t>Nudt4</t>
  </si>
  <si>
    <t>1.48598009960139</t>
  </si>
  <si>
    <t>0.0192608848227897</t>
  </si>
  <si>
    <t>Thbs3</t>
  </si>
  <si>
    <t>1.48574198858101</t>
  </si>
  <si>
    <t>0.0348605779320075</t>
  </si>
  <si>
    <t>Cmas</t>
  </si>
  <si>
    <t>1.4849410395433</t>
  </si>
  <si>
    <t>4.45925112381543e-05</t>
  </si>
  <si>
    <t>Atp5o</t>
  </si>
  <si>
    <t>1.48453027659479</t>
  </si>
  <si>
    <t>1.6235234140544e-05</t>
  </si>
  <si>
    <t>Spef1</t>
  </si>
  <si>
    <t>1.48317385181055</t>
  </si>
  <si>
    <t>2.27849627607975e-06</t>
  </si>
  <si>
    <t>Rspo3</t>
  </si>
  <si>
    <t>1.48116281427674</t>
  </si>
  <si>
    <t>0.00981157440104274</t>
  </si>
  <si>
    <t>Pde1a</t>
  </si>
  <si>
    <t>1.48070213131203</t>
  </si>
  <si>
    <t>0.014294078453493</t>
  </si>
  <si>
    <t>Tmco3</t>
  </si>
  <si>
    <t>1.48044136637028</t>
  </si>
  <si>
    <t>0.00173904513974181</t>
  </si>
  <si>
    <t>Atpif1</t>
  </si>
  <si>
    <t>1.48001852347669</t>
  </si>
  <si>
    <t>4.5463545359139e-05</t>
  </si>
  <si>
    <t>Slk</t>
  </si>
  <si>
    <t>1.47875224695013</t>
  </si>
  <si>
    <t>3.00475218554065e-07</t>
  </si>
  <si>
    <t>Fam114a1</t>
  </si>
  <si>
    <t>1.47864984564907</t>
  </si>
  <si>
    <t>3.89818191872073e-05</t>
  </si>
  <si>
    <t>P2ry6</t>
  </si>
  <si>
    <t>1.47649744518546</t>
  </si>
  <si>
    <t>0.0128814932817939</t>
  </si>
  <si>
    <t>Utp20</t>
  </si>
  <si>
    <t>1.4759493097315</t>
  </si>
  <si>
    <t>0.001102694494655</t>
  </si>
  <si>
    <t>Txn1</t>
  </si>
  <si>
    <t>1.47484942694925</t>
  </si>
  <si>
    <t>0.000923663345279983</t>
  </si>
  <si>
    <t>Prkcz</t>
  </si>
  <si>
    <t>1.47467511298044</t>
  </si>
  <si>
    <t>0.0300139521749594</t>
  </si>
  <si>
    <t>Cox10</t>
  </si>
  <si>
    <t>1.4746585098013</t>
  </si>
  <si>
    <t>8.89505534262186e-05</t>
  </si>
  <si>
    <t>Rundc3b</t>
  </si>
  <si>
    <t>1.4745691105872</t>
  </si>
  <si>
    <t>0.00276627752035713</t>
  </si>
  <si>
    <t>Akap7</t>
  </si>
  <si>
    <t>1.4743589431629</t>
  </si>
  <si>
    <t>0.00389858475718048</t>
  </si>
  <si>
    <t>Ccser1</t>
  </si>
  <si>
    <t>1.47306557816109</t>
  </si>
  <si>
    <t>0.0134645218099012</t>
  </si>
  <si>
    <t>Tpd52-ps</t>
  </si>
  <si>
    <t>1.46971329809703</t>
  </si>
  <si>
    <t>0.018505922742575</t>
  </si>
  <si>
    <t>Sh3tc1</t>
  </si>
  <si>
    <t>1.46965411111656</t>
  </si>
  <si>
    <t>0.00031454020554829</t>
  </si>
  <si>
    <t>Tppp</t>
  </si>
  <si>
    <t>1.46916671148704</t>
  </si>
  <si>
    <t>0.0328292960000367</t>
  </si>
  <si>
    <t>Pam</t>
  </si>
  <si>
    <t>1.46902025155075</t>
  </si>
  <si>
    <t>0.000414875997621689</t>
  </si>
  <si>
    <t>Hspb6</t>
  </si>
  <si>
    <t>1.46853321520573</t>
  </si>
  <si>
    <t>0.00974706963821497</t>
  </si>
  <si>
    <t>Bahcc1</t>
  </si>
  <si>
    <t>1.46821364118783</t>
  </si>
  <si>
    <t>0.00659221886172256</t>
  </si>
  <si>
    <t>Farp2</t>
  </si>
  <si>
    <t>1.46807187289603</t>
  </si>
  <si>
    <t>0.00153227737611777</t>
  </si>
  <si>
    <t>Gstm1</t>
  </si>
  <si>
    <t>1.46732142125637</t>
  </si>
  <si>
    <t>0.00533738855746561</t>
  </si>
  <si>
    <t>Mark1</t>
  </si>
  <si>
    <t>1.46703420408555</t>
  </si>
  <si>
    <t>0.0301371035848498</t>
  </si>
  <si>
    <t>Mir22hg</t>
  </si>
  <si>
    <t>1.46566335963289</t>
  </si>
  <si>
    <t>0.00466371777727686</t>
  </si>
  <si>
    <t>Dock1</t>
  </si>
  <si>
    <t>1.46556421599555</t>
  </si>
  <si>
    <t>0.0030836854791874</t>
  </si>
  <si>
    <t>Col27a1</t>
  </si>
  <si>
    <t>1.46464623189663</t>
  </si>
  <si>
    <t>0.00824857833581997</t>
  </si>
  <si>
    <t>Yipf6</t>
  </si>
  <si>
    <t>1.46456129157758</t>
  </si>
  <si>
    <t>0.000402609977507223</t>
  </si>
  <si>
    <t>Fblim1</t>
  </si>
  <si>
    <t>1.4629238831064</t>
  </si>
  <si>
    <t>0.00414952152019993</t>
  </si>
  <si>
    <t>Agap1</t>
  </si>
  <si>
    <t>1.46130136910489</t>
  </si>
  <si>
    <t>0.0020497408266621</t>
  </si>
  <si>
    <t>Cttn</t>
  </si>
  <si>
    <t>1.46103668933611</t>
  </si>
  <si>
    <t>0.0136500827370514</t>
  </si>
  <si>
    <t>H1f0</t>
  </si>
  <si>
    <t>1.46086556139913</t>
  </si>
  <si>
    <t>8.40155582009646e-07</t>
  </si>
  <si>
    <t>Ryk</t>
  </si>
  <si>
    <t>1.46064027756913</t>
  </si>
  <si>
    <t>0.000745075025358806</t>
  </si>
  <si>
    <t>Ndufa6</t>
  </si>
  <si>
    <t>1.4590529624477</t>
  </si>
  <si>
    <t>7.5077934359742e-07</t>
  </si>
  <si>
    <t>Dnmbp</t>
  </si>
  <si>
    <t>1.45837520132666</t>
  </si>
  <si>
    <t>0.00128983316149529</t>
  </si>
  <si>
    <t>Ahnak</t>
  </si>
  <si>
    <t>1.45799552674574</t>
  </si>
  <si>
    <t>0.0106013534407632</t>
  </si>
  <si>
    <t>Plcb3</t>
  </si>
  <si>
    <t>1.45695960098521</t>
  </si>
  <si>
    <t>0.0224457994413681</t>
  </si>
  <si>
    <t>Lama4</t>
  </si>
  <si>
    <t>1.45683003592914</t>
  </si>
  <si>
    <t>0.00398370849103324</t>
  </si>
  <si>
    <t>LOC118568607</t>
  </si>
  <si>
    <t>1.4566008477754</t>
  </si>
  <si>
    <t>0.0253226725378286</t>
  </si>
  <si>
    <t>Plpp3</t>
  </si>
  <si>
    <t>1.45658554294318</t>
  </si>
  <si>
    <t>0.0040400691447408</t>
  </si>
  <si>
    <t>Idh1</t>
  </si>
  <si>
    <t>1.45565803041594</t>
  </si>
  <si>
    <t>0.00245922129708352</t>
  </si>
  <si>
    <t>Tent5a</t>
  </si>
  <si>
    <t>1.45513275382101</t>
  </si>
  <si>
    <t>0.000752622698810181</t>
  </si>
  <si>
    <t>Mb21d2</t>
  </si>
  <si>
    <t>1.4545328189897</t>
  </si>
  <si>
    <t>0.0101510832495717</t>
  </si>
  <si>
    <t>Dqx1</t>
  </si>
  <si>
    <t>1.45339038065253</t>
  </si>
  <si>
    <t>0.0230501076952209</t>
  </si>
  <si>
    <t>Ak3</t>
  </si>
  <si>
    <t>1.45318803294358</t>
  </si>
  <si>
    <t>0.000321869823297167</t>
  </si>
  <si>
    <t>Tmem141</t>
  </si>
  <si>
    <t>1.45260181206432</t>
  </si>
  <si>
    <t>0.0351167953179864</t>
  </si>
  <si>
    <t>G6pdx</t>
  </si>
  <si>
    <t>1.45157680195587</t>
  </si>
  <si>
    <t>0.00141542106542396</t>
  </si>
  <si>
    <t>Itgb1</t>
  </si>
  <si>
    <t>1.45112102088113</t>
  </si>
  <si>
    <t>7.22999619094271e-08</t>
  </si>
  <si>
    <t>Raph1</t>
  </si>
  <si>
    <t>1.45095324194185</t>
  </si>
  <si>
    <t>0.0237170373239792</t>
  </si>
  <si>
    <t>Dstn</t>
  </si>
  <si>
    <t>1.44760933710651</t>
  </si>
  <si>
    <t>0.0273704120408832</t>
  </si>
  <si>
    <t>Mrc2</t>
  </si>
  <si>
    <t>1.44724848217266</t>
  </si>
  <si>
    <t>0.0105373310599843</t>
  </si>
  <si>
    <t>Ppargc1b</t>
  </si>
  <si>
    <t>1.44694973934925</t>
  </si>
  <si>
    <t>0.000899785355036138</t>
  </si>
  <si>
    <t>Lmbr1</t>
  </si>
  <si>
    <t>1.44686756016093</t>
  </si>
  <si>
    <t>0.00106427657237598</t>
  </si>
  <si>
    <t>Mpv17l</t>
  </si>
  <si>
    <t>1.44591024598073</t>
  </si>
  <si>
    <t>0.00951843408580736</t>
  </si>
  <si>
    <t>Acox1</t>
  </si>
  <si>
    <t>1.44489267453609</t>
  </si>
  <si>
    <t>0.023528235605876</t>
  </si>
  <si>
    <t>Mier1</t>
  </si>
  <si>
    <t>1.44409373462092</t>
  </si>
  <si>
    <t>0.000284256882122667</t>
  </si>
  <si>
    <t>Cox5b</t>
  </si>
  <si>
    <t>1.44409252867952</t>
  </si>
  <si>
    <t>4.33141805394382e-07</t>
  </si>
  <si>
    <t>Fstl1</t>
  </si>
  <si>
    <t>1.44343866147223</t>
  </si>
  <si>
    <t>0.00038352988377899</t>
  </si>
  <si>
    <t>Sco1</t>
  </si>
  <si>
    <t>1.44310964975286</t>
  </si>
  <si>
    <t>0.0035487268661794</t>
  </si>
  <si>
    <t>Hook2</t>
  </si>
  <si>
    <t>1.44275863510316</t>
  </si>
  <si>
    <t>0.00692211010028253</t>
  </si>
  <si>
    <t>Abcc10</t>
  </si>
  <si>
    <t>1.44264550823652</t>
  </si>
  <si>
    <t>5.28460056816994e-06</t>
  </si>
  <si>
    <t>Abca9</t>
  </si>
  <si>
    <t>1.44227767699078</t>
  </si>
  <si>
    <t>0.0137855053507475</t>
  </si>
  <si>
    <t>Cenpv</t>
  </si>
  <si>
    <t>1.44190503656471</t>
  </si>
  <si>
    <t>0.0071375998616697</t>
  </si>
  <si>
    <t>Glo1</t>
  </si>
  <si>
    <t>1.44135765790903</t>
  </si>
  <si>
    <t>1.65034850327462e-05</t>
  </si>
  <si>
    <t>Eef2k</t>
  </si>
  <si>
    <t>1.44092009770014</t>
  </si>
  <si>
    <t>0.00558302597983365</t>
  </si>
  <si>
    <t>Ndfip2</t>
  </si>
  <si>
    <t>1.44034557961907</t>
  </si>
  <si>
    <t>0.0151286920995481</t>
  </si>
  <si>
    <t>Atp5d</t>
  </si>
  <si>
    <t>1.43814927826191</t>
  </si>
  <si>
    <t>8.70445497839611e-05</t>
  </si>
  <si>
    <t>Srgap3</t>
  </si>
  <si>
    <t>1.43746909406187</t>
  </si>
  <si>
    <t>0.0391445565474817</t>
  </si>
  <si>
    <t>Rassf6</t>
  </si>
  <si>
    <t>1.43711936127362</t>
  </si>
  <si>
    <t>0.00194882234453952</t>
  </si>
  <si>
    <t>Ndufb8</t>
  </si>
  <si>
    <t>1.4367170151282</t>
  </si>
  <si>
    <t>3.83501374934166e-07</t>
  </si>
  <si>
    <t>Npdc1</t>
  </si>
  <si>
    <t>1.43643688069663</t>
  </si>
  <si>
    <t>0.00113540178620762</t>
  </si>
  <si>
    <t>Prkra</t>
  </si>
  <si>
    <t>1.43593081670494</t>
  </si>
  <si>
    <t>0.000613146884682154</t>
  </si>
  <si>
    <t>Hint2</t>
  </si>
  <si>
    <t>1.43578821796074</t>
  </si>
  <si>
    <t>2.40639960196077e-05</t>
  </si>
  <si>
    <t>Ssc5d</t>
  </si>
  <si>
    <t>1.43559186414512</t>
  </si>
  <si>
    <t>0.000355955686894196</t>
  </si>
  <si>
    <t>Camkmt</t>
  </si>
  <si>
    <t>1.43527066398078</t>
  </si>
  <si>
    <t>0.00038268504440558</t>
  </si>
  <si>
    <t>1.43471580124594</t>
  </si>
  <si>
    <t>0.0298319617087078</t>
  </si>
  <si>
    <t>Plpp1</t>
  </si>
  <si>
    <t>1.43335949947053</t>
  </si>
  <si>
    <t>0.000804122151169204</t>
  </si>
  <si>
    <t>Lpin3</t>
  </si>
  <si>
    <t>1.43150181419995</t>
  </si>
  <si>
    <t>0.0346406516194106</t>
  </si>
  <si>
    <t>Fbn1</t>
  </si>
  <si>
    <t>1.43139711371011</t>
  </si>
  <si>
    <t>0.00433792744354643</t>
  </si>
  <si>
    <t>Dip2c</t>
  </si>
  <si>
    <t>1.43107677603052</t>
  </si>
  <si>
    <t>0.0100251894738057</t>
  </si>
  <si>
    <t>Cox8a</t>
  </si>
  <si>
    <t>1.43037898033768</t>
  </si>
  <si>
    <t>0.000279343956922365</t>
  </si>
  <si>
    <t>Mettl26</t>
  </si>
  <si>
    <t>1.42903626517753</t>
  </si>
  <si>
    <t>3.98452469831865e-05</t>
  </si>
  <si>
    <t>Cers6</t>
  </si>
  <si>
    <t>1.42857912052768</t>
  </si>
  <si>
    <t>0.00181093619849365</t>
  </si>
  <si>
    <t>H2bc4</t>
  </si>
  <si>
    <t>1.42851705113879</t>
  </si>
  <si>
    <t>0.0199558877625002</t>
  </si>
  <si>
    <t>Gstm2</t>
  </si>
  <si>
    <t>1.42825461304809</t>
  </si>
  <si>
    <t>0.00761919470225209</t>
  </si>
  <si>
    <t>Spryd7</t>
  </si>
  <si>
    <t>1.42804395127464</t>
  </si>
  <si>
    <t>0.00613487105950021</t>
  </si>
  <si>
    <t>Lrp6</t>
  </si>
  <si>
    <t>1.42628555474942</t>
  </si>
  <si>
    <t>1.82668609444583e-05</t>
  </si>
  <si>
    <t>Pxmp4</t>
  </si>
  <si>
    <t>1.42568969095602</t>
  </si>
  <si>
    <t>0.000435068201298466</t>
  </si>
  <si>
    <t>Tm7sf3</t>
  </si>
  <si>
    <t>1.42546894911034</t>
  </si>
  <si>
    <t>0.000836156390676106</t>
  </si>
  <si>
    <t>Ehbp1</t>
  </si>
  <si>
    <t>1.42544409050475</t>
  </si>
  <si>
    <t>0.000881743661915764</t>
  </si>
  <si>
    <t>Pi4k2b</t>
  </si>
  <si>
    <t>1.42477418584669</t>
  </si>
  <si>
    <t>0.00436080415329543</t>
  </si>
  <si>
    <t>Slc35e4</t>
  </si>
  <si>
    <t>1.42422480486535</t>
  </si>
  <si>
    <t>0.0328204529646812</t>
  </si>
  <si>
    <t>Hba-a2</t>
  </si>
  <si>
    <t>1.42416144215513</t>
  </si>
  <si>
    <t>0.00238945793245857</t>
  </si>
  <si>
    <t>Cacna1b</t>
  </si>
  <si>
    <t>1.42349063249145</t>
  </si>
  <si>
    <t>0.023187751763189</t>
  </si>
  <si>
    <t>Zfp768</t>
  </si>
  <si>
    <t>1.42297949650311</t>
  </si>
  <si>
    <t>0.00129008975881319</t>
  </si>
  <si>
    <t>Zfp532</t>
  </si>
  <si>
    <t>1.42289859366107</t>
  </si>
  <si>
    <t>0.0280158922933928</t>
  </si>
  <si>
    <t>Ccdc85c</t>
  </si>
  <si>
    <t>1.42139992750193</t>
  </si>
  <si>
    <t>0.00570013730685909</t>
  </si>
  <si>
    <t>Plekhg3</t>
  </si>
  <si>
    <t>1.41644574463672</t>
  </si>
  <si>
    <t>0.000219073038943902</t>
  </si>
  <si>
    <t>Arhgap35</t>
  </si>
  <si>
    <t>1.41569774544606</t>
  </si>
  <si>
    <t>0.00148139084995298</t>
  </si>
  <si>
    <t>Akap9</t>
  </si>
  <si>
    <t>1.41465554116211</t>
  </si>
  <si>
    <t>0.000244963356467455</t>
  </si>
  <si>
    <t>Zfp442</t>
  </si>
  <si>
    <t>1.41456829799141</t>
  </si>
  <si>
    <t>0.020667073886096</t>
  </si>
  <si>
    <t>Krt10</t>
  </si>
  <si>
    <t>1.41370534842853</t>
  </si>
  <si>
    <t>0.0230336582210103</t>
  </si>
  <si>
    <t>Ccdc3</t>
  </si>
  <si>
    <t>1.4134873171302</t>
  </si>
  <si>
    <t>0.00292018513420045</t>
  </si>
  <si>
    <t>Mier3</t>
  </si>
  <si>
    <t>1.41291511358939</t>
  </si>
  <si>
    <t>0.00610663649010212</t>
  </si>
  <si>
    <t>Smo</t>
  </si>
  <si>
    <t>1.41167614718306</t>
  </si>
  <si>
    <t>0.00213221567302755</t>
  </si>
  <si>
    <t>Sptlc2</t>
  </si>
  <si>
    <t>1.41156117597565</t>
  </si>
  <si>
    <t>0.00172703869634907</t>
  </si>
  <si>
    <t>Gnb5</t>
  </si>
  <si>
    <t>1.41113271176513</t>
  </si>
  <si>
    <t>0.00758034365875482</t>
  </si>
  <si>
    <t>Carhsp1</t>
  </si>
  <si>
    <t>1.41071616409843</t>
  </si>
  <si>
    <t>0.00161046625438615</t>
  </si>
  <si>
    <t>Uaca</t>
  </si>
  <si>
    <t>1.41060937990918</t>
  </si>
  <si>
    <t>0.00198442337827925</t>
  </si>
  <si>
    <t>Galnt12</t>
  </si>
  <si>
    <t>1.41023665096605</t>
  </si>
  <si>
    <t>0.000309049374177455</t>
  </si>
  <si>
    <t>Slc4a3</t>
  </si>
  <si>
    <t>1.41006650526892</t>
  </si>
  <si>
    <t>0.013852009543116</t>
  </si>
  <si>
    <t>Styx</t>
  </si>
  <si>
    <t>1.40898507701763</t>
  </si>
  <si>
    <t>0.0117903193449945</t>
  </si>
  <si>
    <t>Etfb</t>
  </si>
  <si>
    <t>1.40463687134695</t>
  </si>
  <si>
    <t>9.53332878766064e-06</t>
  </si>
  <si>
    <t>Lrsam1</t>
  </si>
  <si>
    <t>1.40341834660881</t>
  </si>
  <si>
    <t>0.0166245305949572</t>
  </si>
  <si>
    <t>Fhdc1</t>
  </si>
  <si>
    <t>1.40304289629671</t>
  </si>
  <si>
    <t>0.00205239803980871</t>
  </si>
  <si>
    <t>Myo10</t>
  </si>
  <si>
    <t>1.4013640523414</t>
  </si>
  <si>
    <t>5.56531582373748e-05</t>
  </si>
  <si>
    <t>Kif13b</t>
  </si>
  <si>
    <t>1.3997505942122</t>
  </si>
  <si>
    <t>0.00112560406936784</t>
  </si>
  <si>
    <t>Pls3</t>
  </si>
  <si>
    <t>1.39967873968186</t>
  </si>
  <si>
    <t>0.00194628176015051</t>
  </si>
  <si>
    <t>Atp5mpl</t>
  </si>
  <si>
    <t>1.39860829374231</t>
  </si>
  <si>
    <t>1.4056051543751e-05</t>
  </si>
  <si>
    <t>Gclm</t>
  </si>
  <si>
    <t>1.39781121173364</t>
  </si>
  <si>
    <t>0.00771418659796275</t>
  </si>
  <si>
    <t>Gnaq</t>
  </si>
  <si>
    <t>1.39752173045039</t>
  </si>
  <si>
    <t>0.00021965366458736</t>
  </si>
  <si>
    <t>Cttnbp2nl</t>
  </si>
  <si>
    <t>1.39600881315298</t>
  </si>
  <si>
    <t>0.000323907597726458</t>
  </si>
  <si>
    <t>Wwp1</t>
  </si>
  <si>
    <t>1.39460429302707</t>
  </si>
  <si>
    <t>1.7910871783768e-05</t>
  </si>
  <si>
    <t>Rbbp9</t>
  </si>
  <si>
    <t>1.39323608669639</t>
  </si>
  <si>
    <t>0.00617677868463385</t>
  </si>
  <si>
    <t>Mindy1</t>
  </si>
  <si>
    <t>1.3919013107861</t>
  </si>
  <si>
    <t>0.00148364141190772</t>
  </si>
  <si>
    <t>Rhoc</t>
  </si>
  <si>
    <t>1.39159830365609</t>
  </si>
  <si>
    <t>0.0163245059924242</t>
  </si>
  <si>
    <t>Acot7</t>
  </si>
  <si>
    <t>1.39014900311126</t>
  </si>
  <si>
    <t>0.00397663447655685</t>
  </si>
  <si>
    <t>Mrtfb</t>
  </si>
  <si>
    <t>1.38823156443878</t>
  </si>
  <si>
    <t>9.72890234989415e-05</t>
  </si>
  <si>
    <t>Atp5g3</t>
  </si>
  <si>
    <t>1.3873327344637</t>
  </si>
  <si>
    <t>0.000237333410006211</t>
  </si>
  <si>
    <t>Rab6a</t>
  </si>
  <si>
    <t>1.38579215961666</t>
  </si>
  <si>
    <t>0.000431866030786134</t>
  </si>
  <si>
    <t>Marveld2</t>
  </si>
  <si>
    <t>1.38365588094076</t>
  </si>
  <si>
    <t>0.000239615468662303</t>
  </si>
  <si>
    <t>Epn2</t>
  </si>
  <si>
    <t>1.38279363336241</t>
  </si>
  <si>
    <t>0.000405142222747531</t>
  </si>
  <si>
    <t>Niban1</t>
  </si>
  <si>
    <t>1.38219543023163</t>
  </si>
  <si>
    <t>0.00125874944399745</t>
  </si>
  <si>
    <t>Chmp3</t>
  </si>
  <si>
    <t>1.37931526244308</t>
  </si>
  <si>
    <t>4.71703396872684e-05</t>
  </si>
  <si>
    <t>Eln</t>
  </si>
  <si>
    <t>1.37923705006612</t>
  </si>
  <si>
    <t>0.00106443676507886</t>
  </si>
  <si>
    <t>Acadl</t>
  </si>
  <si>
    <t>1.37720029223757</t>
  </si>
  <si>
    <t>0.000101970667761148</t>
  </si>
  <si>
    <t>Plppr2</t>
  </si>
  <si>
    <t>1.37660281185829</t>
  </si>
  <si>
    <t>0.0326406608720894</t>
  </si>
  <si>
    <t>Col1a2</t>
  </si>
  <si>
    <t>1.37645409918963</t>
  </si>
  <si>
    <t>0.000504564297332023</t>
  </si>
  <si>
    <t>Thnsl1</t>
  </si>
  <si>
    <t>1.37601273778091</t>
  </si>
  <si>
    <t>0.0192396590746003</t>
  </si>
  <si>
    <t>Megf8</t>
  </si>
  <si>
    <t>1.37494228691509</t>
  </si>
  <si>
    <t>0.00062449174026769</t>
  </si>
  <si>
    <t>Ndufc1</t>
  </si>
  <si>
    <t>1.3730859809116</t>
  </si>
  <si>
    <t>0.000229454299121205</t>
  </si>
  <si>
    <t>Plac9a</t>
  </si>
  <si>
    <t>1.37304071215829</t>
  </si>
  <si>
    <t>0.0142375807083689</t>
  </si>
  <si>
    <t>Mapre3</t>
  </si>
  <si>
    <t>1.37269380822683</t>
  </si>
  <si>
    <t>0.0393696432540198</t>
  </si>
  <si>
    <t>Jun</t>
  </si>
  <si>
    <t>1.37159661518981</t>
  </si>
  <si>
    <t>0.0120473383717499</t>
  </si>
  <si>
    <t>Klf6</t>
  </si>
  <si>
    <t>1.37013323484842</t>
  </si>
  <si>
    <t>0.0084227642402457</t>
  </si>
  <si>
    <t>Poc1b</t>
  </si>
  <si>
    <t>1.37007548677364</t>
  </si>
  <si>
    <t>8.43781833293427e-06</t>
  </si>
  <si>
    <t>Rnf103</t>
  </si>
  <si>
    <t>1.36980107845752</t>
  </si>
  <si>
    <t>0.013107479174413</t>
  </si>
  <si>
    <t>Coa3</t>
  </si>
  <si>
    <t>1.36965836311662</t>
  </si>
  <si>
    <t>0.000226462627265067</t>
  </si>
  <si>
    <t>Actn4</t>
  </si>
  <si>
    <t>1.36920284777807</t>
  </si>
  <si>
    <t>0.0113505198541384</t>
  </si>
  <si>
    <t>Rnf43</t>
  </si>
  <si>
    <t>1.36865272812517</t>
  </si>
  <si>
    <t>0.00153123944624646</t>
  </si>
  <si>
    <t>Mpi</t>
  </si>
  <si>
    <t>1.36817144852234</t>
  </si>
  <si>
    <t>0.00351928866639657</t>
  </si>
  <si>
    <t>Dynlt1c</t>
  </si>
  <si>
    <t>1.36703746452883</t>
  </si>
  <si>
    <t>0.0385096583945676</t>
  </si>
  <si>
    <t>Bag3</t>
  </si>
  <si>
    <t>1.3669300245012</t>
  </si>
  <si>
    <t>0.000259440230995887</t>
  </si>
  <si>
    <t>Sdhc</t>
  </si>
  <si>
    <t>1.36667870541396</t>
  </si>
  <si>
    <t>3.31525199172671e-05</t>
  </si>
  <si>
    <t>Fkbp5</t>
  </si>
  <si>
    <t>1.36631278891842</t>
  </si>
  <si>
    <t>0.00065031565117501</t>
  </si>
  <si>
    <t>Pttg1ip</t>
  </si>
  <si>
    <t>1.36611589602137</t>
  </si>
  <si>
    <t>0.00422827596146192</t>
  </si>
  <si>
    <t>Ctnna1</t>
  </si>
  <si>
    <t>1.36563686461449</t>
  </si>
  <si>
    <t>0.00356665632138424</t>
  </si>
  <si>
    <t>Cox5a</t>
  </si>
  <si>
    <t>1.36326167097541</t>
  </si>
  <si>
    <t>0.00109101172015047</t>
  </si>
  <si>
    <t>Adcy9</t>
  </si>
  <si>
    <t>1.36250860033666</t>
  </si>
  <si>
    <t>0.00694502915208081</t>
  </si>
  <si>
    <t>Map4k3</t>
  </si>
  <si>
    <t>1.36177512335932</t>
  </si>
  <si>
    <t>0.000132227162094644</t>
  </si>
  <si>
    <t>Akr1e1</t>
  </si>
  <si>
    <t>1.36113356454978</t>
  </si>
  <si>
    <t>7.07642246181061e-05</t>
  </si>
  <si>
    <t>Nipsnap2</t>
  </si>
  <si>
    <t>1.35951364965824</t>
  </si>
  <si>
    <t>5.98940962848271e-05</t>
  </si>
  <si>
    <t>Arhgap12</t>
  </si>
  <si>
    <t>1.35938952470729</t>
  </si>
  <si>
    <t>4.34322472367645e-05</t>
  </si>
  <si>
    <t>Maged1</t>
  </si>
  <si>
    <t>1.35852886021641</t>
  </si>
  <si>
    <t>7.52389399214075e-05</t>
  </si>
  <si>
    <t>Itprid2</t>
  </si>
  <si>
    <t>1.35789136957081</t>
  </si>
  <si>
    <t>0.00863378752251851</t>
  </si>
  <si>
    <t>Fgfr3</t>
  </si>
  <si>
    <t>1.35753470543077</t>
  </si>
  <si>
    <t>0.0317948498820603</t>
  </si>
  <si>
    <t>Qsox1</t>
  </si>
  <si>
    <t>1.35443915872227</t>
  </si>
  <si>
    <t>0.00512726034795713</t>
  </si>
  <si>
    <t>Cnksr3</t>
  </si>
  <si>
    <t>1.35441969940022</t>
  </si>
  <si>
    <t>0.00384849738014962</t>
  </si>
  <si>
    <t>Inppl1</t>
  </si>
  <si>
    <t>1.3512497224129</t>
  </si>
  <si>
    <t>0.000435254731890784</t>
  </si>
  <si>
    <t>Myo18a</t>
  </si>
  <si>
    <t>1.34996919599134</t>
  </si>
  <si>
    <t>0.00865774942634192</t>
  </si>
  <si>
    <t>Ltbp4</t>
  </si>
  <si>
    <t>1.34993597374876</t>
  </si>
  <si>
    <t>0.0011129279785933</t>
  </si>
  <si>
    <t>Rab11fip1</t>
  </si>
  <si>
    <t>1.34946286019024</t>
  </si>
  <si>
    <t>0.0356947528716794</t>
  </si>
  <si>
    <t>Bod1</t>
  </si>
  <si>
    <t>1.34901024003275</t>
  </si>
  <si>
    <t>3.68167522454903e-05</t>
  </si>
  <si>
    <t>Podxl</t>
  </si>
  <si>
    <t>1.34782469179084</t>
  </si>
  <si>
    <t>0.0035908019461109</t>
  </si>
  <si>
    <t>Bcl2l2</t>
  </si>
  <si>
    <t>1.3449699106034</t>
  </si>
  <si>
    <t>0.000497138317033479</t>
  </si>
  <si>
    <t>Fgf11</t>
  </si>
  <si>
    <t>1.34375258270188</t>
  </si>
  <si>
    <t>0.00509293387780568</t>
  </si>
  <si>
    <t>Ndufa12-ps</t>
  </si>
  <si>
    <t>1.34315574518771</t>
  </si>
  <si>
    <t>0.0459527924982521</t>
  </si>
  <si>
    <t>Glul</t>
  </si>
  <si>
    <t>1.34198158265814</t>
  </si>
  <si>
    <t>0.00311996443333105</t>
  </si>
  <si>
    <t>Prkaa1</t>
  </si>
  <si>
    <t>1.34192779311818</t>
  </si>
  <si>
    <t>0.00366949940362685</t>
  </si>
  <si>
    <t>Aldh2</t>
  </si>
  <si>
    <t>1.34050315374242</t>
  </si>
  <si>
    <t>0.00122807038719331</t>
  </si>
  <si>
    <t>Ccdc8</t>
  </si>
  <si>
    <t>1.34044497237136</t>
  </si>
  <si>
    <t>0.017480120229826</t>
  </si>
  <si>
    <t>Itsn1</t>
  </si>
  <si>
    <t>1.34006862784496</t>
  </si>
  <si>
    <t>0.000176403477805221</t>
  </si>
  <si>
    <t>Pdgfra</t>
  </si>
  <si>
    <t>1.33712092573745</t>
  </si>
  <si>
    <t>0.0125675453945579</t>
  </si>
  <si>
    <t>Cbr4</t>
  </si>
  <si>
    <t>1.33693123574754</t>
  </si>
  <si>
    <t>0.0120371307377558</t>
  </si>
  <si>
    <t>Plscr4</t>
  </si>
  <si>
    <t>1.33638708525422</t>
  </si>
  <si>
    <t>0.011301284142577</t>
  </si>
  <si>
    <t>Ston1</t>
  </si>
  <si>
    <t>1.33569398129622</t>
  </si>
  <si>
    <t>0.0228801503069182</t>
  </si>
  <si>
    <t>Mbnl2</t>
  </si>
  <si>
    <t>1.33549151899934</t>
  </si>
  <si>
    <t>6.72822559246781e-05</t>
  </si>
  <si>
    <t>Pmepa1</t>
  </si>
  <si>
    <t>1.33479587644891</t>
  </si>
  <si>
    <t>0.000182293518866055</t>
  </si>
  <si>
    <t>Mxi1</t>
  </si>
  <si>
    <t>1.3344046900807</t>
  </si>
  <si>
    <t>0.0299279072798063</t>
  </si>
  <si>
    <t>Scaper</t>
  </si>
  <si>
    <t>1.33409925086307</t>
  </si>
  <si>
    <t>0.00159516764484013</t>
  </si>
  <si>
    <t>Diaph2</t>
  </si>
  <si>
    <t>1.33363508908064</t>
  </si>
  <si>
    <t>0.0017991134978552</t>
  </si>
  <si>
    <t>Ecm1</t>
  </si>
  <si>
    <t>1.33306669481756</t>
  </si>
  <si>
    <t>0.00124828818810561</t>
  </si>
  <si>
    <t>Nsmf</t>
  </si>
  <si>
    <t>1.33177354263641</t>
  </si>
  <si>
    <t>0.000236901121247039</t>
  </si>
  <si>
    <t>Ppm1l</t>
  </si>
  <si>
    <t>1.33145940952792</t>
  </si>
  <si>
    <t>0.0300472428897006</t>
  </si>
  <si>
    <t>Sbf2</t>
  </si>
  <si>
    <t>1.33042435051394</t>
  </si>
  <si>
    <t>0.000230053476541609</t>
  </si>
  <si>
    <t>Tlr3</t>
  </si>
  <si>
    <t>1.33026672013018</t>
  </si>
  <si>
    <t>0.00166425495490545</t>
  </si>
  <si>
    <t>Syt13</t>
  </si>
  <si>
    <t>1.33005731998612</t>
  </si>
  <si>
    <t>0.0066521132668806</t>
  </si>
  <si>
    <t>Rdh13</t>
  </si>
  <si>
    <t>1.32966530003557</t>
  </si>
  <si>
    <t>0.000272208838353307</t>
  </si>
  <si>
    <t>Uap1</t>
  </si>
  <si>
    <t>1.3291324829009</t>
  </si>
  <si>
    <t>9.90760217344955e-06</t>
  </si>
  <si>
    <t>Papss1</t>
  </si>
  <si>
    <t>1.32909159079073</t>
  </si>
  <si>
    <t>0.00903289401591784</t>
  </si>
  <si>
    <t>Lamc2</t>
  </si>
  <si>
    <t>1.32865914891167</t>
  </si>
  <si>
    <t>0.00690166507775148</t>
  </si>
  <si>
    <t>LOC118567339</t>
  </si>
  <si>
    <t>1.32742326971565</t>
  </si>
  <si>
    <t>0.00417454637938252</t>
  </si>
  <si>
    <t>Ssh3</t>
  </si>
  <si>
    <t>1.32723894914729</t>
  </si>
  <si>
    <t>0.00059622175113804</t>
  </si>
  <si>
    <t>Pak4</t>
  </si>
  <si>
    <t>1.32722426882218</t>
  </si>
  <si>
    <t>0.0130269428324942</t>
  </si>
  <si>
    <t>Hspg2</t>
  </si>
  <si>
    <t>1.32626976388633</t>
  </si>
  <si>
    <t>0.00370944734800071</t>
  </si>
  <si>
    <t>Pkd2</t>
  </si>
  <si>
    <t>1.32464501886392</t>
  </si>
  <si>
    <t>0.0127884417937061</t>
  </si>
  <si>
    <t>Cox6c</t>
  </si>
  <si>
    <t>1.32416664761231</t>
  </si>
  <si>
    <t>2.38072454611579e-06</t>
  </si>
  <si>
    <t>Kit</t>
  </si>
  <si>
    <t>1.32404656376495</t>
  </si>
  <si>
    <t>0.00307826752037753</t>
  </si>
  <si>
    <t>Fktn</t>
  </si>
  <si>
    <t>1.32321611037927</t>
  </si>
  <si>
    <t>0.00272733114977901</t>
  </si>
  <si>
    <t>Trim56</t>
  </si>
  <si>
    <t>1.3228984415084</t>
  </si>
  <si>
    <t>0.00496832880077764</t>
  </si>
  <si>
    <t>Alcam</t>
  </si>
  <si>
    <t>1.32244020948887</t>
  </si>
  <si>
    <t>0.000144214582793957</t>
  </si>
  <si>
    <t>Large1</t>
  </si>
  <si>
    <t>1.32206781541404</t>
  </si>
  <si>
    <t>0.00520560609165486</t>
  </si>
  <si>
    <t>Smim3</t>
  </si>
  <si>
    <t>1.32186341606969</t>
  </si>
  <si>
    <t>0.0233862911238013</t>
  </si>
  <si>
    <t>Prx</t>
  </si>
  <si>
    <t>1.32166986602159</t>
  </si>
  <si>
    <t>0.0369851966549035</t>
  </si>
  <si>
    <t>Brpf3</t>
  </si>
  <si>
    <t>1.32075125615893</t>
  </si>
  <si>
    <t>0.00212799293304182</t>
  </si>
  <si>
    <t>Ggact</t>
  </si>
  <si>
    <t>1.31989308498986</t>
  </si>
  <si>
    <t>0.000469782388503503</t>
  </si>
  <si>
    <t>Degs2</t>
  </si>
  <si>
    <t>1.31932108994369</t>
  </si>
  <si>
    <t>0.0330096463923665</t>
  </si>
  <si>
    <t>Acat1</t>
  </si>
  <si>
    <t>1.31886151361686</t>
  </si>
  <si>
    <t>2.83779820988497e-05</t>
  </si>
  <si>
    <t>Ppic</t>
  </si>
  <si>
    <t>1.31874500464518</t>
  </si>
  <si>
    <t>0.0243031283284055</t>
  </si>
  <si>
    <t>Pgd</t>
  </si>
  <si>
    <t>1.31824453069182</t>
  </si>
  <si>
    <t>0.00163418307472291</t>
  </si>
  <si>
    <t>Col4a2</t>
  </si>
  <si>
    <t>1.31674417640234</t>
  </si>
  <si>
    <t>1.87593336199564e-05</t>
  </si>
  <si>
    <t>Egln3</t>
  </si>
  <si>
    <t>1.31662750424159</t>
  </si>
  <si>
    <t>0.0244668550198245</t>
  </si>
  <si>
    <t>Larp1b</t>
  </si>
  <si>
    <t>1.31615546786576</t>
  </si>
  <si>
    <t>0.00109308998152083</t>
  </si>
  <si>
    <t>Pcyox1</t>
  </si>
  <si>
    <t>1.31592655683965</t>
  </si>
  <si>
    <t>0.000383435279998906</t>
  </si>
  <si>
    <t>Pgm1</t>
  </si>
  <si>
    <t>1.31571567778747</t>
  </si>
  <si>
    <t>0.00102638092071549</t>
  </si>
  <si>
    <t>Dbndd2</t>
  </si>
  <si>
    <t>1.31165523750357</t>
  </si>
  <si>
    <t>0.0122453502831176</t>
  </si>
  <si>
    <t>Dhcr7</t>
  </si>
  <si>
    <t>1.31160832117157</t>
  </si>
  <si>
    <t>0.00354164298018908</t>
  </si>
  <si>
    <t>Hadh</t>
  </si>
  <si>
    <t>1.31141547326858</t>
  </si>
  <si>
    <t>0.0352091219631033</t>
  </si>
  <si>
    <t>Rbfox2</t>
  </si>
  <si>
    <t>1.31088030687593</t>
  </si>
  <si>
    <t>0.0234610256170515</t>
  </si>
  <si>
    <t>Plcb4</t>
  </si>
  <si>
    <t>1.31012274028865</t>
  </si>
  <si>
    <t>0.0133113484349498</t>
  </si>
  <si>
    <t>Tmem181a</t>
  </si>
  <si>
    <t>1.30997258746022</t>
  </si>
  <si>
    <t>0.001874545676956</t>
  </si>
  <si>
    <t>Cox6c2</t>
  </si>
  <si>
    <t>1.30987746816908</t>
  </si>
  <si>
    <t>0.0377139011548258</t>
  </si>
  <si>
    <t>Acadvl</t>
  </si>
  <si>
    <t>1.30965289926796</t>
  </si>
  <si>
    <t>2.58530662319913e-05</t>
  </si>
  <si>
    <t>Cdkl2</t>
  </si>
  <si>
    <t>1.30951701416113</t>
  </si>
  <si>
    <t>0.00358909977116223</t>
  </si>
  <si>
    <t>Cox19</t>
  </si>
  <si>
    <t>1.30876647487578</t>
  </si>
  <si>
    <t>0.00156802288741813</t>
  </si>
  <si>
    <t>Uqcrq</t>
  </si>
  <si>
    <t>1.30868107673604</t>
  </si>
  <si>
    <t>0.000285141178857628</t>
  </si>
  <si>
    <t>Tax1bp3</t>
  </si>
  <si>
    <t>1.30859801176898</t>
  </si>
  <si>
    <t>0.0386208722464608</t>
  </si>
  <si>
    <t>1.30757907098784</t>
  </si>
  <si>
    <t>0.041760825194631</t>
  </si>
  <si>
    <t>Adam15</t>
  </si>
  <si>
    <t>1.30506034843799</t>
  </si>
  <si>
    <t>0.000207454031391126</t>
  </si>
  <si>
    <t>Adck5</t>
  </si>
  <si>
    <t>1.30393790991301</t>
  </si>
  <si>
    <t>0.00737128713976154</t>
  </si>
  <si>
    <t>Ppfibp2</t>
  </si>
  <si>
    <t>1.30084144219861</t>
  </si>
  <si>
    <t>0.00103436165531357</t>
  </si>
  <si>
    <t>Fcsk</t>
  </si>
  <si>
    <t>1.29955229959499</t>
  </si>
  <si>
    <t>0.0015910632802734</t>
  </si>
  <si>
    <t>Oxsm</t>
  </si>
  <si>
    <t>1.29857344132895</t>
  </si>
  <si>
    <t>0.00556631262987846</t>
  </si>
  <si>
    <t>Sh3d19</t>
  </si>
  <si>
    <t>1.29796654175179</t>
  </si>
  <si>
    <t>0.0171612288722661</t>
  </si>
  <si>
    <t>Naprt</t>
  </si>
  <si>
    <t>1.29777558275474</t>
  </si>
  <si>
    <t>0.0427904746770227</t>
  </si>
  <si>
    <t>Nacc2</t>
  </si>
  <si>
    <t>1.29744844632675</t>
  </si>
  <si>
    <t>0.000340166598306946</t>
  </si>
  <si>
    <t>Junos</t>
  </si>
  <si>
    <t>1.29358622476327</t>
  </si>
  <si>
    <t>0.0309261848697798</t>
  </si>
  <si>
    <t>Acacb</t>
  </si>
  <si>
    <t>1.29144446291379</t>
  </si>
  <si>
    <t>0.0177207552425112</t>
  </si>
  <si>
    <t>Rnf32</t>
  </si>
  <si>
    <t>1.28895581949961</t>
  </si>
  <si>
    <t>0.0185821368776259</t>
  </si>
  <si>
    <t>Acad8</t>
  </si>
  <si>
    <t>1.28884394459575</t>
  </si>
  <si>
    <t>0.00126198837825745</t>
  </si>
  <si>
    <t>Ghr</t>
  </si>
  <si>
    <t>1.28836226178129</t>
  </si>
  <si>
    <t>0.0153480078881468</t>
  </si>
  <si>
    <t>Flna</t>
  </si>
  <si>
    <t>1.28818865284094</t>
  </si>
  <si>
    <t>0.00673698759835439</t>
  </si>
  <si>
    <t>Rpgr</t>
  </si>
  <si>
    <t>1.28720742695634</t>
  </si>
  <si>
    <t>0.0109403412633745</t>
  </si>
  <si>
    <t>Pycard</t>
  </si>
  <si>
    <t>1.28619657619185</t>
  </si>
  <si>
    <t>1.05816416955342e-05</t>
  </si>
  <si>
    <t>Cox4i1</t>
  </si>
  <si>
    <t>1.28555350333716</t>
  </si>
  <si>
    <t>0.00011646957815157</t>
  </si>
  <si>
    <t>Fn1</t>
  </si>
  <si>
    <t>1.28390495612717</t>
  </si>
  <si>
    <t>0.0392100281596922</t>
  </si>
  <si>
    <t>Coq5</t>
  </si>
  <si>
    <t>1.28221873395762</t>
  </si>
  <si>
    <t>0.00747673106252134</t>
  </si>
  <si>
    <t>Tmtc3</t>
  </si>
  <si>
    <t>1.2808349969572</t>
  </si>
  <si>
    <t>0.040238451926769</t>
  </si>
  <si>
    <t>Snx16</t>
  </si>
  <si>
    <t>1.28064762992192</t>
  </si>
  <si>
    <t>0.0193521127811446</t>
  </si>
  <si>
    <t>Inafm2</t>
  </si>
  <si>
    <t>1.28063376399515</t>
  </si>
  <si>
    <t>0.00140952768490323</t>
  </si>
  <si>
    <t>Plau</t>
  </si>
  <si>
    <t>1.28008679312083</t>
  </si>
  <si>
    <t>0.0012544055654316</t>
  </si>
  <si>
    <t>Plin4</t>
  </si>
  <si>
    <t>1.2796567351442</t>
  </si>
  <si>
    <t>0.0319758215617904</t>
  </si>
  <si>
    <t>Slmap</t>
  </si>
  <si>
    <t>1.27920630485786</t>
  </si>
  <si>
    <t>0.00780063571327164</t>
  </si>
  <si>
    <t>Atp5k-ps2</t>
  </si>
  <si>
    <t>1.27840738722923</t>
  </si>
  <si>
    <t>0.0201185897569629</t>
  </si>
  <si>
    <t>Fbxo34</t>
  </si>
  <si>
    <t>1.27831830336664</t>
  </si>
  <si>
    <t>0.00370300045218336</t>
  </si>
  <si>
    <t>Golga4</t>
  </si>
  <si>
    <t>1.27821952189208</t>
  </si>
  <si>
    <t>0.00171923923429286</t>
  </si>
  <si>
    <t>Prelp</t>
  </si>
  <si>
    <t>1.27802410320206</t>
  </si>
  <si>
    <t>0.0232633272166958</t>
  </si>
  <si>
    <t>Coro2a</t>
  </si>
  <si>
    <t>1.27782649456063</t>
  </si>
  <si>
    <t>0.0153214052246431</t>
  </si>
  <si>
    <t>Ctif</t>
  </si>
  <si>
    <t>1.27765073743811</t>
  </si>
  <si>
    <t>0.0330126574304642</t>
  </si>
  <si>
    <t>Gab1</t>
  </si>
  <si>
    <t>1.27611094278537</t>
  </si>
  <si>
    <t>0.0091548255312374</t>
  </si>
  <si>
    <t>Itga1</t>
  </si>
  <si>
    <t>1.27604129295254</t>
  </si>
  <si>
    <t>0.0323569320743583</t>
  </si>
  <si>
    <t>Plekhb2</t>
  </si>
  <si>
    <t>1.27598974723882</t>
  </si>
  <si>
    <t>0.0158194672250466</t>
  </si>
  <si>
    <t>Bcam</t>
  </si>
  <si>
    <t>1.27468107580986</t>
  </si>
  <si>
    <t>0.028412298805026</t>
  </si>
  <si>
    <t>Myh10</t>
  </si>
  <si>
    <t>1.27321411746012</t>
  </si>
  <si>
    <t>0.00198296358280412</t>
  </si>
  <si>
    <t>Hcfc1r1</t>
  </si>
  <si>
    <t>1.27235779239581</t>
  </si>
  <si>
    <t>0.000487261103198071</t>
  </si>
  <si>
    <t>Shtn1</t>
  </si>
  <si>
    <t>1.27165452266588</t>
  </si>
  <si>
    <t>0.000102613386037221</t>
  </si>
  <si>
    <t>Tbx2</t>
  </si>
  <si>
    <t>1.27113963430884</t>
  </si>
  <si>
    <t>0.00329698095887873</t>
  </si>
  <si>
    <t>Lrp5</t>
  </si>
  <si>
    <t>1.27113383139719</t>
  </si>
  <si>
    <t>0.0136111855881955</t>
  </si>
  <si>
    <t>Clec3b</t>
  </si>
  <si>
    <t>1.27056458235749</t>
  </si>
  <si>
    <t>0.0248814922345949</t>
  </si>
  <si>
    <t>Ap1s1</t>
  </si>
  <si>
    <t>1.27008496843369</t>
  </si>
  <si>
    <t>0.000280337937376888</t>
  </si>
  <si>
    <t>Tspan7</t>
  </si>
  <si>
    <t>1.26803745359364</t>
  </si>
  <si>
    <t>0.000104754906263396</t>
  </si>
  <si>
    <t>Septin8</t>
  </si>
  <si>
    <t>1.26658890663716</t>
  </si>
  <si>
    <t>1.33289926252043e-05</t>
  </si>
  <si>
    <t>Atp5md</t>
  </si>
  <si>
    <t>1.2664967107596</t>
  </si>
  <si>
    <t>0.000996812071021342</t>
  </si>
  <si>
    <t>Tshz1</t>
  </si>
  <si>
    <t>1.26534187520326</t>
  </si>
  <si>
    <t>2.02253911456265e-06</t>
  </si>
  <si>
    <t>Alpk1</t>
  </si>
  <si>
    <t>1.26302320533576</t>
  </si>
  <si>
    <t>0.00179186823737773</t>
  </si>
  <si>
    <t>Trabd2b</t>
  </si>
  <si>
    <t>1.26190549739603</t>
  </si>
  <si>
    <t>0.0233679510074954</t>
  </si>
  <si>
    <t>Amigo1</t>
  </si>
  <si>
    <t>1.25693661208204</t>
  </si>
  <si>
    <t>0.0230391814996569</t>
  </si>
  <si>
    <t>Pef1</t>
  </si>
  <si>
    <t>1.2563044699778</t>
  </si>
  <si>
    <t>0.001621750160545</t>
  </si>
  <si>
    <t>Adgra2</t>
  </si>
  <si>
    <t>1.2561969347309</t>
  </si>
  <si>
    <t>0.00954481008540707</t>
  </si>
  <si>
    <t>Fbxo25</t>
  </si>
  <si>
    <t>1.2553294388568</t>
  </si>
  <si>
    <t>0.0241006446149736</t>
  </si>
  <si>
    <t>Marveld1</t>
  </si>
  <si>
    <t>1.25422389659416</t>
  </si>
  <si>
    <t>0.00622626022478379</t>
  </si>
  <si>
    <t>Arhgap42</t>
  </si>
  <si>
    <t>1.25404488261811</t>
  </si>
  <si>
    <t>0.0114868322742081</t>
  </si>
  <si>
    <t>Ccdc186</t>
  </si>
  <si>
    <t>1.25365846040989</t>
  </si>
  <si>
    <t>0.000581300086054389</t>
  </si>
  <si>
    <t>Tmem238</t>
  </si>
  <si>
    <t>1.25276014331822</t>
  </si>
  <si>
    <t>0.0481135500778438</t>
  </si>
  <si>
    <t>Ldlr</t>
  </si>
  <si>
    <t>1.25147070950591</t>
  </si>
  <si>
    <t>0.00515995306364151</t>
  </si>
  <si>
    <t>A4galt</t>
  </si>
  <si>
    <t>1.2513249750134</t>
  </si>
  <si>
    <t>0.00513669593416109</t>
  </si>
  <si>
    <t>Agpat5</t>
  </si>
  <si>
    <t>1.25127317159575</t>
  </si>
  <si>
    <t>0.00591595468005942</t>
  </si>
  <si>
    <t>Wdsub1</t>
  </si>
  <si>
    <t>1.25012036315153</t>
  </si>
  <si>
    <t>0.00437637850997671</t>
  </si>
  <si>
    <t>Ecm2</t>
  </si>
  <si>
    <t>1.24999748908823</t>
  </si>
  <si>
    <t>0.0314820400240578</t>
  </si>
  <si>
    <t>Trak1</t>
  </si>
  <si>
    <t>1.24979101139301</t>
  </si>
  <si>
    <t>0.00198342173711316</t>
  </si>
  <si>
    <t>Rhob</t>
  </si>
  <si>
    <t>1.24941122525572</t>
  </si>
  <si>
    <t>0.0103000370919489</t>
  </si>
  <si>
    <t>Hic2</t>
  </si>
  <si>
    <t>1.24917663319279</t>
  </si>
  <si>
    <t>0.00245511580178834</t>
  </si>
  <si>
    <t>Cyc1</t>
  </si>
  <si>
    <t>1.24899710074532</t>
  </si>
  <si>
    <t>0.000748667546273996</t>
  </si>
  <si>
    <t>Ttc23</t>
  </si>
  <si>
    <t>1.24810379517819</t>
  </si>
  <si>
    <t>0.00688030598698541</t>
  </si>
  <si>
    <t>Rtkn</t>
  </si>
  <si>
    <t>1.24705827068448</t>
  </si>
  <si>
    <t>0.0329798812074868</t>
  </si>
  <si>
    <t>Nostrin</t>
  </si>
  <si>
    <t>1.24653921901708</t>
  </si>
  <si>
    <t>0.0243504579029643</t>
  </si>
  <si>
    <t>Tbc1d30</t>
  </si>
  <si>
    <t>1.24622547477282</t>
  </si>
  <si>
    <t>0.0191978123525821</t>
  </si>
  <si>
    <t>Pon2</t>
  </si>
  <si>
    <t>1.2457871931774</t>
  </si>
  <si>
    <t>0.000562070325436503</t>
  </si>
  <si>
    <t>1.24542575455881</t>
  </si>
  <si>
    <t>0.0002440713614382</t>
  </si>
  <si>
    <t>Ndufa11</t>
  </si>
  <si>
    <t>1.24316365837409</t>
  </si>
  <si>
    <t>3.31569279968653e-05</t>
  </si>
  <si>
    <t>Idh3a</t>
  </si>
  <si>
    <t>1.24237396210358</t>
  </si>
  <si>
    <t>0.00377365402661688</t>
  </si>
  <si>
    <t>Tlr4</t>
  </si>
  <si>
    <t>1.24209935959521</t>
  </si>
  <si>
    <t>0.00942444240599445</t>
  </si>
  <si>
    <t>Sowahc</t>
  </si>
  <si>
    <t>1.24176231946183</t>
  </si>
  <si>
    <t>0.000812498186938257</t>
  </si>
  <si>
    <t>Zcchc14</t>
  </si>
  <si>
    <t>1.24155851039601</t>
  </si>
  <si>
    <t>0.00514926308505633</t>
  </si>
  <si>
    <t>Phldb2</t>
  </si>
  <si>
    <t>1.24139526154381</t>
  </si>
  <si>
    <t>0.0242572533289505</t>
  </si>
  <si>
    <t>Slc25a39</t>
  </si>
  <si>
    <t>1.24122897391646</t>
  </si>
  <si>
    <t>0.00289602362304546</t>
  </si>
  <si>
    <t>Mid1ip1</t>
  </si>
  <si>
    <t>1.24028387965927</t>
  </si>
  <si>
    <t>0.00931513786248871</t>
  </si>
  <si>
    <t>Twf1</t>
  </si>
  <si>
    <t>1.24014373071589</t>
  </si>
  <si>
    <t>0.00774294697600873</t>
  </si>
  <si>
    <t>Tbc1d8b</t>
  </si>
  <si>
    <t>1.23878104338533</t>
  </si>
  <si>
    <t>0.0207574701202835</t>
  </si>
  <si>
    <t>Nr1d2</t>
  </si>
  <si>
    <t>1.23854008704807</t>
  </si>
  <si>
    <t>0.00165242491113426</t>
  </si>
  <si>
    <t>Tpd52</t>
  </si>
  <si>
    <t>1.23830854846666</t>
  </si>
  <si>
    <t>0.0145993453365725</t>
  </si>
  <si>
    <t>Scarf2</t>
  </si>
  <si>
    <t>1.23789945105371</t>
  </si>
  <si>
    <t>0.00887495621071424</t>
  </si>
  <si>
    <t>Fbxo30</t>
  </si>
  <si>
    <t>1.2378787735958</t>
  </si>
  <si>
    <t>0.0400748152553295</t>
  </si>
  <si>
    <t>Slc37a1</t>
  </si>
  <si>
    <t>1.23774830326735</t>
  </si>
  <si>
    <t>0.00261169075896921</t>
  </si>
  <si>
    <t>Sulf2</t>
  </si>
  <si>
    <t>1.23766027271821</t>
  </si>
  <si>
    <t>0.0092705210729765</t>
  </si>
  <si>
    <t>Bcl2l14</t>
  </si>
  <si>
    <t>1.23726876806908</t>
  </si>
  <si>
    <t>0.0203195828292102</t>
  </si>
  <si>
    <t>Igfbp6</t>
  </si>
  <si>
    <t>1.23710157943994</t>
  </si>
  <si>
    <t>0.0343699640392514</t>
  </si>
  <si>
    <t>Jag1</t>
  </si>
  <si>
    <t>1.23561354455742</t>
  </si>
  <si>
    <t>0.0277543776605262</t>
  </si>
  <si>
    <t>Aco2</t>
  </si>
  <si>
    <t>1.23560986588472</t>
  </si>
  <si>
    <t>0.000347781555787493</t>
  </si>
  <si>
    <t>Dym</t>
  </si>
  <si>
    <t>1.23560811135642</t>
  </si>
  <si>
    <t>0.000370226363411036</t>
  </si>
  <si>
    <t>Pbx3</t>
  </si>
  <si>
    <t>1.23540287464379</t>
  </si>
  <si>
    <t>0.00482822336828018</t>
  </si>
  <si>
    <t>Plekhh2</t>
  </si>
  <si>
    <t>1.23426741517232</t>
  </si>
  <si>
    <t>0.0326323048182264</t>
  </si>
  <si>
    <t>Gk5</t>
  </si>
  <si>
    <t>1.23370030041312</t>
  </si>
  <si>
    <t>0.0347824696487405</t>
  </si>
  <si>
    <t>Fam3a</t>
  </si>
  <si>
    <t>1.23280390174278</t>
  </si>
  <si>
    <t>0.00302024571625229</t>
  </si>
  <si>
    <t>1.23232919611271</t>
  </si>
  <si>
    <t>1.7114268517268e-06</t>
  </si>
  <si>
    <t>Tmem94</t>
  </si>
  <si>
    <t>1.23183864244956</t>
  </si>
  <si>
    <t>0.00022056040568211</t>
  </si>
  <si>
    <t>Ppp1r13l</t>
  </si>
  <si>
    <t>1.23135223906589</t>
  </si>
  <si>
    <t>0.0437182146623999</t>
  </si>
  <si>
    <t>Vdac1</t>
  </si>
  <si>
    <t>1.23097508390293</t>
  </si>
  <si>
    <t>0.000464999369950187</t>
  </si>
  <si>
    <t>Tceal9</t>
  </si>
  <si>
    <t>1.23042437116415</t>
  </si>
  <si>
    <t>1.94354037483807e-06</t>
  </si>
  <si>
    <t>Galnt10</t>
  </si>
  <si>
    <t>1.22986024226778</t>
  </si>
  <si>
    <t>9.46894454486512e-05</t>
  </si>
  <si>
    <t>Mpzl3</t>
  </si>
  <si>
    <t>1.22839722841934</t>
  </si>
  <si>
    <t>0.00998163698194595</t>
  </si>
  <si>
    <t>Rundc3a</t>
  </si>
  <si>
    <t>1.22812222718283</t>
  </si>
  <si>
    <t>0.00854187484420138</t>
  </si>
  <si>
    <t>Pgp</t>
  </si>
  <si>
    <t>1.22599134561827</t>
  </si>
  <si>
    <t>0.00398270453847298</t>
  </si>
  <si>
    <t>Ctnnbip1</t>
  </si>
  <si>
    <t>1.22564002832367</t>
  </si>
  <si>
    <t>0.0138073903348119</t>
  </si>
  <si>
    <t>App</t>
  </si>
  <si>
    <t>1.22545275007935</t>
  </si>
  <si>
    <t>0.00229318308856945</t>
  </si>
  <si>
    <t>Tpi1</t>
  </si>
  <si>
    <t>1.2253809271045</t>
  </si>
  <si>
    <t>0.015294658729599</t>
  </si>
  <si>
    <t>Decr2</t>
  </si>
  <si>
    <t>1.22524073954229</t>
  </si>
  <si>
    <t>0.00501202991566661</t>
  </si>
  <si>
    <t>Cdc42bpb</t>
  </si>
  <si>
    <t>1.22515587525695</t>
  </si>
  <si>
    <t>0.0353019538977802</t>
  </si>
  <si>
    <t>Lclat1</t>
  </si>
  <si>
    <t>1.22489166739103</t>
  </si>
  <si>
    <t>0.00123560216853521</t>
  </si>
  <si>
    <t>Pgap6</t>
  </si>
  <si>
    <t>1.22391123913276</t>
  </si>
  <si>
    <t>0.010644155274587</t>
  </si>
  <si>
    <t>Nrarp</t>
  </si>
  <si>
    <t>1.22363337447558</t>
  </si>
  <si>
    <t>0.0122103231279581</t>
  </si>
  <si>
    <t>Erc1</t>
  </si>
  <si>
    <t>1.22291576427954</t>
  </si>
  <si>
    <t>0.00037900991680736</t>
  </si>
  <si>
    <t>Hint3</t>
  </si>
  <si>
    <t>1.22227465102957</t>
  </si>
  <si>
    <t>0.00978752988545174</t>
  </si>
  <si>
    <t>Plxnb2</t>
  </si>
  <si>
    <t>1.22132346892734</t>
  </si>
  <si>
    <t>0.00801994690006723</t>
  </si>
  <si>
    <t>Tmem63a</t>
  </si>
  <si>
    <t>1.22056559261122</t>
  </si>
  <si>
    <t>0.000229931413088492</t>
  </si>
  <si>
    <t>Speg</t>
  </si>
  <si>
    <t>1.21995637300628</t>
  </si>
  <si>
    <t>0.0346236086463346</t>
  </si>
  <si>
    <t>Slc25a5</t>
  </si>
  <si>
    <t>1.21983967008165</t>
  </si>
  <si>
    <t>0.0159320399066094</t>
  </si>
  <si>
    <t>Sash1</t>
  </si>
  <si>
    <t>1.21940291436199</t>
  </si>
  <si>
    <t>2.28349588809894e-05</t>
  </si>
  <si>
    <t>Atp2a2</t>
  </si>
  <si>
    <t>1.21754266749319</t>
  </si>
  <si>
    <t>0.00030732648701086</t>
  </si>
  <si>
    <t>Klf11</t>
  </si>
  <si>
    <t>1.21734131513188</t>
  </si>
  <si>
    <t>0.0118339324834847</t>
  </si>
  <si>
    <t>Flrt3</t>
  </si>
  <si>
    <t>1.21692445298462</t>
  </si>
  <si>
    <t>0.0407075109098357</t>
  </si>
  <si>
    <t>Gfus</t>
  </si>
  <si>
    <t>1.21665345686361</t>
  </si>
  <si>
    <t>0.000428998832832778</t>
  </si>
  <si>
    <t>Gsn</t>
  </si>
  <si>
    <t>1.21599578436393</t>
  </si>
  <si>
    <t>0.0111478201165098</t>
  </si>
  <si>
    <t>Spats2</t>
  </si>
  <si>
    <t>1.21483832802542</t>
  </si>
  <si>
    <t>0.00174587829363799</t>
  </si>
  <si>
    <t>Col4a1</t>
  </si>
  <si>
    <t>1.21366728186568</t>
  </si>
  <si>
    <t>0.000490062814868994</t>
  </si>
  <si>
    <t>Psen1</t>
  </si>
  <si>
    <t>1.21321715671582</t>
  </si>
  <si>
    <t>0.000534104088260477</t>
  </si>
  <si>
    <t>Denn2b</t>
  </si>
  <si>
    <t>1.21006974569958</t>
  </si>
  <si>
    <t>0.00370172666795996</t>
  </si>
  <si>
    <t>Fmn1</t>
  </si>
  <si>
    <t>1.20993752117361</t>
  </si>
  <si>
    <t>0.0385560201226135</t>
  </si>
  <si>
    <t>Htra3</t>
  </si>
  <si>
    <t>1.20919207287706</t>
  </si>
  <si>
    <t>0.03749234304346</t>
  </si>
  <si>
    <t>Pcdh7</t>
  </si>
  <si>
    <t>1.20897703393756</t>
  </si>
  <si>
    <t>0.00579827075026862</t>
  </si>
  <si>
    <t>Hint1</t>
  </si>
  <si>
    <t>1.20811714510867</t>
  </si>
  <si>
    <t>0.000159918415580887</t>
  </si>
  <si>
    <t>Nck2</t>
  </si>
  <si>
    <t>1.20809299169235</t>
  </si>
  <si>
    <t>0.00057837433853417</t>
  </si>
  <si>
    <t>Abcc9</t>
  </si>
  <si>
    <t>1.2077599042555</t>
  </si>
  <si>
    <t>0.0256753274890034</t>
  </si>
  <si>
    <t>Mthfd2l</t>
  </si>
  <si>
    <t>1.20768644674349</t>
  </si>
  <si>
    <t>0.0367306896723217</t>
  </si>
  <si>
    <t>Arhgef25</t>
  </si>
  <si>
    <t>1.20721677049159</t>
  </si>
  <si>
    <t>0.00789273396070681</t>
  </si>
  <si>
    <t>Olfm1</t>
  </si>
  <si>
    <t>1.20660325061951</t>
  </si>
  <si>
    <t>0.0471401078330182</t>
  </si>
  <si>
    <t>Acss2</t>
  </si>
  <si>
    <t>1.20647997141585</t>
  </si>
  <si>
    <t>0.0155060088873219</t>
  </si>
  <si>
    <t>Fam98c</t>
  </si>
  <si>
    <t>1.20616575527963</t>
  </si>
  <si>
    <t>0.00604644721000564</t>
  </si>
  <si>
    <t>Zbtb8a</t>
  </si>
  <si>
    <t>1.20525393168344</t>
  </si>
  <si>
    <t>0.00733212772863658</t>
  </si>
  <si>
    <t>Ndufv3</t>
  </si>
  <si>
    <t>1.20313960636082</t>
  </si>
  <si>
    <t>0.00233863134265505</t>
  </si>
  <si>
    <t>Ocrl</t>
  </si>
  <si>
    <t>1.19876288326911</t>
  </si>
  <si>
    <t>0.00296925344121119</t>
  </si>
  <si>
    <t>Oma1</t>
  </si>
  <si>
    <t>1.19871238493763</t>
  </si>
  <si>
    <t>0.00132966486646768</t>
  </si>
  <si>
    <t>Coq4</t>
  </si>
  <si>
    <t>1.19828573611551</t>
  </si>
  <si>
    <t>0.017462279388163</t>
  </si>
  <si>
    <t>B4gat1</t>
  </si>
  <si>
    <t>1.19820844271908</t>
  </si>
  <si>
    <t>0.00390386378321467</t>
  </si>
  <si>
    <t>Tmem59</t>
  </si>
  <si>
    <t>1.19772467573354</t>
  </si>
  <si>
    <t>0.00586979113380935</t>
  </si>
  <si>
    <t>Slc25a23</t>
  </si>
  <si>
    <t>1.19730805781532</t>
  </si>
  <si>
    <t>0.00139170766595478</t>
  </si>
  <si>
    <t>Vill</t>
  </si>
  <si>
    <t>1.19476812516606</t>
  </si>
  <si>
    <t>0.0394906672275444</t>
  </si>
  <si>
    <t>Echs1</t>
  </si>
  <si>
    <t>1.19418578415321</t>
  </si>
  <si>
    <t>0.000386689650725135</t>
  </si>
  <si>
    <t>Ttbk2</t>
  </si>
  <si>
    <t>1.19413442518738</t>
  </si>
  <si>
    <t>0.0145773867411421</t>
  </si>
  <si>
    <t>Pdss2</t>
  </si>
  <si>
    <t>1.19407536835314</t>
  </si>
  <si>
    <t>0.0278473197966723</t>
  </si>
  <si>
    <t>Cant1</t>
  </si>
  <si>
    <t>1.19394362433724</t>
  </si>
  <si>
    <t>0.000630198472992352</t>
  </si>
  <si>
    <t>Wasl</t>
  </si>
  <si>
    <t>1.19266635898298</t>
  </si>
  <si>
    <t>0.00663893468484659</t>
  </si>
  <si>
    <t>Ppp2r1a</t>
  </si>
  <si>
    <t>1.19261758931192</t>
  </si>
  <si>
    <t>0.00444143579508194</t>
  </si>
  <si>
    <t>Slc25a1</t>
  </si>
  <si>
    <t>1.19211464631879</t>
  </si>
  <si>
    <t>0.0164874750959552</t>
  </si>
  <si>
    <t>Syne2</t>
  </si>
  <si>
    <t>1.18967843186481</t>
  </si>
  <si>
    <t>0.000962183683133641</t>
  </si>
  <si>
    <t>LOC118567667</t>
  </si>
  <si>
    <t>1.18838969694751</t>
  </si>
  <si>
    <t>0.0465152300574463</t>
  </si>
  <si>
    <t>Nfix</t>
  </si>
  <si>
    <t>1.18771718289077</t>
  </si>
  <si>
    <t>0.000106604723403032</t>
  </si>
  <si>
    <t>Cnih4</t>
  </si>
  <si>
    <t>1.18682079754776</t>
  </si>
  <si>
    <t>0.0101546304001544</t>
  </si>
  <si>
    <t>Hsd17b11</t>
  </si>
  <si>
    <t>1.18519259287267</t>
  </si>
  <si>
    <t>0.0376905756842368</t>
  </si>
  <si>
    <t>Ifitm2</t>
  </si>
  <si>
    <t>1.18460907737258</t>
  </si>
  <si>
    <t>0.000281676685201023</t>
  </si>
  <si>
    <t>Aph1a</t>
  </si>
  <si>
    <t>1.18442569559516</t>
  </si>
  <si>
    <t>0.00259531625740332</t>
  </si>
  <si>
    <t>Ydjc</t>
  </si>
  <si>
    <t>1.18434250606306</t>
  </si>
  <si>
    <t>0.00936718436985529</t>
  </si>
  <si>
    <t>Ndufa9</t>
  </si>
  <si>
    <t>1.18333561845453</t>
  </si>
  <si>
    <t>0.00204239833834802</t>
  </si>
  <si>
    <t>Uqcrfs1</t>
  </si>
  <si>
    <t>1.18276948394285</t>
  </si>
  <si>
    <t>0.000306416975455654</t>
  </si>
  <si>
    <t>Tm2d2</t>
  </si>
  <si>
    <t>1.18154717212062</t>
  </si>
  <si>
    <t>0.000277304034468551</t>
  </si>
  <si>
    <t>Usf3</t>
  </si>
  <si>
    <t>1.18136355305872</t>
  </si>
  <si>
    <t>0.00369961528870241</t>
  </si>
  <si>
    <t>Ankrd50</t>
  </si>
  <si>
    <t>1.18011446605831</t>
  </si>
  <si>
    <t>0.00529271962101642</t>
  </si>
  <si>
    <t>Aoc3</t>
  </si>
  <si>
    <t>1.17994656264745</t>
  </si>
  <si>
    <t>0.0477052854988086</t>
  </si>
  <si>
    <t>Apool</t>
  </si>
  <si>
    <t>1.17990412874311</t>
  </si>
  <si>
    <t>0.00448156033925865</t>
  </si>
  <si>
    <t>Prelid3b</t>
  </si>
  <si>
    <t>1.1786516466281</t>
  </si>
  <si>
    <t>0.00140621373190384</t>
  </si>
  <si>
    <t>Daglb</t>
  </si>
  <si>
    <t>1.17793779863407</t>
  </si>
  <si>
    <t>0.0220260039885155</t>
  </si>
  <si>
    <t>Kifap3</t>
  </si>
  <si>
    <t>1.17756497884887</t>
  </si>
  <si>
    <t>0.0102607898928192</t>
  </si>
  <si>
    <t>Fars2</t>
  </si>
  <si>
    <t>1.17690607902481</t>
  </si>
  <si>
    <t>0.00134576303120447</t>
  </si>
  <si>
    <t>LOC118568325</t>
  </si>
  <si>
    <t>1.17621321952564</t>
  </si>
  <si>
    <t>0.0266360466751374</t>
  </si>
  <si>
    <t>Marchf3</t>
  </si>
  <si>
    <t>1.17582848434845</t>
  </si>
  <si>
    <t>0.0134170751274708</t>
  </si>
  <si>
    <t>Col6a4</t>
  </si>
  <si>
    <t>1.17563586655825</t>
  </si>
  <si>
    <t>0.0229307122704833</t>
  </si>
  <si>
    <t>Ston2</t>
  </si>
  <si>
    <t>1.17498129109934</t>
  </si>
  <si>
    <t>0.0421872170101764</t>
  </si>
  <si>
    <t>Itgb5</t>
  </si>
  <si>
    <t>1.17493964850054</t>
  </si>
  <si>
    <t>0.0353705347469231</t>
  </si>
  <si>
    <t>Mxra7</t>
  </si>
  <si>
    <t>1.17480602996727</t>
  </si>
  <si>
    <t>0.0423703842584834</t>
  </si>
  <si>
    <t>Nadsyn1</t>
  </si>
  <si>
    <t>1.17376093111324</t>
  </si>
  <si>
    <t>0.00408300777751166</t>
  </si>
  <si>
    <t>Ppif</t>
  </si>
  <si>
    <t>1.1732671312704</t>
  </si>
  <si>
    <t>0.000519598318464444</t>
  </si>
  <si>
    <t>Zbtb10</t>
  </si>
  <si>
    <t>1.17076074573349</t>
  </si>
  <si>
    <t>0.0136566116587825</t>
  </si>
  <si>
    <t>Nus1</t>
  </si>
  <si>
    <t>1.17067850954546</t>
  </si>
  <si>
    <t>0.0100341587392313</t>
  </si>
  <si>
    <t>Vps37c</t>
  </si>
  <si>
    <t>1.16962343175282</t>
  </si>
  <si>
    <t>0.00277913180115614</t>
  </si>
  <si>
    <t>Abhd2</t>
  </si>
  <si>
    <t>1.16882739975345</t>
  </si>
  <si>
    <t>0.0205805291675322</t>
  </si>
  <si>
    <t>Hexim2</t>
  </si>
  <si>
    <t>1.16850826033298</t>
  </si>
  <si>
    <t>0.00832252099984673</t>
  </si>
  <si>
    <t>Nucb1</t>
  </si>
  <si>
    <t>1.16760488880986</t>
  </si>
  <si>
    <t>0.0056734845308071</t>
  </si>
  <si>
    <t>Cog6</t>
  </si>
  <si>
    <t>1.16683530625559</t>
  </si>
  <si>
    <t>0.00838658374563711</t>
  </si>
  <si>
    <t>Fech</t>
  </si>
  <si>
    <t>1.16645284983791</t>
  </si>
  <si>
    <t>0.00186788614414245</t>
  </si>
  <si>
    <t>Uqcrc1</t>
  </si>
  <si>
    <t>1.16596615454245</t>
  </si>
  <si>
    <t>0.000553980694754137</t>
  </si>
  <si>
    <t>Dlat</t>
  </si>
  <si>
    <t>1.16508976217319</t>
  </si>
  <si>
    <t>0.00199807018037112</t>
  </si>
  <si>
    <t>Akr7a5</t>
  </si>
  <si>
    <t>1.16420052912384</t>
  </si>
  <si>
    <t>0.0178544144081747</t>
  </si>
  <si>
    <t>Asns</t>
  </si>
  <si>
    <t>1.16376686131996</t>
  </si>
  <si>
    <t>0.0381582015769065</t>
  </si>
  <si>
    <t>Zkscan7</t>
  </si>
  <si>
    <t>1.16370426190327</t>
  </si>
  <si>
    <t>0.0171696725892051</t>
  </si>
  <si>
    <t>Gpr160</t>
  </si>
  <si>
    <t>1.16296454981672</t>
  </si>
  <si>
    <t>0.0132282103398148</t>
  </si>
  <si>
    <t>Atp5j2</t>
  </si>
  <si>
    <t>1.1626039537163</t>
  </si>
  <si>
    <t>2.07708313565762e-05</t>
  </si>
  <si>
    <t>Tnks1bp1</t>
  </si>
  <si>
    <t>1.1623774779944</t>
  </si>
  <si>
    <t>0.00872978848522837</t>
  </si>
  <si>
    <t>Cog7</t>
  </si>
  <si>
    <t>1.16084556539866</t>
  </si>
  <si>
    <t>7.92355354450817e-05</t>
  </si>
  <si>
    <t>Cltb</t>
  </si>
  <si>
    <t>1.1605845083556</t>
  </si>
  <si>
    <t>0.00324333148204083</t>
  </si>
  <si>
    <t>Letm1</t>
  </si>
  <si>
    <t>1.15898766551685</t>
  </si>
  <si>
    <t>0.00163407471939221</t>
  </si>
  <si>
    <t>Kctd17</t>
  </si>
  <si>
    <t>1.1567051876502</t>
  </si>
  <si>
    <t>0.0047127930031963</t>
  </si>
  <si>
    <t>Ccdc80</t>
  </si>
  <si>
    <t>1.15589288636286</t>
  </si>
  <si>
    <t>0.032122165307935</t>
  </si>
  <si>
    <t>Npepps</t>
  </si>
  <si>
    <t>1.15498241605024</t>
  </si>
  <si>
    <t>0.00188095951377613</t>
  </si>
  <si>
    <t>Stk25</t>
  </si>
  <si>
    <t>1.15389172237203</t>
  </si>
  <si>
    <t>0.0313005078800023</t>
  </si>
  <si>
    <t>Pros1</t>
  </si>
  <si>
    <t>1.15273594304629</t>
  </si>
  <si>
    <t>0.0121780291181672</t>
  </si>
  <si>
    <t>Erlin2</t>
  </si>
  <si>
    <t>1.15226876566432</t>
  </si>
  <si>
    <t>0.00150259545326641</t>
  </si>
  <si>
    <t>Rbms3</t>
  </si>
  <si>
    <t>1.15173443289144</t>
  </si>
  <si>
    <t>0.0305626737380254</t>
  </si>
  <si>
    <t>Htatip2</t>
  </si>
  <si>
    <t>1.15150911518287</t>
  </si>
  <si>
    <t>0.00446711699290577</t>
  </si>
  <si>
    <t>Atp2b1</t>
  </si>
  <si>
    <t>1.15081077133815</t>
  </si>
  <si>
    <t>0.00945633353803299</t>
  </si>
  <si>
    <t>Sgce</t>
  </si>
  <si>
    <t>1.15059080682174</t>
  </si>
  <si>
    <t>0.0241627080295956</t>
  </si>
  <si>
    <t>Fmc1</t>
  </si>
  <si>
    <t>1.15057770641357</t>
  </si>
  <si>
    <t>0.00146849194231079</t>
  </si>
  <si>
    <t>C1galt1c1</t>
  </si>
  <si>
    <t>1.15023384861978</t>
  </si>
  <si>
    <t>0.00123731464458243</t>
  </si>
  <si>
    <t>Pgm3</t>
  </si>
  <si>
    <t>1.14984781652129</t>
  </si>
  <si>
    <t>0.02756702367612</t>
  </si>
  <si>
    <t>Ndufb2</t>
  </si>
  <si>
    <t>1.14922576010336</t>
  </si>
  <si>
    <t>2.90358951490929e-05</t>
  </si>
  <si>
    <t>Sdhd</t>
  </si>
  <si>
    <t>1.14903549749609</t>
  </si>
  <si>
    <t>0.0105715318223002</t>
  </si>
  <si>
    <t>Kcnh2</t>
  </si>
  <si>
    <t>1.14771876719089</t>
  </si>
  <si>
    <t>0.0301203788640791</t>
  </si>
  <si>
    <t>Mast2</t>
  </si>
  <si>
    <t>1.14726379100011</t>
  </si>
  <si>
    <t>0.0121396528722651</t>
  </si>
  <si>
    <t>Osbpl2</t>
  </si>
  <si>
    <t>1.14657522304415</t>
  </si>
  <si>
    <t>0.00158742386764758</t>
  </si>
  <si>
    <t>Slfn9</t>
  </si>
  <si>
    <t>1.14599980276058</t>
  </si>
  <si>
    <t>0.0467520996125393</t>
  </si>
  <si>
    <t>Pde8b</t>
  </si>
  <si>
    <t>1.1457300948234</t>
  </si>
  <si>
    <t>0.0251745327594958</t>
  </si>
  <si>
    <t>Hs6st1</t>
  </si>
  <si>
    <t>1.14514911301129</t>
  </si>
  <si>
    <t>0.000874603090283362</t>
  </si>
  <si>
    <t>Cd2ap</t>
  </si>
  <si>
    <t>1.14450025462865</t>
  </si>
  <si>
    <t>0.0037223523584198</t>
  </si>
  <si>
    <t>Adamtsl4</t>
  </si>
  <si>
    <t>1.1435158160637</t>
  </si>
  <si>
    <t>0.0385728857264999</t>
  </si>
  <si>
    <t>Frmd6</t>
  </si>
  <si>
    <t>1.14071208131891</t>
  </si>
  <si>
    <t>0.0420116699403811</t>
  </si>
  <si>
    <t>Tmem97</t>
  </si>
  <si>
    <t>1.13819784676976</t>
  </si>
  <si>
    <t>0.0144520866152136</t>
  </si>
  <si>
    <t>Cavin3</t>
  </si>
  <si>
    <t>1.13747116558994</t>
  </si>
  <si>
    <t>0.00321165176483334</t>
  </si>
  <si>
    <t>Gipc1</t>
  </si>
  <si>
    <t>1.1361318607924</t>
  </si>
  <si>
    <t>0.000446156753884901</t>
  </si>
  <si>
    <t>Tes</t>
  </si>
  <si>
    <t>1.13607710604896</t>
  </si>
  <si>
    <t>0.000622826893724307</t>
  </si>
  <si>
    <t>Pcgf3</t>
  </si>
  <si>
    <t>1.13581656656054</t>
  </si>
  <si>
    <t>0.00293612608709276</t>
  </si>
  <si>
    <t>Insr</t>
  </si>
  <si>
    <t>1.13492169855196</t>
  </si>
  <si>
    <t>0.0319116455698964</t>
  </si>
  <si>
    <t>Proser2</t>
  </si>
  <si>
    <t>1.13437137995806</t>
  </si>
  <si>
    <t>0.033834596482499</t>
  </si>
  <si>
    <t>Cavin2</t>
  </si>
  <si>
    <t>1.13414312988632</t>
  </si>
  <si>
    <t>0.0392584036905043</t>
  </si>
  <si>
    <t>Meis1</t>
  </si>
  <si>
    <t>1.12928417332988</t>
  </si>
  <si>
    <t>0.0352197154653401</t>
  </si>
  <si>
    <t>Slc66a2</t>
  </si>
  <si>
    <t>1.1289424036552</t>
  </si>
  <si>
    <t>0.0154238268027722</t>
  </si>
  <si>
    <t>Arhgap6</t>
  </si>
  <si>
    <t>1.12873822480888</t>
  </si>
  <si>
    <t>0.0235455895854684</t>
  </si>
  <si>
    <t>Nptn</t>
  </si>
  <si>
    <t>1.12524431768611</t>
  </si>
  <si>
    <t>0.000859197942909545</t>
  </si>
  <si>
    <t>Slc36a1</t>
  </si>
  <si>
    <t>1.12506438869839</t>
  </si>
  <si>
    <t>0.0442327810543027</t>
  </si>
  <si>
    <t>Cryab</t>
  </si>
  <si>
    <t>1.12411658987852</t>
  </si>
  <si>
    <t>0.0207187600303548</t>
  </si>
  <si>
    <t>Mat2a</t>
  </si>
  <si>
    <t>1.12404681960424</t>
  </si>
  <si>
    <t>0.00138688829671899</t>
  </si>
  <si>
    <t>Dbn1</t>
  </si>
  <si>
    <t>1.12398546354792</t>
  </si>
  <si>
    <t>0.0133650915309506</t>
  </si>
  <si>
    <t>Neat1</t>
  </si>
  <si>
    <t>1.12380077298967</t>
  </si>
  <si>
    <t>0.00790940389594751</t>
  </si>
  <si>
    <t>Acadm</t>
  </si>
  <si>
    <t>1.12346386493945</t>
  </si>
  <si>
    <t>0.00239148348195949</t>
  </si>
  <si>
    <t>Mrpl55</t>
  </si>
  <si>
    <t>1.12298181931197</t>
  </si>
  <si>
    <t>0.0121115256641289</t>
  </si>
  <si>
    <t>Arhgef26</t>
  </si>
  <si>
    <t>1.12202217033769</t>
  </si>
  <si>
    <t>0.0267235885437952</t>
  </si>
  <si>
    <t>Cop1</t>
  </si>
  <si>
    <t>1.12198061514592</t>
  </si>
  <si>
    <t>0.000103102357081577</t>
  </si>
  <si>
    <t>Dab2</t>
  </si>
  <si>
    <t>1.12194176931837</t>
  </si>
  <si>
    <t>0.00696838234709847</t>
  </si>
  <si>
    <t>Sox4</t>
  </si>
  <si>
    <t>1.12089129259167</t>
  </si>
  <si>
    <t>0.00381963282939197</t>
  </si>
  <si>
    <t>Svip</t>
  </si>
  <si>
    <t>1.11946086529269</t>
  </si>
  <si>
    <t>0.0409850688440986</t>
  </si>
  <si>
    <t>Suclg1</t>
  </si>
  <si>
    <t>1.11858302009388</t>
  </si>
  <si>
    <t>0.00265193801136978</t>
  </si>
  <si>
    <t>Kdelr2</t>
  </si>
  <si>
    <t>1.11720569908606</t>
  </si>
  <si>
    <t>0.00168234037867066</t>
  </si>
  <si>
    <t>Cyfip1</t>
  </si>
  <si>
    <t>1.11717399066077</t>
  </si>
  <si>
    <t>0.00326790871414613</t>
  </si>
  <si>
    <t>Mfn1</t>
  </si>
  <si>
    <t>1.11700228851171</t>
  </si>
  <si>
    <t>0.000274197894884957</t>
  </si>
  <si>
    <t>Fam161a</t>
  </si>
  <si>
    <t>1.11675647645241</t>
  </si>
  <si>
    <t>0.0454600516324499</t>
  </si>
  <si>
    <t>Tmtc4</t>
  </si>
  <si>
    <t>1.11606497990165</t>
  </si>
  <si>
    <t>0.00289616369997725</t>
  </si>
  <si>
    <t>Fam20b</t>
  </si>
  <si>
    <t>1.11506320774023</t>
  </si>
  <si>
    <t>0.0239861505574529</t>
  </si>
  <si>
    <t>Parp12</t>
  </si>
  <si>
    <t>1.11482415219338</t>
  </si>
  <si>
    <t>0.0101652283674506</t>
  </si>
  <si>
    <t>Nav1</t>
  </si>
  <si>
    <t>1.11462730828249</t>
  </si>
  <si>
    <t>0.0101112059787408</t>
  </si>
  <si>
    <t>Ift88</t>
  </si>
  <si>
    <t>1.11446235863298</t>
  </si>
  <si>
    <t>0.034260438969139</t>
  </si>
  <si>
    <t>Phyh</t>
  </si>
  <si>
    <t>1.11248840078277</t>
  </si>
  <si>
    <t>0.00814860959821621</t>
  </si>
  <si>
    <t>Gfod2</t>
  </si>
  <si>
    <t>1.11224811912225</t>
  </si>
  <si>
    <t>0.02914348129043</t>
  </si>
  <si>
    <t>Ndufa10</t>
  </si>
  <si>
    <t>1.1121280517764</t>
  </si>
  <si>
    <t>0.000235312447441685</t>
  </si>
  <si>
    <t>Atp5b</t>
  </si>
  <si>
    <t>1.11174231900651</t>
  </si>
  <si>
    <t>0.00412829919051741</t>
  </si>
  <si>
    <t>Ddr2</t>
  </si>
  <si>
    <t>1.11150268982717</t>
  </si>
  <si>
    <t>0.000825458943491754</t>
  </si>
  <si>
    <t>Mmp2</t>
  </si>
  <si>
    <t>1.1109369141424</t>
  </si>
  <si>
    <t>0.00169116087580927</t>
  </si>
  <si>
    <t>Nudt19</t>
  </si>
  <si>
    <t>1.11062936320768</t>
  </si>
  <si>
    <t>0.00683001127238688</t>
  </si>
  <si>
    <t>Wdfy3</t>
  </si>
  <si>
    <t>1.11043643100214</t>
  </si>
  <si>
    <t>0.00711214868781991</t>
  </si>
  <si>
    <t>LOC118568390</t>
  </si>
  <si>
    <t>1.11005461293326</t>
  </si>
  <si>
    <t>0.00939391881377553</t>
  </si>
  <si>
    <t>Ybx3</t>
  </si>
  <si>
    <t>1.10926533023996</t>
  </si>
  <si>
    <t>3.72383131651765e-05</t>
  </si>
  <si>
    <t>Acy1</t>
  </si>
  <si>
    <t>1.10882032088037</t>
  </si>
  <si>
    <t>0.0377776922547308</t>
  </si>
  <si>
    <t>Gpi1</t>
  </si>
  <si>
    <t>1.1086655952665</t>
  </si>
  <si>
    <t>0.00771335127615796</t>
  </si>
  <si>
    <t>Cmpk1</t>
  </si>
  <si>
    <t>1.10669570058908</t>
  </si>
  <si>
    <t>0.0147975119438509</t>
  </si>
  <si>
    <t>Socs6</t>
  </si>
  <si>
    <t>1.1065793766426</t>
  </si>
  <si>
    <t>0.00865165503571845</t>
  </si>
  <si>
    <t>Smad1</t>
  </si>
  <si>
    <t>1.10655564299949</t>
  </si>
  <si>
    <t>0.000106325899571476</t>
  </si>
  <si>
    <t>Rrbp1</t>
  </si>
  <si>
    <t>1.10639658426066</t>
  </si>
  <si>
    <t>0.0114466396384249</t>
  </si>
  <si>
    <t>Nfib</t>
  </si>
  <si>
    <t>1.10545653058421</t>
  </si>
  <si>
    <t>0.00251238700821359</t>
  </si>
  <si>
    <t>Kifc3</t>
  </si>
  <si>
    <t>1.10410838147546</t>
  </si>
  <si>
    <t>0.0401538828318079</t>
  </si>
  <si>
    <t>Megf11</t>
  </si>
  <si>
    <t>1.10167680669186</t>
  </si>
  <si>
    <t>0.0424015875245021</t>
  </si>
  <si>
    <t>Rb1cc1</t>
  </si>
  <si>
    <t>1.10162095705255</t>
  </si>
  <si>
    <t>0.00647099210566078</t>
  </si>
  <si>
    <t>Rnf149</t>
  </si>
  <si>
    <t>1.10161277306565</t>
  </si>
  <si>
    <t>0.000377301560304859</t>
  </si>
  <si>
    <t>Pid1</t>
  </si>
  <si>
    <t>1.09953323975835</t>
  </si>
  <si>
    <t>0.0434582399800825</t>
  </si>
  <si>
    <t>1.09934591084797</t>
  </si>
  <si>
    <t>0.000152671590049805</t>
  </si>
  <si>
    <t>Mpc2</t>
  </si>
  <si>
    <t>1.09924442625452</t>
  </si>
  <si>
    <t>0.00101548860565237</t>
  </si>
  <si>
    <t>Ly6a</t>
  </si>
  <si>
    <t>1.09844866242125</t>
  </si>
  <si>
    <t>0.0229652453617975</t>
  </si>
  <si>
    <t>Spr</t>
  </si>
  <si>
    <t>1.09828551911667</t>
  </si>
  <si>
    <t>0.000437529801563317</t>
  </si>
  <si>
    <t>Hadha</t>
  </si>
  <si>
    <t>1.09710157609078</t>
  </si>
  <si>
    <t>0.00532703986843184</t>
  </si>
  <si>
    <t>Mprip</t>
  </si>
  <si>
    <t>1.09692301475177</t>
  </si>
  <si>
    <t>0.000162444299103176</t>
  </si>
  <si>
    <t>Cib1</t>
  </si>
  <si>
    <t>1.09502833364823</t>
  </si>
  <si>
    <t>0.0249562595515687</t>
  </si>
  <si>
    <t>Rcan1</t>
  </si>
  <si>
    <t>1.09487525716263</t>
  </si>
  <si>
    <t>0.037195478220874</t>
  </si>
  <si>
    <t>Chmp1b</t>
  </si>
  <si>
    <t>1.09470133895011</t>
  </si>
  <si>
    <t>0.00880670609599375</t>
  </si>
  <si>
    <t>Dusp23</t>
  </si>
  <si>
    <t>1.09389440549444</t>
  </si>
  <si>
    <t>0.00553361309916885</t>
  </si>
  <si>
    <t>Sdhb</t>
  </si>
  <si>
    <t>1.09117155390139</t>
  </si>
  <si>
    <t>0.00213799097518169</t>
  </si>
  <si>
    <t>Pibf1</t>
  </si>
  <si>
    <t>1.09116573280711</t>
  </si>
  <si>
    <t>0.0313163749528818</t>
  </si>
  <si>
    <t>Irs2</t>
  </si>
  <si>
    <t>1.09052161013485</t>
  </si>
  <si>
    <t>0.00535400070403613</t>
  </si>
  <si>
    <t>Rdh14</t>
  </si>
  <si>
    <t>1.08966272802251</t>
  </si>
  <si>
    <t>0.00929516470453933</t>
  </si>
  <si>
    <t>Sparc</t>
  </si>
  <si>
    <t>1.08954770074651</t>
  </si>
  <si>
    <t>0.00418409170679743</t>
  </si>
  <si>
    <t>Tnfaip1</t>
  </si>
  <si>
    <t>1.08950962486417</t>
  </si>
  <si>
    <t>0.0240497527805341</t>
  </si>
  <si>
    <t>Alg9</t>
  </si>
  <si>
    <t>1.08892547698487</t>
  </si>
  <si>
    <t>0.00292048651404504</t>
  </si>
  <si>
    <t>Plin2</t>
  </si>
  <si>
    <t>1.08890982277305</t>
  </si>
  <si>
    <t>0.000154719703295656</t>
  </si>
  <si>
    <t>Nr2f6</t>
  </si>
  <si>
    <t>1.08748268031107</t>
  </si>
  <si>
    <t>0.0135573245832678</t>
  </si>
  <si>
    <t>Txnip</t>
  </si>
  <si>
    <t>1.08713070975611</t>
  </si>
  <si>
    <t>0.00154768698162799</t>
  </si>
  <si>
    <t>Smim10l1</t>
  </si>
  <si>
    <t>1.08640033816113</t>
  </si>
  <si>
    <t>6.08421025877812e-05</t>
  </si>
  <si>
    <t>Scarb2</t>
  </si>
  <si>
    <t>1.08586062781397</t>
  </si>
  <si>
    <t>0.00111741281135492</t>
  </si>
  <si>
    <t>Hbb-bt</t>
  </si>
  <si>
    <t>1.0850253564368</t>
  </si>
  <si>
    <t>0.030056271838404</t>
  </si>
  <si>
    <t>Ndufab1</t>
  </si>
  <si>
    <t>1.08460471837951</t>
  </si>
  <si>
    <t>9.88664582889823e-05</t>
  </si>
  <si>
    <t>Camk1d</t>
  </si>
  <si>
    <t>1.08376674880223</t>
  </si>
  <si>
    <t>0.00575876901962191</t>
  </si>
  <si>
    <t>Slc17a5</t>
  </si>
  <si>
    <t>1.08233303376818</t>
  </si>
  <si>
    <t>0.0249084719187445</t>
  </si>
  <si>
    <t>Map2k3</t>
  </si>
  <si>
    <t>1.08096871383393</t>
  </si>
  <si>
    <t>0.0161670568991443</t>
  </si>
  <si>
    <t>B3glct</t>
  </si>
  <si>
    <t>1.08083916725892</t>
  </si>
  <si>
    <t>0.0132141482521737</t>
  </si>
  <si>
    <t>Src</t>
  </si>
  <si>
    <t>1.08026078531876</t>
  </si>
  <si>
    <t>0.0352507673044235</t>
  </si>
  <si>
    <t>Flot1</t>
  </si>
  <si>
    <t>1.08000253172152</t>
  </si>
  <si>
    <t>0.000282825360154901</t>
  </si>
  <si>
    <t>Ankrd13b</t>
  </si>
  <si>
    <t>1.07985012498938</t>
  </si>
  <si>
    <t>0.0173118756689133</t>
  </si>
  <si>
    <t>Prkca</t>
  </si>
  <si>
    <t>1.07952783310256</t>
  </si>
  <si>
    <t>0.00095614961274762</t>
  </si>
  <si>
    <t>Slc35f6</t>
  </si>
  <si>
    <t>1.07935288082633</t>
  </si>
  <si>
    <t>0.0110469495332848</t>
  </si>
  <si>
    <t>Mkks</t>
  </si>
  <si>
    <t>1.07808372708913</t>
  </si>
  <si>
    <t>0.00109566107322976</t>
  </si>
  <si>
    <t>Gprin3</t>
  </si>
  <si>
    <t>1.07707504574893</t>
  </si>
  <si>
    <t>0.0278313189415599</t>
  </si>
  <si>
    <t>Hadhb-ps</t>
  </si>
  <si>
    <t>1.07673298833661</t>
  </si>
  <si>
    <t>0.0320662869093717</t>
  </si>
  <si>
    <t>Cd63-ps</t>
  </si>
  <si>
    <t>1.07672464288896</t>
  </si>
  <si>
    <t>0.00092983869295231</t>
  </si>
  <si>
    <t>Sri</t>
  </si>
  <si>
    <t>1.07665337198501</t>
  </si>
  <si>
    <t>0.000330590453463688</t>
  </si>
  <si>
    <t>Ndufv2</t>
  </si>
  <si>
    <t>1.0762037699127</t>
  </si>
  <si>
    <t>0.00131751526615558</t>
  </si>
  <si>
    <t>Fdps</t>
  </si>
  <si>
    <t>1.07475864809406</t>
  </si>
  <si>
    <t>0.0404657413758702</t>
  </si>
  <si>
    <t>Nedd4</t>
  </si>
  <si>
    <t>1.07389529129614</t>
  </si>
  <si>
    <t>0.000119341072030796</t>
  </si>
  <si>
    <t>Grpel2</t>
  </si>
  <si>
    <t>1.07373815173625</t>
  </si>
  <si>
    <t>0.00437187246371348</t>
  </si>
  <si>
    <t>Rbpms</t>
  </si>
  <si>
    <t>1.07339521378817</t>
  </si>
  <si>
    <t>0.0283269899146538</t>
  </si>
  <si>
    <t>Stard4</t>
  </si>
  <si>
    <t>1.07201251316739</t>
  </si>
  <si>
    <t>0.0335897861709047</t>
  </si>
  <si>
    <t>LOC118568085</t>
  </si>
  <si>
    <t>1.07095471219285</t>
  </si>
  <si>
    <t>0.0267776179519407</t>
  </si>
  <si>
    <t>Sec61a2</t>
  </si>
  <si>
    <t>1.07077140607837</t>
  </si>
  <si>
    <t>0.00118334185663719</t>
  </si>
  <si>
    <t>Nagk</t>
  </si>
  <si>
    <t>1.07064940873125</t>
  </si>
  <si>
    <t>0.00355231861901333</t>
  </si>
  <si>
    <t>Slc30a1</t>
  </si>
  <si>
    <t>1.07031410073643</t>
  </si>
  <si>
    <t>0.0497386951012482</t>
  </si>
  <si>
    <t>Kif1c</t>
  </si>
  <si>
    <t>1.06919889637426</t>
  </si>
  <si>
    <t>0.00951055706690731</t>
  </si>
  <si>
    <t>Man1a2</t>
  </si>
  <si>
    <t>1.06867738140643</t>
  </si>
  <si>
    <t>0.000114708747173632</t>
  </si>
  <si>
    <t>Dpagt1</t>
  </si>
  <si>
    <t>1.06631305985908</t>
  </si>
  <si>
    <t>0.0081592876363149</t>
  </si>
  <si>
    <t>Stam2</t>
  </si>
  <si>
    <t>1.06586215782581</t>
  </si>
  <si>
    <t>0.00209568860175753</t>
  </si>
  <si>
    <t>Coa4</t>
  </si>
  <si>
    <t>1.06578094477182</t>
  </si>
  <si>
    <t>0.00104146093666937</t>
  </si>
  <si>
    <t>Camk2b</t>
  </si>
  <si>
    <t>1.06540259917613</t>
  </si>
  <si>
    <t>0.015130901479634</t>
  </si>
  <si>
    <t>Fuca2</t>
  </si>
  <si>
    <t>1.06507047161191</t>
  </si>
  <si>
    <t>0.0327412098503568</t>
  </si>
  <si>
    <t>Nudt7</t>
  </si>
  <si>
    <t>1.06479402941247</t>
  </si>
  <si>
    <t>0.0297392225786948</t>
  </si>
  <si>
    <t>Kif3a</t>
  </si>
  <si>
    <t>1.06358898314361</t>
  </si>
  <si>
    <t>0.0336282416135766</t>
  </si>
  <si>
    <t>Iqgap3</t>
  </si>
  <si>
    <t>1.06212909236478</t>
  </si>
  <si>
    <t>0.0073855413268122</t>
  </si>
  <si>
    <t>Cited2</t>
  </si>
  <si>
    <t>1.06157200407763</t>
  </si>
  <si>
    <t>0.0101884368395311</t>
  </si>
  <si>
    <t>Sipa1l1</t>
  </si>
  <si>
    <t>1.06079244264503</t>
  </si>
  <si>
    <t>5.18053184989048e-05</t>
  </si>
  <si>
    <t>Tmbim4</t>
  </si>
  <si>
    <t>1.05705868231236</t>
  </si>
  <si>
    <t>0.00482444188700098</t>
  </si>
  <si>
    <t>P2rx4</t>
  </si>
  <si>
    <t>1.05639061732152</t>
  </si>
  <si>
    <t>0.000609964305293051</t>
  </si>
  <si>
    <t>Gorab</t>
  </si>
  <si>
    <t>1.05539670471557</t>
  </si>
  <si>
    <t>0.0356857533950518</t>
  </si>
  <si>
    <t>Hmgcl</t>
  </si>
  <si>
    <t>1.05538087329075</t>
  </si>
  <si>
    <t>0.00178437291730002</t>
  </si>
  <si>
    <t>Prkag2</t>
  </si>
  <si>
    <t>1.05414808027915</t>
  </si>
  <si>
    <t>0.00209389385360528</t>
  </si>
  <si>
    <t>Por</t>
  </si>
  <si>
    <t>1.05343040944347</t>
  </si>
  <si>
    <t>0.0191648916790092</t>
  </si>
  <si>
    <t>Mkrn1</t>
  </si>
  <si>
    <t>1.05325831155673</t>
  </si>
  <si>
    <t>0.00477775979930524</t>
  </si>
  <si>
    <t>Kat6b</t>
  </si>
  <si>
    <t>1.05310994165528</t>
  </si>
  <si>
    <t>0.0037444815074309</t>
  </si>
  <si>
    <t>Phlda1</t>
  </si>
  <si>
    <t>1.05232171516855</t>
  </si>
  <si>
    <t>0.00875806273784923</t>
  </si>
  <si>
    <t>Bag1</t>
  </si>
  <si>
    <t>1.05184960727138</t>
  </si>
  <si>
    <t>0.00131229902171598</t>
  </si>
  <si>
    <t>Col15a1</t>
  </si>
  <si>
    <t>1.05095478307464</t>
  </si>
  <si>
    <t>0.0268365071518492</t>
  </si>
  <si>
    <t>Rnf11</t>
  </si>
  <si>
    <t>1.04614906753446</t>
  </si>
  <si>
    <t>0.00114175209490344</t>
  </si>
  <si>
    <t>Stc2</t>
  </si>
  <si>
    <t>1.04591193888374</t>
  </si>
  <si>
    <t>0.0410453319432758</t>
  </si>
  <si>
    <t>Fam160a2</t>
  </si>
  <si>
    <t>1.04569565128576</t>
  </si>
  <si>
    <t>0.0165912459549802</t>
  </si>
  <si>
    <t>Cipc</t>
  </si>
  <si>
    <t>1.04445270472716</t>
  </si>
  <si>
    <t>0.000882889573167553</t>
  </si>
  <si>
    <t>Coq7</t>
  </si>
  <si>
    <t>1.04443476146396</t>
  </si>
  <si>
    <t>0.000396380476799321</t>
  </si>
  <si>
    <t>Rmdn3</t>
  </si>
  <si>
    <t>1.04404365769303</t>
  </si>
  <si>
    <t>0.014670160162934</t>
  </si>
  <si>
    <t>Tpcn1</t>
  </si>
  <si>
    <t>1.04384488253508</t>
  </si>
  <si>
    <t>0.0136592790157411</t>
  </si>
  <si>
    <t>Map3k20</t>
  </si>
  <si>
    <t>1.04277079301947</t>
  </si>
  <si>
    <t>0.00274733671754721</t>
  </si>
  <si>
    <t>Specc1l</t>
  </si>
  <si>
    <t>1.04228290664717</t>
  </si>
  <si>
    <t>0.0163249732207257</t>
  </si>
  <si>
    <t>Capn2</t>
  </si>
  <si>
    <t>1.04021260452804</t>
  </si>
  <si>
    <t>0.0309708860232165</t>
  </si>
  <si>
    <t>Ccdc71l</t>
  </si>
  <si>
    <t>1.03952256167036</t>
  </si>
  <si>
    <t>0.0190428047965631</t>
  </si>
  <si>
    <t>Fads3</t>
  </si>
  <si>
    <t>1.03901611737584</t>
  </si>
  <si>
    <t>0.00707273405627438</t>
  </si>
  <si>
    <t>Lamc1</t>
  </si>
  <si>
    <t>1.03867926027492</t>
  </si>
  <si>
    <t>0.000232161875152276</t>
  </si>
  <si>
    <t>Ndufb4</t>
  </si>
  <si>
    <t>1.03817957971478</t>
  </si>
  <si>
    <t>0.00127773291870519</t>
  </si>
  <si>
    <t>Trio</t>
  </si>
  <si>
    <t>1.03787515058376</t>
  </si>
  <si>
    <t>0.00618411335983815</t>
  </si>
  <si>
    <t>Kdm1b</t>
  </si>
  <si>
    <t>1.03771020257113</t>
  </si>
  <si>
    <t>0.0109920898528944</t>
  </si>
  <si>
    <t>Ifih1</t>
  </si>
  <si>
    <t>1.03530158177001</t>
  </si>
  <si>
    <t>0.0142286969272687</t>
  </si>
  <si>
    <t>Prnp</t>
  </si>
  <si>
    <t>1.03517798325383</t>
  </si>
  <si>
    <t>0.0120315300300814</t>
  </si>
  <si>
    <t>Smim15</t>
  </si>
  <si>
    <t>1.0351104876565</t>
  </si>
  <si>
    <t>0.00118981430232707</t>
  </si>
  <si>
    <t>C1galt1</t>
  </si>
  <si>
    <t>1.03485061950463</t>
  </si>
  <si>
    <t>0.00731260788846865</t>
  </si>
  <si>
    <t>Il15</t>
  </si>
  <si>
    <t>1.03330360399036</t>
  </si>
  <si>
    <t>0.0214418877150337</t>
  </si>
  <si>
    <t>Bloc1s5</t>
  </si>
  <si>
    <t>1.03245311563448</t>
  </si>
  <si>
    <t>0.0468892586776445</t>
  </si>
  <si>
    <t>Ndufs6</t>
  </si>
  <si>
    <t>1.03242030403674</t>
  </si>
  <si>
    <t>0.00204201097408601</t>
  </si>
  <si>
    <t>Decr1</t>
  </si>
  <si>
    <t>1.03208224380925</t>
  </si>
  <si>
    <t>0.00194789688050884</t>
  </si>
  <si>
    <t>Plpp5</t>
  </si>
  <si>
    <t>1.03175061947049</t>
  </si>
  <si>
    <t>0.00105624811271583</t>
  </si>
  <si>
    <t>Erich1</t>
  </si>
  <si>
    <t>1.03163902028164</t>
  </si>
  <si>
    <t>0.00842192753231419</t>
  </si>
  <si>
    <t>Plcd1</t>
  </si>
  <si>
    <t>1.03146926218611</t>
  </si>
  <si>
    <t>0.0324601034340688</t>
  </si>
  <si>
    <t>Net1</t>
  </si>
  <si>
    <t>1.0310455410453</t>
  </si>
  <si>
    <t>0.0179955748948369</t>
  </si>
  <si>
    <t>Scmh1</t>
  </si>
  <si>
    <t>1.03099788012497</t>
  </si>
  <si>
    <t>0.00822681930720626</t>
  </si>
  <si>
    <t>Lss</t>
  </si>
  <si>
    <t>1.03089360800081</t>
  </si>
  <si>
    <t>0.0459291890859316</t>
  </si>
  <si>
    <t>Twsg1</t>
  </si>
  <si>
    <t>1.02934466035659</t>
  </si>
  <si>
    <t>0.0021849993833138</t>
  </si>
  <si>
    <t>Nr4a2</t>
  </si>
  <si>
    <t>1.02793422004129</t>
  </si>
  <si>
    <t>0.0340360223558364</t>
  </si>
  <si>
    <t>Pcca</t>
  </si>
  <si>
    <t>1.02646239603408</t>
  </si>
  <si>
    <t>0.0256529360732519</t>
  </si>
  <si>
    <t>Zdhhc21</t>
  </si>
  <si>
    <t>1.02644390139774</t>
  </si>
  <si>
    <t>0.00211657023009417</t>
  </si>
  <si>
    <t>Rps6ka3</t>
  </si>
  <si>
    <t>1.02609351440803</t>
  </si>
  <si>
    <t>0.00112376245100903</t>
  </si>
  <si>
    <t>Zfp629</t>
  </si>
  <si>
    <t>1.02571014173998</t>
  </si>
  <si>
    <t>0.0208115727172667</t>
  </si>
  <si>
    <t>Ctsl</t>
  </si>
  <si>
    <t>1.02492117754759</t>
  </si>
  <si>
    <t>0.00429178389013296</t>
  </si>
  <si>
    <t>Plec</t>
  </si>
  <si>
    <t>1.02318974025295</t>
  </si>
  <si>
    <t>0.021163546604519</t>
  </si>
  <si>
    <t>Nln</t>
  </si>
  <si>
    <t>1.02266462236326</t>
  </si>
  <si>
    <t>0.00981307404810364</t>
  </si>
  <si>
    <t>Marchf8</t>
  </si>
  <si>
    <t>1.02233399022936</t>
  </si>
  <si>
    <t>0.00245658426374527</t>
  </si>
  <si>
    <t>Idh2</t>
  </si>
  <si>
    <t>1.02224047838457</t>
  </si>
  <si>
    <t>0.00322278591359522</t>
  </si>
  <si>
    <t>Afg3l2</t>
  </si>
  <si>
    <t>1.02183062716257</t>
  </si>
  <si>
    <t>0.00722341605851843</t>
  </si>
  <si>
    <t>Hadhb</t>
  </si>
  <si>
    <t>1.02177487879707</t>
  </si>
  <si>
    <t>0.000488888059988142</t>
  </si>
  <si>
    <t>Fdft1</t>
  </si>
  <si>
    <t>1.02145808085391</t>
  </si>
  <si>
    <t>0.0400581703924957</t>
  </si>
  <si>
    <t>Kif5b</t>
  </si>
  <si>
    <t>1.02081266957418</t>
  </si>
  <si>
    <t>0.000759570979845407</t>
  </si>
  <si>
    <t>Sirt3</t>
  </si>
  <si>
    <t>1.02066730710286</t>
  </si>
  <si>
    <t>0.0390307799474381</t>
  </si>
  <si>
    <t>Phactr4</t>
  </si>
  <si>
    <t>1.02033773632578</t>
  </si>
  <si>
    <t>0.0412310611761801</t>
  </si>
  <si>
    <t>Ptms</t>
  </si>
  <si>
    <t>1.01835082599816</t>
  </si>
  <si>
    <t>0.000433756822532042</t>
  </si>
  <si>
    <t>Mpc1-ps</t>
  </si>
  <si>
    <t>1.01791486740849</t>
  </si>
  <si>
    <t>0.0145216748389871</t>
  </si>
  <si>
    <t>Pla2g4a</t>
  </si>
  <si>
    <t>1.01788903413758</t>
  </si>
  <si>
    <t>0.0121407772867745</t>
  </si>
  <si>
    <t>Atp6ap2</t>
  </si>
  <si>
    <t>1.01713611672783</t>
  </si>
  <si>
    <t>0.00298322355596473</t>
  </si>
  <si>
    <t>Stim1</t>
  </si>
  <si>
    <t>1.01711643492064</t>
  </si>
  <si>
    <t>0.00277688736803994</t>
  </si>
  <si>
    <t>Casp12</t>
  </si>
  <si>
    <t>1.01668504466974</t>
  </si>
  <si>
    <t>0.0224253432039883</t>
  </si>
  <si>
    <t>Dennd4c</t>
  </si>
  <si>
    <t>1.01647614492221</t>
  </si>
  <si>
    <t>0.0152862225142424</t>
  </si>
  <si>
    <t>Pnpla2</t>
  </si>
  <si>
    <t>1.01487954320839</t>
  </si>
  <si>
    <t>0.0205649411395053</t>
  </si>
  <si>
    <t>Tenm3</t>
  </si>
  <si>
    <t>1.01371624577769</t>
  </si>
  <si>
    <t>0.0260801525532922</t>
  </si>
  <si>
    <t>Ptdss2</t>
  </si>
  <si>
    <t>1.01363174776117</t>
  </si>
  <si>
    <t>0.00273637835632203</t>
  </si>
  <si>
    <t>Aldh7a1</t>
  </si>
  <si>
    <t>1.01183376999565</t>
  </si>
  <si>
    <t>0.00744871529439592</t>
  </si>
  <si>
    <t>Phactr2</t>
  </si>
  <si>
    <t>1.00996277209744</t>
  </si>
  <si>
    <t>0.0277916011817477</t>
  </si>
  <si>
    <t>Tmf1</t>
  </si>
  <si>
    <t>1.00933638847895</t>
  </si>
  <si>
    <t>0.00647975344290489</t>
  </si>
  <si>
    <t>Gch1</t>
  </si>
  <si>
    <t>1.00932249431872</t>
  </si>
  <si>
    <t>0.0286059999642404</t>
  </si>
  <si>
    <t>Ero1a</t>
  </si>
  <si>
    <t>1.00819402129342</t>
  </si>
  <si>
    <t>0.0160532949501455</t>
  </si>
  <si>
    <t>Hfe</t>
  </si>
  <si>
    <t>1.00709637186354</t>
  </si>
  <si>
    <t>0.0334177293363363</t>
  </si>
  <si>
    <t>Tspan17</t>
  </si>
  <si>
    <t>1.00699049328023</t>
  </si>
  <si>
    <t>0.00197577369871666</t>
  </si>
  <si>
    <t>Wars</t>
  </si>
  <si>
    <t>1.0057256687393</t>
  </si>
  <si>
    <t>0.00986213946496922</t>
  </si>
  <si>
    <t>Coq9</t>
  </si>
  <si>
    <t>1.00544644012041</t>
  </si>
  <si>
    <t>0.0165405155154164</t>
  </si>
  <si>
    <t>Zbtb7b</t>
  </si>
  <si>
    <t>1.00385936516817</t>
  </si>
  <si>
    <t>0.0399741114315323</t>
  </si>
  <si>
    <t>Ndufa12</t>
  </si>
  <si>
    <t>1.00374531321893</t>
  </si>
  <si>
    <t>0.000592239699458484</t>
  </si>
  <si>
    <t>Mpv17l2</t>
  </si>
  <si>
    <t>1.00354801030576</t>
  </si>
  <si>
    <t>0.00655656442443034</t>
  </si>
  <si>
    <t>Glce</t>
  </si>
  <si>
    <t>1.00330696956432</t>
  </si>
  <si>
    <t>0.0215423065896248</t>
  </si>
  <si>
    <t>Gng5-ps</t>
  </si>
  <si>
    <t>1.00289492211843</t>
  </si>
  <si>
    <t>0.00738743106972584</t>
  </si>
  <si>
    <t>Mrps6</t>
  </si>
  <si>
    <t>1.00206690275678</t>
  </si>
  <si>
    <t>0.0188874781171474</t>
  </si>
  <si>
    <t>Rai14</t>
  </si>
  <si>
    <t>1.00127250500764</t>
  </si>
  <si>
    <t>0.0176514808020928</t>
  </si>
  <si>
    <t>Enpp4</t>
  </si>
  <si>
    <t>1.00114748986625</t>
  </si>
  <si>
    <t>0.0261625396434874</t>
  </si>
  <si>
    <t>Pcsk7</t>
  </si>
  <si>
    <t>1.00037036571916</t>
  </si>
  <si>
    <t>0.000985824487651494</t>
  </si>
  <si>
    <t>1.88112332616065e-06</t>
  </si>
  <si>
    <t>Capn13</t>
  </si>
  <si>
    <t>0.000105733767883116</t>
  </si>
  <si>
    <t>Ces1d</t>
  </si>
  <si>
    <t>2.03045326362461e-06</t>
  </si>
  <si>
    <t>Atp2b4</t>
  </si>
  <si>
    <t>4.5947866275438e-07</t>
  </si>
  <si>
    <t>Popdc2</t>
  </si>
  <si>
    <t>4.43089980076286e-05</t>
  </si>
  <si>
    <t>Erbb2</t>
  </si>
  <si>
    <t>0.000453105787664446</t>
  </si>
  <si>
    <t>Bcas1</t>
  </si>
  <si>
    <t>5.89538151290354e-06</t>
  </si>
  <si>
    <t>Fam110c</t>
  </si>
  <si>
    <t>0.00159211493880688</t>
  </si>
  <si>
    <t>Sat2</t>
  </si>
  <si>
    <t>0.0171825479734731</t>
  </si>
  <si>
    <t>Cgn</t>
  </si>
  <si>
    <t>0.00544783294683862</t>
  </si>
  <si>
    <t>Stxbp6</t>
  </si>
  <si>
    <t>0.000220738069746973</t>
  </si>
  <si>
    <t>Ttc22</t>
  </si>
  <si>
    <t>0.0167269233994324</t>
  </si>
  <si>
    <t>Cited4</t>
  </si>
  <si>
    <t>0.00116474831218328</t>
  </si>
  <si>
    <t>Wls</t>
  </si>
  <si>
    <t>9.06335811221251e-06</t>
  </si>
  <si>
    <t>Cavin1</t>
  </si>
  <si>
    <t>1.9472152787722e-05</t>
  </si>
  <si>
    <t>0.0129117570658766</t>
  </si>
  <si>
    <t>Bmpr2</t>
  </si>
  <si>
    <t>1.79812127360673e-05</t>
  </si>
  <si>
    <t>Tob1</t>
  </si>
  <si>
    <t>0.012521622101808</t>
  </si>
  <si>
    <t>Clock</t>
  </si>
  <si>
    <t>1.97571830262386e-06</t>
  </si>
  <si>
    <t>Cd276</t>
  </si>
  <si>
    <t>0.0427452847948959</t>
  </si>
  <si>
    <t>Fgfr1</t>
  </si>
  <si>
    <t>0.0109976238188015</t>
  </si>
  <si>
    <t>Crim1</t>
  </si>
  <si>
    <t>0.00593479969788043</t>
  </si>
  <si>
    <t>Klf10</t>
  </si>
  <si>
    <t>0.0112405951404075</t>
  </si>
  <si>
    <t>Macrod1</t>
  </si>
  <si>
    <t>0.00494256637577727</t>
  </si>
  <si>
    <t>Srl</t>
  </si>
  <si>
    <t>0.0499488120681136</t>
  </si>
  <si>
    <t>Dnaaf2</t>
  </si>
  <si>
    <t>0.0389604621706679</t>
  </si>
  <si>
    <t>Bub1b</t>
  </si>
  <si>
    <t>0.0025592529396004</t>
  </si>
  <si>
    <t>H2-Ab1</t>
  </si>
  <si>
    <t>0.00169619495978953</t>
  </si>
  <si>
    <t>Cdc42se2</t>
  </si>
  <si>
    <t>0.0103897308404393</t>
  </si>
  <si>
    <t>Pdrg1</t>
  </si>
  <si>
    <t>0.00552918858701051</t>
  </si>
  <si>
    <t>Rgs12</t>
  </si>
  <si>
    <t>0.0468635877500829</t>
  </si>
  <si>
    <t>Gdf11</t>
  </si>
  <si>
    <t>0.00973170588514392</t>
  </si>
  <si>
    <t>Mpeg1</t>
  </si>
  <si>
    <t>0.00606301686505576</t>
  </si>
  <si>
    <t>Lmnb1</t>
  </si>
  <si>
    <t>0.00567308048261433</t>
  </si>
  <si>
    <t>Nol6</t>
  </si>
  <si>
    <t>0.00712762585197288</t>
  </si>
  <si>
    <t>Zmiz2</t>
  </si>
  <si>
    <t>0.000580780210799388</t>
  </si>
  <si>
    <t>Trim65</t>
  </si>
  <si>
    <t>0.00135957833758455</t>
  </si>
  <si>
    <t>Nup205</t>
  </si>
  <si>
    <t>0.0106694608266973</t>
  </si>
  <si>
    <t>Mettl22</t>
  </si>
  <si>
    <t>0.047826524213555</t>
  </si>
  <si>
    <t>Gtpbp1</t>
  </si>
  <si>
    <t>0.00900911130464499</t>
  </si>
  <si>
    <t>Mrto4</t>
  </si>
  <si>
    <t>0.00344104835828452</t>
  </si>
  <si>
    <t>Slc7a6os</t>
  </si>
  <si>
    <t>0.00245515929414081</t>
  </si>
  <si>
    <t>Rps19</t>
  </si>
  <si>
    <t>0.00561981504537616</t>
  </si>
  <si>
    <t>Sh3gl1</t>
  </si>
  <si>
    <t>0.0013411428137798</t>
  </si>
  <si>
    <t>Ctsz</t>
  </si>
  <si>
    <t>0.00031832774927721</t>
  </si>
  <si>
    <t>Ly6g5b</t>
  </si>
  <si>
    <t>0.0447639878377849</t>
  </si>
  <si>
    <t>Sf3b3</t>
  </si>
  <si>
    <t>0.0012956382019257</t>
  </si>
  <si>
    <t>Dnajc7</t>
  </si>
  <si>
    <t>0.00384057353866516</t>
  </si>
  <si>
    <t>Unk</t>
  </si>
  <si>
    <t>0.00198028466327594</t>
  </si>
  <si>
    <t>Elp1</t>
  </si>
  <si>
    <t>0.0120288071933024</t>
  </si>
  <si>
    <t>Tnfrsf14</t>
  </si>
  <si>
    <t>0.00319539051614343</t>
  </si>
  <si>
    <t>Pclaf</t>
  </si>
  <si>
    <t>0.0169899773580086</t>
  </si>
  <si>
    <t>Aoc2</t>
  </si>
  <si>
    <t>0.0227179163065071</t>
  </si>
  <si>
    <t>Zfp866</t>
  </si>
  <si>
    <t>0.00363686708327675</t>
  </si>
  <si>
    <t>Atxn7l1</t>
  </si>
  <si>
    <t>0.00690835028057617</t>
  </si>
  <si>
    <t>Cic</t>
  </si>
  <si>
    <t>0.000159482266003922</t>
  </si>
  <si>
    <t>Vcpkmt</t>
  </si>
  <si>
    <t>0.00547363359048492</t>
  </si>
  <si>
    <t>Rps7-ps3</t>
  </si>
  <si>
    <t>0.0134010976660355</t>
  </si>
  <si>
    <t>Zfp653</t>
  </si>
  <si>
    <t>0.0234257769102241</t>
  </si>
  <si>
    <t>Pus3</t>
  </si>
  <si>
    <t>0.0389465641573687</t>
  </si>
  <si>
    <t>Urb2</t>
  </si>
  <si>
    <t>0.00725914195477834</t>
  </si>
  <si>
    <t>Usp36</t>
  </si>
  <si>
    <t>0.000610951889553738</t>
  </si>
  <si>
    <t>Hdgfl2</t>
  </si>
  <si>
    <t>0.0108831003294479</t>
  </si>
  <si>
    <t>Vhl</t>
  </si>
  <si>
    <t>0.00105931165882988</t>
  </si>
  <si>
    <t>Actr5</t>
  </si>
  <si>
    <t>0.0152904623432859</t>
  </si>
  <si>
    <t>Ikbke</t>
  </si>
  <si>
    <t>0.0267459400451613</t>
  </si>
  <si>
    <t>Dok1</t>
  </si>
  <si>
    <t>0.00778446398386601</t>
  </si>
  <si>
    <t>Bclaf3</t>
  </si>
  <si>
    <t>0.00806441159046816</t>
  </si>
  <si>
    <t>Npm3</t>
  </si>
  <si>
    <t>0.00598941110349436</t>
  </si>
  <si>
    <t>Rps3a1</t>
  </si>
  <si>
    <t>0.00349169523105073</t>
  </si>
  <si>
    <t>Chtf18</t>
  </si>
  <si>
    <t>0.0163958371912795</t>
  </si>
  <si>
    <t>Phldb3</t>
  </si>
  <si>
    <t>0.0152765765151978</t>
  </si>
  <si>
    <t>Stat1</t>
  </si>
  <si>
    <t>0.00221722830256401</t>
  </si>
  <si>
    <t>Dsn1</t>
  </si>
  <si>
    <t>0.0268532065855803</t>
  </si>
  <si>
    <t>Rrp9</t>
  </si>
  <si>
    <t>0.00476628795111687</t>
  </si>
  <si>
    <t>Isy1</t>
  </si>
  <si>
    <t>0.000260848843990654</t>
  </si>
  <si>
    <t>Gpam</t>
  </si>
  <si>
    <t>0.00877604778209762</t>
  </si>
  <si>
    <t>Wdr43</t>
  </si>
  <si>
    <t>0.000240821662598353</t>
  </si>
  <si>
    <t>Mybbp1a</t>
  </si>
  <si>
    <t>0.000163482774858886</t>
  </si>
  <si>
    <t>Ifnar1</t>
  </si>
  <si>
    <t>0.000644840801450715</t>
  </si>
  <si>
    <t>Nolc1</t>
  </si>
  <si>
    <t>0.000588484975628018</t>
  </si>
  <si>
    <t>0.0101276288554376</t>
  </si>
  <si>
    <t>Cdon</t>
  </si>
  <si>
    <t>0.0085430068622519</t>
  </si>
  <si>
    <t>P2rx7</t>
  </si>
  <si>
    <t>0.029458773174713</t>
  </si>
  <si>
    <t>Accs</t>
  </si>
  <si>
    <t>0.0213841127865833</t>
  </si>
  <si>
    <t>Ddx41</t>
  </si>
  <si>
    <t>0.00363259786351685</t>
  </si>
  <si>
    <t>Aida</t>
  </si>
  <si>
    <t>0.0229204390821355</t>
  </si>
  <si>
    <t>Topbp1</t>
  </si>
  <si>
    <t>0.00179069014122398</t>
  </si>
  <si>
    <t>Kmt2d</t>
  </si>
  <si>
    <t>7.94820357810692e-05</t>
  </si>
  <si>
    <t>Ran</t>
  </si>
  <si>
    <t>0.00919017365114156</t>
  </si>
  <si>
    <t>Fbxo5</t>
  </si>
  <si>
    <t>0.0225278522788393</t>
  </si>
  <si>
    <t>Letm2</t>
  </si>
  <si>
    <t>0.0129206597491197</t>
  </si>
  <si>
    <t>Ssh1</t>
  </si>
  <si>
    <t>0.00107386673453984</t>
  </si>
  <si>
    <t>Pnpla7</t>
  </si>
  <si>
    <t>0.00413782196655331</t>
  </si>
  <si>
    <t>Rps9</t>
  </si>
  <si>
    <t>0.00271037794707836</t>
  </si>
  <si>
    <t>Scml4</t>
  </si>
  <si>
    <t>0.0241342850265262</t>
  </si>
  <si>
    <t>Mad2l2</t>
  </si>
  <si>
    <t>0.00912912635760832</t>
  </si>
  <si>
    <t>Exosc2</t>
  </si>
  <si>
    <t>0.0033063882909001</t>
  </si>
  <si>
    <t>Qtrt1</t>
  </si>
  <si>
    <t>0.00965789762038424</t>
  </si>
  <si>
    <t>Zfp1</t>
  </si>
  <si>
    <t>0.0121339431163893</t>
  </si>
  <si>
    <t>Atad5</t>
  </si>
  <si>
    <t>0.0305919909647969</t>
  </si>
  <si>
    <t>0.00127027544688736</t>
  </si>
  <si>
    <t>Itgb1bp1</t>
  </si>
  <si>
    <t>0.00293201520472999</t>
  </si>
  <si>
    <t>Notch1</t>
  </si>
  <si>
    <t>0.0325676530198303</t>
  </si>
  <si>
    <t>Sufu</t>
  </si>
  <si>
    <t>0.0023053741486399</t>
  </si>
  <si>
    <t>Maml2</t>
  </si>
  <si>
    <t>0.0189227796504943</t>
  </si>
  <si>
    <t>Rgl2</t>
  </si>
  <si>
    <t>0.000438884386134868</t>
  </si>
  <si>
    <t>Rbm4b</t>
  </si>
  <si>
    <t>0.000575136090457762</t>
  </si>
  <si>
    <t>Mks1</t>
  </si>
  <si>
    <t>0.0324886092150761</t>
  </si>
  <si>
    <t>Agfg1</t>
  </si>
  <si>
    <t>0.00103034227189637</t>
  </si>
  <si>
    <t>Rpl12</t>
  </si>
  <si>
    <t>0.0060920481849209</t>
  </si>
  <si>
    <t>Daxx</t>
  </si>
  <si>
    <t>0.0476900511148698</t>
  </si>
  <si>
    <t>Ppm1f</t>
  </si>
  <si>
    <t>0.00840678984846432</t>
  </si>
  <si>
    <t>Spata5l1</t>
  </si>
  <si>
    <t>0.017255915426363</t>
  </si>
  <si>
    <t>Abcb9</t>
  </si>
  <si>
    <t>0.0353013824540641</t>
  </si>
  <si>
    <t>Gnl3</t>
  </si>
  <si>
    <t>0.0117170820515529</t>
  </si>
  <si>
    <t>Cherp</t>
  </si>
  <si>
    <t>2.31753568833734e-05</t>
  </si>
  <si>
    <t>Lmbr1l</t>
  </si>
  <si>
    <t>0.00252443839956696</t>
  </si>
  <si>
    <t>Orc2</t>
  </si>
  <si>
    <t>0.015182017877837</t>
  </si>
  <si>
    <t>Arhgef3</t>
  </si>
  <si>
    <t>0.000568734185060035</t>
  </si>
  <si>
    <t>Txndc11</t>
  </si>
  <si>
    <t>0.0282774892502841</t>
  </si>
  <si>
    <t>Donson</t>
  </si>
  <si>
    <t>0.00125634090071346</t>
  </si>
  <si>
    <t>Spcs3</t>
  </si>
  <si>
    <t>0.0130540351931106</t>
  </si>
  <si>
    <t>Noa1</t>
  </si>
  <si>
    <t>0.0245714332499042</t>
  </si>
  <si>
    <t>Slbp</t>
  </si>
  <si>
    <t>0.0302141788482472</t>
  </si>
  <si>
    <t>Grb2</t>
  </si>
  <si>
    <t>5.19439196042212e-05</t>
  </si>
  <si>
    <t>Traf3</t>
  </si>
  <si>
    <t>0.000170069845064691</t>
  </si>
  <si>
    <t>Apip</t>
  </si>
  <si>
    <t>0.0260384222144629</t>
  </si>
  <si>
    <t>Rrs1</t>
  </si>
  <si>
    <t>0.00629708913692558</t>
  </si>
  <si>
    <t>Cbfb</t>
  </si>
  <si>
    <t>0.00016874449073744</t>
  </si>
  <si>
    <t>Senp7</t>
  </si>
  <si>
    <t>0.00403838943333359</t>
  </si>
  <si>
    <t>LOC115487465</t>
  </si>
  <si>
    <t>0.0243638850551892</t>
  </si>
  <si>
    <t>Snx5</t>
  </si>
  <si>
    <t>0.00161572509730329</t>
  </si>
  <si>
    <t>Ino80e</t>
  </si>
  <si>
    <t>0.000619552645981825</t>
  </si>
  <si>
    <t>Nudt21</t>
  </si>
  <si>
    <t>0.00306837076860421</t>
  </si>
  <si>
    <t>Rpl27a-ps4</t>
  </si>
  <si>
    <t>0.0233571724836201</t>
  </si>
  <si>
    <t>Mdm4</t>
  </si>
  <si>
    <t>0.0012221541201375</t>
  </si>
  <si>
    <t>Clspn</t>
  </si>
  <si>
    <t>0.0194854688624919</t>
  </si>
  <si>
    <t>Cep57l1</t>
  </si>
  <si>
    <t>0.0376848495084973</t>
  </si>
  <si>
    <t>Kctd18</t>
  </si>
  <si>
    <t>0.00351692735271936</t>
  </si>
  <si>
    <t>Mast1</t>
  </si>
  <si>
    <t>0.0244889518120394</t>
  </si>
  <si>
    <t>Tmc8</t>
  </si>
  <si>
    <t>0.00419470104077039</t>
  </si>
  <si>
    <t>Atp1b3</t>
  </si>
  <si>
    <t>0.0103607276119483</t>
  </si>
  <si>
    <t>Tomm34</t>
  </si>
  <si>
    <t>0.000671909483338776</t>
  </si>
  <si>
    <t>Ddx20</t>
  </si>
  <si>
    <t>0.0105563047905433</t>
  </si>
  <si>
    <t>Plekhj1</t>
  </si>
  <si>
    <t>0.00145565566920879</t>
  </si>
  <si>
    <t>Tyrobp</t>
  </si>
  <si>
    <t>0.0369614273910656</t>
  </si>
  <si>
    <t>Vamp1</t>
  </si>
  <si>
    <t>0.0314808854475875</t>
  </si>
  <si>
    <t>Rbm3</t>
  </si>
  <si>
    <t>0.018570636180312</t>
  </si>
  <si>
    <t>Cnot2</t>
  </si>
  <si>
    <t>0.000573983019047123</t>
  </si>
  <si>
    <t>Ctps</t>
  </si>
  <si>
    <t>0.0151703576094276</t>
  </si>
  <si>
    <t>Lsm5</t>
  </si>
  <si>
    <t>0.0182925881336808</t>
  </si>
  <si>
    <t>Slc19a1</t>
  </si>
  <si>
    <t>0.00909435061287927</t>
  </si>
  <si>
    <t>Trmt10c</t>
  </si>
  <si>
    <t>0.0223341272370249</t>
  </si>
  <si>
    <t>Tmem138</t>
  </si>
  <si>
    <t>0.00897479335268604</t>
  </si>
  <si>
    <t>Rps23</t>
  </si>
  <si>
    <t>0.00676363965584584</t>
  </si>
  <si>
    <t>Mus81</t>
  </si>
  <si>
    <t>0.00268600759385681</t>
  </si>
  <si>
    <t>Pola1</t>
  </si>
  <si>
    <t>0.0369023813435279</t>
  </si>
  <si>
    <t>Slc38a9</t>
  </si>
  <si>
    <t>0.00487734260846282</t>
  </si>
  <si>
    <t>Hdac9</t>
  </si>
  <si>
    <t>0.0423498509308374</t>
  </si>
  <si>
    <t>Sgsh</t>
  </si>
  <si>
    <t>0.00452137352115519</t>
  </si>
  <si>
    <t>Rgl1</t>
  </si>
  <si>
    <t>0.0325706554366033</t>
  </si>
  <si>
    <t>Zfp984</t>
  </si>
  <si>
    <t>0.0128254018728758</t>
  </si>
  <si>
    <t>Xpo4</t>
  </si>
  <si>
    <t>0.00023376247520914</t>
  </si>
  <si>
    <t>Rps6</t>
  </si>
  <si>
    <t>0.00338399914695508</t>
  </si>
  <si>
    <t>Slc26a11</t>
  </si>
  <si>
    <t>0.00267500880880397</t>
  </si>
  <si>
    <t>Rabgap1l</t>
  </si>
  <si>
    <t>0.000815105599969204</t>
  </si>
  <si>
    <t>Ftsj3</t>
  </si>
  <si>
    <t>0.00177001266582113</t>
  </si>
  <si>
    <t>Madd</t>
  </si>
  <si>
    <t>0.00557998259660479</t>
  </si>
  <si>
    <t>Nol11</t>
  </si>
  <si>
    <t>0.0332462809877552</t>
  </si>
  <si>
    <t>Mylip</t>
  </si>
  <si>
    <t>0.000341834722756493</t>
  </si>
  <si>
    <t>Sdc3</t>
  </si>
  <si>
    <t>0.0334925270317802</t>
  </si>
  <si>
    <t>Prpsap2</t>
  </si>
  <si>
    <t>0.00283179094003372</t>
  </si>
  <si>
    <t>Foxn2</t>
  </si>
  <si>
    <t>0.00443009590437926</t>
  </si>
  <si>
    <t>Pitpnm1</t>
  </si>
  <si>
    <t>0.000564078001849554</t>
  </si>
  <si>
    <t>Anp32a</t>
  </si>
  <si>
    <t>0.000847213306858153</t>
  </si>
  <si>
    <t>Ahctf1</t>
  </si>
  <si>
    <t>0.0129653414353615</t>
  </si>
  <si>
    <t>Rpl13a</t>
  </si>
  <si>
    <t>0.00760305876903846</t>
  </si>
  <si>
    <t>Slc12a6</t>
  </si>
  <si>
    <t>0.00191272695630215</t>
  </si>
  <si>
    <t>Zfp280b</t>
  </si>
  <si>
    <t>0.00301974572904558</t>
  </si>
  <si>
    <t>Rpl30-ps3</t>
  </si>
  <si>
    <t>0.0339284776186899</t>
  </si>
  <si>
    <t>Tinf2</t>
  </si>
  <si>
    <t>0.00396168831531587</t>
  </si>
  <si>
    <t>Otulin</t>
  </si>
  <si>
    <t>0.00103943754616741</t>
  </si>
  <si>
    <t>Ifi207</t>
  </si>
  <si>
    <t>0.02796323138943</t>
  </si>
  <si>
    <t>Zbtb1</t>
  </si>
  <si>
    <t>0.00138672875492011</t>
  </si>
  <si>
    <t>Ttyh3</t>
  </si>
  <si>
    <t>0.000190343999952451</t>
  </si>
  <si>
    <t>Hmgn1</t>
  </si>
  <si>
    <t>0.00256268106481542</t>
  </si>
  <si>
    <t>Cep250</t>
  </si>
  <si>
    <t>0.0176441615660061</t>
  </si>
  <si>
    <t>Wdr12</t>
  </si>
  <si>
    <t>0.0122018442354809</t>
  </si>
  <si>
    <t>Gnpda1</t>
  </si>
  <si>
    <t>0.00340918527688002</t>
  </si>
  <si>
    <t>Inpp1</t>
  </si>
  <si>
    <t>0.00321037571435361</t>
  </si>
  <si>
    <t>Edem1</t>
  </si>
  <si>
    <t>0.0126105438608842</t>
  </si>
  <si>
    <t>Fam214a</t>
  </si>
  <si>
    <t>0.0214430953226941</t>
  </si>
  <si>
    <t>Prmt1</t>
  </si>
  <si>
    <t>0.00270915920428844</t>
  </si>
  <si>
    <t>Fnbp1</t>
  </si>
  <si>
    <t>0.038771536078918</t>
  </si>
  <si>
    <t>AY036118</t>
  </si>
  <si>
    <t>0.00165709303405784</t>
  </si>
  <si>
    <t>Mgat1</t>
  </si>
  <si>
    <t>1.0585148943157e-05</t>
  </si>
  <si>
    <t>Scly</t>
  </si>
  <si>
    <t>0.00242919737942237</t>
  </si>
  <si>
    <t>Cxcl16</t>
  </si>
  <si>
    <t>0.0169538906337534</t>
  </si>
  <si>
    <t>Nfrkb</t>
  </si>
  <si>
    <t>0.000776751243430659</t>
  </si>
  <si>
    <t>Recql</t>
  </si>
  <si>
    <t>0.0250144141318062</t>
  </si>
  <si>
    <t>Nup35</t>
  </si>
  <si>
    <t>0.034019047027787</t>
  </si>
  <si>
    <t>Tbc1d10a</t>
  </si>
  <si>
    <t>0.00162100477601811</t>
  </si>
  <si>
    <t>Yju2</t>
  </si>
  <si>
    <t>0.0199902333695163</t>
  </si>
  <si>
    <t>Vsir</t>
  </si>
  <si>
    <t>0.0208386021325176</t>
  </si>
  <si>
    <t>Zfp281</t>
  </si>
  <si>
    <t>0.0326474249779967</t>
  </si>
  <si>
    <t>Pip5k1c</t>
  </si>
  <si>
    <t>0.000553902530879343</t>
  </si>
  <si>
    <t>Dennd6b</t>
  </si>
  <si>
    <t>0.00738739488448705</t>
  </si>
  <si>
    <t>Invs</t>
  </si>
  <si>
    <t>0.0287819332204083</t>
  </si>
  <si>
    <t>Aurkb</t>
  </si>
  <si>
    <t>0.0165406439574291</t>
  </si>
  <si>
    <t>Usp39</t>
  </si>
  <si>
    <t>0.00120545080423128</t>
  </si>
  <si>
    <t>Zbtb37</t>
  </si>
  <si>
    <t>0.00684631140593159</t>
  </si>
  <si>
    <t>Crtc2</t>
  </si>
  <si>
    <t>9.67850927267177e-05</t>
  </si>
  <si>
    <t>Hpf1</t>
  </si>
  <si>
    <t>0.000642886132134905</t>
  </si>
  <si>
    <t>Nxt1</t>
  </si>
  <si>
    <t>0.00334541259157476</t>
  </si>
  <si>
    <t>Polm</t>
  </si>
  <si>
    <t>7.49573031283653e-05</t>
  </si>
  <si>
    <t>Gpatch4</t>
  </si>
  <si>
    <t>0.00616400923551133</t>
  </si>
  <si>
    <t>Ung</t>
  </si>
  <si>
    <t>0.0231325780134223</t>
  </si>
  <si>
    <t>Zfp593</t>
  </si>
  <si>
    <t>0.00705383175118249</t>
  </si>
  <si>
    <t>0.000205839833164097</t>
  </si>
  <si>
    <t>Abl2</t>
  </si>
  <si>
    <t>0.000158652840900652</t>
  </si>
  <si>
    <t>Dgka</t>
  </si>
  <si>
    <t>0.0108896944797781</t>
  </si>
  <si>
    <t>Mapkbp1</t>
  </si>
  <si>
    <t>0.0254484886065101</t>
  </si>
  <si>
    <t>Chd1l</t>
  </si>
  <si>
    <t>0.0154756928160141</t>
  </si>
  <si>
    <t>Zfp346</t>
  </si>
  <si>
    <t>0.00233287069278484</t>
  </si>
  <si>
    <t>Hnrnpa1</t>
  </si>
  <si>
    <t>0.0134673940193075</t>
  </si>
  <si>
    <t>Bop1</t>
  </si>
  <si>
    <t>0.0013236834957535</t>
  </si>
  <si>
    <t>Rps6-ps4</t>
  </si>
  <si>
    <t>0.00449154513297853</t>
  </si>
  <si>
    <t>Pde4a</t>
  </si>
  <si>
    <t>0.00848055280979218</t>
  </si>
  <si>
    <t>Aasdh</t>
  </si>
  <si>
    <t>0.00136047411125243</t>
  </si>
  <si>
    <t>Gng10</t>
  </si>
  <si>
    <t>0.00255752665925928</t>
  </si>
  <si>
    <t>Pwwp3a</t>
  </si>
  <si>
    <t>0.00505964636720197</t>
  </si>
  <si>
    <t>Eif1b</t>
  </si>
  <si>
    <t>0.0385415890378549</t>
  </si>
  <si>
    <t>Pwp1</t>
  </si>
  <si>
    <t>0.000822707411644666</t>
  </si>
  <si>
    <t>Actl6a</t>
  </si>
  <si>
    <t>0.0018928040719089</t>
  </si>
  <si>
    <t>Dvl2</t>
  </si>
  <si>
    <t>0.005485898084993</t>
  </si>
  <si>
    <t>Rapgef6</t>
  </si>
  <si>
    <t>0.00171643114480041</t>
  </si>
  <si>
    <t>Kcnd1</t>
  </si>
  <si>
    <t>0.0241976255588483</t>
  </si>
  <si>
    <t>Sdccag8</t>
  </si>
  <si>
    <t>0.0179643163708244</t>
  </si>
  <si>
    <t>Cxxc5</t>
  </si>
  <si>
    <t>0.0108912761569638</t>
  </si>
  <si>
    <t>5.91492314574742e-05</t>
  </si>
  <si>
    <t>Nsun4</t>
  </si>
  <si>
    <t>0.00317436727008371</t>
  </si>
  <si>
    <t>Akap8</t>
  </si>
  <si>
    <t>0.00681937532813318</t>
  </si>
  <si>
    <t>Chd3</t>
  </si>
  <si>
    <t>0.000799878972138657</t>
  </si>
  <si>
    <t>Nod1</t>
  </si>
  <si>
    <t>0.0469056577460389</t>
  </si>
  <si>
    <t>Phf11b</t>
  </si>
  <si>
    <t>0.0349851850676401</t>
  </si>
  <si>
    <t>Pole4</t>
  </si>
  <si>
    <t>0.000121864231807206</t>
  </si>
  <si>
    <t>Zup1</t>
  </si>
  <si>
    <t>0.03141149502749</t>
  </si>
  <si>
    <t>Zfp12</t>
  </si>
  <si>
    <t>0.041195187303089</t>
  </si>
  <si>
    <t>Xndc1</t>
  </si>
  <si>
    <t>0.00674614318810352</t>
  </si>
  <si>
    <t>Rps18-ps5</t>
  </si>
  <si>
    <t>0.0289521234456189</t>
  </si>
  <si>
    <t>Utp25</t>
  </si>
  <si>
    <t>0.000884658974413642</t>
  </si>
  <si>
    <t>Cdca4</t>
  </si>
  <si>
    <t>0.000661833847220576</t>
  </si>
  <si>
    <t>Xylt1</t>
  </si>
  <si>
    <t>0.0392862916307044</t>
  </si>
  <si>
    <t>Arhgap31</t>
  </si>
  <si>
    <t>0.0117410026019793</t>
  </si>
  <si>
    <t>Ddx11</t>
  </si>
  <si>
    <t>0.00195029403393569</t>
  </si>
  <si>
    <t>Dusp22</t>
  </si>
  <si>
    <t>0.0116187507461124</t>
  </si>
  <si>
    <t>Pkig</t>
  </si>
  <si>
    <t>0.00124973769509794</t>
  </si>
  <si>
    <t>Tut4</t>
  </si>
  <si>
    <t>0.00240894853248772</t>
  </si>
  <si>
    <t>Cp</t>
  </si>
  <si>
    <t>0.0190218473822244</t>
  </si>
  <si>
    <t>Zscan2</t>
  </si>
  <si>
    <t>0.0327400914268195</t>
  </si>
  <si>
    <t>Adpgk</t>
  </si>
  <si>
    <t>0.000943556447976916</t>
  </si>
  <si>
    <t>Pola2</t>
  </si>
  <si>
    <t>0.000269927898054777</t>
  </si>
  <si>
    <t>Eml3</t>
  </si>
  <si>
    <t>0.00107857702172965</t>
  </si>
  <si>
    <t>Apoe</t>
  </si>
  <si>
    <t>0.0037300884527845</t>
  </si>
  <si>
    <t>Nat10</t>
  </si>
  <si>
    <t>0.00168961873546343</t>
  </si>
  <si>
    <t>Dph7</t>
  </si>
  <si>
    <t>0.0179155181096158</t>
  </si>
  <si>
    <t>Nrp</t>
  </si>
  <si>
    <t>0.0433295226059068</t>
  </si>
  <si>
    <t>Cyp4f17</t>
  </si>
  <si>
    <t>0.0149192052905787</t>
  </si>
  <si>
    <t>Nrgn</t>
  </si>
  <si>
    <t>0.0412055244675834</t>
  </si>
  <si>
    <t>Itpripl1</t>
  </si>
  <si>
    <t>0.00359504194973742</t>
  </si>
  <si>
    <t>Pear1</t>
  </si>
  <si>
    <t>0.000761584228025512</t>
  </si>
  <si>
    <t>Exosc3</t>
  </si>
  <si>
    <t>0.0276108302018389</t>
  </si>
  <si>
    <t>H2-DMa</t>
  </si>
  <si>
    <t>0.000258729136495802</t>
  </si>
  <si>
    <t>Ttc7b</t>
  </si>
  <si>
    <t>0.0493676867115167</t>
  </si>
  <si>
    <t>Nfya</t>
  </si>
  <si>
    <t>0.000291683211736376</t>
  </si>
  <si>
    <t>Mcm7</t>
  </si>
  <si>
    <t>0.000442473901366486</t>
  </si>
  <si>
    <t>Rps13-ps1</t>
  </si>
  <si>
    <t>0.0230221152230006</t>
  </si>
  <si>
    <t>Gpn3</t>
  </si>
  <si>
    <t>0.0160071430469539</t>
  </si>
  <si>
    <t>Srsf7</t>
  </si>
  <si>
    <t>0.00135041187501011</t>
  </si>
  <si>
    <t>Pld3</t>
  </si>
  <si>
    <t>0.00224505503299403</t>
  </si>
  <si>
    <t>Camkk2</t>
  </si>
  <si>
    <t>0.00943230824261411</t>
  </si>
  <si>
    <t>Nckipsd</t>
  </si>
  <si>
    <t>0.00504371448971115</t>
  </si>
  <si>
    <t>Wdr3</t>
  </si>
  <si>
    <t>0.00570570921831846</t>
  </si>
  <si>
    <t>Bcl2l11</t>
  </si>
  <si>
    <t>0.00266822001851345</t>
  </si>
  <si>
    <t>Mcrip1</t>
  </si>
  <si>
    <t>0.00420970558766894</t>
  </si>
  <si>
    <t>Kif2c</t>
  </si>
  <si>
    <t>0.013055243446611</t>
  </si>
  <si>
    <t>Ptpn4</t>
  </si>
  <si>
    <t>0.0245773326147166</t>
  </si>
  <si>
    <t>Cse1l</t>
  </si>
  <si>
    <t>0.000774823191856428</t>
  </si>
  <si>
    <t>Iqce</t>
  </si>
  <si>
    <t>0.0103781386886237</t>
  </si>
  <si>
    <t>Anapc15</t>
  </si>
  <si>
    <t>0.000358062427023633</t>
  </si>
  <si>
    <t>Zfp869</t>
  </si>
  <si>
    <t>0.00766209905901754</t>
  </si>
  <si>
    <t>Tor3a</t>
  </si>
  <si>
    <t>0.0288633119568419</t>
  </si>
  <si>
    <t>Cyren</t>
  </si>
  <si>
    <t>0.0143755162119768</t>
  </si>
  <si>
    <t>Fam149b</t>
  </si>
  <si>
    <t>0.00116883236335867</t>
  </si>
  <si>
    <t>Ccdc82</t>
  </si>
  <si>
    <t>0.000393457317212563</t>
  </si>
  <si>
    <t>Tcp11l2</t>
  </si>
  <si>
    <t>0.000899762855322513</t>
  </si>
  <si>
    <t>Rpa2</t>
  </si>
  <si>
    <t>0.000294285859711188</t>
  </si>
  <si>
    <t>Pole2</t>
  </si>
  <si>
    <t>0.0271523434764758</t>
  </si>
  <si>
    <t>Tcea2</t>
  </si>
  <si>
    <t>0.0176277457447216</t>
  </si>
  <si>
    <t>Rbm48</t>
  </si>
  <si>
    <t>0.00149160838633502</t>
  </si>
  <si>
    <t>Slco2b1</t>
  </si>
  <si>
    <t>0.000815046017935687</t>
  </si>
  <si>
    <t>Fabp4</t>
  </si>
  <si>
    <t>0.0195866805786665</t>
  </si>
  <si>
    <t>Rps15a-ps5</t>
  </si>
  <si>
    <t>0.0467794659186436</t>
  </si>
  <si>
    <t>Zmat1</t>
  </si>
  <si>
    <t>0.0354940819761726</t>
  </si>
  <si>
    <t>St3gal1</t>
  </si>
  <si>
    <t>0.00909000073856108</t>
  </si>
  <si>
    <t>Mak16</t>
  </si>
  <si>
    <t>0.00109796877482072</t>
  </si>
  <si>
    <t>Cd47</t>
  </si>
  <si>
    <t>0.00603205846476468</t>
  </si>
  <si>
    <t>Sod3</t>
  </si>
  <si>
    <t>0.00131027906697466</t>
  </si>
  <si>
    <t>Ints7</t>
  </si>
  <si>
    <t>0.000176861019793155</t>
  </si>
  <si>
    <t>Rbmxl1</t>
  </si>
  <si>
    <t>0.00221022558420356</t>
  </si>
  <si>
    <t>Tcf20</t>
  </si>
  <si>
    <t>3.19699527475923e-05</t>
  </si>
  <si>
    <t>Rrp12</t>
  </si>
  <si>
    <t>0.00775019230461996</t>
  </si>
  <si>
    <t>Plcg1</t>
  </si>
  <si>
    <t>0.0103992438770284</t>
  </si>
  <si>
    <t>Rnf167</t>
  </si>
  <si>
    <t>8.80676517365969e-06</t>
  </si>
  <si>
    <t>Dtx2</t>
  </si>
  <si>
    <t>0.000886757779260473</t>
  </si>
  <si>
    <t>Hps1</t>
  </si>
  <si>
    <t>0.000154936455487184</t>
  </si>
  <si>
    <t>C4b</t>
  </si>
  <si>
    <t>0.000852584890710424</t>
  </si>
  <si>
    <t>Kctd13</t>
  </si>
  <si>
    <t>0.00115306996765261</t>
  </si>
  <si>
    <t>Telo2</t>
  </si>
  <si>
    <t>0.00400792134104649</t>
  </si>
  <si>
    <t>Nop56</t>
  </si>
  <si>
    <t>0.000424088301804963</t>
  </si>
  <si>
    <t>Wdr75</t>
  </si>
  <si>
    <t>0.00606271172555479</t>
  </si>
  <si>
    <t>Dna2</t>
  </si>
  <si>
    <t>0.00445240487342656</t>
  </si>
  <si>
    <t>Armc7</t>
  </si>
  <si>
    <t>0.0287448428831098</t>
  </si>
  <si>
    <t>Pprc1</t>
  </si>
  <si>
    <t>0.0010570835849883</t>
  </si>
  <si>
    <t>Tspan5</t>
  </si>
  <si>
    <t>0.0429733330624377</t>
  </si>
  <si>
    <t>Cntrob</t>
  </si>
  <si>
    <t>0.0064247838889593</t>
  </si>
  <si>
    <t>Tut1</t>
  </si>
  <si>
    <t>0.0115076846296061</t>
  </si>
  <si>
    <t>Dph2</t>
  </si>
  <si>
    <t>0.00262830282042337</t>
  </si>
  <si>
    <t>H2ac8</t>
  </si>
  <si>
    <t>0.0373692906259765</t>
  </si>
  <si>
    <t>Elp2</t>
  </si>
  <si>
    <t>0.000269196562540645</t>
  </si>
  <si>
    <t>Lbr</t>
  </si>
  <si>
    <t>3.74735390457743e-05</t>
  </si>
  <si>
    <t>Akr1b3</t>
  </si>
  <si>
    <t>0.00140214337863052</t>
  </si>
  <si>
    <t>Thumpd1</t>
  </si>
  <si>
    <t>0.037885140529691</t>
  </si>
  <si>
    <t>Kctd7</t>
  </si>
  <si>
    <t>0.0143576566213965</t>
  </si>
  <si>
    <t>Pif1</t>
  </si>
  <si>
    <t>0.0211160127453456</t>
  </si>
  <si>
    <t>Zfp597</t>
  </si>
  <si>
    <t>0.0144662700479077</t>
  </si>
  <si>
    <t>Mta3</t>
  </si>
  <si>
    <t>0.00678888848159639</t>
  </si>
  <si>
    <t>Gfi1</t>
  </si>
  <si>
    <t>0.0164899541638012</t>
  </si>
  <si>
    <t>Srfbp1</t>
  </si>
  <si>
    <t>0.0173890212454042</t>
  </si>
  <si>
    <t>Ermard</t>
  </si>
  <si>
    <t>0.00762026897254353</t>
  </si>
  <si>
    <t>Lrp8</t>
  </si>
  <si>
    <t>0.00124694826917854</t>
  </si>
  <si>
    <t>Trim21</t>
  </si>
  <si>
    <t>0.0133251959885646</t>
  </si>
  <si>
    <t>Dnhd1</t>
  </si>
  <si>
    <t>0.0346529385113614</t>
  </si>
  <si>
    <t>Uchl3</t>
  </si>
  <si>
    <t>0.0029804996214329</t>
  </si>
  <si>
    <t>Ctso</t>
  </si>
  <si>
    <t>0.000392958985042037</t>
  </si>
  <si>
    <t>Adat1</t>
  </si>
  <si>
    <t>0.00338913796224017</t>
  </si>
  <si>
    <t>Pla2g15</t>
  </si>
  <si>
    <t>0.01024026608769</t>
  </si>
  <si>
    <t>Lime1</t>
  </si>
  <si>
    <t>0.000182388945806224</t>
  </si>
  <si>
    <t>Grwd1</t>
  </si>
  <si>
    <t>0.000977517955403896</t>
  </si>
  <si>
    <t>Rbm12b2</t>
  </si>
  <si>
    <t>0.000620307309198764</t>
  </si>
  <si>
    <t>Vrk1</t>
  </si>
  <si>
    <t>0.00109671373403575</t>
  </si>
  <si>
    <t>Rgs3</t>
  </si>
  <si>
    <t>0.000528943103467701</t>
  </si>
  <si>
    <t>Hmgn2</t>
  </si>
  <si>
    <t>0.00186842181663186</t>
  </si>
  <si>
    <t>Mms22l</t>
  </si>
  <si>
    <t>0.00415644105186554</t>
  </si>
  <si>
    <t>Hrob</t>
  </si>
  <si>
    <t>0.034460805515952</t>
  </si>
  <si>
    <t>Adgre4</t>
  </si>
  <si>
    <t>0.0311412392044488</t>
  </si>
  <si>
    <t>Gripap1</t>
  </si>
  <si>
    <t>0.00010840002043221</t>
  </si>
  <si>
    <t>Emg1</t>
  </si>
  <si>
    <t>0.000761571374684873</t>
  </si>
  <si>
    <t>Rpsa</t>
  </si>
  <si>
    <t>0.00199431445705438</t>
  </si>
  <si>
    <t>C2cd3</t>
  </si>
  <si>
    <t>0.00232416481388368</t>
  </si>
  <si>
    <t>Arv1</t>
  </si>
  <si>
    <t>0.00746578294364436</t>
  </si>
  <si>
    <t>Tedc2</t>
  </si>
  <si>
    <t>0.0171344653590307</t>
  </si>
  <si>
    <t>Hsp90aa1</t>
  </si>
  <si>
    <t>9.5582011851523e-06</t>
  </si>
  <si>
    <t>Tceanc</t>
  </si>
  <si>
    <t>0.0113515542661701</t>
  </si>
  <si>
    <t>Trim35</t>
  </si>
  <si>
    <t>0.00163831284398399</t>
  </si>
  <si>
    <t>Trp53i13</t>
  </si>
  <si>
    <t>0.00123495130095137</t>
  </si>
  <si>
    <t>Kmt2a</t>
  </si>
  <si>
    <t>0.000210966299884842</t>
  </si>
  <si>
    <t>Plk4</t>
  </si>
  <si>
    <t>0.0301852010350996</t>
  </si>
  <si>
    <t>Selenoh</t>
  </si>
  <si>
    <t>0.000292927990058852</t>
  </si>
  <si>
    <t>Pidd1</t>
  </si>
  <si>
    <t>0.00316240044994906</t>
  </si>
  <si>
    <t>Traf2</t>
  </si>
  <si>
    <t>1.39054898180917e-05</t>
  </si>
  <si>
    <t>Mtbp</t>
  </si>
  <si>
    <t>0.0257115866600256</t>
  </si>
  <si>
    <t>Phf2os1</t>
  </si>
  <si>
    <t>0.0169250490358532</t>
  </si>
  <si>
    <t>Ddb2</t>
  </si>
  <si>
    <t>0.00451171489485353</t>
  </si>
  <si>
    <t>Cdca7l</t>
  </si>
  <si>
    <t>0.0295614312986593</t>
  </si>
  <si>
    <t>Npm1</t>
  </si>
  <si>
    <t>0.000519595690894442</t>
  </si>
  <si>
    <t>Relb</t>
  </si>
  <si>
    <t>0.000157346518099646</t>
  </si>
  <si>
    <t>Phyhd1</t>
  </si>
  <si>
    <t>0.00196848745480233</t>
  </si>
  <si>
    <t>Nup107</t>
  </si>
  <si>
    <t>0.000788253872769936</t>
  </si>
  <si>
    <t>0.0225462286310228</t>
  </si>
  <si>
    <t>Pced1a</t>
  </si>
  <si>
    <t>0.000308825965441394</t>
  </si>
  <si>
    <t>Cxcl9</t>
  </si>
  <si>
    <t>0.0127074567367469</t>
  </si>
  <si>
    <t>Tsen15</t>
  </si>
  <si>
    <t>0.0439109379626507</t>
  </si>
  <si>
    <t>Osbpl8</t>
  </si>
  <si>
    <t>0.00117559353104717</t>
  </si>
  <si>
    <t>Ccdc88c</t>
  </si>
  <si>
    <t>0.000748514920679713</t>
  </si>
  <si>
    <t>Ccdc15</t>
  </si>
  <si>
    <t>0.00522920715843856</t>
  </si>
  <si>
    <t>Cd68</t>
  </si>
  <si>
    <t>0.0196513504516821</t>
  </si>
  <si>
    <t>Rps15a</t>
  </si>
  <si>
    <t>0.00301092578059532</t>
  </si>
  <si>
    <t>Psmg2</t>
  </si>
  <si>
    <t>0.00667570465768805</t>
  </si>
  <si>
    <t>Bbs9</t>
  </si>
  <si>
    <t>0.0235191720554649</t>
  </si>
  <si>
    <t>Maz</t>
  </si>
  <si>
    <t>6.0206343860275e-05</t>
  </si>
  <si>
    <t>AI987944</t>
  </si>
  <si>
    <t>0.0048550000537718</t>
  </si>
  <si>
    <t>Mrtfa</t>
  </si>
  <si>
    <t>0.00142285666511738</t>
  </si>
  <si>
    <t>Pigw</t>
  </si>
  <si>
    <t>0.0152613103137584</t>
  </si>
  <si>
    <t>Zfp420</t>
  </si>
  <si>
    <t>0.013025953516329</t>
  </si>
  <si>
    <t>Otulinl</t>
  </si>
  <si>
    <t>0.00982879796835954</t>
  </si>
  <si>
    <t>Poglut1</t>
  </si>
  <si>
    <t>0.00026013273202021</t>
  </si>
  <si>
    <t>Pag1</t>
  </si>
  <si>
    <t>0.000107113130788051</t>
  </si>
  <si>
    <t>Tle3</t>
  </si>
  <si>
    <t>0.000317279625399401</t>
  </si>
  <si>
    <t>Pqbp1</t>
  </si>
  <si>
    <t>2.91460127350534e-05</t>
  </si>
  <si>
    <t>Zdhhc18</t>
  </si>
  <si>
    <t>2.72044349710387e-06</t>
  </si>
  <si>
    <t>Snhg5</t>
  </si>
  <si>
    <t>0.0130028552051432</t>
  </si>
  <si>
    <t>Ano6</t>
  </si>
  <si>
    <t>0.0203999889057142</t>
  </si>
  <si>
    <t>Utp18</t>
  </si>
  <si>
    <t>0.00172014695598166</t>
  </si>
  <si>
    <t>Cks1b</t>
  </si>
  <si>
    <t>0.000825110809804112</t>
  </si>
  <si>
    <t>Rps27</t>
  </si>
  <si>
    <t>0.00207097883975471</t>
  </si>
  <si>
    <t>Wdr76</t>
  </si>
  <si>
    <t>0.000407871653190701</t>
  </si>
  <si>
    <t>Znf41-ps</t>
  </si>
  <si>
    <t>0.0456005617760877</t>
  </si>
  <si>
    <t>Mettl23</t>
  </si>
  <si>
    <t>0.00011282080928527</t>
  </si>
  <si>
    <t>LOC118567623</t>
  </si>
  <si>
    <t>0.0390410575346575</t>
  </si>
  <si>
    <t>Enkd1</t>
  </si>
  <si>
    <t>0.0133587146362092</t>
  </si>
  <si>
    <t>Tuba1b</t>
  </si>
  <si>
    <t>2.19166183651388e-05</t>
  </si>
  <si>
    <t>Nup85</t>
  </si>
  <si>
    <t>0.00169916775469412</t>
  </si>
  <si>
    <t>Hgh1</t>
  </si>
  <si>
    <t>0.00105674174139887</t>
  </si>
  <si>
    <t>Dpy19l3</t>
  </si>
  <si>
    <t>0.00703526155551841</t>
  </si>
  <si>
    <t>Stk10</t>
  </si>
  <si>
    <t>4.75957421609775e-05</t>
  </si>
  <si>
    <t>Fchsd2</t>
  </si>
  <si>
    <t>0.000944996604456623</t>
  </si>
  <si>
    <t>Rpl17-ps10</t>
  </si>
  <si>
    <t>0.000395986963801703</t>
  </si>
  <si>
    <t>Rrp8</t>
  </si>
  <si>
    <t>0.00347154840997179</t>
  </si>
  <si>
    <t>Psen2</t>
  </si>
  <si>
    <t>0.000798461617970485</t>
  </si>
  <si>
    <t>Itga2b</t>
  </si>
  <si>
    <t>0.0458462332092275</t>
  </si>
  <si>
    <t>St6galnac3</t>
  </si>
  <si>
    <t>0.0485360351833482</t>
  </si>
  <si>
    <t>Il4ra</t>
  </si>
  <si>
    <t>3.81198987858322e-06</t>
  </si>
  <si>
    <t>Orc6</t>
  </si>
  <si>
    <t>0.0150049555518791</t>
  </si>
  <si>
    <t>Gnptab</t>
  </si>
  <si>
    <t>0.00336982151681771</t>
  </si>
  <si>
    <t>Rps27rt</t>
  </si>
  <si>
    <t>0.0142488570921909</t>
  </si>
  <si>
    <t>0.00137141322109265</t>
  </si>
  <si>
    <t>Nip7</t>
  </si>
  <si>
    <t>0.00689352572997822</t>
  </si>
  <si>
    <t>Cyth1</t>
  </si>
  <si>
    <t>8.87730814275936e-05</t>
  </si>
  <si>
    <t>Rfx5</t>
  </si>
  <si>
    <t>8.28298129458347e-05</t>
  </si>
  <si>
    <t>Birc3</t>
  </si>
  <si>
    <t>0.000671249592938182</t>
  </si>
  <si>
    <t>Tspyl2</t>
  </si>
  <si>
    <t>0.0134675646218846</t>
  </si>
  <si>
    <t>Anp32e</t>
  </si>
  <si>
    <t>6.46860183565464e-06</t>
  </si>
  <si>
    <t>Haus6</t>
  </si>
  <si>
    <t>0.000958718666419672</t>
  </si>
  <si>
    <t>Ncapd2</t>
  </si>
  <si>
    <t>0.000116320446231282</t>
  </si>
  <si>
    <t>Tcf19</t>
  </si>
  <si>
    <t>0.00315008478513486</t>
  </si>
  <si>
    <t>Serpina3n</t>
  </si>
  <si>
    <t>0.00988672405605818</t>
  </si>
  <si>
    <t>Plekho2</t>
  </si>
  <si>
    <t>0.000603358189634879</t>
  </si>
  <si>
    <t>Alkbh1</t>
  </si>
  <si>
    <t>0.000127915535219239</t>
  </si>
  <si>
    <t>Klhl36</t>
  </si>
  <si>
    <t>0.0152983878102696</t>
  </si>
  <si>
    <t>Tdp1</t>
  </si>
  <si>
    <t>0.00436662611992706</t>
  </si>
  <si>
    <t>Mapk8ip3</t>
  </si>
  <si>
    <t>0.000506817297944988</t>
  </si>
  <si>
    <t>Qtrt2</t>
  </si>
  <si>
    <t>0.00621148765281995</t>
  </si>
  <si>
    <t>Adal</t>
  </si>
  <si>
    <t>0.00697271167437148</t>
  </si>
  <si>
    <t>Phf6</t>
  </si>
  <si>
    <t>0.000587181695799156</t>
  </si>
  <si>
    <t>Mtrr</t>
  </si>
  <si>
    <t>0.00397726263764483</t>
  </si>
  <si>
    <t>Fbl</t>
  </si>
  <si>
    <t>0.000595354685376774</t>
  </si>
  <si>
    <t>Slc3a2</t>
  </si>
  <si>
    <t>1.29862875278421e-05</t>
  </si>
  <si>
    <t>Palb2</t>
  </si>
  <si>
    <t>0.0171650368362631</t>
  </si>
  <si>
    <t>H2-Eb1</t>
  </si>
  <si>
    <t>8.39121416238732e-05</t>
  </si>
  <si>
    <t>Cdk2</t>
  </si>
  <si>
    <t>0.000277940173709397</t>
  </si>
  <si>
    <t>Thoc6</t>
  </si>
  <si>
    <t>0.00228833496103741</t>
  </si>
  <si>
    <t>Nfatc2ip</t>
  </si>
  <si>
    <t>0.000184408012193274</t>
  </si>
  <si>
    <t>Trmt2a</t>
  </si>
  <si>
    <t>6.14988833505854e-06</t>
  </si>
  <si>
    <t>Lipe</t>
  </si>
  <si>
    <t>0.00427178004129568</t>
  </si>
  <si>
    <t>Myc</t>
  </si>
  <si>
    <t>0.00319959261025592</t>
  </si>
  <si>
    <t>Jak1</t>
  </si>
  <si>
    <t>1.29485025451255e-05</t>
  </si>
  <si>
    <t>Acd</t>
  </si>
  <si>
    <t>5.74664075957648e-05</t>
  </si>
  <si>
    <t>Tubgcp6</t>
  </si>
  <si>
    <t>0.000450856449518342</t>
  </si>
  <si>
    <t>Sfi1</t>
  </si>
  <si>
    <t>0.000108309956978094</t>
  </si>
  <si>
    <t>Isg20</t>
  </si>
  <si>
    <t>0.0096837696881589</t>
  </si>
  <si>
    <t>Htra2</t>
  </si>
  <si>
    <t>0.00288179983375189</t>
  </si>
  <si>
    <t>Foxo1</t>
  </si>
  <si>
    <t>2.34700710930851e-05</t>
  </si>
  <si>
    <t>Chst11</t>
  </si>
  <si>
    <t>0.0016049931366988</t>
  </si>
  <si>
    <t>Lnpep</t>
  </si>
  <si>
    <t>0.0114773586033493</t>
  </si>
  <si>
    <t>Usp34</t>
  </si>
  <si>
    <t>0.00288326723250807</t>
  </si>
  <si>
    <t>Bcl11b</t>
  </si>
  <si>
    <t>0.00279098949986852</t>
  </si>
  <si>
    <t>Helq</t>
  </si>
  <si>
    <t>0.000164420132354103</t>
  </si>
  <si>
    <t>Cd55</t>
  </si>
  <si>
    <t>9.06149767728392e-06</t>
  </si>
  <si>
    <t>LOC115488342</t>
  </si>
  <si>
    <t>0.0112550514944062</t>
  </si>
  <si>
    <t>Zfp275</t>
  </si>
  <si>
    <t>0.000658711384469975</t>
  </si>
  <si>
    <t>Ccnd3</t>
  </si>
  <si>
    <t>0.000101291454223069</t>
  </si>
  <si>
    <t>Itpr2</t>
  </si>
  <si>
    <t>0.00489550905955398</t>
  </si>
  <si>
    <t>Cyria</t>
  </si>
  <si>
    <t>0.0412800555459275</t>
  </si>
  <si>
    <t>Sms</t>
  </si>
  <si>
    <t>0.000195716438932982</t>
  </si>
  <si>
    <t>Ralgps2</t>
  </si>
  <si>
    <t>9.56082025761692e-07</t>
  </si>
  <si>
    <t>Zfp956</t>
  </si>
  <si>
    <t>0.000802953243339502</t>
  </si>
  <si>
    <t>Cep43</t>
  </si>
  <si>
    <t>0.00338574507863167</t>
  </si>
  <si>
    <t>Zfp280c</t>
  </si>
  <si>
    <t>0.00157169890209707</t>
  </si>
  <si>
    <t>Ctcf</t>
  </si>
  <si>
    <t>0.000179563395192571</t>
  </si>
  <si>
    <t>Ctu2</t>
  </si>
  <si>
    <t>6.66731508976182e-05</t>
  </si>
  <si>
    <t>Rfc5</t>
  </si>
  <si>
    <t>0.000474611100006082</t>
  </si>
  <si>
    <t>Sh3bgrl3</t>
  </si>
  <si>
    <t>0.0010780662535542</t>
  </si>
  <si>
    <t>Emp3</t>
  </si>
  <si>
    <t>0.0101185941256217</t>
  </si>
  <si>
    <t>LOC118567607</t>
  </si>
  <si>
    <t>0.00908374293907202</t>
  </si>
  <si>
    <t>Wdr90</t>
  </si>
  <si>
    <t>0.000439067294076129</t>
  </si>
  <si>
    <t>Zdhhc8</t>
  </si>
  <si>
    <t>0.00111681731422618</t>
  </si>
  <si>
    <t>Gnb1l</t>
  </si>
  <si>
    <t>0.0172396412303753</t>
  </si>
  <si>
    <t>Rps27-ps2</t>
  </si>
  <si>
    <t>0.0066044643092285</t>
  </si>
  <si>
    <t>Rbm43</t>
  </si>
  <si>
    <t>0.00505348437569672</t>
  </si>
  <si>
    <t>Socs3</t>
  </si>
  <si>
    <t>0.000193288945328647</t>
  </si>
  <si>
    <t>Kri1</t>
  </si>
  <si>
    <t>0.00105728416915541</t>
  </si>
  <si>
    <t>Btbd19</t>
  </si>
  <si>
    <t>0.00047948910720389</t>
  </si>
  <si>
    <t>Dus2</t>
  </si>
  <si>
    <t>0.00826246486672695</t>
  </si>
  <si>
    <t>Rabep2</t>
  </si>
  <si>
    <t>3.8260313800446e-05</t>
  </si>
  <si>
    <t>Snx30</t>
  </si>
  <si>
    <t>0.00194743612437011</t>
  </si>
  <si>
    <t>Ier5</t>
  </si>
  <si>
    <t>0.00063182619760725</t>
  </si>
  <si>
    <t>Ptk2b</t>
  </si>
  <si>
    <t>7.56330820947432e-07</t>
  </si>
  <si>
    <t>Snhg6</t>
  </si>
  <si>
    <t>0.00413169477814898</t>
  </si>
  <si>
    <t>Cxcl10</t>
  </si>
  <si>
    <t>0.0306091826990689</t>
  </si>
  <si>
    <t>Rapgef1</t>
  </si>
  <si>
    <t>1.1609104417356e-06</t>
  </si>
  <si>
    <t>Tmem120b</t>
  </si>
  <si>
    <t>0.0124629542697467</t>
  </si>
  <si>
    <t>Hs3st3b1</t>
  </si>
  <si>
    <t>0.00125040311346788</t>
  </si>
  <si>
    <t>Aen</t>
  </si>
  <si>
    <t>0.00119520079564356</t>
  </si>
  <si>
    <t>Ncapg</t>
  </si>
  <si>
    <t>0.0391894719220017</t>
  </si>
  <si>
    <t>Il3ra</t>
  </si>
  <si>
    <t>0.00311265068039044</t>
  </si>
  <si>
    <t>Hivep2</t>
  </si>
  <si>
    <t>2.05660459122864e-05</t>
  </si>
  <si>
    <t>Kdm8</t>
  </si>
  <si>
    <t>0.00640002834453684</t>
  </si>
  <si>
    <t>Noc2l</t>
  </si>
  <si>
    <t>0.00351876407518709</t>
  </si>
  <si>
    <t>Gpr55</t>
  </si>
  <si>
    <t>0.000792481816510045</t>
  </si>
  <si>
    <t>Rpl15-ps3</t>
  </si>
  <si>
    <t>0.0403117422723949</t>
  </si>
  <si>
    <t>Gfra2</t>
  </si>
  <si>
    <t>0.00128672111475089</t>
  </si>
  <si>
    <t>0.00322211536752685</t>
  </si>
  <si>
    <t>Fcgr2b</t>
  </si>
  <si>
    <t>0.000184991434388802</t>
  </si>
  <si>
    <t>Nsmaf</t>
  </si>
  <si>
    <t>8.26699283600226e-05</t>
  </si>
  <si>
    <t>Gtf2e1</t>
  </si>
  <si>
    <t>0.0192342419793294</t>
  </si>
  <si>
    <t>Tbc1d8</t>
  </si>
  <si>
    <t>0.000900854572944797</t>
  </si>
  <si>
    <t>Cenph</t>
  </si>
  <si>
    <t>0.00190676804573568</t>
  </si>
  <si>
    <t>Ikbkb</t>
  </si>
  <si>
    <t>7.85276370366035e-06</t>
  </si>
  <si>
    <t>Gramd4</t>
  </si>
  <si>
    <t>0.000324643014444284</t>
  </si>
  <si>
    <t>Polr1e</t>
  </si>
  <si>
    <t>0.00594516471315633</t>
  </si>
  <si>
    <t>Inpp5b</t>
  </si>
  <si>
    <t>2.44927518828657e-05</t>
  </si>
  <si>
    <t>0.000151030157038986</t>
  </si>
  <si>
    <t>Esyt1</t>
  </si>
  <si>
    <t>1.79473277485152e-05</t>
  </si>
  <si>
    <t>Cx3cr1</t>
  </si>
  <si>
    <t>0.00392553943515088</t>
  </si>
  <si>
    <t>Scai</t>
  </si>
  <si>
    <t>0.00849820002928807</t>
  </si>
  <si>
    <t>Wdhd1</t>
  </si>
  <si>
    <t>0.000172334048917122</t>
  </si>
  <si>
    <t>LOC118568032</t>
  </si>
  <si>
    <t>0.00853502895713294</t>
  </si>
  <si>
    <t>Atf7ip</t>
  </si>
  <si>
    <t>1.73752458649562e-05</t>
  </si>
  <si>
    <t>Taf3</t>
  </si>
  <si>
    <t>4.13201363469745e-05</t>
  </si>
  <si>
    <t>Polr2g</t>
  </si>
  <si>
    <t>0.000218386554153534</t>
  </si>
  <si>
    <t>Bmyc</t>
  </si>
  <si>
    <t>8.8482021179472e-06</t>
  </si>
  <si>
    <t>Tap2</t>
  </si>
  <si>
    <t>0.00776314912872656</t>
  </si>
  <si>
    <t>Heatr1</t>
  </si>
  <si>
    <t>0.000520488103542857</t>
  </si>
  <si>
    <t>Herc3</t>
  </si>
  <si>
    <t>0.000238685109514704</t>
  </si>
  <si>
    <t>Adam33</t>
  </si>
  <si>
    <t>0.0296080804036827</t>
  </si>
  <si>
    <t>Nup43</t>
  </si>
  <si>
    <t>0.0210893232699416</t>
  </si>
  <si>
    <t>Tpst2</t>
  </si>
  <si>
    <t>0.00777152192997479</t>
  </si>
  <si>
    <t>Pask</t>
  </si>
  <si>
    <t>0.0360447142048627</t>
  </si>
  <si>
    <t>Snx2</t>
  </si>
  <si>
    <t>0.00156988701018939</t>
  </si>
  <si>
    <t>Rrad</t>
  </si>
  <si>
    <t>0.0133621483027053</t>
  </si>
  <si>
    <t>Plxnd1</t>
  </si>
  <si>
    <t>5.59345923940806e-05</t>
  </si>
  <si>
    <t>Dtwd2</t>
  </si>
  <si>
    <t>0.00643002855477054</t>
  </si>
  <si>
    <t>Ctsh</t>
  </si>
  <si>
    <t>5.66735301992417e-05</t>
  </si>
  <si>
    <t>Prps1</t>
  </si>
  <si>
    <t>0.000144276744800314</t>
  </si>
  <si>
    <t>Arhgef18</t>
  </si>
  <si>
    <t>1.62552151178653e-05</t>
  </si>
  <si>
    <t>Rfc4</t>
  </si>
  <si>
    <t>0.0345275711459828</t>
  </si>
  <si>
    <t>Creld2</t>
  </si>
  <si>
    <t>0.0173732231013032</t>
  </si>
  <si>
    <t>Rps6ka5</t>
  </si>
  <si>
    <t>0.0330646946528481</t>
  </si>
  <si>
    <t>Prim1</t>
  </si>
  <si>
    <t>0.000178879531816109</t>
  </si>
  <si>
    <t>Prxl2b</t>
  </si>
  <si>
    <t>0.0124409559479993</t>
  </si>
  <si>
    <t>Cdc45</t>
  </si>
  <si>
    <t>0.00658076939121567</t>
  </si>
  <si>
    <t>Ifnar2</t>
  </si>
  <si>
    <t>0.00377830123154965</t>
  </si>
  <si>
    <t>Ift140</t>
  </si>
  <si>
    <t>6.53109169766726e-06</t>
  </si>
  <si>
    <t>Nt5c3b</t>
  </si>
  <si>
    <t>3.29780162056968e-05</t>
  </si>
  <si>
    <t>Gemin6</t>
  </si>
  <si>
    <t>0.0354941001210882</t>
  </si>
  <si>
    <t>Nrip2</t>
  </si>
  <si>
    <t>0.0420565879185709</t>
  </si>
  <si>
    <t>Crlf2</t>
  </si>
  <si>
    <t>0.000182817578469135</t>
  </si>
  <si>
    <t>Prr33</t>
  </si>
  <si>
    <t>0.0198837980134066</t>
  </si>
  <si>
    <t>Sdad1</t>
  </si>
  <si>
    <t>7.74364883096072e-05</t>
  </si>
  <si>
    <t>Flvcr1</t>
  </si>
  <si>
    <t>0.0197701620949891</t>
  </si>
  <si>
    <t>Pwp2</t>
  </si>
  <si>
    <t>0.000122434189801285</t>
  </si>
  <si>
    <t>Chek1</t>
  </si>
  <si>
    <t>0.00657273666345818</t>
  </si>
  <si>
    <t>Chpf2</t>
  </si>
  <si>
    <t>0.00120460452398965</t>
  </si>
  <si>
    <t>Nt5dc2</t>
  </si>
  <si>
    <t>0.0461725797252694</t>
  </si>
  <si>
    <t>Castor2</t>
  </si>
  <si>
    <t>0.00482033057001415</t>
  </si>
  <si>
    <t>Rab8b</t>
  </si>
  <si>
    <t>1.29816310526142e-05</t>
  </si>
  <si>
    <t>Mdc1</t>
  </si>
  <si>
    <t>0.000739405259700909</t>
  </si>
  <si>
    <t>Itpkb</t>
  </si>
  <si>
    <t>0.00295796889813028</t>
  </si>
  <si>
    <t>Shld3</t>
  </si>
  <si>
    <t>0.0268166538565108</t>
  </si>
  <si>
    <t>Glipr1</t>
  </si>
  <si>
    <t>0.0181181394899928</t>
  </si>
  <si>
    <t>Bid</t>
  </si>
  <si>
    <t>9.99984937695417e-05</t>
  </si>
  <si>
    <t>Cacnb3</t>
  </si>
  <si>
    <t>0.0420363337157031</t>
  </si>
  <si>
    <t>Trmt112-ps2</t>
  </si>
  <si>
    <t>0.00289879348893189</t>
  </si>
  <si>
    <t>Cul9</t>
  </si>
  <si>
    <t>0.0112012500490147</t>
  </si>
  <si>
    <t>Pacsin1</t>
  </si>
  <si>
    <t>0.00683046494017661</t>
  </si>
  <si>
    <t>Sinhcaf</t>
  </si>
  <si>
    <t>0.00220600352338647</t>
  </si>
  <si>
    <t>H2-Q9</t>
  </si>
  <si>
    <t>0.0224317770975543</t>
  </si>
  <si>
    <t>Cdca5</t>
  </si>
  <si>
    <t>0.0094005335915528</t>
  </si>
  <si>
    <t>Wdr89</t>
  </si>
  <si>
    <t>0.0477207894714495</t>
  </si>
  <si>
    <t>Snrpf</t>
  </si>
  <si>
    <t>0.000694128647938845</t>
  </si>
  <si>
    <t>Dnase2a</t>
  </si>
  <si>
    <t>0.0119847085968366</t>
  </si>
  <si>
    <t>Sp4</t>
  </si>
  <si>
    <t>0.00107143714546782</t>
  </si>
  <si>
    <t>Rps3a2</t>
  </si>
  <si>
    <t>0.00987296903601447</t>
  </si>
  <si>
    <t>Rbm12b1</t>
  </si>
  <si>
    <t>0.00494258742362986</t>
  </si>
  <si>
    <t>Recql4</t>
  </si>
  <si>
    <t>0.0218365749116185</t>
  </si>
  <si>
    <t>Kti12</t>
  </si>
  <si>
    <t>0.000494212255808553</t>
  </si>
  <si>
    <t>Tlr12</t>
  </si>
  <si>
    <t>0.00131332279189859</t>
  </si>
  <si>
    <t>Coro7</t>
  </si>
  <si>
    <t>0.000105352258521691</t>
  </si>
  <si>
    <t>Tspan4</t>
  </si>
  <si>
    <t>0.00570287512217204</t>
  </si>
  <si>
    <t>Sacs</t>
  </si>
  <si>
    <t>0.00142805742889922</t>
  </si>
  <si>
    <t>Gsap</t>
  </si>
  <si>
    <t>0.000222592342783328</t>
  </si>
  <si>
    <t>Stk11ip</t>
  </si>
  <si>
    <t>0.000229869526739866</t>
  </si>
  <si>
    <t>Nle1</t>
  </si>
  <si>
    <t>0.00253726518239636</t>
  </si>
  <si>
    <t>0.000768167841763937</t>
  </si>
  <si>
    <t>Tap1</t>
  </si>
  <si>
    <t>0.000558391448143189</t>
  </si>
  <si>
    <t>Ccnj</t>
  </si>
  <si>
    <t>0.00367271021745366</t>
  </si>
  <si>
    <t>Acyp1</t>
  </si>
  <si>
    <t>0.0064528491949269</t>
  </si>
  <si>
    <t>Dpy19l1</t>
  </si>
  <si>
    <t>0.00168811468074585</t>
  </si>
  <si>
    <t>Adgre5</t>
  </si>
  <si>
    <t>2.26297593173808e-05</t>
  </si>
  <si>
    <t>Zc3h12d</t>
  </si>
  <si>
    <t>0.000283538332565723</t>
  </si>
  <si>
    <t>Xrcc1</t>
  </si>
  <si>
    <t>6.04530130514458e-05</t>
  </si>
  <si>
    <t>Cdk17</t>
  </si>
  <si>
    <t>0.000535653415700775</t>
  </si>
  <si>
    <t>Mtr</t>
  </si>
  <si>
    <t>0.0236603139263819</t>
  </si>
  <si>
    <t>Igflr1</t>
  </si>
  <si>
    <t>0.000144283149119566</t>
  </si>
  <si>
    <t>Orai2</t>
  </si>
  <si>
    <t>0.00104137411997572</t>
  </si>
  <si>
    <t>Cad</t>
  </si>
  <si>
    <t>0.000180231391088385</t>
  </si>
  <si>
    <t>Lrrc8c</t>
  </si>
  <si>
    <t>0.00155739994022266</t>
  </si>
  <si>
    <t>Dnmt1</t>
  </si>
  <si>
    <t>2.16893146340299e-05</t>
  </si>
  <si>
    <t>Tipin</t>
  </si>
  <si>
    <t>0.000101282771824397</t>
  </si>
  <si>
    <t>Tpst1</t>
  </si>
  <si>
    <t>0.000264962944289291</t>
  </si>
  <si>
    <t>Rcl1</t>
  </si>
  <si>
    <t>0.0155081117806228</t>
  </si>
  <si>
    <t>Trp53inp1</t>
  </si>
  <si>
    <t>0.000765176653254071</t>
  </si>
  <si>
    <t>Arid3a</t>
  </si>
  <si>
    <t>0.00100147809831941</t>
  </si>
  <si>
    <t>Podnl1</t>
  </si>
  <si>
    <t>0.0302161216922403</t>
  </si>
  <si>
    <t>Prmt7</t>
  </si>
  <si>
    <t>0.00276207899749829</t>
  </si>
  <si>
    <t>Trmo</t>
  </si>
  <si>
    <t>0.00106752023535096</t>
  </si>
  <si>
    <t>Zbtb5</t>
  </si>
  <si>
    <t>0.00919839835720849</t>
  </si>
  <si>
    <t>Plaur</t>
  </si>
  <si>
    <t>0.000364158655084912</t>
  </si>
  <si>
    <t>Ilf3</t>
  </si>
  <si>
    <t>4.75339883201024e-05</t>
  </si>
  <si>
    <t>Git2</t>
  </si>
  <si>
    <t>8.05534187034648e-06</t>
  </si>
  <si>
    <t>Ptpn1</t>
  </si>
  <si>
    <t>9.73332918831792e-07</t>
  </si>
  <si>
    <t>Cxcl12</t>
  </si>
  <si>
    <t>0.000262228692616523</t>
  </si>
  <si>
    <t>Sesn1</t>
  </si>
  <si>
    <t>0.00025485785233455</t>
  </si>
  <si>
    <t>Slc15a4</t>
  </si>
  <si>
    <t>6.88031372029616e-05</t>
  </si>
  <si>
    <t>Hdhd5</t>
  </si>
  <si>
    <t>0.00312699580268823</t>
  </si>
  <si>
    <t>Hdac10</t>
  </si>
  <si>
    <t>5.49022968667991e-06</t>
  </si>
  <si>
    <t>Bri3bp</t>
  </si>
  <si>
    <t>4.96970744778445e-06</t>
  </si>
  <si>
    <t>Hps3</t>
  </si>
  <si>
    <t>1.16061215484869e-05</t>
  </si>
  <si>
    <t>Camkk1</t>
  </si>
  <si>
    <t>0.0150219645430209</t>
  </si>
  <si>
    <t>Brca1</t>
  </si>
  <si>
    <t>0.00860490982093645</t>
  </si>
  <si>
    <t>Nin</t>
  </si>
  <si>
    <t>0.00312398371494576</t>
  </si>
  <si>
    <t>Ldb1</t>
  </si>
  <si>
    <t>9.61124634678358e-05</t>
  </si>
  <si>
    <t>Limk1</t>
  </si>
  <si>
    <t>0.00011171955730045</t>
  </si>
  <si>
    <t>Phf1</t>
  </si>
  <si>
    <t>9.36502052633705e-07</t>
  </si>
  <si>
    <t>Man2a2</t>
  </si>
  <si>
    <t>0.000124326902489765</t>
  </si>
  <si>
    <t>0.00271686662230799</t>
  </si>
  <si>
    <t>Irf8</t>
  </si>
  <si>
    <t>1.26805624071721e-07</t>
  </si>
  <si>
    <t>Nol9</t>
  </si>
  <si>
    <t>1.57315401383288e-06</t>
  </si>
  <si>
    <t>Rnf157</t>
  </si>
  <si>
    <t>0.00316473961216876</t>
  </si>
  <si>
    <t>Tasor2</t>
  </si>
  <si>
    <t>0.00155579542260911</t>
  </si>
  <si>
    <t>Shld1</t>
  </si>
  <si>
    <t>0.00460978192191072</t>
  </si>
  <si>
    <t>Hat1</t>
  </si>
  <si>
    <t>0.000853128857133721</t>
  </si>
  <si>
    <t>Rad51c</t>
  </si>
  <si>
    <t>0.00252510114508541</t>
  </si>
  <si>
    <t>Map4k4</t>
  </si>
  <si>
    <t>2.19712614490707e-06</t>
  </si>
  <si>
    <t>Slc9a9</t>
  </si>
  <si>
    <t>0.017280523754811</t>
  </si>
  <si>
    <t>Smap2</t>
  </si>
  <si>
    <t>0.000140734549489951</t>
  </si>
  <si>
    <t>Atp13a2</t>
  </si>
  <si>
    <t>4.51931854639407e-05</t>
  </si>
  <si>
    <t>Samhd1</t>
  </si>
  <si>
    <t>3.96787581336268e-05</t>
  </si>
  <si>
    <t>Tubb5</t>
  </si>
  <si>
    <t>5.47941125333125e-06</t>
  </si>
  <si>
    <t>Iqcb1</t>
  </si>
  <si>
    <t>0.027861471883827</t>
  </si>
  <si>
    <t>Slc16a10</t>
  </si>
  <si>
    <t>0.0162802724052116</t>
  </si>
  <si>
    <t>Pde4b</t>
  </si>
  <si>
    <t>1.52708167190095e-05</t>
  </si>
  <si>
    <t>Nol10</t>
  </si>
  <si>
    <t>0.000246814303789925</t>
  </si>
  <si>
    <t>Trmt13</t>
  </si>
  <si>
    <t>0.000201168611844399</t>
  </si>
  <si>
    <t>Rrp1b</t>
  </si>
  <si>
    <t>1.84521142751973e-05</t>
  </si>
  <si>
    <t>Nfatc2</t>
  </si>
  <si>
    <t>3.3197498509715e-05</t>
  </si>
  <si>
    <t>Nanos1</t>
  </si>
  <si>
    <t>0.0442926376169649</t>
  </si>
  <si>
    <t>Prr5l</t>
  </si>
  <si>
    <t>0.00309053134305469</t>
  </si>
  <si>
    <t>Snhg12</t>
  </si>
  <si>
    <t>0.000316398297858938</t>
  </si>
  <si>
    <t>Fhl3</t>
  </si>
  <si>
    <t>0.000147290644116807</t>
  </si>
  <si>
    <t>Rgs10</t>
  </si>
  <si>
    <t>0.00206700550149512</t>
  </si>
  <si>
    <t>Mtap</t>
  </si>
  <si>
    <t>0.00108683321023209</t>
  </si>
  <si>
    <t>Aaas</t>
  </si>
  <si>
    <t>6.08220690201774e-07</t>
  </si>
  <si>
    <t>Oas1b</t>
  </si>
  <si>
    <t>0.00741462018980982</t>
  </si>
  <si>
    <t>Il12rb1</t>
  </si>
  <si>
    <t>0.000535967341924009</t>
  </si>
  <si>
    <t>Nfkb2</t>
  </si>
  <si>
    <t>1.43006228094742e-07</t>
  </si>
  <si>
    <t>Brca2</t>
  </si>
  <si>
    <t>0.00555754023650362</t>
  </si>
  <si>
    <t>E2f1</t>
  </si>
  <si>
    <t>3.88272218706075e-06</t>
  </si>
  <si>
    <t>Mphosph9</t>
  </si>
  <si>
    <t>0.000391900906837974</t>
  </si>
  <si>
    <t>Ptafr</t>
  </si>
  <si>
    <t>0.00158278323907134</t>
  </si>
  <si>
    <t>Rrm2</t>
  </si>
  <si>
    <t>0.00216917969076617</t>
  </si>
  <si>
    <t>Ctrl</t>
  </si>
  <si>
    <t>0.0262294628300177</t>
  </si>
  <si>
    <t>H2-Q4</t>
  </si>
  <si>
    <t>0.00156996388258437</t>
  </si>
  <si>
    <t>Ercc6l</t>
  </si>
  <si>
    <t>0.0232271479330939</t>
  </si>
  <si>
    <t>Pacc1</t>
  </si>
  <si>
    <t>0.0246022491432105</t>
  </si>
  <si>
    <t>Patz1</t>
  </si>
  <si>
    <t>0.000262287198613052</t>
  </si>
  <si>
    <t>Sik1</t>
  </si>
  <si>
    <t>0.00014628953069694</t>
  </si>
  <si>
    <t>Cdin1</t>
  </si>
  <si>
    <t>0.0161142945756657</t>
  </si>
  <si>
    <t>Sesn3</t>
  </si>
  <si>
    <t>0.00345899882398637</t>
  </si>
  <si>
    <t>Chsy1</t>
  </si>
  <si>
    <t>3.34902844040358e-05</t>
  </si>
  <si>
    <t>Stoml1</t>
  </si>
  <si>
    <t>0.000596453309635826</t>
  </si>
  <si>
    <t>Mss51</t>
  </si>
  <si>
    <t>0.00393197542177822</t>
  </si>
  <si>
    <t>Dusp7</t>
  </si>
  <si>
    <t>1.49264596879414e-05</t>
  </si>
  <si>
    <t>Trerf1</t>
  </si>
  <si>
    <t>0.00236117134142625</t>
  </si>
  <si>
    <t>Stk4</t>
  </si>
  <si>
    <t>7.96362440450696e-08</t>
  </si>
  <si>
    <t>Tcf3</t>
  </si>
  <si>
    <t>3.77140292363309e-08</t>
  </si>
  <si>
    <t>Ggct</t>
  </si>
  <si>
    <t>0.000267042234806151</t>
  </si>
  <si>
    <t>Gar1</t>
  </si>
  <si>
    <t>0.00106033364421097</t>
  </si>
  <si>
    <t>Eif5a2</t>
  </si>
  <si>
    <t>0.0119618839069749</t>
  </si>
  <si>
    <t>Map3k1</t>
  </si>
  <si>
    <t>2.47749397751092e-05</t>
  </si>
  <si>
    <t>Klrk1</t>
  </si>
  <si>
    <t>0.0413927427570033</t>
  </si>
  <si>
    <t>Ccdc134</t>
  </si>
  <si>
    <t>9.68338531195059e-05</t>
  </si>
  <si>
    <t>Ubash3b</t>
  </si>
  <si>
    <t>0.00823982265468101</t>
  </si>
  <si>
    <t>LOC102637792</t>
  </si>
  <si>
    <t>0.00792528603125326</t>
  </si>
  <si>
    <t>Cdc7</t>
  </si>
  <si>
    <t>9.47845221119504e-05</t>
  </si>
  <si>
    <t>Tmem184c</t>
  </si>
  <si>
    <t>0.000115678901476967</t>
  </si>
  <si>
    <t>Jade2</t>
  </si>
  <si>
    <t>2.94197826025038e-06</t>
  </si>
  <si>
    <t>Tma16</t>
  </si>
  <si>
    <t>0.0457688314079028</t>
  </si>
  <si>
    <t>Map1s</t>
  </si>
  <si>
    <t>1.62556020608681e-06</t>
  </si>
  <si>
    <t>Zfp362</t>
  </si>
  <si>
    <t>9.77742499844864e-08</t>
  </si>
  <si>
    <t>LOC100861749</t>
  </si>
  <si>
    <t>0.00229908377955993</t>
  </si>
  <si>
    <t>Ap1m1</t>
  </si>
  <si>
    <t>1.10434345949512e-06</t>
  </si>
  <si>
    <t>Igf2bp3</t>
  </si>
  <si>
    <t>0.0067113250624588</t>
  </si>
  <si>
    <t>Gbp5</t>
  </si>
  <si>
    <t>0.0119772605902276</t>
  </si>
  <si>
    <t>Cdc6</t>
  </si>
  <si>
    <t>0.00232803489306258</t>
  </si>
  <si>
    <t>Setx</t>
  </si>
  <si>
    <t>2.05099905161019e-05</t>
  </si>
  <si>
    <t>Zbtb46</t>
  </si>
  <si>
    <t>0.0124673860717563</t>
  </si>
  <si>
    <t>Cdt1</t>
  </si>
  <si>
    <t>0.000715624387876748</t>
  </si>
  <si>
    <t>Dzip1</t>
  </si>
  <si>
    <t>0.00983351513070399</t>
  </si>
  <si>
    <t>Ikzf4</t>
  </si>
  <si>
    <t>0.00853583694081756</t>
  </si>
  <si>
    <t>Cdh24</t>
  </si>
  <si>
    <t>0.00160636962125031</t>
  </si>
  <si>
    <t>Pitpnc1</t>
  </si>
  <si>
    <t>0.000204036140537422</t>
  </si>
  <si>
    <t>Nr4a1</t>
  </si>
  <si>
    <t>1.61364568706515e-05</t>
  </si>
  <si>
    <t>Polr1a</t>
  </si>
  <si>
    <t>2.10395734607114e-05</t>
  </si>
  <si>
    <t>Msh5</t>
  </si>
  <si>
    <t>0.00551072751949849</t>
  </si>
  <si>
    <t>Dusp5</t>
  </si>
  <si>
    <t>0.0012796658403831</t>
  </si>
  <si>
    <t>Mif4gd</t>
  </si>
  <si>
    <t>2.04115012600141e-06</t>
  </si>
  <si>
    <t>Etnk1</t>
  </si>
  <si>
    <t>1.37790769788105e-05</t>
  </si>
  <si>
    <t>Stk17b</t>
  </si>
  <si>
    <t>0.000165908594185614</t>
  </si>
  <si>
    <t>Abca1</t>
  </si>
  <si>
    <t>3.80874568007428e-06</t>
  </si>
  <si>
    <t>Trmt112</t>
  </si>
  <si>
    <t>5.29606791630198e-06</t>
  </si>
  <si>
    <t>Msh6</t>
  </si>
  <si>
    <t>0.000147560837900928</t>
  </si>
  <si>
    <t>Rhebl1</t>
  </si>
  <si>
    <t>0.00363247864923579</t>
  </si>
  <si>
    <t>Tmem132a</t>
  </si>
  <si>
    <t>0.00259520971341494</t>
  </si>
  <si>
    <t>Ccdc38</t>
  </si>
  <si>
    <t>0.046853067703536</t>
  </si>
  <si>
    <t>Atxn7l2</t>
  </si>
  <si>
    <t>0.00132696409389451</t>
  </si>
  <si>
    <t>Ddhd1</t>
  </si>
  <si>
    <t>3.81245212500347e-06</t>
  </si>
  <si>
    <t>Rnf123</t>
  </si>
  <si>
    <t>1.35317833464331e-05</t>
  </si>
  <si>
    <t>Pym1</t>
  </si>
  <si>
    <t>4.98661382246944e-05</t>
  </si>
  <si>
    <t>9930111J21Rik1</t>
  </si>
  <si>
    <t>0.0184014640810541</t>
  </si>
  <si>
    <t>Rubcn</t>
  </si>
  <si>
    <t>3.59990795585089e-05</t>
  </si>
  <si>
    <t>Tk2</t>
  </si>
  <si>
    <t>0.000778152853442392</t>
  </si>
  <si>
    <t>Ppm1k</t>
  </si>
  <si>
    <t>0.000102066832864575</t>
  </si>
  <si>
    <t>Troap</t>
  </si>
  <si>
    <t>0.00226535855957029</t>
  </si>
  <si>
    <t>Renbp</t>
  </si>
  <si>
    <t>0.00186293475110394</t>
  </si>
  <si>
    <t>Smchd1</t>
  </si>
  <si>
    <t>8.49317385460621e-05</t>
  </si>
  <si>
    <t>Calhm2</t>
  </si>
  <si>
    <t>0.000245017461060471</t>
  </si>
  <si>
    <t>Thada</t>
  </si>
  <si>
    <t>0.00019302652581828</t>
  </si>
  <si>
    <t>Mcm6</t>
  </si>
  <si>
    <t>0.000175289503315379</t>
  </si>
  <si>
    <t>Csk</t>
  </si>
  <si>
    <t>5.98299283221632e-07</t>
  </si>
  <si>
    <t>Klrd1</t>
  </si>
  <si>
    <t>0.021886591572493</t>
  </si>
  <si>
    <t>Elk3</t>
  </si>
  <si>
    <t>1.56130415710966e-05</t>
  </si>
  <si>
    <t>Gramd1b</t>
  </si>
  <si>
    <t>0.000105444440972604</t>
  </si>
  <si>
    <t>Smyd5</t>
  </si>
  <si>
    <t>3.10758052418216e-06</t>
  </si>
  <si>
    <t>Faap24</t>
  </si>
  <si>
    <t>0.000329474884845747</t>
  </si>
  <si>
    <t>Psip1</t>
  </si>
  <si>
    <t>1.1412495070659e-06</t>
  </si>
  <si>
    <t>Nsun5</t>
  </si>
  <si>
    <t>0.0027139462288111</t>
  </si>
  <si>
    <t>Mob3a</t>
  </si>
  <si>
    <t>5.30405548424285e-07</t>
  </si>
  <si>
    <t>Ppan</t>
  </si>
  <si>
    <t>2.67549592289763e-05</t>
  </si>
  <si>
    <t>Cdc25b</t>
  </si>
  <si>
    <t>0.000242962438895398</t>
  </si>
  <si>
    <t>Ccm2</t>
  </si>
  <si>
    <t>8.34868112462855e-08</t>
  </si>
  <si>
    <t>Abhd8</t>
  </si>
  <si>
    <t>0.00287874677712756</t>
  </si>
  <si>
    <t>Cdkn2d</t>
  </si>
  <si>
    <t>4.01862718100135e-05</t>
  </si>
  <si>
    <t>Tmsb4x</t>
  </si>
  <si>
    <t>4.26703894686316e-05</t>
  </si>
  <si>
    <t>Lst1</t>
  </si>
  <si>
    <t>0.00329462510173345</t>
  </si>
  <si>
    <t>Mllt6</t>
  </si>
  <si>
    <t>7.22330848318963e-08</t>
  </si>
  <si>
    <t>Snx20</t>
  </si>
  <si>
    <t>4.14794841549372e-05</t>
  </si>
  <si>
    <t>Nup153</t>
  </si>
  <si>
    <t>0.000104027540444145</t>
  </si>
  <si>
    <t>Tmed8</t>
  </si>
  <si>
    <t>0.000964771488352206</t>
  </si>
  <si>
    <t>B9d2</t>
  </si>
  <si>
    <t>5.49562531866131e-06</t>
  </si>
  <si>
    <t>Zeb2os</t>
  </si>
  <si>
    <t>0.00354518140172271</t>
  </si>
  <si>
    <t>Fen1</t>
  </si>
  <si>
    <t>1.61774215222204e-05</t>
  </si>
  <si>
    <t>Zfp811</t>
  </si>
  <si>
    <t>0.00945085446443992</t>
  </si>
  <si>
    <t>Pole</t>
  </si>
  <si>
    <t>3.31957969813758e-05</t>
  </si>
  <si>
    <t>Atp1a2</t>
  </si>
  <si>
    <t>0.00036995184502055</t>
  </si>
  <si>
    <t>Slc25a22</t>
  </si>
  <si>
    <t>0.0150576279813215</t>
  </si>
  <si>
    <t>Pms2</t>
  </si>
  <si>
    <t>0.00136973642151819</t>
  </si>
  <si>
    <t>Sh2d1b1</t>
  </si>
  <si>
    <t>0.03265667473222</t>
  </si>
  <si>
    <t>Sgk3</t>
  </si>
  <si>
    <t>0.00127616883891143</t>
  </si>
  <si>
    <t>Inka1</t>
  </si>
  <si>
    <t>0.0318993668080397</t>
  </si>
  <si>
    <t>Nmb</t>
  </si>
  <si>
    <t>0.0129972105410674</t>
  </si>
  <si>
    <t>Gtdc1</t>
  </si>
  <si>
    <t>0.00235502654767366</t>
  </si>
  <si>
    <t>Mthfd1l</t>
  </si>
  <si>
    <t>6.07845423273356e-05</t>
  </si>
  <si>
    <t>Ankrd44</t>
  </si>
  <si>
    <t>5.5067595014013e-06</t>
  </si>
  <si>
    <t>Tm6sf1</t>
  </si>
  <si>
    <t>0.000239142366395756</t>
  </si>
  <si>
    <t>Shld2</t>
  </si>
  <si>
    <t>0.012650670848346</t>
  </si>
  <si>
    <t>Cybc1</t>
  </si>
  <si>
    <t>2.74906936275461e-07</t>
  </si>
  <si>
    <t>Slc43a1</t>
  </si>
  <si>
    <t>0.0150889702467923</t>
  </si>
  <si>
    <t>Fyb</t>
  </si>
  <si>
    <t>0.0028736685608508</t>
  </si>
  <si>
    <t>Rrp15</t>
  </si>
  <si>
    <t>0.0115138881778759</t>
  </si>
  <si>
    <t>Kcnip2</t>
  </si>
  <si>
    <t>0.00750267090501547</t>
  </si>
  <si>
    <t>Slc26a10</t>
  </si>
  <si>
    <t>0.000227079171199527</t>
  </si>
  <si>
    <t>Ccdc85a</t>
  </si>
  <si>
    <t>0.041515405232686</t>
  </si>
  <si>
    <t>Twf2</t>
  </si>
  <si>
    <t>3.83149979236584e-05</t>
  </si>
  <si>
    <t>Pepd</t>
  </si>
  <si>
    <t>0.0240396883202018</t>
  </si>
  <si>
    <t>Ephx1</t>
  </si>
  <si>
    <t>0.00222921907435851</t>
  </si>
  <si>
    <t>Marcksl1-ps3</t>
  </si>
  <si>
    <t>0.0388032765383668</t>
  </si>
  <si>
    <t>Zfp318</t>
  </si>
  <si>
    <t>1.00698009399454e-05</t>
  </si>
  <si>
    <t>Txndc16</t>
  </si>
  <si>
    <t>0.00201428902153584</t>
  </si>
  <si>
    <t>Gna15</t>
  </si>
  <si>
    <t>0.0107970622513153</t>
  </si>
  <si>
    <t>0.000261982889949945</t>
  </si>
  <si>
    <t>Adgrg6</t>
  </si>
  <si>
    <t>0.00702075293657798</t>
  </si>
  <si>
    <t>AI847159</t>
  </si>
  <si>
    <t>0.0449950213268946</t>
  </si>
  <si>
    <t>Mppe1</t>
  </si>
  <si>
    <t>0.000712291434343673</t>
  </si>
  <si>
    <t>Mrgpre</t>
  </si>
  <si>
    <t>0.0364956130859819</t>
  </si>
  <si>
    <t>Slc2a3</t>
  </si>
  <si>
    <t>0.00508937351849062</t>
  </si>
  <si>
    <t>Nr1h3</t>
  </si>
  <si>
    <t>7.65726969117726e-05</t>
  </si>
  <si>
    <t>Dtnb</t>
  </si>
  <si>
    <t>0.0218482530090843</t>
  </si>
  <si>
    <t>Morrbid</t>
  </si>
  <si>
    <t>0.0134381105337101</t>
  </si>
  <si>
    <t>Trmt61a</t>
  </si>
  <si>
    <t>2.4415125957428e-05</t>
  </si>
  <si>
    <t>Fam167b</t>
  </si>
  <si>
    <t>0.0177976305326446</t>
  </si>
  <si>
    <t>Ciita</t>
  </si>
  <si>
    <t>0.000124428969893035</t>
  </si>
  <si>
    <t>Lyst</t>
  </si>
  <si>
    <t>0.000186238201132335</t>
  </si>
  <si>
    <t>Focad</t>
  </si>
  <si>
    <t>0.000203994557136663</t>
  </si>
  <si>
    <t>LOC118567533</t>
  </si>
  <si>
    <t>0.000745308331586598</t>
  </si>
  <si>
    <t>Tmem151b</t>
  </si>
  <si>
    <t>0.0244057347822242</t>
  </si>
  <si>
    <t>LOC118568652</t>
  </si>
  <si>
    <t>0.00302823621474202</t>
  </si>
  <si>
    <t>Tgtp2</t>
  </si>
  <si>
    <t>0.0036399423670731</t>
  </si>
  <si>
    <t>Pygl</t>
  </si>
  <si>
    <t>0.00997106398366315</t>
  </si>
  <si>
    <t>Shisa5</t>
  </si>
  <si>
    <t>5.17619807762704e-06</t>
  </si>
  <si>
    <t>Sphk1</t>
  </si>
  <si>
    <t>0.0036539724051997</t>
  </si>
  <si>
    <t>Kif18b</t>
  </si>
  <si>
    <t>0.00144828022288406</t>
  </si>
  <si>
    <t>Pip4k2b</t>
  </si>
  <si>
    <t>5.47513587178999e-08</t>
  </si>
  <si>
    <t>Prr3</t>
  </si>
  <si>
    <t>3.32438429889389e-05</t>
  </si>
  <si>
    <t>Ly6i</t>
  </si>
  <si>
    <t>0.00664693810106146</t>
  </si>
  <si>
    <t>Ltk</t>
  </si>
  <si>
    <t>0.0396652361189609</t>
  </si>
  <si>
    <t>Zfp382</t>
  </si>
  <si>
    <t>0.0214577106105891</t>
  </si>
  <si>
    <t>Aif1</t>
  </si>
  <si>
    <t>0.00406871882902364</t>
  </si>
  <si>
    <t>Ggta1</t>
  </si>
  <si>
    <t>0.00124550202720899</t>
  </si>
  <si>
    <t>Dapp1</t>
  </si>
  <si>
    <t>0.000133076395337227</t>
  </si>
  <si>
    <t>Glipr2</t>
  </si>
  <si>
    <t>0.000345816563258828</t>
  </si>
  <si>
    <t>Upf2</t>
  </si>
  <si>
    <t>2.720817861489e-05</t>
  </si>
  <si>
    <t>Mycbp2</t>
  </si>
  <si>
    <t>0.000102262220537492</t>
  </si>
  <si>
    <t>Myo1f</t>
  </si>
  <si>
    <t>0.00146247717502973</t>
  </si>
  <si>
    <t>Rpa1</t>
  </si>
  <si>
    <t>4.74185996981459e-06</t>
  </si>
  <si>
    <t>Proz</t>
  </si>
  <si>
    <t>0.00834241540239087</t>
  </si>
  <si>
    <t>Poli</t>
  </si>
  <si>
    <t>0.000160388759699465</t>
  </si>
  <si>
    <t>Nap1l1</t>
  </si>
  <si>
    <t>7.87611307969111e-08</t>
  </si>
  <si>
    <t>Asf1b</t>
  </si>
  <si>
    <t>5.92228333581712e-05</t>
  </si>
  <si>
    <t>Slx4</t>
  </si>
  <si>
    <t>1.81784981346099e-07</t>
  </si>
  <si>
    <t>Nfam1</t>
  </si>
  <si>
    <t>0.000190178116562516</t>
  </si>
  <si>
    <t>Prmt3</t>
  </si>
  <si>
    <t>5.92405440388652e-05</t>
  </si>
  <si>
    <t>Sun2</t>
  </si>
  <si>
    <t>0.0014941756672275</t>
  </si>
  <si>
    <t>Nkg7</t>
  </si>
  <si>
    <t>0.00970449759671053</t>
  </si>
  <si>
    <t>Kdm2b</t>
  </si>
  <si>
    <t>6.73287416497821e-05</t>
  </si>
  <si>
    <t>Eme1</t>
  </si>
  <si>
    <t>0.00716362556108524</t>
  </si>
  <si>
    <t>Trim34a</t>
  </si>
  <si>
    <t>0.00093589779660396</t>
  </si>
  <si>
    <t>Pirb</t>
  </si>
  <si>
    <t>0.00159799150732523</t>
  </si>
  <si>
    <t>Lyz2</t>
  </si>
  <si>
    <t>3.14575535251953e-06</t>
  </si>
  <si>
    <t>Elmo1</t>
  </si>
  <si>
    <t>8.50082193367736e-10</t>
  </si>
  <si>
    <t>Snhg15</t>
  </si>
  <si>
    <t>0.000928918603581262</t>
  </si>
  <si>
    <t>Tnfsf9</t>
  </si>
  <si>
    <t>0.0342438212165682</t>
  </si>
  <si>
    <t>Tex30</t>
  </si>
  <si>
    <t>0.0057159315955858</t>
  </si>
  <si>
    <t>Nrm</t>
  </si>
  <si>
    <t>3.46005869005961e-05</t>
  </si>
  <si>
    <t>Grk2</t>
  </si>
  <si>
    <t>4.66436141060637e-10</t>
  </si>
  <si>
    <t>Pus7l</t>
  </si>
  <si>
    <t>0.000204479935609058</t>
  </si>
  <si>
    <t>Arpc5l</t>
  </si>
  <si>
    <t>3.9055753964213e-08</t>
  </si>
  <si>
    <t>Slc15a3</t>
  </si>
  <si>
    <t>1.46229532082082e-07</t>
  </si>
  <si>
    <t>Fbxo48</t>
  </si>
  <si>
    <t>0.0195023317555582</t>
  </si>
  <si>
    <t>Plekho1</t>
  </si>
  <si>
    <t>7.08177398591415e-06</t>
  </si>
  <si>
    <t>Clec11a</t>
  </si>
  <si>
    <t>0.00474840171946229</t>
  </si>
  <si>
    <t>Ifi27l2a</t>
  </si>
  <si>
    <t>0.0125581474519085</t>
  </si>
  <si>
    <t>Cnp</t>
  </si>
  <si>
    <t>9.84319947701795e-07</t>
  </si>
  <si>
    <t>Batf3</t>
  </si>
  <si>
    <t>0.00896774145788233</t>
  </si>
  <si>
    <t>Clec4e</t>
  </si>
  <si>
    <t>0.0193274319723565</t>
  </si>
  <si>
    <t>Chst2</t>
  </si>
  <si>
    <t>1.29848547293038e-05</t>
  </si>
  <si>
    <t>Inpp4b</t>
  </si>
  <si>
    <t>0.000965382049980963</t>
  </si>
  <si>
    <t>Tmem64</t>
  </si>
  <si>
    <t>4.03199690184677e-05</t>
  </si>
  <si>
    <t>Rilpl2</t>
  </si>
  <si>
    <t>6.98786577483052e-05</t>
  </si>
  <si>
    <t>Adssl1</t>
  </si>
  <si>
    <t>0.0310452199052274</t>
  </si>
  <si>
    <t>Nudt15</t>
  </si>
  <si>
    <t>0.00791075105754964</t>
  </si>
  <si>
    <t>Lbh</t>
  </si>
  <si>
    <t>2.31848260495823e-08</t>
  </si>
  <si>
    <t>Slc46a3</t>
  </si>
  <si>
    <t>0.00132229602027849</t>
  </si>
  <si>
    <t>Slc41a1</t>
  </si>
  <si>
    <t>0.000194630314768562</t>
  </si>
  <si>
    <t>Tgif2</t>
  </si>
  <si>
    <t>5.79737868187371e-05</t>
  </si>
  <si>
    <t>Disc1</t>
  </si>
  <si>
    <t>0.00597047406508141</t>
  </si>
  <si>
    <t>Gypc</t>
  </si>
  <si>
    <t>0.0112900463165006</t>
  </si>
  <si>
    <t>Acod1</t>
  </si>
  <si>
    <t>0.00154233200731077</t>
  </si>
  <si>
    <t>Plekhm3</t>
  </si>
  <si>
    <t>4.06244570604018e-06</t>
  </si>
  <si>
    <t>Actr6</t>
  </si>
  <si>
    <t>0.000764662499318871</t>
  </si>
  <si>
    <t>Asah2</t>
  </si>
  <si>
    <t>0.0241981154730771</t>
  </si>
  <si>
    <t>0.0165723712106962</t>
  </si>
  <si>
    <t>Phxr4</t>
  </si>
  <si>
    <t>0.0233572284433456</t>
  </si>
  <si>
    <t>Uhrf1</t>
  </si>
  <si>
    <t>1.87324713602032e-06</t>
  </si>
  <si>
    <t>Gbp4</t>
  </si>
  <si>
    <t>0.00140367733155774</t>
  </si>
  <si>
    <t>Tmem26</t>
  </si>
  <si>
    <t>0.0190408992839966</t>
  </si>
  <si>
    <t>Trpv2</t>
  </si>
  <si>
    <t>0.00312100969189289</t>
  </si>
  <si>
    <t>Urb1</t>
  </si>
  <si>
    <t>4.47477184709294e-06</t>
  </si>
  <si>
    <t>Oas1c</t>
  </si>
  <si>
    <t>0.0022108389602984</t>
  </si>
  <si>
    <t>LOC118567916</t>
  </si>
  <si>
    <t>0.00141262241791668</t>
  </si>
  <si>
    <t>Snx29</t>
  </si>
  <si>
    <t>7.54186141794647e-05</t>
  </si>
  <si>
    <t>Serpina3f</t>
  </si>
  <si>
    <t>0.00236930185284536</t>
  </si>
  <si>
    <t>Emb</t>
  </si>
  <si>
    <t>0.000355463285686116</t>
  </si>
  <si>
    <t>Mir17hg</t>
  </si>
  <si>
    <t>0.000182502034593928</t>
  </si>
  <si>
    <t>B4galnt1</t>
  </si>
  <si>
    <t>2.6592357356184e-07</t>
  </si>
  <si>
    <t>Ift80</t>
  </si>
  <si>
    <t>0.000440436313512899</t>
  </si>
  <si>
    <t>Strada</t>
  </si>
  <si>
    <t>5.66008968972171e-05</t>
  </si>
  <si>
    <t>Bbs12</t>
  </si>
  <si>
    <t>0.00249244457056024</t>
  </si>
  <si>
    <t>LOC118567558</t>
  </si>
  <si>
    <t>0.000987839400438312</t>
  </si>
  <si>
    <t>C8g</t>
  </si>
  <si>
    <t>0.0323989730004347</t>
  </si>
  <si>
    <t>Tec</t>
  </si>
  <si>
    <t>3.56374570428104e-05</t>
  </si>
  <si>
    <t>Rmi2</t>
  </si>
  <si>
    <t>2.90628359421379e-06</t>
  </si>
  <si>
    <t>Snora70</t>
  </si>
  <si>
    <t>0.0349378589144249</t>
  </si>
  <si>
    <t>Srm</t>
  </si>
  <si>
    <t>7.99125876019324e-07</t>
  </si>
  <si>
    <t>Taf1b</t>
  </si>
  <si>
    <t>0.00573110324040508</t>
  </si>
  <si>
    <t>Ankrd13d</t>
  </si>
  <si>
    <t>0.000170059268792526</t>
  </si>
  <si>
    <t>Syk</t>
  </si>
  <si>
    <t>4.39614232163931e-08</t>
  </si>
  <si>
    <t>Dnajc27</t>
  </si>
  <si>
    <t>0.00269688353161225</t>
  </si>
  <si>
    <t>Prex1</t>
  </si>
  <si>
    <t>0.000129712613398637</t>
  </si>
  <si>
    <t>Insm1</t>
  </si>
  <si>
    <t>0.0351695103725511</t>
  </si>
  <si>
    <t>Fcnc-ps</t>
  </si>
  <si>
    <t>0.00376501812663517</t>
  </si>
  <si>
    <t>Prdm11</t>
  </si>
  <si>
    <t>0.0024460027485281</t>
  </si>
  <si>
    <t>Evi2a</t>
  </si>
  <si>
    <t>9.80648608744716e-06</t>
  </si>
  <si>
    <t>Cyp2b28-ps</t>
  </si>
  <si>
    <t>0.0448562921124123</t>
  </si>
  <si>
    <t>Prr22</t>
  </si>
  <si>
    <t>0.0220390439656523</t>
  </si>
  <si>
    <t>Cblb</t>
  </si>
  <si>
    <t>1.42020312982593e-07</t>
  </si>
  <si>
    <t>Phtf2</t>
  </si>
  <si>
    <t>0.000557219758614603</t>
  </si>
  <si>
    <t>Exo1</t>
  </si>
  <si>
    <t>0.00121698193247029</t>
  </si>
  <si>
    <t>Card6</t>
  </si>
  <si>
    <t>4.04885591907563e-07</t>
  </si>
  <si>
    <t>Zfp52</t>
  </si>
  <si>
    <t>0.00509848598228791</t>
  </si>
  <si>
    <t>Vars</t>
  </si>
  <si>
    <t>1.97538624339226e-10</t>
  </si>
  <si>
    <t>Mex3b</t>
  </si>
  <si>
    <t>0.00369993338209087</t>
  </si>
  <si>
    <t>LOC118568126</t>
  </si>
  <si>
    <t>2.3362491395483e-08</t>
  </si>
  <si>
    <t>Pecam1</t>
  </si>
  <si>
    <t>4.16479856397599e-06</t>
  </si>
  <si>
    <t>Gpr65</t>
  </si>
  <si>
    <t>0.000385952516874754</t>
  </si>
  <si>
    <t>Ccne1</t>
  </si>
  <si>
    <t>1.94826498790728e-05</t>
  </si>
  <si>
    <t>Gga3</t>
  </si>
  <si>
    <t>2.87506736338024e-07</t>
  </si>
  <si>
    <t>Macf1</t>
  </si>
  <si>
    <t>2.0766901344357e-05</t>
  </si>
  <si>
    <t>Bend5</t>
  </si>
  <si>
    <t>0.00198249103773377</t>
  </si>
  <si>
    <t>Etaa1os</t>
  </si>
  <si>
    <t>0.0441194188805312</t>
  </si>
  <si>
    <t>Bmp2k</t>
  </si>
  <si>
    <t>1.98581041851119e-10</t>
  </si>
  <si>
    <t>Xrcc2</t>
  </si>
  <si>
    <t>0.0146104697413838</t>
  </si>
  <si>
    <t>Kif21b</t>
  </si>
  <si>
    <t>3.22356596890786e-07</t>
  </si>
  <si>
    <t>Dnah17</t>
  </si>
  <si>
    <t>0.00552467037210127</t>
  </si>
  <si>
    <t>LOC118568478</t>
  </si>
  <si>
    <t>0.0311224925329293</t>
  </si>
  <si>
    <t>Nab2</t>
  </si>
  <si>
    <t>4.8244618517968e-06</t>
  </si>
  <si>
    <t>BC025920</t>
  </si>
  <si>
    <t>0.00204259306670362</t>
  </si>
  <si>
    <t>Vamp5</t>
  </si>
  <si>
    <t>2.29311655649832e-05</t>
  </si>
  <si>
    <t>Camk4</t>
  </si>
  <si>
    <t>0.00841443015122616</t>
  </si>
  <si>
    <t>Asrgl1</t>
  </si>
  <si>
    <t>0.00260077995812892</t>
  </si>
  <si>
    <t>Notch2</t>
  </si>
  <si>
    <t>0.000595541672112327</t>
  </si>
  <si>
    <t>Pde1b</t>
  </si>
  <si>
    <t>5.96751571102326e-05</t>
  </si>
  <si>
    <t>Dclk2</t>
  </si>
  <si>
    <t>7.25665428436618e-05</t>
  </si>
  <si>
    <t>Haus5</t>
  </si>
  <si>
    <t>0.000145056301918093</t>
  </si>
  <si>
    <t>Slc2a4rg-ps</t>
  </si>
  <si>
    <t>0.00109206036936117</t>
  </si>
  <si>
    <t>Kcnn4</t>
  </si>
  <si>
    <t>0.00313213893570861</t>
  </si>
  <si>
    <t>Sirpa</t>
  </si>
  <si>
    <t>0.00294278836736603</t>
  </si>
  <si>
    <t>Dnah8</t>
  </si>
  <si>
    <t>0.0107336302559711</t>
  </si>
  <si>
    <t>Mcm2</t>
  </si>
  <si>
    <t>3.15837034452923e-05</t>
  </si>
  <si>
    <t>Chst10</t>
  </si>
  <si>
    <t>6.23114929660195e-05</t>
  </si>
  <si>
    <t>Ttpal</t>
  </si>
  <si>
    <t>7.49210031352616e-07</t>
  </si>
  <si>
    <t>Lpcat1</t>
  </si>
  <si>
    <t>3.7599044057475e-06</t>
  </si>
  <si>
    <t>Rogdi</t>
  </si>
  <si>
    <t>5.99822201500181e-05</t>
  </si>
  <si>
    <t>Grk6</t>
  </si>
  <si>
    <t>2.28691082003478e-06</t>
  </si>
  <si>
    <t>Tesc</t>
  </si>
  <si>
    <t>0.00187196685209742</t>
  </si>
  <si>
    <t>Zscan18</t>
  </si>
  <si>
    <t>0.047025189585446</t>
  </si>
  <si>
    <t>Plekhg2</t>
  </si>
  <si>
    <t>1.52196566629162e-08</t>
  </si>
  <si>
    <t>Fignl1</t>
  </si>
  <si>
    <t>0.00270399607151822</t>
  </si>
  <si>
    <t>Pgam2</t>
  </si>
  <si>
    <t>0.02651452794529</t>
  </si>
  <si>
    <t>Bend4</t>
  </si>
  <si>
    <t>0.00392466654472185</t>
  </si>
  <si>
    <t>Hrh2</t>
  </si>
  <si>
    <t>0.00196834687594588</t>
  </si>
  <si>
    <t>Birc2</t>
  </si>
  <si>
    <t>0.000115898544915513</t>
  </si>
  <si>
    <t>Treml4</t>
  </si>
  <si>
    <t>0.0224722337681645</t>
  </si>
  <si>
    <t>Mast3</t>
  </si>
  <si>
    <t>1.25597006592455e-11</t>
  </si>
  <si>
    <t>AA388235</t>
  </si>
  <si>
    <t>0.00424347581614319</t>
  </si>
  <si>
    <t>Gvin2</t>
  </si>
  <si>
    <t>0.0116277483830142</t>
  </si>
  <si>
    <t>Col11a2</t>
  </si>
  <si>
    <t>1.65315762115696e-06</t>
  </si>
  <si>
    <t>Dut</t>
  </si>
  <si>
    <t>2.24022607731143e-06</t>
  </si>
  <si>
    <t>Tbc1d4</t>
  </si>
  <si>
    <t>0.000330301864536341</t>
  </si>
  <si>
    <t>Atp2a1</t>
  </si>
  <si>
    <t>0.00696032589501103</t>
  </si>
  <si>
    <t>Hck</t>
  </si>
  <si>
    <t>5.20727025164347e-05</t>
  </si>
  <si>
    <t>Rasgef1a</t>
  </si>
  <si>
    <t>0.0300142168137265</t>
  </si>
  <si>
    <t>Wipf1</t>
  </si>
  <si>
    <t>4.33557694191696e-08</t>
  </si>
  <si>
    <t>Pxdc1</t>
  </si>
  <si>
    <t>0.000113416606084137</t>
  </si>
  <si>
    <t>Ifi211</t>
  </si>
  <si>
    <t>0.00603212283297129</t>
  </si>
  <si>
    <t>LOC102640985</t>
  </si>
  <si>
    <t>0.0261247926611778</t>
  </si>
  <si>
    <t>Tmie</t>
  </si>
  <si>
    <t>0.0490410466932474</t>
  </si>
  <si>
    <t>Abcg3</t>
  </si>
  <si>
    <t>0.00488231664076822</t>
  </si>
  <si>
    <t>Ppp1r3f</t>
  </si>
  <si>
    <t>0.00599943001690213</t>
  </si>
  <si>
    <t>Lyn</t>
  </si>
  <si>
    <t>7.57354393963434e-09</t>
  </si>
  <si>
    <t>Clec9a</t>
  </si>
  <si>
    <t>0.0115896155544361</t>
  </si>
  <si>
    <t>Actr3b</t>
  </si>
  <si>
    <t>0.0464511354256534</t>
  </si>
  <si>
    <t>Zfp82</t>
  </si>
  <si>
    <t>0.00251031753262098</t>
  </si>
  <si>
    <t>BC064078</t>
  </si>
  <si>
    <t>0.00160322643586323</t>
  </si>
  <si>
    <t>Sh2d4b</t>
  </si>
  <si>
    <t>0.0104624327889435</t>
  </si>
  <si>
    <t>Rcc2</t>
  </si>
  <si>
    <t>1.10689228520688e-08</t>
  </si>
  <si>
    <t>Cerk</t>
  </si>
  <si>
    <t>1.52514270568702e-10</t>
  </si>
  <si>
    <t>Bcl6</t>
  </si>
  <si>
    <t>7.7239430811753e-06</t>
  </si>
  <si>
    <t>Myo5a</t>
  </si>
  <si>
    <t>4.81270364546214e-08</t>
  </si>
  <si>
    <t>Lsp1</t>
  </si>
  <si>
    <t>0.000341127340978442</t>
  </si>
  <si>
    <t>Map3k14</t>
  </si>
  <si>
    <t>5.33077877148149e-09</t>
  </si>
  <si>
    <t>Tnf</t>
  </si>
  <si>
    <t>6.80517246952862e-06</t>
  </si>
  <si>
    <t>Tcof1</t>
  </si>
  <si>
    <t>1.1635582095621e-06</t>
  </si>
  <si>
    <t>Dkk2</t>
  </si>
  <si>
    <t>0.0333052123383321</t>
  </si>
  <si>
    <t>Exosc8</t>
  </si>
  <si>
    <t>2.49964236339056e-07</t>
  </si>
  <si>
    <t>Mcm4</t>
  </si>
  <si>
    <t>5.09079979469878e-07</t>
  </si>
  <si>
    <t>Dok2</t>
  </si>
  <si>
    <t>0.00360102449304937</t>
  </si>
  <si>
    <t>Socs1</t>
  </si>
  <si>
    <t>4.90533948700781e-07</t>
  </si>
  <si>
    <t>Them6</t>
  </si>
  <si>
    <t>9.32818473768859e-07</t>
  </si>
  <si>
    <t>Pvt1</t>
  </si>
  <si>
    <t>0.000569837156372198</t>
  </si>
  <si>
    <t>Prr7</t>
  </si>
  <si>
    <t>0.000113026668046971</t>
  </si>
  <si>
    <t>St3gal4</t>
  </si>
  <si>
    <t>0.0220821153671746</t>
  </si>
  <si>
    <t>Malt1</t>
  </si>
  <si>
    <t>1.14100955154081e-06</t>
  </si>
  <si>
    <t>Uvrag</t>
  </si>
  <si>
    <t>3.86178096746594e-08</t>
  </si>
  <si>
    <t>Maf</t>
  </si>
  <si>
    <t>0.00132840769716135</t>
  </si>
  <si>
    <t>Akap17b</t>
  </si>
  <si>
    <t>4.53702242890422e-05</t>
  </si>
  <si>
    <t>Pacs1</t>
  </si>
  <si>
    <t>1.84276990254656e-07</t>
  </si>
  <si>
    <t>Mcm3</t>
  </si>
  <si>
    <t>2.55866225205118e-09</t>
  </si>
  <si>
    <t>Gpnmb</t>
  </si>
  <si>
    <t>0.00499716267000047</t>
  </si>
  <si>
    <t>Dnah10</t>
  </si>
  <si>
    <t>0.0226428127495192</t>
  </si>
  <si>
    <t>Cenps</t>
  </si>
  <si>
    <t>5.23534968963075e-06</t>
  </si>
  <si>
    <t>Clec12a</t>
  </si>
  <si>
    <t>0.00621098517426477</t>
  </si>
  <si>
    <t>Pitpnm2</t>
  </si>
  <si>
    <t>4.58899399361105e-07</t>
  </si>
  <si>
    <t>Slc7a6</t>
  </si>
  <si>
    <t>0.000748378225740064</t>
  </si>
  <si>
    <t>Rnf144a</t>
  </si>
  <si>
    <t>0.000103986936942991</t>
  </si>
  <si>
    <t>Cdyl2</t>
  </si>
  <si>
    <t>6.88741440823578e-05</t>
  </si>
  <si>
    <t>Dennd4a</t>
  </si>
  <si>
    <t>7.55200578151282e-07</t>
  </si>
  <si>
    <t>Hmgb1-ps5</t>
  </si>
  <si>
    <t>6.60130217657973e-05</t>
  </si>
  <si>
    <t>Rhobtb2</t>
  </si>
  <si>
    <t>1.48774409708065e-05</t>
  </si>
  <si>
    <t>Cep85</t>
  </si>
  <si>
    <t>7.18536360538862e-05</t>
  </si>
  <si>
    <t>Shmt2</t>
  </si>
  <si>
    <t>6.49079342315943e-07</t>
  </si>
  <si>
    <t>H2-Q5</t>
  </si>
  <si>
    <t>0.00121797518079901</t>
  </si>
  <si>
    <t>Phf19</t>
  </si>
  <si>
    <t>0.000118361726536064</t>
  </si>
  <si>
    <t>Stat5a</t>
  </si>
  <si>
    <t>1.51660440840378e-05</t>
  </si>
  <si>
    <t>Spns2</t>
  </si>
  <si>
    <t>2.43291475494405e-07</t>
  </si>
  <si>
    <t>Polh</t>
  </si>
  <si>
    <t>2.45405941816138e-06</t>
  </si>
  <si>
    <t>BC051226</t>
  </si>
  <si>
    <t>0.0192861218811941</t>
  </si>
  <si>
    <t>Pip4k2a</t>
  </si>
  <si>
    <t>9.88496670132507e-08</t>
  </si>
  <si>
    <t>Cotl1</t>
  </si>
  <si>
    <t>1.2750553732593e-09</t>
  </si>
  <si>
    <t>Sema7a</t>
  </si>
  <si>
    <t>3.76506659934917e-06</t>
  </si>
  <si>
    <t>Fam117a</t>
  </si>
  <si>
    <t>5.21425572984154e-06</t>
  </si>
  <si>
    <t>Ctsw</t>
  </si>
  <si>
    <t>0.00552861048382562</t>
  </si>
  <si>
    <t>Blm</t>
  </si>
  <si>
    <t>0.000351896919146275</t>
  </si>
  <si>
    <t>Syvn1</t>
  </si>
  <si>
    <t>4.12516671836981e-07</t>
  </si>
  <si>
    <t>0.015496085835035</t>
  </si>
  <si>
    <t>B3gnt8</t>
  </si>
  <si>
    <t>2.0069255099442e-06</t>
  </si>
  <si>
    <t>Hdac7</t>
  </si>
  <si>
    <t>3.95578530623899e-05</t>
  </si>
  <si>
    <t>Cnn2</t>
  </si>
  <si>
    <t>9.31330491663482e-10</t>
  </si>
  <si>
    <t>Fgr</t>
  </si>
  <si>
    <t>2.35331371282547e-06</t>
  </si>
  <si>
    <t>Fxyd2</t>
  </si>
  <si>
    <t>0.007840454841357</t>
  </si>
  <si>
    <t>Fbxl12</t>
  </si>
  <si>
    <t>3.2128522419778e-06</t>
  </si>
  <si>
    <t>Cmtm7</t>
  </si>
  <si>
    <t>1.53418493458556e-06</t>
  </si>
  <si>
    <t>Gpr155</t>
  </si>
  <si>
    <t>0.00360871384051628</t>
  </si>
  <si>
    <t>Cd84</t>
  </si>
  <si>
    <t>1.35521995030358e-06</t>
  </si>
  <si>
    <t>Adgrg5</t>
  </si>
  <si>
    <t>0.000537126834880547</t>
  </si>
  <si>
    <t>Tmem86a</t>
  </si>
  <si>
    <t>6.3901641165707e-05</t>
  </si>
  <si>
    <t>Mutyh</t>
  </si>
  <si>
    <t>0.000608533598311892</t>
  </si>
  <si>
    <t>Usp11</t>
  </si>
  <si>
    <t>6.14624656668158e-08</t>
  </si>
  <si>
    <t>Mical1</t>
  </si>
  <si>
    <t>5.18466937679713e-07</t>
  </si>
  <si>
    <t>Milr1</t>
  </si>
  <si>
    <t>6.47511229259633e-05</t>
  </si>
  <si>
    <t>Megf6</t>
  </si>
  <si>
    <t>0.0188331397920828</t>
  </si>
  <si>
    <t>LOC118568401</t>
  </si>
  <si>
    <t>0.0127558833759435</t>
  </si>
  <si>
    <t>Rnase1</t>
  </si>
  <si>
    <t>0.0367371215852238</t>
  </si>
  <si>
    <t>Cyrib</t>
  </si>
  <si>
    <t>9.72978239843654e-12</t>
  </si>
  <si>
    <t>Clcn6</t>
  </si>
  <si>
    <t>9.99361401139094e-05</t>
  </si>
  <si>
    <t>Abca2</t>
  </si>
  <si>
    <t>0.000420001581756137</t>
  </si>
  <si>
    <t>Ccr9</t>
  </si>
  <si>
    <t>0.00153498689538629</t>
  </si>
  <si>
    <t>Tmem156</t>
  </si>
  <si>
    <t>0.00207954408429244</t>
  </si>
  <si>
    <t>Apol7e</t>
  </si>
  <si>
    <t>0.000793610486115825</t>
  </si>
  <si>
    <t>Bcl11a</t>
  </si>
  <si>
    <t>2.88522269279448e-08</t>
  </si>
  <si>
    <t>Cyb561a3</t>
  </si>
  <si>
    <t>4.78941551987053e-10</t>
  </si>
  <si>
    <t>Pold4</t>
  </si>
  <si>
    <t>0.000671155042777349</t>
  </si>
  <si>
    <t>Nlrc5</t>
  </si>
  <si>
    <t>0.000136479689430904</t>
  </si>
  <si>
    <t>Wnt11</t>
  </si>
  <si>
    <t>0.013200200174379</t>
  </si>
  <si>
    <t>Rin3</t>
  </si>
  <si>
    <t>8.797890917871e-06</t>
  </si>
  <si>
    <t>Zmynd15</t>
  </si>
  <si>
    <t>0.00245059042708965</t>
  </si>
  <si>
    <t>Mx1</t>
  </si>
  <si>
    <t>0.00399001313744671</t>
  </si>
  <si>
    <t>Klhdc1</t>
  </si>
  <si>
    <t>0.000125117659583823</t>
  </si>
  <si>
    <t>Ltc4s</t>
  </si>
  <si>
    <t>0.00085813571486373</t>
  </si>
  <si>
    <t>D16Ertd472e</t>
  </si>
  <si>
    <t>0.00431546972949038</t>
  </si>
  <si>
    <t>Pml</t>
  </si>
  <si>
    <t>4.98818904357294e-07</t>
  </si>
  <si>
    <t>Sms-ps</t>
  </si>
  <si>
    <t>0.0064397609122469</t>
  </si>
  <si>
    <t>Zik1</t>
  </si>
  <si>
    <t>0.0356476745691145</t>
  </si>
  <si>
    <t>Mybl2</t>
  </si>
  <si>
    <t>4.33621593245485e-06</t>
  </si>
  <si>
    <t>Slain1</t>
  </si>
  <si>
    <t>0.000130852845539451</t>
  </si>
  <si>
    <t>Nabp1</t>
  </si>
  <si>
    <t>9.9605349553544e-06</t>
  </si>
  <si>
    <t>Gpr146</t>
  </si>
  <si>
    <t>0.000287107545212198</t>
  </si>
  <si>
    <t>Eps8l1</t>
  </si>
  <si>
    <t>1.26114005395985e-05</t>
  </si>
  <si>
    <t>Runx3</t>
  </si>
  <si>
    <t>4.29026989255434e-07</t>
  </si>
  <si>
    <t>Spi1</t>
  </si>
  <si>
    <t>1.61640180420675e-09</t>
  </si>
  <si>
    <t>LOC118568226</t>
  </si>
  <si>
    <t>0.00282090411673657</t>
  </si>
  <si>
    <t>Ang4</t>
  </si>
  <si>
    <t>0.00421412195084384</t>
  </si>
  <si>
    <t>Gja4</t>
  </si>
  <si>
    <t>8.75676182788797e-06</t>
  </si>
  <si>
    <t>Mag</t>
  </si>
  <si>
    <t>0.014595874365424</t>
  </si>
  <si>
    <t>Foxred2</t>
  </si>
  <si>
    <t>6.28369134946274e-05</t>
  </si>
  <si>
    <t>Fam189b</t>
  </si>
  <si>
    <t>0.00020252229492403</t>
  </si>
  <si>
    <t>Pisd-ps1</t>
  </si>
  <si>
    <t>4.02923592846947e-06</t>
  </si>
  <si>
    <t>Lca5</t>
  </si>
  <si>
    <t>0.00851511999288339</t>
  </si>
  <si>
    <t>AU020206</t>
  </si>
  <si>
    <t>1.30041389182989e-07</t>
  </si>
  <si>
    <t>Rad9a</t>
  </si>
  <si>
    <t>3.92612389616853e-08</t>
  </si>
  <si>
    <t>Gata3</t>
  </si>
  <si>
    <t>0.000557058177379794</t>
  </si>
  <si>
    <t>Arrb2</t>
  </si>
  <si>
    <t>0.000101579290066818</t>
  </si>
  <si>
    <t>Rapgef4</t>
  </si>
  <si>
    <t>0.000180310485127146</t>
  </si>
  <si>
    <t>Dnajc9</t>
  </si>
  <si>
    <t>3.08483282767585e-07</t>
  </si>
  <si>
    <t>Timeless</t>
  </si>
  <si>
    <t>2.62636793086151e-08</t>
  </si>
  <si>
    <t>Cybb</t>
  </si>
  <si>
    <t>1.14831719806605e-08</t>
  </si>
  <si>
    <t>LOC118568331</t>
  </si>
  <si>
    <t>0.000272791539775344</t>
  </si>
  <si>
    <t>Dkkl1</t>
  </si>
  <si>
    <t>0.0202550398538888</t>
  </si>
  <si>
    <t>Sh3kbp1</t>
  </si>
  <si>
    <t>4.68625377732335e-11</t>
  </si>
  <si>
    <t>Fxyd5</t>
  </si>
  <si>
    <t>0.000839114545331329</t>
  </si>
  <si>
    <t>Hmgn3</t>
  </si>
  <si>
    <t>0.000265411788626338</t>
  </si>
  <si>
    <t>Aqp7</t>
  </si>
  <si>
    <t>0.0354236575965956</t>
  </si>
  <si>
    <t>Otud1</t>
  </si>
  <si>
    <t>0.000139633178948707</t>
  </si>
  <si>
    <t>Rnf122</t>
  </si>
  <si>
    <t>3.05184069432219e-06</t>
  </si>
  <si>
    <t>Cep97</t>
  </si>
  <si>
    <t>1.60712008399096e-05</t>
  </si>
  <si>
    <t>Eml5</t>
  </si>
  <si>
    <t>6.98747164041434e-05</t>
  </si>
  <si>
    <t>Nckap5l</t>
  </si>
  <si>
    <t>0.00249759562001764</t>
  </si>
  <si>
    <t>Arid3b</t>
  </si>
  <si>
    <t>2.26807324644835e-10</t>
  </si>
  <si>
    <t>Jchain</t>
  </si>
  <si>
    <t>0.00376226816996054</t>
  </si>
  <si>
    <t>LOC118568741</t>
  </si>
  <si>
    <t>0.0320453755296818</t>
  </si>
  <si>
    <t>Arhgef6</t>
  </si>
  <si>
    <t>1.49489141368688e-08</t>
  </si>
  <si>
    <t>Mcm5</t>
  </si>
  <si>
    <t>1.50836478412539e-06</t>
  </si>
  <si>
    <t>H2-T-ps</t>
  </si>
  <si>
    <t>2.63190694393202e-08</t>
  </si>
  <si>
    <t>Klc3</t>
  </si>
  <si>
    <t>0.0135353513170844</t>
  </si>
  <si>
    <t>Trim5</t>
  </si>
  <si>
    <t>5.7394374586499e-06</t>
  </si>
  <si>
    <t>Angptl4</t>
  </si>
  <si>
    <t>0.000435856834273412</t>
  </si>
  <si>
    <t>Tnfsf14</t>
  </si>
  <si>
    <t>0.00260099093407935</t>
  </si>
  <si>
    <t>Zfyve28</t>
  </si>
  <si>
    <t>0.00525742157021256</t>
  </si>
  <si>
    <t>Hmces</t>
  </si>
  <si>
    <t>1.69354723359116e-12</t>
  </si>
  <si>
    <t>Otub2</t>
  </si>
  <si>
    <t>0.000397565157875528</t>
  </si>
  <si>
    <t>Cmah</t>
  </si>
  <si>
    <t>5.04318488125566e-06</t>
  </si>
  <si>
    <t>Nmral1</t>
  </si>
  <si>
    <t>4.02693811658043e-05</t>
  </si>
  <si>
    <t>Rasa3</t>
  </si>
  <si>
    <t>3.52449710563814e-10</t>
  </si>
  <si>
    <t>Parp1</t>
  </si>
  <si>
    <t>1.36242484078789e-07</t>
  </si>
  <si>
    <t>Tagap</t>
  </si>
  <si>
    <t>7.73763874386402e-05</t>
  </si>
  <si>
    <t>Tnni3</t>
  </si>
  <si>
    <t>0.00459917534340589</t>
  </si>
  <si>
    <t>P2rx5</t>
  </si>
  <si>
    <t>0.0195689165258494</t>
  </si>
  <si>
    <t>Epsti1</t>
  </si>
  <si>
    <t>0.000252239605413752</t>
  </si>
  <si>
    <t>Fgd3</t>
  </si>
  <si>
    <t>9.49164056689734e-05</t>
  </si>
  <si>
    <t>Dennd5b</t>
  </si>
  <si>
    <t>8.70503144216125e-08</t>
  </si>
  <si>
    <t>Tasl</t>
  </si>
  <si>
    <t>0.000172285304389029</t>
  </si>
  <si>
    <t>Fanca</t>
  </si>
  <si>
    <t>0.000197594597044297</t>
  </si>
  <si>
    <t>Slc43a2</t>
  </si>
  <si>
    <t>0.000209372232364076</t>
  </si>
  <si>
    <t>Cxcr3</t>
  </si>
  <si>
    <t>6.03415207034766e-06</t>
  </si>
  <si>
    <t>Ccdc69</t>
  </si>
  <si>
    <t>0.000147063644897418</t>
  </si>
  <si>
    <t>Marcksl1</t>
  </si>
  <si>
    <t>5.77797618405381e-06</t>
  </si>
  <si>
    <t>Tigit</t>
  </si>
  <si>
    <t>8.44531887952283e-07</t>
  </si>
  <si>
    <t>Basp1</t>
  </si>
  <si>
    <t>2.21254669581149e-07</t>
  </si>
  <si>
    <t>Cdk5r1</t>
  </si>
  <si>
    <t>1.44605654500563e-05</t>
  </si>
  <si>
    <t>Stag3</t>
  </si>
  <si>
    <t>0.0489289369942345</t>
  </si>
  <si>
    <t>LOC118567477</t>
  </si>
  <si>
    <t>0.0424785764914462</t>
  </si>
  <si>
    <t>Kcna2</t>
  </si>
  <si>
    <t>5.07844646916877e-07</t>
  </si>
  <si>
    <t>Vav2</t>
  </si>
  <si>
    <t>9.79509029523098e-05</t>
  </si>
  <si>
    <t>Unc93b1</t>
  </si>
  <si>
    <t>3.91363600577308e-15</t>
  </si>
  <si>
    <t>Cyp4v3</t>
  </si>
  <si>
    <t>0.00403023166046647</t>
  </si>
  <si>
    <t>Il7r</t>
  </si>
  <si>
    <t>0.000277483170481425</t>
  </si>
  <si>
    <t>Ogfrl1</t>
  </si>
  <si>
    <t>5.10096947089406e-05</t>
  </si>
  <si>
    <t>Impg2</t>
  </si>
  <si>
    <t>0.031475436279986</t>
  </si>
  <si>
    <t>Sbk1</t>
  </si>
  <si>
    <t>9.86563213019935e-08</t>
  </si>
  <si>
    <t>Slc25a45</t>
  </si>
  <si>
    <t>6.89071958620167e-10</t>
  </si>
  <si>
    <t>Slc10a6</t>
  </si>
  <si>
    <t>0.0352296839293895</t>
  </si>
  <si>
    <t>Sp100</t>
  </si>
  <si>
    <t>3.18420221708485e-07</t>
  </si>
  <si>
    <t>Sh3bp5</t>
  </si>
  <si>
    <t>1.65042299035997e-10</t>
  </si>
  <si>
    <t>Trim59</t>
  </si>
  <si>
    <t>6.58364813149252e-07</t>
  </si>
  <si>
    <t>Pik3ip1</t>
  </si>
  <si>
    <t>0.00013455898864479</t>
  </si>
  <si>
    <t>Flt3l</t>
  </si>
  <si>
    <t>0.000173888485000494</t>
  </si>
  <si>
    <t>Hhex</t>
  </si>
  <si>
    <t>5.32603088372215e-06</t>
  </si>
  <si>
    <t>Matk</t>
  </si>
  <si>
    <t>0.00127520545003377</t>
  </si>
  <si>
    <t>Palm3</t>
  </si>
  <si>
    <t>0.00341664715108372</t>
  </si>
  <si>
    <t>Kynu</t>
  </si>
  <si>
    <t>2.53844022917641e-05</t>
  </si>
  <si>
    <t>Acsbg1</t>
  </si>
  <si>
    <t>0.000121648498586261</t>
  </si>
  <si>
    <t>Pou6f1</t>
  </si>
  <si>
    <t>7.12397336929673e-05</t>
  </si>
  <si>
    <t>Slc7a5</t>
  </si>
  <si>
    <t>7.04836521220933e-08</t>
  </si>
  <si>
    <t>Cd96</t>
  </si>
  <si>
    <t>0.000541558956793904</t>
  </si>
  <si>
    <t>Cryba4</t>
  </si>
  <si>
    <t>0.0200230207618741</t>
  </si>
  <si>
    <t>Slc2a6</t>
  </si>
  <si>
    <t>5.2589730229123e-07</t>
  </si>
  <si>
    <t>Il1a</t>
  </si>
  <si>
    <t>0.000407542211374257</t>
  </si>
  <si>
    <t>Prkch</t>
  </si>
  <si>
    <t>0.000238352452287748</t>
  </si>
  <si>
    <t>Ap3m2</t>
  </si>
  <si>
    <t>1.20188109061617e-06</t>
  </si>
  <si>
    <t>Draxin</t>
  </si>
  <si>
    <t>0.0123923381509962</t>
  </si>
  <si>
    <t>St8sia4</t>
  </si>
  <si>
    <t>4.38707206632099e-09</t>
  </si>
  <si>
    <t>Iffo1</t>
  </si>
  <si>
    <t>1.33833070777719e-06</t>
  </si>
  <si>
    <t>Cd226</t>
  </si>
  <si>
    <t>0.0173479453195965</t>
  </si>
  <si>
    <t>Fam43a</t>
  </si>
  <si>
    <t>6.33919065061856e-06</t>
  </si>
  <si>
    <t>AW011738</t>
  </si>
  <si>
    <t>0.00309949816205237</t>
  </si>
  <si>
    <t>Sulf1</t>
  </si>
  <si>
    <t>0.000112672917473858</t>
  </si>
  <si>
    <t>Nefh</t>
  </si>
  <si>
    <t>0.00829980311212825</t>
  </si>
  <si>
    <t>Nfatc1</t>
  </si>
  <si>
    <t>5.26605484174689e-13</t>
  </si>
  <si>
    <t>Rragd</t>
  </si>
  <si>
    <t>0.00346147228466597</t>
  </si>
  <si>
    <t>Itga4</t>
  </si>
  <si>
    <t>5.46206919911512e-07</t>
  </si>
  <si>
    <t>Sema4f</t>
  </si>
  <si>
    <t>0.000653670929327042</t>
  </si>
  <si>
    <t>Ndnf</t>
  </si>
  <si>
    <t>0.0248212261098051</t>
  </si>
  <si>
    <t>Pbx4</t>
  </si>
  <si>
    <t>0.000970071685179589</t>
  </si>
  <si>
    <t>Cfp</t>
  </si>
  <si>
    <t>5.45498443212461e-06</t>
  </si>
  <si>
    <t>Gpr68</t>
  </si>
  <si>
    <t>0.000381273719244107</t>
  </si>
  <si>
    <t>Cyth4</t>
  </si>
  <si>
    <t>1.80571120887399e-07</t>
  </si>
  <si>
    <t>Tnfrsf25</t>
  </si>
  <si>
    <t>0.00199406819738858</t>
  </si>
  <si>
    <t>Dph5</t>
  </si>
  <si>
    <t>0.0014243280925945</t>
  </si>
  <si>
    <t>Ms4a6c</t>
  </si>
  <si>
    <t>3.45441497815414e-09</t>
  </si>
  <si>
    <t>LOC115485611</t>
  </si>
  <si>
    <t>0.00857347723118367</t>
  </si>
  <si>
    <t>Lfng</t>
  </si>
  <si>
    <t>2.7319411742629e-05</t>
  </si>
  <si>
    <t>LOC118567621</t>
  </si>
  <si>
    <t>0.000300236846667807</t>
  </si>
  <si>
    <t>Sla</t>
  </si>
  <si>
    <t>4.61466138292478e-11</t>
  </si>
  <si>
    <t>Itih3</t>
  </si>
  <si>
    <t>0.0358777506992185</t>
  </si>
  <si>
    <t>LOC115488625</t>
  </si>
  <si>
    <t>0.0159555028899068</t>
  </si>
  <si>
    <t>Cd55os</t>
  </si>
  <si>
    <t>4.99025457738355e-05</t>
  </si>
  <si>
    <t>St6gal1</t>
  </si>
  <si>
    <t>2.88313938991105e-05</t>
  </si>
  <si>
    <t>Rab37</t>
  </si>
  <si>
    <t>2.22379786968089e-10</t>
  </si>
  <si>
    <t>Dennd3</t>
  </si>
  <si>
    <t>2.50229467145505e-08</t>
  </si>
  <si>
    <t>Ackr2</t>
  </si>
  <si>
    <t>0.0026307582081559</t>
  </si>
  <si>
    <t>Abtb2</t>
  </si>
  <si>
    <t>4.85895146362623e-05</t>
  </si>
  <si>
    <t>4.86983796345806e-08</t>
  </si>
  <si>
    <t>Fancb</t>
  </si>
  <si>
    <t>0.0270973855322319</t>
  </si>
  <si>
    <t>Scd1</t>
  </si>
  <si>
    <t>9.06948865643355e-07</t>
  </si>
  <si>
    <t>Nemp2</t>
  </si>
  <si>
    <t>5.81801720129094e-08</t>
  </si>
  <si>
    <t>Map3k8</t>
  </si>
  <si>
    <t>0.000209670523811285</t>
  </si>
  <si>
    <t>Bcl2a1b</t>
  </si>
  <si>
    <t>9.42700770321554e-06</t>
  </si>
  <si>
    <t>Marchf1</t>
  </si>
  <si>
    <t>4.06272062689949e-09</t>
  </si>
  <si>
    <t>Thy1</t>
  </si>
  <si>
    <t>0.000384050492087656</t>
  </si>
  <si>
    <t>Mir6385</t>
  </si>
  <si>
    <t>0.000390690579673362</t>
  </si>
  <si>
    <t>Adamts10</t>
  </si>
  <si>
    <t>0.000101165474481151</t>
  </si>
  <si>
    <t>Kcng1</t>
  </si>
  <si>
    <t>0.0146705186564385</t>
  </si>
  <si>
    <t>Gpr137c</t>
  </si>
  <si>
    <t>0.0338794486522033</t>
  </si>
  <si>
    <t>H2-M3</t>
  </si>
  <si>
    <t>1.86392645583674e-06</t>
  </si>
  <si>
    <t>Csf2rb</t>
  </si>
  <si>
    <t>7.38772795931083e-06</t>
  </si>
  <si>
    <t>Tmem154</t>
  </si>
  <si>
    <t>6.61771247782424e-06</t>
  </si>
  <si>
    <t>Cerox1</t>
  </si>
  <si>
    <t>0.00804696672226471</t>
  </si>
  <si>
    <t>Gbp9</t>
  </si>
  <si>
    <t>7.05797152873246e-06</t>
  </si>
  <si>
    <t>Psd2</t>
  </si>
  <si>
    <t>0.00941024608592669</t>
  </si>
  <si>
    <t>Sh2b3</t>
  </si>
  <si>
    <t>2.22137620642662e-06</t>
  </si>
  <si>
    <t>Serpinb9</t>
  </si>
  <si>
    <t>2.4898853534717e-05</t>
  </si>
  <si>
    <t>Dock8</t>
  </si>
  <si>
    <t>1.13347000332176e-10</t>
  </si>
  <si>
    <t>Zbtb25</t>
  </si>
  <si>
    <t>7.18785746514258e-05</t>
  </si>
  <si>
    <t>Tbxa2r</t>
  </si>
  <si>
    <t>0.0144032214578883</t>
  </si>
  <si>
    <t>Marco</t>
  </si>
  <si>
    <t>0.0352068120655417</t>
  </si>
  <si>
    <t>Slamf8</t>
  </si>
  <si>
    <t>0.00129661815225244</t>
  </si>
  <si>
    <t>Tgfb1</t>
  </si>
  <si>
    <t>7.46374325459293e-18</t>
  </si>
  <si>
    <t>Cabp4</t>
  </si>
  <si>
    <t>0.00289776550341784</t>
  </si>
  <si>
    <t>Icos</t>
  </si>
  <si>
    <t>1.6155972988195e-08</t>
  </si>
  <si>
    <t>Dnah2</t>
  </si>
  <si>
    <t>0.00904264737888075</t>
  </si>
  <si>
    <t>Dennd1c</t>
  </si>
  <si>
    <t>2.27353701702675e-08</t>
  </si>
  <si>
    <t>Susd1</t>
  </si>
  <si>
    <t>3.83025528610779e-09</t>
  </si>
  <si>
    <t>Cdh23</t>
  </si>
  <si>
    <t>0.0207870653129143</t>
  </si>
  <si>
    <t>Ppp1r18</t>
  </si>
  <si>
    <t>9.130464943151e-13</t>
  </si>
  <si>
    <t>Fyn</t>
  </si>
  <si>
    <t>1.21405796909144e-07</t>
  </si>
  <si>
    <t>Prkd2</t>
  </si>
  <si>
    <t>2.69542041876966e-11</t>
  </si>
  <si>
    <t>Dock11</t>
  </si>
  <si>
    <t>8.36241472029e-05</t>
  </si>
  <si>
    <t>Zfp94</t>
  </si>
  <si>
    <t>0.00038317056766675</t>
  </si>
  <si>
    <t>H2-T24</t>
  </si>
  <si>
    <t>3.00229007215101e-06</t>
  </si>
  <si>
    <t>Pthlh</t>
  </si>
  <si>
    <t>0.00527339313236293</t>
  </si>
  <si>
    <t>Bhlha15</t>
  </si>
  <si>
    <t>0.00613418090805497</t>
  </si>
  <si>
    <t>S1pr2</t>
  </si>
  <si>
    <t>7.26239427434484e-07</t>
  </si>
  <si>
    <t>Mcemp1</t>
  </si>
  <si>
    <t>0.00450399240777737</t>
  </si>
  <si>
    <t>Ebi3</t>
  </si>
  <si>
    <t>0.0105229142625182</t>
  </si>
  <si>
    <t>Mdn1</t>
  </si>
  <si>
    <t>1.67373384742049e-07</t>
  </si>
  <si>
    <t>Gngt2</t>
  </si>
  <si>
    <t>1.12219320069241e-06</t>
  </si>
  <si>
    <t>Msn</t>
  </si>
  <si>
    <t>3.94675892463298e-11</t>
  </si>
  <si>
    <t>Itgb2</t>
  </si>
  <si>
    <t>1.13304857170479e-09</t>
  </si>
  <si>
    <t>Sp140</t>
  </si>
  <si>
    <t>3.72766302746255e-07</t>
  </si>
  <si>
    <t>Nsg2</t>
  </si>
  <si>
    <t>0.00146849980880525</t>
  </si>
  <si>
    <t>Abi3</t>
  </si>
  <si>
    <t>1.01627200799971e-11</t>
  </si>
  <si>
    <t>Atp8b2</t>
  </si>
  <si>
    <t>3.39123868811273e-05</t>
  </si>
  <si>
    <t>Fmnl3</t>
  </si>
  <si>
    <t>6.27514599535058e-09</t>
  </si>
  <si>
    <t>Bcl7a</t>
  </si>
  <si>
    <t>7.20664840953091e-05</t>
  </si>
  <si>
    <t>Hoxc4</t>
  </si>
  <si>
    <t>0.000262208593011499</t>
  </si>
  <si>
    <t>Il17ra</t>
  </si>
  <si>
    <t>9.2454453755098e-11</t>
  </si>
  <si>
    <t>Pold1</t>
  </si>
  <si>
    <t>9.33441324372415e-13</t>
  </si>
  <si>
    <t>Pcdh15</t>
  </si>
  <si>
    <t>0.00122451263454202</t>
  </si>
  <si>
    <t>Cass4</t>
  </si>
  <si>
    <t>0.0273736351655635</t>
  </si>
  <si>
    <t>Hcst</t>
  </si>
  <si>
    <t>0.000121534071423691</t>
  </si>
  <si>
    <t>Celf2</t>
  </si>
  <si>
    <t>2.56371240447703e-07</t>
  </si>
  <si>
    <t>Cbx4</t>
  </si>
  <si>
    <t>8.4198998198205e-06</t>
  </si>
  <si>
    <t>Tbx21</t>
  </si>
  <si>
    <t>1.30686639842632e-06</t>
  </si>
  <si>
    <t>Tmem121</t>
  </si>
  <si>
    <t>0.0443420632729484</t>
  </si>
  <si>
    <t>Abcg1</t>
  </si>
  <si>
    <t>3.78566185827266e-07</t>
  </si>
  <si>
    <t>Tlr11</t>
  </si>
  <si>
    <t>0.0270662837164424</t>
  </si>
  <si>
    <t>Tmem229b</t>
  </si>
  <si>
    <t>2.1369894083877e-09</t>
  </si>
  <si>
    <t>Sla2</t>
  </si>
  <si>
    <t>0.00104664570431459</t>
  </si>
  <si>
    <t>Adamts6</t>
  </si>
  <si>
    <t>7.74041505762173e-06</t>
  </si>
  <si>
    <t>Cytip</t>
  </si>
  <si>
    <t>8.72249293063892e-09</t>
  </si>
  <si>
    <t>LOC118568404</t>
  </si>
  <si>
    <t>0.013402992854262</t>
  </si>
  <si>
    <t>Spns3</t>
  </si>
  <si>
    <t>0.0013862539397501</t>
  </si>
  <si>
    <t>Pou1f1</t>
  </si>
  <si>
    <t>0.010296731436546</t>
  </si>
  <si>
    <t>Cd80</t>
  </si>
  <si>
    <t>6.88433338322987e-05</t>
  </si>
  <si>
    <t>Zfp783</t>
  </si>
  <si>
    <t>0.000174940663466647</t>
  </si>
  <si>
    <t>Bcl2</t>
  </si>
  <si>
    <t>4.93249003032119e-07</t>
  </si>
  <si>
    <t>Sting1</t>
  </si>
  <si>
    <t>9.24378143941699e-08</t>
  </si>
  <si>
    <t>P2ry13</t>
  </si>
  <si>
    <t>6.15719078038606e-05</t>
  </si>
  <si>
    <t>Slc16a6</t>
  </si>
  <si>
    <t>1.28851233885259e-13</t>
  </si>
  <si>
    <t>Tnfaip8l2</t>
  </si>
  <si>
    <t>9.21340240742581e-08</t>
  </si>
  <si>
    <t>Dscam</t>
  </si>
  <si>
    <t>0.0281591272404962</t>
  </si>
  <si>
    <t>H2-T10</t>
  </si>
  <si>
    <t>1.4607451452098e-05</t>
  </si>
  <si>
    <t>Baz1a</t>
  </si>
  <si>
    <t>2.86346183527881e-11</t>
  </si>
  <si>
    <t>Dnaaf3</t>
  </si>
  <si>
    <t>0.00454656907728841</t>
  </si>
  <si>
    <t>Klrb1c</t>
  </si>
  <si>
    <t>0.00622293145684185</t>
  </si>
  <si>
    <t>Pim2</t>
  </si>
  <si>
    <t>1.08423377211262e-09</t>
  </si>
  <si>
    <t>Crlf3</t>
  </si>
  <si>
    <t>7.39434386636605e-10</t>
  </si>
  <si>
    <t>Sh3bp1</t>
  </si>
  <si>
    <t>1.25992589854994e-06</t>
  </si>
  <si>
    <t>Rbm38</t>
  </si>
  <si>
    <t>1.24087917340909e-16</t>
  </si>
  <si>
    <t>Trim30c</t>
  </si>
  <si>
    <t>0.00105970329833715</t>
  </si>
  <si>
    <t>LOC118567719</t>
  </si>
  <si>
    <t>0.000286596190180679</t>
  </si>
  <si>
    <t>Lag3</t>
  </si>
  <si>
    <t>1.70996127455347e-06</t>
  </si>
  <si>
    <t>Aif1l</t>
  </si>
  <si>
    <t>0.0248085140459697</t>
  </si>
  <si>
    <t>Mapk11</t>
  </si>
  <si>
    <t>1.47648065093978e-09</t>
  </si>
  <si>
    <t>Phf11a</t>
  </si>
  <si>
    <t>0.000202607266288989</t>
  </si>
  <si>
    <t>Atp1a3</t>
  </si>
  <si>
    <t>0.000556358582744054</t>
  </si>
  <si>
    <t>Gadd45b</t>
  </si>
  <si>
    <t>1.63261096809343e-06</t>
  </si>
  <si>
    <t>C3</t>
  </si>
  <si>
    <t>4.07332438043366e-07</t>
  </si>
  <si>
    <t>Lcp2</t>
  </si>
  <si>
    <t>3.13792796143729e-07</t>
  </si>
  <si>
    <t>Calhm6</t>
  </si>
  <si>
    <t>0.000729680488315133</t>
  </si>
  <si>
    <t>Il4i1</t>
  </si>
  <si>
    <t>0.0318618612462944</t>
  </si>
  <si>
    <t>N4bp2l1</t>
  </si>
  <si>
    <t>7.23609951905065e-07</t>
  </si>
  <si>
    <t>Ms4a4b</t>
  </si>
  <si>
    <t>0.000437015625890956</t>
  </si>
  <si>
    <t>Rdh12</t>
  </si>
  <si>
    <t>0.000346280823939549</t>
  </si>
  <si>
    <t>Jak3</t>
  </si>
  <si>
    <t>8.93706276600696e-13</t>
  </si>
  <si>
    <t>Tg</t>
  </si>
  <si>
    <t>0.0071850541099757</t>
  </si>
  <si>
    <t>LOC100861738</t>
  </si>
  <si>
    <t>1.30906742006488e-05</t>
  </si>
  <si>
    <t>Cd86</t>
  </si>
  <si>
    <t>6.75358036427602e-09</t>
  </si>
  <si>
    <t>Batf</t>
  </si>
  <si>
    <t>2.36239703013971e-09</t>
  </si>
  <si>
    <t>Dck</t>
  </si>
  <si>
    <t>4.7996497876088e-06</t>
  </si>
  <si>
    <t>Parp8</t>
  </si>
  <si>
    <t>2.70824251138195e-09</t>
  </si>
  <si>
    <t>H2-M2</t>
  </si>
  <si>
    <t>0.00105411469763437</t>
  </si>
  <si>
    <t>Pik3r5</t>
  </si>
  <si>
    <t>5.50004805342703e-06</t>
  </si>
  <si>
    <t>Gpr157</t>
  </si>
  <si>
    <t>1.44013104352173e-06</t>
  </si>
  <si>
    <t>Hsd11b1</t>
  </si>
  <si>
    <t>0.00120934675457631</t>
  </si>
  <si>
    <t>Ncf4</t>
  </si>
  <si>
    <t>2.38400454239799e-09</t>
  </si>
  <si>
    <t>Apbb1ip</t>
  </si>
  <si>
    <t>5.99291247413411e-09</t>
  </si>
  <si>
    <t>Arhgef4</t>
  </si>
  <si>
    <t>0.000364846138692252</t>
  </si>
  <si>
    <t>Serpina3g</t>
  </si>
  <si>
    <t>1.55793362450349e-13</t>
  </si>
  <si>
    <t>Stx11</t>
  </si>
  <si>
    <t>2.09883337223224e-09</t>
  </si>
  <si>
    <t>Scube3</t>
  </si>
  <si>
    <t>8.5600860344662e-05</t>
  </si>
  <si>
    <t>1.63819355187901e-05</t>
  </si>
  <si>
    <t>Fam72a</t>
  </si>
  <si>
    <t>8.38196886540344e-06</t>
  </si>
  <si>
    <t>Gxylt2</t>
  </si>
  <si>
    <t>5.06349274084393e-05</t>
  </si>
  <si>
    <t>Plek</t>
  </si>
  <si>
    <t>1.3136704191493e-11</t>
  </si>
  <si>
    <t>Zcwpw1</t>
  </si>
  <si>
    <t>0.000530535681897314</t>
  </si>
  <si>
    <t>Lpar2</t>
  </si>
  <si>
    <t>3.88247537122081e-07</t>
  </si>
  <si>
    <t>Apol7c</t>
  </si>
  <si>
    <t>0.00160280493073956</t>
  </si>
  <si>
    <t>Ehd3</t>
  </si>
  <si>
    <t>1.09901749466604e-10</t>
  </si>
  <si>
    <t>Fgd2</t>
  </si>
  <si>
    <t>7.79188185834078e-15</t>
  </si>
  <si>
    <t>Icam1</t>
  </si>
  <si>
    <t>7.07495684338512e-08</t>
  </si>
  <si>
    <t>Sh2d3c</t>
  </si>
  <si>
    <t>9.5689549944944e-11</t>
  </si>
  <si>
    <t>Rel</t>
  </si>
  <si>
    <t>1.27748379827142e-08</t>
  </si>
  <si>
    <t>Sh2b2</t>
  </si>
  <si>
    <t>2.38962639978121e-08</t>
  </si>
  <si>
    <t>Neil1</t>
  </si>
  <si>
    <t>4.89157056567684e-17</t>
  </si>
  <si>
    <t>Sh3bp2</t>
  </si>
  <si>
    <t>8.36925717844917e-07</t>
  </si>
  <si>
    <t>Dusp4</t>
  </si>
  <si>
    <t>0.000749503022988243</t>
  </si>
  <si>
    <t>Ppm1m</t>
  </si>
  <si>
    <t>1.18577378769023e-08</t>
  </si>
  <si>
    <t>Themis</t>
  </si>
  <si>
    <t>5.486026424121e-05</t>
  </si>
  <si>
    <t>Hoxc6</t>
  </si>
  <si>
    <t>0.00961380970803669</t>
  </si>
  <si>
    <t>Glyctk</t>
  </si>
  <si>
    <t>0.00427440082168033</t>
  </si>
  <si>
    <t>Gab3</t>
  </si>
  <si>
    <t>0.00132471848496404</t>
  </si>
  <si>
    <t>Ubash3a</t>
  </si>
  <si>
    <t>0.000237292514591247</t>
  </si>
  <si>
    <t>Swap70</t>
  </si>
  <si>
    <t>9.58702665534901e-12</t>
  </si>
  <si>
    <t>Il2rb</t>
  </si>
  <si>
    <t>1.43363983513677e-06</t>
  </si>
  <si>
    <t>Rab38</t>
  </si>
  <si>
    <t>0.00300392430677964</t>
  </si>
  <si>
    <t>Depdc7</t>
  </si>
  <si>
    <t>0.0233641593073441</t>
  </si>
  <si>
    <t>Septin6</t>
  </si>
  <si>
    <t>3.93197903312277e-12</t>
  </si>
  <si>
    <t>Tcra</t>
  </si>
  <si>
    <t>4.66362078051347e-05</t>
  </si>
  <si>
    <t>Ppp3cc</t>
  </si>
  <si>
    <t>7.58494398338776e-13</t>
  </si>
  <si>
    <t>Myrf</t>
  </si>
  <si>
    <t>0.00123448588741957</t>
  </si>
  <si>
    <t>Slamf7</t>
  </si>
  <si>
    <t>7.40868569215459e-05</t>
  </si>
  <si>
    <t>Hebp1</t>
  </si>
  <si>
    <t>3.03935861465034e-07</t>
  </si>
  <si>
    <t>Nfkbie</t>
  </si>
  <si>
    <t>1.91964580715043e-17</t>
  </si>
  <si>
    <t>S1pr3</t>
  </si>
  <si>
    <t>5.5963693833752e-07</t>
  </si>
  <si>
    <t>Car3</t>
  </si>
  <si>
    <t>0.000675253679939689</t>
  </si>
  <si>
    <t>Slc44a2</t>
  </si>
  <si>
    <t>8.93426213793043e-09</t>
  </si>
  <si>
    <t>Pstpip1</t>
  </si>
  <si>
    <t>1.24499447784389e-06</t>
  </si>
  <si>
    <t>Fabp5</t>
  </si>
  <si>
    <t>6.53240820465854e-10</t>
  </si>
  <si>
    <t>Trim7</t>
  </si>
  <si>
    <t>1.16358403959782e-17</t>
  </si>
  <si>
    <t>Samd3</t>
  </si>
  <si>
    <t>0.0170490353666896</t>
  </si>
  <si>
    <t>Nfasc</t>
  </si>
  <si>
    <t>2.7816127650421e-05</t>
  </si>
  <si>
    <t>Bin1</t>
  </si>
  <si>
    <t>2.77498193084882e-10</t>
  </si>
  <si>
    <t>Serpina1b</t>
  </si>
  <si>
    <t>0.00316223411222408</t>
  </si>
  <si>
    <t>Tbx6</t>
  </si>
  <si>
    <t>8.67854969917393e-06</t>
  </si>
  <si>
    <t>2.15818096213857e-09</t>
  </si>
  <si>
    <t>LOC118568386</t>
  </si>
  <si>
    <t>5.341507342576e-06</t>
  </si>
  <si>
    <t>Agap2</t>
  </si>
  <si>
    <t>5.24297708507113e-18</t>
  </si>
  <si>
    <t>Tmem86b</t>
  </si>
  <si>
    <t>5.61489720109177e-05</t>
  </si>
  <si>
    <t>Dnase1l3</t>
  </si>
  <si>
    <t>1.80391174830858e-09</t>
  </si>
  <si>
    <t>Sh2d2a</t>
  </si>
  <si>
    <t>5.57414194628462e-09</t>
  </si>
  <si>
    <t>Apobec3</t>
  </si>
  <si>
    <t>2.93773651434553e-09</t>
  </si>
  <si>
    <t>Cd4</t>
  </si>
  <si>
    <t>3.05318391944847e-07</t>
  </si>
  <si>
    <t>Ovgp1</t>
  </si>
  <si>
    <t>0.000202895849188059</t>
  </si>
  <si>
    <t>Trpm2</t>
  </si>
  <si>
    <t>3.68730167348835e-05</t>
  </si>
  <si>
    <t>Ell3</t>
  </si>
  <si>
    <t>0.000290736243958264</t>
  </si>
  <si>
    <t>Lsmem2</t>
  </si>
  <si>
    <t>0.000508526131149791</t>
  </si>
  <si>
    <t>Kcna3</t>
  </si>
  <si>
    <t>0.00501704960244443</t>
  </si>
  <si>
    <t>Wdr91</t>
  </si>
  <si>
    <t>5.26112837488002e-06</t>
  </si>
  <si>
    <t>Cd3e</t>
  </si>
  <si>
    <t>1.19725514198503e-06</t>
  </si>
  <si>
    <t>Lrrk2</t>
  </si>
  <si>
    <t>4.94102628846754e-05</t>
  </si>
  <si>
    <t>Zfp296</t>
  </si>
  <si>
    <t>7.60741555981947e-07</t>
  </si>
  <si>
    <t>Spn</t>
  </si>
  <si>
    <t>6.52592789458816e-06</t>
  </si>
  <si>
    <t>C4a</t>
  </si>
  <si>
    <t>0.00271166538054385</t>
  </si>
  <si>
    <t>Cd300lf</t>
  </si>
  <si>
    <t>2.00890251870698e-11</t>
  </si>
  <si>
    <t>Bcl2a1a</t>
  </si>
  <si>
    <t>6.85804887145647e-05</t>
  </si>
  <si>
    <t>Abcb1b</t>
  </si>
  <si>
    <t>0.000888105669589731</t>
  </si>
  <si>
    <t>Ly86</t>
  </si>
  <si>
    <t>2.12017662043958e-17</t>
  </si>
  <si>
    <t>Pkib</t>
  </si>
  <si>
    <t>0.000119156221250545</t>
  </si>
  <si>
    <t>Stk26</t>
  </si>
  <si>
    <t>0.00593332964207257</t>
  </si>
  <si>
    <t>AI504432</t>
  </si>
  <si>
    <t>2.2942744366226e-08</t>
  </si>
  <si>
    <t>A2m</t>
  </si>
  <si>
    <t>0.0110698732573221</t>
  </si>
  <si>
    <t>Pfkfb3</t>
  </si>
  <si>
    <t>4.89752087205317e-09</t>
  </si>
  <si>
    <t>Mthfd2</t>
  </si>
  <si>
    <t>3.92394235072932e-09</t>
  </si>
  <si>
    <t>Cd3g</t>
  </si>
  <si>
    <t>9.78766739817725e-06</t>
  </si>
  <si>
    <t>Ccr4</t>
  </si>
  <si>
    <t>0.00312113054896389</t>
  </si>
  <si>
    <t>Irf5</t>
  </si>
  <si>
    <t>2.25116196593154e-13</t>
  </si>
  <si>
    <t>Lpl</t>
  </si>
  <si>
    <t>6.49901469856902e-05</t>
  </si>
  <si>
    <t>Gdf3</t>
  </si>
  <si>
    <t>0.00379134501801148</t>
  </si>
  <si>
    <t>Mybpc2</t>
  </si>
  <si>
    <t>0.0013182321037184</t>
  </si>
  <si>
    <t>Bcl2a1d</t>
  </si>
  <si>
    <t>8.8046675031996e-08</t>
  </si>
  <si>
    <t>Ppp1r16b</t>
  </si>
  <si>
    <t>9.77913315389757e-11</t>
  </si>
  <si>
    <t>Cd46</t>
  </si>
  <si>
    <t>4.19600565933873e-07</t>
  </si>
  <si>
    <t>Prf1</t>
  </si>
  <si>
    <t>9.32503964635596e-05</t>
  </si>
  <si>
    <t>Cd28</t>
  </si>
  <si>
    <t>3.13742081316187e-06</t>
  </si>
  <si>
    <t>Card9</t>
  </si>
  <si>
    <t>0.000283030576575612</t>
  </si>
  <si>
    <t>Zpbp2</t>
  </si>
  <si>
    <t>0.0101618903266197</t>
  </si>
  <si>
    <t>Gimap9</t>
  </si>
  <si>
    <t>4.48597779211467e-09</t>
  </si>
  <si>
    <t>Fam111a</t>
  </si>
  <si>
    <t>4.50521946892626e-08</t>
  </si>
  <si>
    <t>Cd1d1</t>
  </si>
  <si>
    <t>0.00061846695863234</t>
  </si>
  <si>
    <t>Fli1</t>
  </si>
  <si>
    <t>1.30206395568062e-09</t>
  </si>
  <si>
    <t>LOC68395</t>
  </si>
  <si>
    <t>0.00434871330659793</t>
  </si>
  <si>
    <t>Smpd5</t>
  </si>
  <si>
    <t>0.000867011201449866</t>
  </si>
  <si>
    <t>Egr2</t>
  </si>
  <si>
    <t>1.50853161097491e-05</t>
  </si>
  <si>
    <t>Crtam</t>
  </si>
  <si>
    <t>0.00261450687420782</t>
  </si>
  <si>
    <t>Csrnp1</t>
  </si>
  <si>
    <t>2.18425504828294e-09</t>
  </si>
  <si>
    <t>Hsh2d</t>
  </si>
  <si>
    <t>4.65727329102474e-07</t>
  </si>
  <si>
    <t>Gimap7</t>
  </si>
  <si>
    <t>8.30502088884464e-09</t>
  </si>
  <si>
    <t>Bhlhe41</t>
  </si>
  <si>
    <t>0.000430778832258147</t>
  </si>
  <si>
    <t>Ptpn22</t>
  </si>
  <si>
    <t>3.23329546383941e-10</t>
  </si>
  <si>
    <t>Cacng8</t>
  </si>
  <si>
    <t>0.000772996900160035</t>
  </si>
  <si>
    <t>Clec7a</t>
  </si>
  <si>
    <t>5.25766771678476e-06</t>
  </si>
  <si>
    <t>Nckap1l</t>
  </si>
  <si>
    <t>2.23640397342501e-20</t>
  </si>
  <si>
    <t>Btbd11</t>
  </si>
  <si>
    <t>6.07492464966878e-07</t>
  </si>
  <si>
    <t>Tlr6</t>
  </si>
  <si>
    <t>6.43188800621425e-05</t>
  </si>
  <si>
    <t>Arid5a</t>
  </si>
  <si>
    <t>1.5057933971757e-07</t>
  </si>
  <si>
    <t>Chil5</t>
  </si>
  <si>
    <t>0.000372061763601649</t>
  </si>
  <si>
    <t>Rinl</t>
  </si>
  <si>
    <t>9.09621061231648e-08</t>
  </si>
  <si>
    <t>Snx8</t>
  </si>
  <si>
    <t>1.11163736689842e-14</t>
  </si>
  <si>
    <t>Slc7a11</t>
  </si>
  <si>
    <t>8.63315017784285e-06</t>
  </si>
  <si>
    <t>Msc</t>
  </si>
  <si>
    <t>2.78113727935074e-06</t>
  </si>
  <si>
    <t>Art4</t>
  </si>
  <si>
    <t>0.00899220345602649</t>
  </si>
  <si>
    <t>Pld4</t>
  </si>
  <si>
    <t>1.58287899266104e-08</t>
  </si>
  <si>
    <t>Psat1</t>
  </si>
  <si>
    <t>7.83928964818119e-08</t>
  </si>
  <si>
    <t>Qrfp</t>
  </si>
  <si>
    <t>0.00764514104289691</t>
  </si>
  <si>
    <t>Fam71b</t>
  </si>
  <si>
    <t>0.00821336268375329</t>
  </si>
  <si>
    <t>St8sia6</t>
  </si>
  <si>
    <t>0.0411062873736393</t>
  </si>
  <si>
    <t>2.59574844825662e-14</t>
  </si>
  <si>
    <t>Cnbd2</t>
  </si>
  <si>
    <t>2.6889488070095e-05</t>
  </si>
  <si>
    <t>Tdrp</t>
  </si>
  <si>
    <t>0.000867509610623997</t>
  </si>
  <si>
    <t>Rab30</t>
  </si>
  <si>
    <t>5.45635244720699e-06</t>
  </si>
  <si>
    <t>Slc25a19</t>
  </si>
  <si>
    <t>1.19593466110425e-17</t>
  </si>
  <si>
    <t>Igha</t>
  </si>
  <si>
    <t>0.0015224917762851</t>
  </si>
  <si>
    <t>Tent5c</t>
  </si>
  <si>
    <t>1.04461774044776e-06</t>
  </si>
  <si>
    <t>Fbxo47</t>
  </si>
  <si>
    <t>0.021030205915486</t>
  </si>
  <si>
    <t>Gramd1a</t>
  </si>
  <si>
    <t>4.77382550356773e-09</t>
  </si>
  <si>
    <t>Traf5</t>
  </si>
  <si>
    <t>1.04049852450325e-08</t>
  </si>
  <si>
    <t>Arhgef1</t>
  </si>
  <si>
    <t>9.846152967785e-12</t>
  </si>
  <si>
    <t>Pglyrp2</t>
  </si>
  <si>
    <t>5.42315195135534e-06</t>
  </si>
  <si>
    <t>Lmo2</t>
  </si>
  <si>
    <t>8.03578729578159e-12</t>
  </si>
  <si>
    <t>Mir155hg</t>
  </si>
  <si>
    <t>0.00433233451644457</t>
  </si>
  <si>
    <t>Arl4c</t>
  </si>
  <si>
    <t>0.000150797672304938</t>
  </si>
  <si>
    <t>Evl</t>
  </si>
  <si>
    <t>4.37645934202652e-16</t>
  </si>
  <si>
    <t>Nfkbid</t>
  </si>
  <si>
    <t>6.61865307493996e-11</t>
  </si>
  <si>
    <t>Tox2</t>
  </si>
  <si>
    <t>4.54589124432451e-14</t>
  </si>
  <si>
    <t>Enpp2</t>
  </si>
  <si>
    <t>0.0003712285011084</t>
  </si>
  <si>
    <t>Rgs13</t>
  </si>
  <si>
    <t>0.000781111401893546</t>
  </si>
  <si>
    <t>H3c11</t>
  </si>
  <si>
    <t>0.0314936160926966</t>
  </si>
  <si>
    <t>Adcy7</t>
  </si>
  <si>
    <t>1.84647404252632e-10</t>
  </si>
  <si>
    <t>Il17c</t>
  </si>
  <si>
    <t>0.00255154362284391</t>
  </si>
  <si>
    <t>Pik3cg</t>
  </si>
  <si>
    <t>2.44889254643217e-08</t>
  </si>
  <si>
    <t>Cd8a</t>
  </si>
  <si>
    <t>4.62525926041138e-06</t>
  </si>
  <si>
    <t>Slc1a2</t>
  </si>
  <si>
    <t>4.70730393987673e-05</t>
  </si>
  <si>
    <t>Pgf</t>
  </si>
  <si>
    <t>0.00954419097344085</t>
  </si>
  <si>
    <t>Mir5107</t>
  </si>
  <si>
    <t>0.000687686353809023</t>
  </si>
  <si>
    <t>Arhgap15</t>
  </si>
  <si>
    <t>3.47491455040526e-08</t>
  </si>
  <si>
    <t>Insl3</t>
  </si>
  <si>
    <t>0.000255607526040079</t>
  </si>
  <si>
    <t>Fv1</t>
  </si>
  <si>
    <t>0.00351174199161233</t>
  </si>
  <si>
    <t>Adam8</t>
  </si>
  <si>
    <t>0.000428248128378717</t>
  </si>
  <si>
    <t>Tmem71</t>
  </si>
  <si>
    <t>0.000194127922623976</t>
  </si>
  <si>
    <t>Irf4</t>
  </si>
  <si>
    <t>5.65281293157241e-09</t>
  </si>
  <si>
    <t>LOC118568653</t>
  </si>
  <si>
    <t>3.12767939488216e-06</t>
  </si>
  <si>
    <t>Ctla4</t>
  </si>
  <si>
    <t>1.32399590240539e-05</t>
  </si>
  <si>
    <t>Trib2</t>
  </si>
  <si>
    <t>1.40835724762146e-15</t>
  </si>
  <si>
    <t>Phgdh</t>
  </si>
  <si>
    <t>1.49545149049866e-12</t>
  </si>
  <si>
    <t>Trat1</t>
  </si>
  <si>
    <t>0.00108382124985227</t>
  </si>
  <si>
    <t>Tmem131l</t>
  </si>
  <si>
    <t>2.22576179000526e-15</t>
  </si>
  <si>
    <t>Sit1</t>
  </si>
  <si>
    <t>0.000374511810316101</t>
  </si>
  <si>
    <t>Prg2</t>
  </si>
  <si>
    <t>5.97098805326484e-07</t>
  </si>
  <si>
    <t>Rpgrip1</t>
  </si>
  <si>
    <t>8.64833607793414e-07</t>
  </si>
  <si>
    <t>Cd48</t>
  </si>
  <si>
    <t>1.45168260232588e-09</t>
  </si>
  <si>
    <t>Tspoap1</t>
  </si>
  <si>
    <t>2.21258444640683e-07</t>
  </si>
  <si>
    <t>Kif19a</t>
  </si>
  <si>
    <t>0.0029314836030598</t>
  </si>
  <si>
    <t>Fcho1</t>
  </si>
  <si>
    <t>1.63619908903801e-21</t>
  </si>
  <si>
    <t>Ccdc88b</t>
  </si>
  <si>
    <t>9.666798944285e-10</t>
  </si>
  <si>
    <t>Coch</t>
  </si>
  <si>
    <t>0.00103308552292103</t>
  </si>
  <si>
    <t>Sh2d5</t>
  </si>
  <si>
    <t>0.0440888244466175</t>
  </si>
  <si>
    <t>Itprip</t>
  </si>
  <si>
    <t>1.8751006774433e-15</t>
  </si>
  <si>
    <t>Tspyl3</t>
  </si>
  <si>
    <t>4.44166253051801e-06</t>
  </si>
  <si>
    <t>Themis2</t>
  </si>
  <si>
    <t>5.39453411808892e-07</t>
  </si>
  <si>
    <t>Flt3</t>
  </si>
  <si>
    <t>1.58579830625074e-06</t>
  </si>
  <si>
    <t>Adora2a</t>
  </si>
  <si>
    <t>2.56583040949964e-06</t>
  </si>
  <si>
    <t>Arhgap30</t>
  </si>
  <si>
    <t>1.41965688847987e-14</t>
  </si>
  <si>
    <t>Akna</t>
  </si>
  <si>
    <t>6.65069867833517e-11</t>
  </si>
  <si>
    <t>Ncf1</t>
  </si>
  <si>
    <t>1.13227414512069e-14</t>
  </si>
  <si>
    <t>Foxs1</t>
  </si>
  <si>
    <t>0.000397217346377994</t>
  </si>
  <si>
    <t>Plcb2</t>
  </si>
  <si>
    <t>3.55877533565831e-07</t>
  </si>
  <si>
    <t>Fam78a</t>
  </si>
  <si>
    <t>4.01097226772728e-10</t>
  </si>
  <si>
    <t>Vcam1</t>
  </si>
  <si>
    <t>5.15365737239837e-09</t>
  </si>
  <si>
    <t>Zap70</t>
  </si>
  <si>
    <t>3.19269068595856e-07</t>
  </si>
  <si>
    <t>Gpsm3</t>
  </si>
  <si>
    <t>2.57484965470062e-16</t>
  </si>
  <si>
    <t>Tmem163</t>
  </si>
  <si>
    <t>9.41012112016838e-06</t>
  </si>
  <si>
    <t>Nudt17</t>
  </si>
  <si>
    <t>0.00078394014892985</t>
  </si>
  <si>
    <t>Il10ra</t>
  </si>
  <si>
    <t>3.06747727839902e-08</t>
  </si>
  <si>
    <t>Rgs19</t>
  </si>
  <si>
    <t>3.30088750721587e-12</t>
  </si>
  <si>
    <t>Ptpn6</t>
  </si>
  <si>
    <t>1.99515913693611e-17</t>
  </si>
  <si>
    <t>Klf2</t>
  </si>
  <si>
    <t>1.67555952184219e-10</t>
  </si>
  <si>
    <t>Selplg</t>
  </si>
  <si>
    <t>5.43211465329656e-07</t>
  </si>
  <si>
    <t>Nlrc3</t>
  </si>
  <si>
    <t>6.82323503876546e-08</t>
  </si>
  <si>
    <t>2.08660275931563e-08</t>
  </si>
  <si>
    <t>Xlr4a</t>
  </si>
  <si>
    <t>0.00114261075197613</t>
  </si>
  <si>
    <t>2.76752385964205e-08</t>
  </si>
  <si>
    <t>Cyp4f18</t>
  </si>
  <si>
    <t>6.34342074199321e-18</t>
  </si>
  <si>
    <t>Exoc3l4</t>
  </si>
  <si>
    <t>2.51615576484946e-05</t>
  </si>
  <si>
    <t>Rassf2</t>
  </si>
  <si>
    <t>7.01373674955817e-13</t>
  </si>
  <si>
    <t>Map3k19</t>
  </si>
  <si>
    <t>2.17981650673147e-05</t>
  </si>
  <si>
    <t>Tnfrsf4</t>
  </si>
  <si>
    <t>2.78758243218513e-06</t>
  </si>
  <si>
    <t>Laptm5</t>
  </si>
  <si>
    <t>1.56722053470748e-22</t>
  </si>
  <si>
    <t>Rasgrp3</t>
  </si>
  <si>
    <t>1.86440545182385e-13</t>
  </si>
  <si>
    <t>Vav1</t>
  </si>
  <si>
    <t>2.22885622395297e-11</t>
  </si>
  <si>
    <t>Tlr9</t>
  </si>
  <si>
    <t>0.00232318273014741</t>
  </si>
  <si>
    <t>Ptp4a3</t>
  </si>
  <si>
    <t>2.50609740294095e-17</t>
  </si>
  <si>
    <t>Pik3ap1</t>
  </si>
  <si>
    <t>3.66853386000504e-14</t>
  </si>
  <si>
    <t>Mbd4</t>
  </si>
  <si>
    <t>2.91467192253078e-08</t>
  </si>
  <si>
    <t>Gpr171</t>
  </si>
  <si>
    <t>0.000126850367223728</t>
  </si>
  <si>
    <t>Gga2</t>
  </si>
  <si>
    <t>4.46790557331967e-09</t>
  </si>
  <si>
    <t>Sema4d</t>
  </si>
  <si>
    <t>1.79908087720656e-09</t>
  </si>
  <si>
    <t>Itgal</t>
  </si>
  <si>
    <t>3.07638555153623e-13</t>
  </si>
  <si>
    <t>Il16</t>
  </si>
  <si>
    <t>9.35564351266147e-18</t>
  </si>
  <si>
    <t>Rsph1</t>
  </si>
  <si>
    <t>9.63181640959035e-06</t>
  </si>
  <si>
    <t>Ms4a6b</t>
  </si>
  <si>
    <t>8.06178360313226e-06</t>
  </si>
  <si>
    <t>Spo11</t>
  </si>
  <si>
    <t>0.000664528404525512</t>
  </si>
  <si>
    <t>Bin2</t>
  </si>
  <si>
    <t>9.68779563367443e-12</t>
  </si>
  <si>
    <t>Inpp5d</t>
  </si>
  <si>
    <t>1.29554702697098e-14</t>
  </si>
  <si>
    <t>Itgb7</t>
  </si>
  <si>
    <t>4.76473166009907e-08</t>
  </si>
  <si>
    <t>AI662270</t>
  </si>
  <si>
    <t>1.86165538007711e-10</t>
  </si>
  <si>
    <t>Hes5</t>
  </si>
  <si>
    <t>0.00112638165092626</t>
  </si>
  <si>
    <t>Thrsp</t>
  </si>
  <si>
    <t>4.64023848761051e-05</t>
  </si>
  <si>
    <t>Ltbp2</t>
  </si>
  <si>
    <t>3.62227799302203e-08</t>
  </si>
  <si>
    <t>Zfpm1</t>
  </si>
  <si>
    <t>4.3841578193191e-13</t>
  </si>
  <si>
    <t>Fmnl1</t>
  </si>
  <si>
    <t>5.88057227643341e-16</t>
  </si>
  <si>
    <t>3.19682889557057e-16</t>
  </si>
  <si>
    <t>Ttn</t>
  </si>
  <si>
    <t>8.92045842388834e-05</t>
  </si>
  <si>
    <t>Xlr4c</t>
  </si>
  <si>
    <t>0.000198339440086508</t>
  </si>
  <si>
    <t>Sh2d1a</t>
  </si>
  <si>
    <t>5.28249532579602e-06</t>
  </si>
  <si>
    <t>Nrros</t>
  </si>
  <si>
    <t>2.56558389692012e-11</t>
  </si>
  <si>
    <t>Samsn1</t>
  </si>
  <si>
    <t>5.23609288907766e-07</t>
  </si>
  <si>
    <t>Dock10</t>
  </si>
  <si>
    <t>1.43502894874571e-07</t>
  </si>
  <si>
    <t>Icosl</t>
  </si>
  <si>
    <t>1.45334625167271e-16</t>
  </si>
  <si>
    <t>Inmt</t>
  </si>
  <si>
    <t>0.0192596297687524</t>
  </si>
  <si>
    <t>Ryr1</t>
  </si>
  <si>
    <t>8.83748981142539e-10</t>
  </si>
  <si>
    <t>Ptprc</t>
  </si>
  <si>
    <t>4.15136528321285e-11</t>
  </si>
  <si>
    <t>Lcp1</t>
  </si>
  <si>
    <t>1.34905272040201e-17</t>
  </si>
  <si>
    <t>Mfge8</t>
  </si>
  <si>
    <t>1.35684064736733e-15</t>
  </si>
  <si>
    <t>Cd5</t>
  </si>
  <si>
    <t>2.9384936724538e-14</t>
  </si>
  <si>
    <t>Bco1</t>
  </si>
  <si>
    <t>2.32418561915292e-06</t>
  </si>
  <si>
    <t>Ero1b</t>
  </si>
  <si>
    <t>3.68121397123679e-10</t>
  </si>
  <si>
    <t>Dpp4</t>
  </si>
  <si>
    <t>4.29306067671748e-07</t>
  </si>
  <si>
    <t>Susd3</t>
  </si>
  <si>
    <t>5.99622760713892e-07</t>
  </si>
  <si>
    <t>Adrb2</t>
  </si>
  <si>
    <t>1.19976174161682e-06</t>
  </si>
  <si>
    <t>Ptprv</t>
  </si>
  <si>
    <t>5.43411387120633e-06</t>
  </si>
  <si>
    <t>Tuba8</t>
  </si>
  <si>
    <t>0.000765210511235514</t>
  </si>
  <si>
    <t>Cd40</t>
  </si>
  <si>
    <t>2.40210019324062e-06</t>
  </si>
  <si>
    <t>Icam2</t>
  </si>
  <si>
    <t>1.31203949590642e-11</t>
  </si>
  <si>
    <t>Il5ra</t>
  </si>
  <si>
    <t>0.000138081197473283</t>
  </si>
  <si>
    <t>Was</t>
  </si>
  <si>
    <t>1.41440512708675e-21</t>
  </si>
  <si>
    <t>Rnase6</t>
  </si>
  <si>
    <t>3.20176849139397e-07</t>
  </si>
  <si>
    <t>Insyn2b</t>
  </si>
  <si>
    <t>0.000290655010974953</t>
  </si>
  <si>
    <t>Ets1</t>
  </si>
  <si>
    <t>2.99897306714646e-16</t>
  </si>
  <si>
    <t>Serpinb6b</t>
  </si>
  <si>
    <t>2.20770289498772e-06</t>
  </si>
  <si>
    <t>Cd247</t>
  </si>
  <si>
    <t>4.24476451684494e-07</t>
  </si>
  <si>
    <t>Rgs14</t>
  </si>
  <si>
    <t>5.02381143629048e-11</t>
  </si>
  <si>
    <t>Tmem123</t>
  </si>
  <si>
    <t>1.29719191098334e-10</t>
  </si>
  <si>
    <t>Hcls1</t>
  </si>
  <si>
    <t>5.85069042195933e-21</t>
  </si>
  <si>
    <t>Arhgap9</t>
  </si>
  <si>
    <t>5.60831351285557e-12</t>
  </si>
  <si>
    <t>Aff3</t>
  </si>
  <si>
    <t>4.09720640808181e-15</t>
  </si>
  <si>
    <t>Tmem108</t>
  </si>
  <si>
    <t>2.94722614561594e-06</t>
  </si>
  <si>
    <t>Srgn</t>
  </si>
  <si>
    <t>2.06780102193256e-16</t>
  </si>
  <si>
    <t>Cacna1s</t>
  </si>
  <si>
    <t>2.5777979816388e-05</t>
  </si>
  <si>
    <t>LOC118568217</t>
  </si>
  <si>
    <t>0.000231247297402142</t>
  </si>
  <si>
    <t>Arhgap22</t>
  </si>
  <si>
    <t>9.95536260005023e-05</t>
  </si>
  <si>
    <t>Dnase1</t>
  </si>
  <si>
    <t>0.000190744397197835</t>
  </si>
  <si>
    <t>Tnfrsf18</t>
  </si>
  <si>
    <t>7.45491971591984e-06</t>
  </si>
  <si>
    <t>Dusp2</t>
  </si>
  <si>
    <t>8.08585353197491e-19</t>
  </si>
  <si>
    <t>Mirt1</t>
  </si>
  <si>
    <t>6.14012766547033e-08</t>
  </si>
  <si>
    <t>Serpina1e</t>
  </si>
  <si>
    <t>0.00133570283541572</t>
  </si>
  <si>
    <t>Hoxc8</t>
  </si>
  <si>
    <t>0.00317786042322717</t>
  </si>
  <si>
    <t>Bach2os</t>
  </si>
  <si>
    <t>0.000443841754354154</t>
  </si>
  <si>
    <t>Gimap5</t>
  </si>
  <si>
    <t>2.96647257568571e-12</t>
  </si>
  <si>
    <t>Ajm1</t>
  </si>
  <si>
    <t>0.000451835790194125</t>
  </si>
  <si>
    <t>0.00430511873790587</t>
  </si>
  <si>
    <t>Niban3</t>
  </si>
  <si>
    <t>1.49653780813038e-07</t>
  </si>
  <si>
    <t>Prkcb</t>
  </si>
  <si>
    <t>2.47065498819948e-16</t>
  </si>
  <si>
    <t>Gimap6</t>
  </si>
  <si>
    <t>4.07839308732887e-12</t>
  </si>
  <si>
    <t>Cbx7</t>
  </si>
  <si>
    <t>6.72050653299373e-09</t>
  </si>
  <si>
    <t>Pdcd1lg2</t>
  </si>
  <si>
    <t>9.55463226216812e-05</t>
  </si>
  <si>
    <t>P2ry10</t>
  </si>
  <si>
    <t>1.63625972110872e-12</t>
  </si>
  <si>
    <t>Cfd</t>
  </si>
  <si>
    <t>3.22689314385994e-05</t>
  </si>
  <si>
    <t>Mef2c</t>
  </si>
  <si>
    <t>4.36685072065878e-11</t>
  </si>
  <si>
    <t>Cxcr4</t>
  </si>
  <si>
    <t>1.56640543774241e-13</t>
  </si>
  <si>
    <t>Ubxn11</t>
  </si>
  <si>
    <t>1.5198127210345e-08</t>
  </si>
  <si>
    <t>Zfp831</t>
  </si>
  <si>
    <t>9.3480340599163e-15</t>
  </si>
  <si>
    <t>Gbp10</t>
  </si>
  <si>
    <t>2.00577483336611e-05</t>
  </si>
  <si>
    <t>Lamp3</t>
  </si>
  <si>
    <t>0.035579756822689</t>
  </si>
  <si>
    <t>Cd3d</t>
  </si>
  <si>
    <t>3.05755832977312e-07</t>
  </si>
  <si>
    <t>Pdcd1</t>
  </si>
  <si>
    <t>4.72970655397491e-07</t>
  </si>
  <si>
    <t>Nup210</t>
  </si>
  <si>
    <t>1.66723817686554e-19</t>
  </si>
  <si>
    <t>Klk8</t>
  </si>
  <si>
    <t>9.52243298899079e-06</t>
  </si>
  <si>
    <t>Slc1a3</t>
  </si>
  <si>
    <t>1.22137452005261e-05</t>
  </si>
  <si>
    <t>Cc2d2b</t>
  </si>
  <si>
    <t>0.00338626230781088</t>
  </si>
  <si>
    <t>Card11</t>
  </si>
  <si>
    <t>6.78948892442539e-10</t>
  </si>
  <si>
    <t>Rasgrp1</t>
  </si>
  <si>
    <t>3.32624749433992e-07</t>
  </si>
  <si>
    <t>Prss12</t>
  </si>
  <si>
    <t>0.00158276224203312</t>
  </si>
  <si>
    <t>Rps15a-ps3</t>
  </si>
  <si>
    <t>0.00151823884149336</t>
  </si>
  <si>
    <t>AB124611</t>
  </si>
  <si>
    <t>1.36719721021579e-11</t>
  </si>
  <si>
    <t>Mmp25</t>
  </si>
  <si>
    <t>0.000689484103591471</t>
  </si>
  <si>
    <t>Skap1</t>
  </si>
  <si>
    <t>3.56859540040426e-07</t>
  </si>
  <si>
    <t>Dab1</t>
  </si>
  <si>
    <t>0.00137736005948232</t>
  </si>
  <si>
    <t>Arc</t>
  </si>
  <si>
    <t>0.000547781916507653</t>
  </si>
  <si>
    <t>Relt</t>
  </si>
  <si>
    <t>1.88346181410627e-14</t>
  </si>
  <si>
    <t>Dennd4b</t>
  </si>
  <si>
    <t>4.781254502623e-12</t>
  </si>
  <si>
    <t>Xlr4b</t>
  </si>
  <si>
    <t>5.78123132897577e-06</t>
  </si>
  <si>
    <t>Arl5c</t>
  </si>
  <si>
    <t>1.15522563133013e-11</t>
  </si>
  <si>
    <t>Wdfy4</t>
  </si>
  <si>
    <t>6.24708962352735e-14</t>
  </si>
  <si>
    <t>Grap</t>
  </si>
  <si>
    <t>4.63210335444203e-19</t>
  </si>
  <si>
    <t>Gimap8</t>
  </si>
  <si>
    <t>2.06036526097305e-16</t>
  </si>
  <si>
    <t>Ada</t>
  </si>
  <si>
    <t>9.18607258335186e-05</t>
  </si>
  <si>
    <t>Cd53</t>
  </si>
  <si>
    <t>2.18323938997799e-16</t>
  </si>
  <si>
    <t>Ifi203</t>
  </si>
  <si>
    <t>4.18677529380675e-11</t>
  </si>
  <si>
    <t>Mfng</t>
  </si>
  <si>
    <t>2.38471951911919e-12</t>
  </si>
  <si>
    <t>Rasgrp2</t>
  </si>
  <si>
    <t>6.57077323188296e-12</t>
  </si>
  <si>
    <t>LOC102631992</t>
  </si>
  <si>
    <t>0.000432910180198409</t>
  </si>
  <si>
    <t>Tnfrsf22</t>
  </si>
  <si>
    <t>1.70120847822026e-09</t>
  </si>
  <si>
    <t>Cyfip2</t>
  </si>
  <si>
    <t>3.13887730014559e-20</t>
  </si>
  <si>
    <t>S1pr1</t>
  </si>
  <si>
    <t>1.31752471719244e-15</t>
  </si>
  <si>
    <t>Arhgdib</t>
  </si>
  <si>
    <t>4.80064462001521e-17</t>
  </si>
  <si>
    <t>Atp8b4</t>
  </si>
  <si>
    <t>4.65436240717732e-05</t>
  </si>
  <si>
    <t>Il21</t>
  </si>
  <si>
    <t>0.0024128828655183</t>
  </si>
  <si>
    <t>Slc30a2</t>
  </si>
  <si>
    <t>0.00372172958438703</t>
  </si>
  <si>
    <t>Plcg2</t>
  </si>
  <si>
    <t>6.78533219938874e-17</t>
  </si>
  <si>
    <t>Lck</t>
  </si>
  <si>
    <t>1.1488014514471e-08</t>
  </si>
  <si>
    <t>Sox8</t>
  </si>
  <si>
    <t>0.00559951585993752</t>
  </si>
  <si>
    <t>Gimap4</t>
  </si>
  <si>
    <t>3.89377472324257e-16</t>
  </si>
  <si>
    <t>Carns1</t>
  </si>
  <si>
    <t>4.91967743282828e-10</t>
  </si>
  <si>
    <t>Ptpn7</t>
  </si>
  <si>
    <t>4.53486353339343e-13</t>
  </si>
  <si>
    <t>Tlr7</t>
  </si>
  <si>
    <t>3.35292689761e-07</t>
  </si>
  <si>
    <t>Slc26a6</t>
  </si>
  <si>
    <t>4.95412342497221e-05</t>
  </si>
  <si>
    <t>Slfn8</t>
  </si>
  <si>
    <t>5.09806706737159e-10</t>
  </si>
  <si>
    <t>Cst7</t>
  </si>
  <si>
    <t>5.02522077051848e-13</t>
  </si>
  <si>
    <t>Lrmp</t>
  </si>
  <si>
    <t>9.30747436021179e-09</t>
  </si>
  <si>
    <t>Arhgap25</t>
  </si>
  <si>
    <t>1.30624995104736e-07</t>
  </si>
  <si>
    <t>Ly6c2</t>
  </si>
  <si>
    <t>2.84228412580923e-05</t>
  </si>
  <si>
    <t>Atp10d</t>
  </si>
  <si>
    <t>2.53254320571308e-14</t>
  </si>
  <si>
    <t>Rcsd1</t>
  </si>
  <si>
    <t>3.73347635376892e-24</t>
  </si>
  <si>
    <t>LOC118568010</t>
  </si>
  <si>
    <t>0.0044091006981649</t>
  </si>
  <si>
    <t>Sipa1</t>
  </si>
  <si>
    <t>4.5949418061014e-19</t>
  </si>
  <si>
    <t>Pik3cd</t>
  </si>
  <si>
    <t>7.06624396040897e-14</t>
  </si>
  <si>
    <t>Ipcef1</t>
  </si>
  <si>
    <t>2.24643484618359e-06</t>
  </si>
  <si>
    <t>Stac2</t>
  </si>
  <si>
    <t>1.79258312021375e-08</t>
  </si>
  <si>
    <t>Satb1</t>
  </si>
  <si>
    <t>1.69258735975066e-07</t>
  </si>
  <si>
    <t>Rftn1</t>
  </si>
  <si>
    <t>1.08228221076149e-08</t>
  </si>
  <si>
    <t>3.0124217603777e-07</t>
  </si>
  <si>
    <t>Cd8b1</t>
  </si>
  <si>
    <t>4.34341171232355e-05</t>
  </si>
  <si>
    <t>Arhgap27os3</t>
  </si>
  <si>
    <t>1.71651277526768e-09</t>
  </si>
  <si>
    <t>Csf2rb2</t>
  </si>
  <si>
    <t>3.6313938037244e-10</t>
  </si>
  <si>
    <t>Prkcq</t>
  </si>
  <si>
    <t>6.07043705707079e-06</t>
  </si>
  <si>
    <t>Tcrb</t>
  </si>
  <si>
    <t>6.77733844129811e-08</t>
  </si>
  <si>
    <t>Mndal</t>
  </si>
  <si>
    <t>3.12915923919547e-10</t>
  </si>
  <si>
    <t>Endou</t>
  </si>
  <si>
    <t>4.44735854239451e-08</t>
  </si>
  <si>
    <t>Gpr183</t>
  </si>
  <si>
    <t>2.4068840101415e-08</t>
  </si>
  <si>
    <t>Il2rg</t>
  </si>
  <si>
    <t>1.12292285367368e-14</t>
  </si>
  <si>
    <t>Lat2</t>
  </si>
  <si>
    <t>3.43504320722332e-07</t>
  </si>
  <si>
    <t>Kmo</t>
  </si>
  <si>
    <t>2.51569050925203e-14</t>
  </si>
  <si>
    <t>St8sia1</t>
  </si>
  <si>
    <t>7.14144622145171e-08</t>
  </si>
  <si>
    <t>Tnfsf11</t>
  </si>
  <si>
    <t>8.46901663584052e-07</t>
  </si>
  <si>
    <t>5.04483222495357e-11</t>
  </si>
  <si>
    <t>Aire</t>
  </si>
  <si>
    <t>0.00215683839561263</t>
  </si>
  <si>
    <t>Slc9a7</t>
  </si>
  <si>
    <t>6.3672161159209e-10</t>
  </si>
  <si>
    <t>Slamf1</t>
  </si>
  <si>
    <t>3.39211504123216e-08</t>
  </si>
  <si>
    <t>LOC118568593</t>
  </si>
  <si>
    <t>4.12972215889792e-05</t>
  </si>
  <si>
    <t>Rac2</t>
  </si>
  <si>
    <t>1.0064622268875e-21</t>
  </si>
  <si>
    <t>Slc25a53</t>
  </si>
  <si>
    <t>2.70614051029877e-10</t>
  </si>
  <si>
    <t>2.88488208264247e-07</t>
  </si>
  <si>
    <t>Lipc</t>
  </si>
  <si>
    <t>2.07848949372193e-05</t>
  </si>
  <si>
    <t>Cd72</t>
  </si>
  <si>
    <t>4.25339737128776e-11</t>
  </si>
  <si>
    <t>Itk</t>
  </si>
  <si>
    <t>5.84379509367599e-09</t>
  </si>
  <si>
    <t>Grap2</t>
  </si>
  <si>
    <t>1.59016325063969e-10</t>
  </si>
  <si>
    <t>Cd69</t>
  </si>
  <si>
    <t>1.21807265540884e-08</t>
  </si>
  <si>
    <t>Map4k2</t>
  </si>
  <si>
    <t>1.1902645892531e-16</t>
  </si>
  <si>
    <t>Pced1b</t>
  </si>
  <si>
    <t>1.12891282108601e-10</t>
  </si>
  <si>
    <t>Spic</t>
  </si>
  <si>
    <t>0.00154009305526462</t>
  </si>
  <si>
    <t>Dock2</t>
  </si>
  <si>
    <t>7.3402678442162e-13</t>
  </si>
  <si>
    <t>Bst1</t>
  </si>
  <si>
    <t>1.96102050136814e-05</t>
  </si>
  <si>
    <t>Def6</t>
  </si>
  <si>
    <t>4.28121019115375e-10</t>
  </si>
  <si>
    <t>Scimp</t>
  </si>
  <si>
    <t>2.27091860567243e-08</t>
  </si>
  <si>
    <t>Qprt</t>
  </si>
  <si>
    <t>0.000126470952892296</t>
  </si>
  <si>
    <t>Gpr132</t>
  </si>
  <si>
    <t>3.67930438833146e-13</t>
  </si>
  <si>
    <t>Il9r</t>
  </si>
  <si>
    <t>3.03735341860035e-05</t>
  </si>
  <si>
    <t>Gabrr2</t>
  </si>
  <si>
    <t>0.00511616213438307</t>
  </si>
  <si>
    <t>LOC118568732</t>
  </si>
  <si>
    <t>0.000194699305839137</t>
  </si>
  <si>
    <t>Igl</t>
  </si>
  <si>
    <t>9.03787300874441e-15</t>
  </si>
  <si>
    <t>AI467606</t>
  </si>
  <si>
    <t>1.89705417437812e-07</t>
  </si>
  <si>
    <t>Gapt</t>
  </si>
  <si>
    <t>0.000164797941177716</t>
  </si>
  <si>
    <t>Parvg</t>
  </si>
  <si>
    <t>1.81686257332729e-24</t>
  </si>
  <si>
    <t>Btk</t>
  </si>
  <si>
    <t>9.4628282146971e-10</t>
  </si>
  <si>
    <t>Lax1</t>
  </si>
  <si>
    <t>1.20193386089939e-11</t>
  </si>
  <si>
    <t>Foxp3</t>
  </si>
  <si>
    <t>1.06327111182758e-05</t>
  </si>
  <si>
    <t>Coro1a</t>
  </si>
  <si>
    <t>1.50257901530517e-23</t>
  </si>
  <si>
    <t>Scn4b</t>
  </si>
  <si>
    <t>0.00268617189903662</t>
  </si>
  <si>
    <t>Lat</t>
  </si>
  <si>
    <t>3.03330336432557e-09</t>
  </si>
  <si>
    <t>Atp6v0d2</t>
  </si>
  <si>
    <t>8.57288895105493e-07</t>
  </si>
  <si>
    <t>Extl1</t>
  </si>
  <si>
    <t>1.89485007360153e-08</t>
  </si>
  <si>
    <t>Ankrd33b</t>
  </si>
  <si>
    <t>3.28382198663499e-05</t>
  </si>
  <si>
    <t>Tnfrsf13b</t>
  </si>
  <si>
    <t>6.40186437501305e-11</t>
  </si>
  <si>
    <t>Stab2</t>
  </si>
  <si>
    <t>7.03625708303743e-06</t>
  </si>
  <si>
    <t>Hapln3</t>
  </si>
  <si>
    <t>3.18028545514458e-09</t>
  </si>
  <si>
    <t>Kcnab2</t>
  </si>
  <si>
    <t>1.40016925071725e-09</t>
  </si>
  <si>
    <t>Il2ra</t>
  </si>
  <si>
    <t>3.06955598974062e-05</t>
  </si>
  <si>
    <t>Txk</t>
  </si>
  <si>
    <t>6.07855684564422e-05</t>
  </si>
  <si>
    <t>Ccr6</t>
  </si>
  <si>
    <t>2.45382751589289e-06</t>
  </si>
  <si>
    <t>Il33</t>
  </si>
  <si>
    <t>5.30675043797421e-08</t>
  </si>
  <si>
    <t>Gimap1</t>
  </si>
  <si>
    <t>1.74368775093752e-18</t>
  </si>
  <si>
    <t>Ly9</t>
  </si>
  <si>
    <t>3.41897893585722e-18</t>
  </si>
  <si>
    <t>Tnfrsf26</t>
  </si>
  <si>
    <t>4.58261993216736e-07</t>
  </si>
  <si>
    <t>Cd2</t>
  </si>
  <si>
    <t>1.08456485929181e-08</t>
  </si>
  <si>
    <t>Mir142b</t>
  </si>
  <si>
    <t>4.53139792112054e-11</t>
  </si>
  <si>
    <t>Stat4</t>
  </si>
  <si>
    <t>1.18210284266536e-10</t>
  </si>
  <si>
    <t>Pgpep1l</t>
  </si>
  <si>
    <t>9.91287240805256e-06</t>
  </si>
  <si>
    <t>Pou2f2</t>
  </si>
  <si>
    <t>4.41632455619808e-19</t>
  </si>
  <si>
    <t>Arhgap4</t>
  </si>
  <si>
    <t>2.24640642225316e-16</t>
  </si>
  <si>
    <t>Cd180</t>
  </si>
  <si>
    <t>3.04234757584123e-16</t>
  </si>
  <si>
    <t>Nxpe3</t>
  </si>
  <si>
    <t>6.05773418458459e-09</t>
  </si>
  <si>
    <t>Ebf1</t>
  </si>
  <si>
    <t>3.95928499805504e-16</t>
  </si>
  <si>
    <t>BC147527</t>
  </si>
  <si>
    <t>1.78924174096744e-06</t>
  </si>
  <si>
    <t>Ccl22</t>
  </si>
  <si>
    <t>3.75793324580336e-05</t>
  </si>
  <si>
    <t>Egr3</t>
  </si>
  <si>
    <t>4.74840877441189e-10</t>
  </si>
  <si>
    <t>Plxnc1</t>
  </si>
  <si>
    <t>6.25000106391929e-18</t>
  </si>
  <si>
    <t>Gpr18</t>
  </si>
  <si>
    <t>1.60527900078075e-14</t>
  </si>
  <si>
    <t>Bach2</t>
  </si>
  <si>
    <t>5.85500090773794e-14</t>
  </si>
  <si>
    <t>Dtx1</t>
  </si>
  <si>
    <t>1.84064155043605e-23</t>
  </si>
  <si>
    <t>Prrx1</t>
  </si>
  <si>
    <t>6.44839301768688e-07</t>
  </si>
  <si>
    <t>Cd83</t>
  </si>
  <si>
    <t>9.28270452269065e-11</t>
  </si>
  <si>
    <t>Xkrx</t>
  </si>
  <si>
    <t>4.98016569215076e-06</t>
  </si>
  <si>
    <t>Slfn1</t>
  </si>
  <si>
    <t>2.01632939949938e-07</t>
  </si>
  <si>
    <t>Rubcnl</t>
  </si>
  <si>
    <t>6.81299006062999e-09</t>
  </si>
  <si>
    <t>S1pr4</t>
  </si>
  <si>
    <t>1.37436734840412e-12</t>
  </si>
  <si>
    <t>Igk</t>
  </si>
  <si>
    <t>1.36762688414345e-07</t>
  </si>
  <si>
    <t>Adipoq</t>
  </si>
  <si>
    <t>0.000962857168217567</t>
  </si>
  <si>
    <t>Fam167a</t>
  </si>
  <si>
    <t>2.41905692128792e-07</t>
  </si>
  <si>
    <t>P2ry10b</t>
  </si>
  <si>
    <t>1.72551808507848e-07</t>
  </si>
  <si>
    <t>Ikzf3</t>
  </si>
  <si>
    <t>1.58008438351148e-14</t>
  </si>
  <si>
    <t>Reg3a</t>
  </si>
  <si>
    <t>0.0162947591796174</t>
  </si>
  <si>
    <t>Lyl1</t>
  </si>
  <si>
    <t>1.28556869989352e-15</t>
  </si>
  <si>
    <t>Art2b</t>
  </si>
  <si>
    <t>6.23944357849198e-15</t>
  </si>
  <si>
    <t>Akr1cl</t>
  </si>
  <si>
    <t>0.000174481686853626</t>
  </si>
  <si>
    <t>Eomes</t>
  </si>
  <si>
    <t>8.52755804338014e-06</t>
  </si>
  <si>
    <t>Sash3</t>
  </si>
  <si>
    <t>3.7617975560079e-11</t>
  </si>
  <si>
    <t>Ceacam16</t>
  </si>
  <si>
    <t>1.92017432367701e-09</t>
  </si>
  <si>
    <t>Slc14a1</t>
  </si>
  <si>
    <t>2.68097875421895e-07</t>
  </si>
  <si>
    <t>Myo1g</t>
  </si>
  <si>
    <t>4.42238867196288e-13</t>
  </si>
  <si>
    <t>Cxcl13</t>
  </si>
  <si>
    <t>2.35665093877394e-08</t>
  </si>
  <si>
    <t>Aldh3a1</t>
  </si>
  <si>
    <t>0.0199959685779472</t>
  </si>
  <si>
    <t>Csmd1</t>
  </si>
  <si>
    <t>3.42096823948647e-09</t>
  </si>
  <si>
    <t>Clcf1</t>
  </si>
  <si>
    <t>7.03582345414289e-10</t>
  </si>
  <si>
    <t>Fermt3</t>
  </si>
  <si>
    <t>5.12468300811026e-17</t>
  </si>
  <si>
    <t>Serpina3h</t>
  </si>
  <si>
    <t>0.00660744558823258</t>
  </si>
  <si>
    <t>Hvcn1</t>
  </si>
  <si>
    <t>4.0370277404187e-16</t>
  </si>
  <si>
    <t>Edaradd</t>
  </si>
  <si>
    <t>7.16859487477134e-09</t>
  </si>
  <si>
    <t>Slc28a2</t>
  </si>
  <si>
    <t>1.97974612895317e-12</t>
  </si>
  <si>
    <t>Clu</t>
  </si>
  <si>
    <t>1.92903847664064e-09</t>
  </si>
  <si>
    <t>Snn</t>
  </si>
  <si>
    <t>2.90014677324069e-13</t>
  </si>
  <si>
    <t>Septin1</t>
  </si>
  <si>
    <t>3.8490648482874e-14</t>
  </si>
  <si>
    <t>Il12a</t>
  </si>
  <si>
    <t>4.32854109671107e-07</t>
  </si>
  <si>
    <t>Srpk3</t>
  </si>
  <si>
    <t>9.58421015296179e-09</t>
  </si>
  <si>
    <t>Acap1</t>
  </si>
  <si>
    <t>6.78315774900486e-24</t>
  </si>
  <si>
    <t>Dok3</t>
  </si>
  <si>
    <t>8.34228658281476e-24</t>
  </si>
  <si>
    <t>Rasal3</t>
  </si>
  <si>
    <t>8.05192683642924e-19</t>
  </si>
  <si>
    <t>Tbc1d10c</t>
  </si>
  <si>
    <t>3.89611691917007e-11</t>
  </si>
  <si>
    <t>Gimap3</t>
  </si>
  <si>
    <t>8.36771529890048e-14</t>
  </si>
  <si>
    <t>Limd2</t>
  </si>
  <si>
    <t>8.2850797030386e-25</t>
  </si>
  <si>
    <t>Ikzf1</t>
  </si>
  <si>
    <t>3.09393469957045e-18</t>
  </si>
  <si>
    <t>Clec2i</t>
  </si>
  <si>
    <t>5.61348351220569e-12</t>
  </si>
  <si>
    <t>Mab21l3</t>
  </si>
  <si>
    <t>0.00072869042064114</t>
  </si>
  <si>
    <t>Timd4</t>
  </si>
  <si>
    <t>9.0327913192602e-07</t>
  </si>
  <si>
    <t>Tgm1</t>
  </si>
  <si>
    <t>2.37308669976725e-09</t>
  </si>
  <si>
    <t>Bambi-ps1</t>
  </si>
  <si>
    <t>1.84205860880758e-07</t>
  </si>
  <si>
    <t>Ifi208</t>
  </si>
  <si>
    <t>9.97308316791402e-08</t>
  </si>
  <si>
    <t>Gvin3</t>
  </si>
  <si>
    <t>1.56357384025314e-09</t>
  </si>
  <si>
    <t>Cyp1b1</t>
  </si>
  <si>
    <t>0.000461134775360376</t>
  </si>
  <si>
    <t>Slc36a2</t>
  </si>
  <si>
    <t>2.8707934249679e-07</t>
  </si>
  <si>
    <t>Fmod</t>
  </si>
  <si>
    <t>2.0660569488639e-07</t>
  </si>
  <si>
    <t>Slco5a1</t>
  </si>
  <si>
    <t>9.10136906184339e-07</t>
  </si>
  <si>
    <t>Nuggc</t>
  </si>
  <si>
    <t>2.45116493486022e-09</t>
  </si>
  <si>
    <t>Ly6d</t>
  </si>
  <si>
    <t>2.1168471878566e-15</t>
  </si>
  <si>
    <t>Map4k1</t>
  </si>
  <si>
    <t>1.0289911613236e-22</t>
  </si>
  <si>
    <t>Tnfsf8</t>
  </si>
  <si>
    <t>5.02566992921772e-10</t>
  </si>
  <si>
    <t>Il21r</t>
  </si>
  <si>
    <t>3.34517086749659e-15</t>
  </si>
  <si>
    <t>Tespa1</t>
  </si>
  <si>
    <t>2.04513974931847e-11</t>
  </si>
  <si>
    <t>Tnfrsf9</t>
  </si>
  <si>
    <t>3.39891111267904e-15</t>
  </si>
  <si>
    <t>Trim30b</t>
  </si>
  <si>
    <t>4.88827333307022e-09</t>
  </si>
  <si>
    <t>Tcf7</t>
  </si>
  <si>
    <t>2.77616620764801e-14</t>
  </si>
  <si>
    <t>Slamf6</t>
  </si>
  <si>
    <t>1.41642570603663e-12</t>
  </si>
  <si>
    <t>Eaf2</t>
  </si>
  <si>
    <t>2.02316180501487e-07</t>
  </si>
  <si>
    <t>Arhgap45</t>
  </si>
  <si>
    <t>1.78048301557898e-12</t>
  </si>
  <si>
    <t>Fam169b</t>
  </si>
  <si>
    <t>9.94455776469381e-14</t>
  </si>
  <si>
    <t>Vtn</t>
  </si>
  <si>
    <t>0.0263190012317517</t>
  </si>
  <si>
    <t>BC035044</t>
  </si>
  <si>
    <t>4.12944500247156e-09</t>
  </si>
  <si>
    <t>Gpr174</t>
  </si>
  <si>
    <t>1.05946457173188e-14</t>
  </si>
  <si>
    <t>Crip3</t>
  </si>
  <si>
    <t>8.4854596163488e-12</t>
  </si>
  <si>
    <t>H2-Oa</t>
  </si>
  <si>
    <t>4.64467031827108e-15</t>
  </si>
  <si>
    <t>1.41951242783084e-15</t>
  </si>
  <si>
    <t>Ripor2</t>
  </si>
  <si>
    <t>5.45655643928648e-19</t>
  </si>
  <si>
    <t>Htra4</t>
  </si>
  <si>
    <t>0.000368707500911434</t>
  </si>
  <si>
    <t>Carmil2</t>
  </si>
  <si>
    <t>5.52774861223565e-24</t>
  </si>
  <si>
    <t>Madcam1</t>
  </si>
  <si>
    <t>1.78957383012613e-14</t>
  </si>
  <si>
    <t>Cecr2</t>
  </si>
  <si>
    <t>1.79988223687264e-11</t>
  </si>
  <si>
    <t>Traf3ip3</t>
  </si>
  <si>
    <t>2.03797277736668e-15</t>
  </si>
  <si>
    <t>Napsa</t>
  </si>
  <si>
    <t>4.45372252952559e-09</t>
  </si>
  <si>
    <t>Colq</t>
  </si>
  <si>
    <t>2.46202361252591e-09</t>
  </si>
  <si>
    <t>Fcrl5</t>
  </si>
  <si>
    <t>1.07427968362706e-06</t>
  </si>
  <si>
    <t>Derl3</t>
  </si>
  <si>
    <t>1.1181340966756e-07</t>
  </si>
  <si>
    <t>Ly6k</t>
  </si>
  <si>
    <t>0.000290693076588509</t>
  </si>
  <si>
    <t>Tspan32</t>
  </si>
  <si>
    <t>4.12166396838624e-14</t>
  </si>
  <si>
    <t>Fscn1</t>
  </si>
  <si>
    <t>5.84210394320733e-10</t>
  </si>
  <si>
    <t>Spib</t>
  </si>
  <si>
    <t>9.77377568242044e-13</t>
  </si>
  <si>
    <t>Klhl6</t>
  </si>
  <si>
    <t>8.16227421064297e-12</t>
  </si>
  <si>
    <t>Mreg</t>
  </si>
  <si>
    <t>3.09924441397984e-13</t>
  </si>
  <si>
    <t>Cnga1</t>
  </si>
  <si>
    <t>3.2009951981553e-06</t>
  </si>
  <si>
    <t>Ms4a4c</t>
  </si>
  <si>
    <t>1.17222711321528e-07</t>
  </si>
  <si>
    <t>Lta</t>
  </si>
  <si>
    <t>2.79505202704054e-10</t>
  </si>
  <si>
    <t>Ptprcap</t>
  </si>
  <si>
    <t>1.17595754045508e-25</t>
  </si>
  <si>
    <t>Tmem150c</t>
  </si>
  <si>
    <t>4.71371651875559e-09</t>
  </si>
  <si>
    <t>Stap1</t>
  </si>
  <si>
    <t>2.31338238691655e-10</t>
  </si>
  <si>
    <t>Slc22a3</t>
  </si>
  <si>
    <t>6.006766147538e-05</t>
  </si>
  <si>
    <t>Aqp3</t>
  </si>
  <si>
    <t>0.000205548724749471</t>
  </si>
  <si>
    <t>Stra6</t>
  </si>
  <si>
    <t>7.35944995200661e-09</t>
  </si>
  <si>
    <t>Rhoh</t>
  </si>
  <si>
    <t>2.21818052029702e-14</t>
  </si>
  <si>
    <t>Tspan10</t>
  </si>
  <si>
    <t>3.46082028449854e-11</t>
  </si>
  <si>
    <t>Rasal1</t>
  </si>
  <si>
    <t>8.60809572719874e-08</t>
  </si>
  <si>
    <t>Lyz1</t>
  </si>
  <si>
    <t>5.42419049400888e-14</t>
  </si>
  <si>
    <t>BE692007</t>
  </si>
  <si>
    <t>2.68909681872028e-12</t>
  </si>
  <si>
    <t>Mzb1</t>
  </si>
  <si>
    <t>2.03593544031892e-12</t>
  </si>
  <si>
    <t>Shisa8</t>
  </si>
  <si>
    <t>3.62958983539847e-08</t>
  </si>
  <si>
    <t>LOC118567599</t>
  </si>
  <si>
    <t>2.16327076263269e-09</t>
  </si>
  <si>
    <t>Ccl21a</t>
  </si>
  <si>
    <t>4.0064909674333e-08</t>
  </si>
  <si>
    <t>Shisa3</t>
  </si>
  <si>
    <t>1.79588825905291e-08</t>
  </si>
  <si>
    <t>Igh</t>
  </si>
  <si>
    <t>4.47708186429264e-14</t>
  </si>
  <si>
    <t>Meox2</t>
  </si>
  <si>
    <t>0.000946585089166003</t>
  </si>
  <si>
    <t>Osm</t>
  </si>
  <si>
    <t>2.70510182357946e-08</t>
  </si>
  <si>
    <t>Il27ra</t>
  </si>
  <si>
    <t>8.95861670157695e-09</t>
  </si>
  <si>
    <t>Bank1</t>
  </si>
  <si>
    <t>1.76920211348743e-15</t>
  </si>
  <si>
    <t>Ankrd55</t>
  </si>
  <si>
    <t>0.000248822597452606</t>
  </si>
  <si>
    <t>Btla</t>
  </si>
  <si>
    <t>2.63447914564056e-11</t>
  </si>
  <si>
    <t>Cd27</t>
  </si>
  <si>
    <t>7.88447247734272e-11</t>
  </si>
  <si>
    <t>Ifi209</t>
  </si>
  <si>
    <t>1.04152690746376e-12</t>
  </si>
  <si>
    <t>Itln1</t>
  </si>
  <si>
    <t>3.09426693708763e-07</t>
  </si>
  <si>
    <t>Dscaml1</t>
  </si>
  <si>
    <t>6.4062274851584e-05</t>
  </si>
  <si>
    <t>Cr2</t>
  </si>
  <si>
    <t>1.61672117279924e-08</t>
  </si>
  <si>
    <t>Rps12l1</t>
  </si>
  <si>
    <t>1.72539607323594e-05</t>
  </si>
  <si>
    <t>Slc4a8</t>
  </si>
  <si>
    <t>1.44142210550907e-11</t>
  </si>
  <si>
    <t>Defa24</t>
  </si>
  <si>
    <t>7.73447811815779e-06</t>
  </si>
  <si>
    <t>Cpne5</t>
  </si>
  <si>
    <t>5.36995432431926e-13</t>
  </si>
  <si>
    <t>Cd37</t>
  </si>
  <si>
    <t>2.17165966374366e-22</t>
  </si>
  <si>
    <t>Fcer2a</t>
  </si>
  <si>
    <t>3.31318381587788e-10</t>
  </si>
  <si>
    <t>Erp27</t>
  </si>
  <si>
    <t>4.8126818212914e-07</t>
  </si>
  <si>
    <t>Gpr83</t>
  </si>
  <si>
    <t>6.92406876622089e-05</t>
  </si>
  <si>
    <t>Defa30</t>
  </si>
  <si>
    <t>1.27657670552059e-06</t>
  </si>
  <si>
    <t>LOC115486415</t>
  </si>
  <si>
    <t>4.25018504887736e-07</t>
  </si>
  <si>
    <t>Defa22</t>
  </si>
  <si>
    <t>6.73320345343778e-05</t>
  </si>
  <si>
    <t>Havcr1</t>
  </si>
  <si>
    <t>8.66040526513638e-08</t>
  </si>
  <si>
    <t>Fcamr</t>
  </si>
  <si>
    <t>1.35906521545705e-06</t>
  </si>
  <si>
    <t>Ifi213</t>
  </si>
  <si>
    <t>8.85358946907487e-11</t>
  </si>
  <si>
    <t>H2-DMb2</t>
  </si>
  <si>
    <t>3.48764385448286e-14</t>
  </si>
  <si>
    <t>Haao</t>
  </si>
  <si>
    <t>2.57380624111719e-23</t>
  </si>
  <si>
    <t>Blk</t>
  </si>
  <si>
    <t>2.3551896375303e-12</t>
  </si>
  <si>
    <t>Pou2af1</t>
  </si>
  <si>
    <t>3.26357974766028e-17</t>
  </si>
  <si>
    <t>LOC101055672</t>
  </si>
  <si>
    <t>2.62089399920233e-10</t>
  </si>
  <si>
    <t>H2-Eb2</t>
  </si>
  <si>
    <t>4.66308830396437e-14</t>
  </si>
  <si>
    <t>Grm6</t>
  </si>
  <si>
    <t>1.01185691635758e-05</t>
  </si>
  <si>
    <t>Bcat1</t>
  </si>
  <si>
    <t>3.79465639347301e-12</t>
  </si>
  <si>
    <t>H2-Ob</t>
  </si>
  <si>
    <t>2.61975727905004e-13</t>
  </si>
  <si>
    <t>Ifi206</t>
  </si>
  <si>
    <t>1.209832051275e-09</t>
  </si>
  <si>
    <t>LOC118567527</t>
  </si>
  <si>
    <t>7.87411140964058e-11</t>
  </si>
  <si>
    <t>Lcn4</t>
  </si>
  <si>
    <t>4.89236249076295e-05</t>
  </si>
  <si>
    <t>Mir6946</t>
  </si>
  <si>
    <t>5.05877019612395e-06</t>
  </si>
  <si>
    <t>Fcrla</t>
  </si>
  <si>
    <t>1.90779537820609e-08</t>
  </si>
  <si>
    <t>Cnr2</t>
  </si>
  <si>
    <t>2.44391000959765e-09</t>
  </si>
  <si>
    <t>7.30797271886105e-07</t>
  </si>
  <si>
    <t>Klhl14</t>
  </si>
  <si>
    <t>4.14627173334005e-08</t>
  </si>
  <si>
    <t>Lef1</t>
  </si>
  <si>
    <t>3.64263618031065e-11</t>
  </si>
  <si>
    <t>Trim34b</t>
  </si>
  <si>
    <t>1.63577939328109e-07</t>
  </si>
  <si>
    <t>Fcrl1</t>
  </si>
  <si>
    <t>5.10021485167579e-11</t>
  </si>
  <si>
    <t>Tacstd2</t>
  </si>
  <si>
    <t>2.87220520569026e-05</t>
  </si>
  <si>
    <t>Cd22</t>
  </si>
  <si>
    <t>1.15881537819755e-13</t>
  </si>
  <si>
    <t>Ms4a1</t>
  </si>
  <si>
    <t>1.20180351965539e-07</t>
  </si>
  <si>
    <t>Cxcr5</t>
  </si>
  <si>
    <t>1.05074025636362e-09</t>
  </si>
  <si>
    <t>Mpz</t>
  </si>
  <si>
    <t>1.94775707734159e-06</t>
  </si>
  <si>
    <t>Vpreb3</t>
  </si>
  <si>
    <t>8.37921894435484e-14</t>
  </si>
  <si>
    <t>Chst3</t>
  </si>
  <si>
    <t>4.18749065765072e-13</t>
  </si>
  <si>
    <t>Tnfrsf13c</t>
  </si>
  <si>
    <t>1.34210840051409e-17</t>
  </si>
  <si>
    <t>Siglecg</t>
  </si>
  <si>
    <t>4.19758070039015e-11</t>
  </si>
  <si>
    <t>Ffar1</t>
  </si>
  <si>
    <t>9.19931763518696e-12</t>
  </si>
  <si>
    <t>Fabp6</t>
  </si>
  <si>
    <t>8.41322601477615e-06</t>
  </si>
  <si>
    <t>Cpxm1</t>
  </si>
  <si>
    <t>2.6695410284112e-13</t>
  </si>
  <si>
    <t>Ifi214</t>
  </si>
  <si>
    <t>1.73738405459375e-05</t>
  </si>
  <si>
    <t>Serpina10</t>
  </si>
  <si>
    <t>1.58207457836009e-06</t>
  </si>
  <si>
    <t>Klra13-ps</t>
  </si>
  <si>
    <t>0.000287363405813195</t>
  </si>
  <si>
    <t>LOC118568776</t>
  </si>
  <si>
    <t>9.98053889496776e-08</t>
  </si>
  <si>
    <t>Ccr7</t>
  </si>
  <si>
    <t>1.31456774644588e-14</t>
  </si>
  <si>
    <t>7.81179808320307e-17</t>
  </si>
  <si>
    <t>Izumo1r</t>
  </si>
  <si>
    <t>7.10048816229822e-14</t>
  </si>
  <si>
    <t>Pla2g2d</t>
  </si>
  <si>
    <t>1.33208392383939e-19</t>
  </si>
  <si>
    <t>Cd79b</t>
  </si>
  <si>
    <t>1.84765765212291e-11</t>
  </si>
  <si>
    <t>Cd19</t>
  </si>
  <si>
    <t>1.05756409742749e-11</t>
  </si>
  <si>
    <t>Cd79a</t>
  </si>
  <si>
    <t>2.05821978910892e-12</t>
  </si>
  <si>
    <t>Cacna1i</t>
  </si>
  <si>
    <t>1.58231146290414e-12</t>
  </si>
  <si>
    <t>Defa29</t>
  </si>
  <si>
    <t>0.0241182891760605</t>
  </si>
  <si>
    <t>Mptx2</t>
  </si>
  <si>
    <t>7.25149366716197e-08</t>
  </si>
  <si>
    <t>Bfsp2</t>
  </si>
  <si>
    <t>3.77273726167083e-15</t>
  </si>
  <si>
    <t>Aicda</t>
  </si>
  <si>
    <t>6.09083161749458e-12</t>
  </si>
  <si>
    <t>Gcsam</t>
  </si>
  <si>
    <t>3.82022316392008e-14</t>
  </si>
  <si>
    <t>Treml2</t>
  </si>
  <si>
    <t>3.55489357043999e-14</t>
  </si>
  <si>
    <t>LOC118568405</t>
  </si>
  <si>
    <t>3.42732507793499e-06</t>
  </si>
  <si>
    <t>Defa21</t>
  </si>
  <si>
    <t>1.83581117307256e-09</t>
  </si>
  <si>
    <t>Defa39</t>
  </si>
  <si>
    <t>6.25178359403341e-09</t>
  </si>
  <si>
    <t>6.26778378860976e-09</t>
  </si>
  <si>
    <t>Scn4a</t>
  </si>
  <si>
    <t>5.18852950822603e-15</t>
  </si>
  <si>
    <t>Fcmr</t>
  </si>
  <si>
    <t>6.49710434277312e-13</t>
  </si>
  <si>
    <t>Sell</t>
  </si>
  <si>
    <t>9.62343944052595e-13</t>
  </si>
  <si>
    <t>Ccl19</t>
  </si>
  <si>
    <t>1.85824748402661e-10</t>
  </si>
  <si>
    <t>Retn</t>
  </si>
  <si>
    <t>6.47485513235179e-09</t>
  </si>
  <si>
    <t>Csn2</t>
  </si>
  <si>
    <t>2.29794611069591e-07</t>
  </si>
  <si>
    <t>Defa20</t>
  </si>
  <si>
    <t>2.12912613882827e-07</t>
  </si>
  <si>
    <t>Cdkn2a</t>
  </si>
  <si>
    <t>5.10210135230582e-09</t>
  </si>
  <si>
    <t>Slc28a2b</t>
  </si>
  <si>
    <t>4.94218066966415e-09</t>
  </si>
  <si>
    <t>LOC115486406</t>
  </si>
  <si>
    <t>2.57545854114357e-08</t>
  </si>
  <si>
    <t>3.22852171779733e-08</t>
  </si>
  <si>
    <t>Glycam1</t>
  </si>
  <si>
    <t>1.5765077087892e-08</t>
  </si>
  <si>
    <t>Defa34</t>
  </si>
  <si>
    <t>1.3671646117212e-06</t>
  </si>
  <si>
    <t>Defa38</t>
  </si>
  <si>
    <t>3.32202415834666e-10</t>
  </si>
  <si>
    <t>Gbx2</t>
  </si>
  <si>
    <t>1.95028126298243e-06</t>
  </si>
  <si>
    <t>Timd2</t>
  </si>
  <si>
    <t>6.01192183258116e-07</t>
  </si>
  <si>
    <t>Defa43</t>
  </si>
  <si>
    <t>1.62140828419575e-09</t>
  </si>
  <si>
    <t>TrnS1</t>
  </si>
  <si>
    <t>3.22003290396701</t>
  </si>
  <si>
    <t>0.00132127517225904</t>
  </si>
  <si>
    <t>Hbq1b</t>
  </si>
  <si>
    <t>4.59234584826475</t>
  </si>
  <si>
    <t>3.56667244920728e-07</t>
  </si>
  <si>
    <t>Tspo2</t>
  </si>
  <si>
    <t>3.6612369347757</t>
  </si>
  <si>
    <t>8.19266697358601e-11</t>
  </si>
  <si>
    <t>Gypa</t>
  </si>
  <si>
    <t>3.51947406769335</t>
  </si>
  <si>
    <t>1.36693825550282e-06</t>
  </si>
  <si>
    <t>Ahsp</t>
  </si>
  <si>
    <t>3.36708817212563</t>
  </si>
  <si>
    <t>5.00322101313535e-10</t>
  </si>
  <si>
    <t>Slc4a1</t>
  </si>
  <si>
    <t>3.02499572554887</t>
  </si>
  <si>
    <t>8.18240790834563e-05</t>
  </si>
  <si>
    <t>Apol11b</t>
  </si>
  <si>
    <t>2.97408419687056</t>
  </si>
  <si>
    <t>5.39675830472784e-05</t>
  </si>
  <si>
    <t>Kel</t>
  </si>
  <si>
    <t>2.78911343399866</t>
  </si>
  <si>
    <t>0.000337166279984098</t>
  </si>
  <si>
    <t>Epb42</t>
  </si>
  <si>
    <t>2.75282719872554</t>
  </si>
  <si>
    <t>4.08408408082975e-09</t>
  </si>
  <si>
    <t>Trim10</t>
  </si>
  <si>
    <t>2.74265741557065</t>
  </si>
  <si>
    <t>0.000415625880973934</t>
  </si>
  <si>
    <t>Mir499</t>
  </si>
  <si>
    <t>2.69948795183112</t>
  </si>
  <si>
    <t>0.00497260464810106</t>
  </si>
  <si>
    <t>2.66912679912794</t>
  </si>
  <si>
    <t>2.41376291115552e-07</t>
  </si>
  <si>
    <t>2.66088156704636</t>
  </si>
  <si>
    <t>3.74592601195787e-07</t>
  </si>
  <si>
    <t>2.62132061536458</t>
  </si>
  <si>
    <t>1.6756704332941e-05</t>
  </si>
  <si>
    <t>E2f2</t>
  </si>
  <si>
    <t>2.46744000448719</t>
  </si>
  <si>
    <t>2.868954029489e-16</t>
  </si>
  <si>
    <t>Alas2</t>
  </si>
  <si>
    <t>2.44121156864138</t>
  </si>
  <si>
    <t>3.20252822005813e-05</t>
  </si>
  <si>
    <t>2.40835699383297</t>
  </si>
  <si>
    <t>1.47419363386442e-07</t>
  </si>
  <si>
    <t>Pimreg</t>
  </si>
  <si>
    <t>2.37139090775439</t>
  </si>
  <si>
    <t>0.000426267315909341</t>
  </si>
  <si>
    <t>Slc38a5</t>
  </si>
  <si>
    <t>2.34937961299393</t>
  </si>
  <si>
    <t>0.000821286890639038</t>
  </si>
  <si>
    <t>Snca</t>
  </si>
  <si>
    <t>2.32612649518299</t>
  </si>
  <si>
    <t>0.000481095908355113</t>
  </si>
  <si>
    <t>2.29446265500181</t>
  </si>
  <si>
    <t>2.61698289460104e-07</t>
  </si>
  <si>
    <t>Lockd</t>
  </si>
  <si>
    <t>2.24944358215173</t>
  </si>
  <si>
    <t>0.0083686038525044</t>
  </si>
  <si>
    <t>Bpgm</t>
  </si>
  <si>
    <t>2.22313231878232</t>
  </si>
  <si>
    <t>1.63987633672992e-08</t>
  </si>
  <si>
    <t>2.19750081658359</t>
  </si>
  <si>
    <t>7.90418596067175e-22</t>
  </si>
  <si>
    <t>Cyp4b1-ps2</t>
  </si>
  <si>
    <t>2.17484921262474</t>
  </si>
  <si>
    <t>0.0138873663529703</t>
  </si>
  <si>
    <t>2.11445960766395</t>
  </si>
  <si>
    <t>0.0354077790830059</t>
  </si>
  <si>
    <t>Cd24a</t>
  </si>
  <si>
    <t>2.05266423855881</t>
  </si>
  <si>
    <t>1.61415517376518e-06</t>
  </si>
  <si>
    <t>Ube2c</t>
  </si>
  <si>
    <t>2.02436883198064</t>
  </si>
  <si>
    <t>2.14712685890397e-09</t>
  </si>
  <si>
    <t>Tspan33</t>
  </si>
  <si>
    <t>2.00463687985923</t>
  </si>
  <si>
    <t>2.34162553995133e-07</t>
  </si>
  <si>
    <t>Diaph3</t>
  </si>
  <si>
    <t>1.96670614865521</t>
  </si>
  <si>
    <t>0.00119994900840407</t>
  </si>
  <si>
    <t>Nusap1</t>
  </si>
  <si>
    <t>1.91175924230117</t>
  </si>
  <si>
    <t>1.45938083111307e-07</t>
  </si>
  <si>
    <t>Gapdh-ps16</t>
  </si>
  <si>
    <t>1.87982727214186</t>
  </si>
  <si>
    <t>1.63558219881032e-06</t>
  </si>
  <si>
    <t>Slc25a37</t>
  </si>
  <si>
    <t>1.85884659225723</t>
  </si>
  <si>
    <t>4.87561185699407e-21</t>
  </si>
  <si>
    <t>1.81802065720771</t>
  </si>
  <si>
    <t>7.99830760715184e-05</t>
  </si>
  <si>
    <t>1.77880713951127</t>
  </si>
  <si>
    <t>0.00538611011223378</t>
  </si>
  <si>
    <t>1.75812506889713</t>
  </si>
  <si>
    <t>0.0107860662036561</t>
  </si>
  <si>
    <t>Rgs11</t>
  </si>
  <si>
    <t>1.72665579576903</t>
  </si>
  <si>
    <t>0.0116966747971916</t>
  </si>
  <si>
    <t>1.69502521209112</t>
  </si>
  <si>
    <t>7.24774648544036e-07</t>
  </si>
  <si>
    <t>Ube2l6</t>
  </si>
  <si>
    <t>1.69396091551268</t>
  </si>
  <si>
    <t>0.00228805613440177</t>
  </si>
  <si>
    <t>1.66401482036275</t>
  </si>
  <si>
    <t>0.0108015420818517</t>
  </si>
  <si>
    <t>Ckap2</t>
  </si>
  <si>
    <t>1.58081175979869</t>
  </si>
  <si>
    <t>0.019208785481545</t>
  </si>
  <si>
    <t>Pbk</t>
  </si>
  <si>
    <t>1.55643838458939</t>
  </si>
  <si>
    <t>0.0190437601450846</t>
  </si>
  <si>
    <t>Uckl1os</t>
  </si>
  <si>
    <t>1.53264852995977</t>
  </si>
  <si>
    <t>0.0253193007622965</t>
  </si>
  <si>
    <t>Snord82</t>
  </si>
  <si>
    <t>1.52559396806551</t>
  </si>
  <si>
    <t>0.0202389202816133</t>
  </si>
  <si>
    <t>1.51880559237234</t>
  </si>
  <si>
    <t>3.40046384555188e-07</t>
  </si>
  <si>
    <t>Foxm1</t>
  </si>
  <si>
    <t>1.51689238328997</t>
  </si>
  <si>
    <t>5.8408536317087e-05</t>
  </si>
  <si>
    <t>1.51265820567001</t>
  </si>
  <si>
    <t>0.00161624821042696</t>
  </si>
  <si>
    <t>Ube2o</t>
  </si>
  <si>
    <t>1.49415979407024</t>
  </si>
  <si>
    <t>2.54511159734187e-18</t>
  </si>
  <si>
    <t>Esco2</t>
  </si>
  <si>
    <t>1.48514821900124</t>
  </si>
  <si>
    <t>0.0435604704682789</t>
  </si>
  <si>
    <t>Tpx2</t>
  </si>
  <si>
    <t>1.46862952596271</t>
  </si>
  <si>
    <t>0.00245820574577448</t>
  </si>
  <si>
    <t>1.42395054272027</t>
  </si>
  <si>
    <t>0.027360857425042</t>
  </si>
  <si>
    <t>1.3565263018791</t>
  </si>
  <si>
    <t>0.00727944088518899</t>
  </si>
  <si>
    <t>1.34016023405865</t>
  </si>
  <si>
    <t>0.0163208858698513</t>
  </si>
  <si>
    <t>Epb41</t>
  </si>
  <si>
    <t>1.32469481151618</t>
  </si>
  <si>
    <t>1.54421285708996e-20</t>
  </si>
  <si>
    <t>LOC118567748</t>
  </si>
  <si>
    <t>1.29215686995987</t>
  </si>
  <si>
    <t>0.0454329279005684</t>
  </si>
  <si>
    <t>Pabpc1</t>
  </si>
  <si>
    <t>1.28932925092566</t>
  </si>
  <si>
    <t>4.85139955676525e-14</t>
  </si>
  <si>
    <t>1.23123829853883</t>
  </si>
  <si>
    <t>0.0112282105219264</t>
  </si>
  <si>
    <t>Gda</t>
  </si>
  <si>
    <t>1.22753291103532</t>
  </si>
  <si>
    <t>3.18340661764687e-15</t>
  </si>
  <si>
    <t>1.21766556556218</t>
  </si>
  <si>
    <t>3.03654412695422e-09</t>
  </si>
  <si>
    <t>Mir6236</t>
  </si>
  <si>
    <t>1.14939394487493</t>
  </si>
  <si>
    <t>0.0114412625794243</t>
  </si>
  <si>
    <t>Cd109</t>
  </si>
  <si>
    <t>1.14762468346169</t>
  </si>
  <si>
    <t>0.00347698039217734</t>
  </si>
  <si>
    <t>LOC118568041</t>
  </si>
  <si>
    <t>1.1400233296737</t>
  </si>
  <si>
    <t>8.2744519210817e-06</t>
  </si>
  <si>
    <t>Rec114</t>
  </si>
  <si>
    <t>1.12281314301233</t>
  </si>
  <si>
    <t>0.0145291258162638</t>
  </si>
  <si>
    <t>Cdk1</t>
  </si>
  <si>
    <t>1.10995646783146</t>
  </si>
  <si>
    <t>0.00691844931903315</t>
  </si>
  <si>
    <t>LOC118568122</t>
  </si>
  <si>
    <t>1.10953553181425</t>
  </si>
  <si>
    <t>0.0471510522930871</t>
  </si>
  <si>
    <t>Mpp1</t>
  </si>
  <si>
    <t>1.1004567696262</t>
  </si>
  <si>
    <t>2.02284158981265e-07</t>
  </si>
  <si>
    <t>1.09671791616572</t>
  </si>
  <si>
    <t>0.00777548225783862</t>
  </si>
  <si>
    <t>Gpx1</t>
  </si>
  <si>
    <t>1.09240107608152</t>
  </si>
  <si>
    <t>1.29349160907327e-11</t>
  </si>
  <si>
    <t>LOC118568370</t>
  </si>
  <si>
    <t>1.09172855411339</t>
  </si>
  <si>
    <t>0.00923404498824077</t>
  </si>
  <si>
    <t>Bnip3l</t>
  </si>
  <si>
    <t>1.08913128580946</t>
  </si>
  <si>
    <t>8.62074721368108e-11</t>
  </si>
  <si>
    <t>1.0804542429955</t>
  </si>
  <si>
    <t>5.62945520188223e-16</t>
  </si>
  <si>
    <t>Anln</t>
  </si>
  <si>
    <t>1.07686500032516</t>
  </si>
  <si>
    <t>0.0194434874462783</t>
  </si>
  <si>
    <t>1.07284061583163</t>
  </si>
  <si>
    <t>7.72088163127511e-05</t>
  </si>
  <si>
    <t>Ccnb2</t>
  </si>
  <si>
    <t>1.06519541552324</t>
  </si>
  <si>
    <t>0.0179451363713943</t>
  </si>
  <si>
    <t>Chkb</t>
  </si>
  <si>
    <t>1.06006296471047</t>
  </si>
  <si>
    <t>0.0495709183488824</t>
  </si>
  <si>
    <t>1.04743700118584</t>
  </si>
  <si>
    <t>2.06068506393155e-13</t>
  </si>
  <si>
    <t>LOC118567513</t>
  </si>
  <si>
    <t>1.04341547336246</t>
  </si>
  <si>
    <t>0.0218095974254727</t>
  </si>
  <si>
    <t>Ncaph</t>
  </si>
  <si>
    <t>1.03692289918626</t>
  </si>
  <si>
    <t>0.0302672718539204</t>
  </si>
  <si>
    <t>1.02191191438954</t>
  </si>
  <si>
    <t>0.0351136766915112</t>
  </si>
  <si>
    <t>D7Ertd443e</t>
  </si>
  <si>
    <t>1.02152285888914</t>
  </si>
  <si>
    <t>0.0275490927689764</t>
  </si>
  <si>
    <t>1.01736477141324</t>
  </si>
  <si>
    <t>2.87830476385649e-06</t>
  </si>
  <si>
    <t>Sfrp2</t>
  </si>
  <si>
    <t>1.00771348052954</t>
  </si>
  <si>
    <t>0.000191595091880302</t>
  </si>
  <si>
    <t>0.035019301837206</t>
  </si>
  <si>
    <t>Alox15</t>
  </si>
  <si>
    <t>0.0321304621503629</t>
  </si>
  <si>
    <t>0.0275788691513648</t>
  </si>
  <si>
    <t>Acp5</t>
  </si>
  <si>
    <t>0.0138744422815737</t>
  </si>
  <si>
    <t>Acaca</t>
  </si>
  <si>
    <t>0.036600952575475</t>
  </si>
  <si>
    <t>Pnpla3</t>
  </si>
  <si>
    <t>0.00302184280203979</t>
  </si>
  <si>
    <t>Rn7s1</t>
  </si>
  <si>
    <t>0.00768540931374984</t>
  </si>
  <si>
    <t>Gpd1</t>
  </si>
  <si>
    <t>0.0373152486337475</t>
  </si>
  <si>
    <t>0.0277678920330863</t>
  </si>
  <si>
    <t>Itpkc</t>
  </si>
  <si>
    <t>0.0372483850272216</t>
  </si>
  <si>
    <t>Olfr1396</t>
  </si>
  <si>
    <t>0.00775553992818918</t>
  </si>
  <si>
    <t>Tmprss13</t>
  </si>
  <si>
    <t>0.0274119780222614</t>
  </si>
  <si>
    <t>Gzmb</t>
  </si>
  <si>
    <t>0.0106721805072718</t>
  </si>
  <si>
    <t>0.022658967297529</t>
  </si>
  <si>
    <t>Lrrc69</t>
  </si>
  <si>
    <t>0.02270331793513</t>
  </si>
  <si>
    <t>Rab3c</t>
  </si>
  <si>
    <t>0.0488277056755834</t>
  </si>
  <si>
    <t>0.025273166727542</t>
  </si>
  <si>
    <t>Kcnc4</t>
  </si>
  <si>
    <t>0.0406030525444458</t>
  </si>
  <si>
    <t>0.0032087891664989</t>
  </si>
  <si>
    <t>Adig</t>
  </si>
  <si>
    <t>0.0179336331167624</t>
  </si>
  <si>
    <t>Syne4</t>
  </si>
  <si>
    <t>0.0319055606327712</t>
  </si>
  <si>
    <t>Car5b</t>
  </si>
  <si>
    <t>0.00199481717234713</t>
  </si>
  <si>
    <t>0.00136099875836109</t>
  </si>
  <si>
    <t>Abhd15</t>
  </si>
  <si>
    <t>0.0123216848855054</t>
  </si>
  <si>
    <t>Arxes2</t>
  </si>
  <si>
    <t>0.0270017431774953</t>
  </si>
  <si>
    <t>0.0118439243903187</t>
  </si>
  <si>
    <t>0.000836869630093725</t>
  </si>
  <si>
    <t>Clstn3</t>
  </si>
  <si>
    <t>0.000465962133864869</t>
  </si>
  <si>
    <t>Tes3-ps</t>
  </si>
  <si>
    <t>0.02941246127594</t>
  </si>
  <si>
    <t>Cyp2e1</t>
  </si>
  <si>
    <t>0.0458326144280538</t>
  </si>
  <si>
    <t>Angptl8</t>
  </si>
  <si>
    <t>0.0361496480605653</t>
  </si>
  <si>
    <t>0.00148410979720364</t>
  </si>
  <si>
    <t>Apoc1</t>
  </si>
  <si>
    <t>0.00864581030738079</t>
  </si>
  <si>
    <t>Tenm4</t>
  </si>
  <si>
    <t>0.00375121331070649</t>
  </si>
  <si>
    <t>Zcchc18</t>
  </si>
  <si>
    <t>0.0235381806133347</t>
  </si>
  <si>
    <t>0.00588395932581389</t>
  </si>
  <si>
    <t>0.0478934623963404</t>
  </si>
  <si>
    <t>Fasn</t>
  </si>
  <si>
    <t>0.00183869000513345</t>
  </si>
  <si>
    <t>0.0264356626253665</t>
  </si>
  <si>
    <t>Cdo1</t>
  </si>
  <si>
    <t>0.0016636849633968</t>
  </si>
  <si>
    <t>Lgals12</t>
  </si>
  <si>
    <t>0.0133232940702822</t>
  </si>
  <si>
    <t>Bmp10</t>
  </si>
  <si>
    <t>0.0282084371163139</t>
  </si>
  <si>
    <t>0.00284981087204424</t>
  </si>
  <si>
    <t>Cidec</t>
  </si>
  <si>
    <t>2.86379735071388e-08</t>
  </si>
  <si>
    <t>Slc7a10</t>
  </si>
  <si>
    <t>0.00542347889340552</t>
  </si>
  <si>
    <t>0.000893091839601896</t>
  </si>
  <si>
    <t>0.00133726024239274</t>
  </si>
  <si>
    <t>Plin1</t>
  </si>
  <si>
    <t>0.000897564932237421</t>
  </si>
  <si>
    <t>0.00707882381335034</t>
  </si>
  <si>
    <t>Hp</t>
  </si>
  <si>
    <t>0.000115725272068687</t>
  </si>
  <si>
    <t>Adrb3</t>
  </si>
  <si>
    <t>0.00286638946044938</t>
  </si>
  <si>
    <t>0.0008488983180245</t>
  </si>
  <si>
    <t>1.80673895191154e-05</t>
  </si>
  <si>
    <t>0.000107902553291882</t>
  </si>
  <si>
    <t>0.00138579258571564</t>
  </si>
  <si>
    <t>Ucp1</t>
  </si>
  <si>
    <t>1.20373932444854e-05</t>
  </si>
  <si>
    <t>Tff2</t>
  </si>
  <si>
    <t>5.44521850322131</t>
  </si>
  <si>
    <t>0.000325602600296444</t>
  </si>
  <si>
    <t>Gsdma2</t>
  </si>
  <si>
    <t>5.26191544212025</t>
  </si>
  <si>
    <t>2.49877821637365e-08</t>
  </si>
  <si>
    <t>Mucl3</t>
  </si>
  <si>
    <t>5.15183551463312</t>
  </si>
  <si>
    <t>1.92676053348552e-09</t>
  </si>
  <si>
    <t>5.14329157184903</t>
  </si>
  <si>
    <t>2.33978191808537e-10</t>
  </si>
  <si>
    <t>5.03419822333385</t>
  </si>
  <si>
    <t>1.29662440882802e-09</t>
  </si>
  <si>
    <t>4.90138890582652</t>
  </si>
  <si>
    <t>1.39132087585825e-08</t>
  </si>
  <si>
    <t>Chia1</t>
  </si>
  <si>
    <t>4.76147258221179</t>
  </si>
  <si>
    <t>1.40482300444671e-08</t>
  </si>
  <si>
    <t>4.74639132906491</t>
  </si>
  <si>
    <t>3.69158344142904e-08</t>
  </si>
  <si>
    <t>4.62290365010575</t>
  </si>
  <si>
    <t>1.85720751914097e-07</t>
  </si>
  <si>
    <t>Smim38</t>
  </si>
  <si>
    <t>4.57730951475811</t>
  </si>
  <si>
    <t>6.16787702390172e-08</t>
  </si>
  <si>
    <t>4.5549845753302</t>
  </si>
  <si>
    <t>0.00451079992369014</t>
  </si>
  <si>
    <t>4.49054215622211</t>
  </si>
  <si>
    <t>1.22632661019269e-08</t>
  </si>
  <si>
    <t>Gkn2</t>
  </si>
  <si>
    <t>4.45196979449991</t>
  </si>
  <si>
    <t>2.36030833928072e-08</t>
  </si>
  <si>
    <t>Hamp2</t>
  </si>
  <si>
    <t>4.44820906943198</t>
  </si>
  <si>
    <t>1.69868882076106e-06</t>
  </si>
  <si>
    <t>Slc16a7</t>
  </si>
  <si>
    <t>4.36425458568601</t>
  </si>
  <si>
    <t>7.67597274030873e-09</t>
  </si>
  <si>
    <t>4.35985045998297</t>
  </si>
  <si>
    <t>3.10349373367436e-06</t>
  </si>
  <si>
    <t>4.28688754292348</t>
  </si>
  <si>
    <t>1.13811427858165e-07</t>
  </si>
  <si>
    <t>Sult6b2</t>
  </si>
  <si>
    <t>4.21416046441069</t>
  </si>
  <si>
    <t>0.000849825100094831</t>
  </si>
  <si>
    <t>4.20698792660357</t>
  </si>
  <si>
    <t>6.61290931173324e-06</t>
  </si>
  <si>
    <t>Psca</t>
  </si>
  <si>
    <t>4.11852951046681</t>
  </si>
  <si>
    <t>1.26744252814672e-07</t>
  </si>
  <si>
    <t>4.07478382761237</t>
  </si>
  <si>
    <t>0.00033119795570953</t>
  </si>
  <si>
    <t>Sst</t>
  </si>
  <si>
    <t>4.0411046579156</t>
  </si>
  <si>
    <t>1.32971612826952e-07</t>
  </si>
  <si>
    <t>LOC118568353</t>
  </si>
  <si>
    <t>3.99652559232648</t>
  </si>
  <si>
    <t>1.52652753994945e-05</t>
  </si>
  <si>
    <t>Rcan2</t>
  </si>
  <si>
    <t>3.9345414589915</t>
  </si>
  <si>
    <t>0.000202350403444248</t>
  </si>
  <si>
    <t>Lrrc7</t>
  </si>
  <si>
    <t>3.8889875637213</t>
  </si>
  <si>
    <t>5.24990171125406e-05</t>
  </si>
  <si>
    <t>3.87657385858373</t>
  </si>
  <si>
    <t>0.000110436383360323</t>
  </si>
  <si>
    <t>Clps</t>
  </si>
  <si>
    <t>3.80230087825849</t>
  </si>
  <si>
    <t>2.97817563562648e-07</t>
  </si>
  <si>
    <t>Sirt4</t>
  </si>
  <si>
    <t>3.7873048779856</t>
  </si>
  <si>
    <t>3.23117092836815e-07</t>
  </si>
  <si>
    <t>3.73903153817605</t>
  </si>
  <si>
    <t>0.000209550967532488</t>
  </si>
  <si>
    <t>3.73649708207564</t>
  </si>
  <si>
    <t>5.52205309792001e-05</t>
  </si>
  <si>
    <t>Baiap2</t>
  </si>
  <si>
    <t>3.72209554639994</t>
  </si>
  <si>
    <t>4.63076350517621e-07</t>
  </si>
  <si>
    <t>3.67617939605542</t>
  </si>
  <si>
    <t>0.00122654240707747</t>
  </si>
  <si>
    <t>3.6599860583062</t>
  </si>
  <si>
    <t>5.57238804946216e-07</t>
  </si>
  <si>
    <t>Ghrl</t>
  </si>
  <si>
    <t>3.6231997379029</t>
  </si>
  <si>
    <t>3.72516612739328e-06</t>
  </si>
  <si>
    <t>3.60834871388559</t>
  </si>
  <si>
    <t>0.000406433270117165</t>
  </si>
  <si>
    <t>Pdx1</t>
  </si>
  <si>
    <t>3.56935562260993</t>
  </si>
  <si>
    <t>0.0114108562219694</t>
  </si>
  <si>
    <t>3.52677358097629</t>
  </si>
  <si>
    <t>3.41547829689155e-05</t>
  </si>
  <si>
    <t>Prpf40b</t>
  </si>
  <si>
    <t>3.51759856243702</t>
  </si>
  <si>
    <t>0.000301671549814468</t>
  </si>
  <si>
    <t>Adgrl1</t>
  </si>
  <si>
    <t>3.50431096289392</t>
  </si>
  <si>
    <t>2.58444424976559e-06</t>
  </si>
  <si>
    <t>3.48806211212525</t>
  </si>
  <si>
    <t>1.42625111593965e-05</t>
  </si>
  <si>
    <t>Igf1r</t>
  </si>
  <si>
    <t>3.46386982089636</t>
  </si>
  <si>
    <t>2.20617256342111e-05</t>
  </si>
  <si>
    <t>Abi3bp</t>
  </si>
  <si>
    <t>3.46228100654778</t>
  </si>
  <si>
    <t>0.000140147572815038</t>
  </si>
  <si>
    <t>Zfp692</t>
  </si>
  <si>
    <t>3.44461504044536</t>
  </si>
  <si>
    <t>8.64887751442488e-05</t>
  </si>
  <si>
    <t>Ints6l</t>
  </si>
  <si>
    <t>3.40546061165243</t>
  </si>
  <si>
    <t>5.96862944199278e-05</t>
  </si>
  <si>
    <t>3.3986774580439</t>
  </si>
  <si>
    <t>0.000673821107426136</t>
  </si>
  <si>
    <t>3.39721900642304</t>
  </si>
  <si>
    <t>1.01863033910435e-05</t>
  </si>
  <si>
    <t>Gkn1</t>
  </si>
  <si>
    <t>3.3729025809671</t>
  </si>
  <si>
    <t>1.07200014674773e-05</t>
  </si>
  <si>
    <t>Uggt2</t>
  </si>
  <si>
    <t>3.36555969476593</t>
  </si>
  <si>
    <t>0.00432032307881352</t>
  </si>
  <si>
    <t>Gpc6</t>
  </si>
  <si>
    <t>3.36273016359451</t>
  </si>
  <si>
    <t>0.000713096857471213</t>
  </si>
  <si>
    <t>Ptprs</t>
  </si>
  <si>
    <t>3.34740754162646</t>
  </si>
  <si>
    <t>6.89404534297006e-06</t>
  </si>
  <si>
    <t>Nav3</t>
  </si>
  <si>
    <t>3.30663036363389</t>
  </si>
  <si>
    <t>0.000260483973278789</t>
  </si>
  <si>
    <t>Pdia2</t>
  </si>
  <si>
    <t>3.30444329005908</t>
  </si>
  <si>
    <t>1.04063506199978e-05</t>
  </si>
  <si>
    <t>Pdgfb</t>
  </si>
  <si>
    <t>3.27775526231883</t>
  </si>
  <si>
    <t>0.000349041223520701</t>
  </si>
  <si>
    <t>Gabbr1</t>
  </si>
  <si>
    <t>3.26152833020733</t>
  </si>
  <si>
    <t>0.000393226648377897</t>
  </si>
  <si>
    <t>Bckdhb</t>
  </si>
  <si>
    <t>3.24481191068488</t>
  </si>
  <si>
    <t>0.000283957829951761</t>
  </si>
  <si>
    <t>3.21624116111805</t>
  </si>
  <si>
    <t>0.00061525951842113</t>
  </si>
  <si>
    <t>3.21082301505146</t>
  </si>
  <si>
    <t>3.68124363003678e-07</t>
  </si>
  <si>
    <t>Efna5</t>
  </si>
  <si>
    <t>3.19951683593343</t>
  </si>
  <si>
    <t>0.00014639275778911</t>
  </si>
  <si>
    <t>Clic6</t>
  </si>
  <si>
    <t>3.19910131858778</t>
  </si>
  <si>
    <t>4.59905499503045e-05</t>
  </si>
  <si>
    <t>Ttc28</t>
  </si>
  <si>
    <t>3.19674534095902</t>
  </si>
  <si>
    <t>0.000180634156979014</t>
  </si>
  <si>
    <t>3.19652402004992</t>
  </si>
  <si>
    <t>0.000195671458312797</t>
  </si>
  <si>
    <t>Armh4</t>
  </si>
  <si>
    <t>3.19226130609892</t>
  </si>
  <si>
    <t>0.000240526543240892</t>
  </si>
  <si>
    <t>3.1881579490062</t>
  </si>
  <si>
    <t>7.20732241022743e-05</t>
  </si>
  <si>
    <t>Furin</t>
  </si>
  <si>
    <t>3.18672549846508</t>
  </si>
  <si>
    <t>3.59454414707564e-05</t>
  </si>
  <si>
    <t>3.17166224507667</t>
  </si>
  <si>
    <t>0.00172776348830914</t>
  </si>
  <si>
    <t>BC023105</t>
  </si>
  <si>
    <t>3.15358484168422</t>
  </si>
  <si>
    <t>2.26380623338783e-06</t>
  </si>
  <si>
    <t>Lhx5</t>
  </si>
  <si>
    <t>3.14616008340536</t>
  </si>
  <si>
    <t>0.000145639836032869</t>
  </si>
  <si>
    <t>3.13634838589076</t>
  </si>
  <si>
    <t>0.000118396235520883</t>
  </si>
  <si>
    <t>3.1336968995932</t>
  </si>
  <si>
    <t>0.000217209994247234</t>
  </si>
  <si>
    <t>3.12479392175296</t>
  </si>
  <si>
    <t>8.43383821263165e-05</t>
  </si>
  <si>
    <t>3.1241381542697</t>
  </si>
  <si>
    <t>0.00106431684995084</t>
  </si>
  <si>
    <t>3.11202794913799</t>
  </si>
  <si>
    <t>0.00211831579578958</t>
  </si>
  <si>
    <t>Pdlim4</t>
  </si>
  <si>
    <t>3.10125537881441</t>
  </si>
  <si>
    <t>0.00183634509348551</t>
  </si>
  <si>
    <t>3.1012255058397</t>
  </si>
  <si>
    <t>0.00833567295730778</t>
  </si>
  <si>
    <t>3.09826278127094</t>
  </si>
  <si>
    <t>0.00435584811368243</t>
  </si>
  <si>
    <t>3.09379894391442</t>
  </si>
  <si>
    <t>1.75235277009414e-05</t>
  </si>
  <si>
    <t>3.08720009508505</t>
  </si>
  <si>
    <t>6.40250956392417e-05</t>
  </si>
  <si>
    <t>3.07565890899205</t>
  </si>
  <si>
    <t>0.000100846364951179</t>
  </si>
  <si>
    <t>3.06986884197218</t>
  </si>
  <si>
    <t>0.00303507674525612</t>
  </si>
  <si>
    <t>3.06851836285262</t>
  </si>
  <si>
    <t>7.14662567678136e-06</t>
  </si>
  <si>
    <t>Loxl1</t>
  </si>
  <si>
    <t>3.06835421703898</t>
  </si>
  <si>
    <t>0.0014899880316416</t>
  </si>
  <si>
    <t>3.04668888469284</t>
  </si>
  <si>
    <t>0.000284172504337999</t>
  </si>
  <si>
    <t>Runx1t1</t>
  </si>
  <si>
    <t>3.04628506231037</t>
  </si>
  <si>
    <t>7.1554346200502e-05</t>
  </si>
  <si>
    <t>Glt8d1</t>
  </si>
  <si>
    <t>3.04494773481356</t>
  </si>
  <si>
    <t>0.00355943261770318</t>
  </si>
  <si>
    <t>Dtx3</t>
  </si>
  <si>
    <t>3.04432900828456</t>
  </si>
  <si>
    <t>0.000308308362076318</t>
  </si>
  <si>
    <t>3.02891281541369</t>
  </si>
  <si>
    <t>0.00439418329286043</t>
  </si>
  <si>
    <t>Fkbp10</t>
  </si>
  <si>
    <t>3.02101358162551</t>
  </si>
  <si>
    <t>0.000182235627520706</t>
  </si>
  <si>
    <t>Ltbp3</t>
  </si>
  <si>
    <t>3.01175026157778</t>
  </si>
  <si>
    <t>0.00321875827924262</t>
  </si>
  <si>
    <t>3.00729286805793</t>
  </si>
  <si>
    <t>9.30016246468466e-05</t>
  </si>
  <si>
    <t>3.00594911691607</t>
  </si>
  <si>
    <t>0.00388257890727981</t>
  </si>
  <si>
    <t>3.00412297875884</t>
  </si>
  <si>
    <t>0.000119667138888038</t>
  </si>
  <si>
    <t>Nlgn2</t>
  </si>
  <si>
    <t>3.00034120999852</t>
  </si>
  <si>
    <t>0.000149039028843601</t>
  </si>
  <si>
    <t>2.99837906549674</t>
  </si>
  <si>
    <t>0.000160224937195355</t>
  </si>
  <si>
    <t>Kcnq1ot1</t>
  </si>
  <si>
    <t>2.99566685675628</t>
  </si>
  <si>
    <t>0.000120516811949588</t>
  </si>
  <si>
    <t>2.99270912497476</t>
  </si>
  <si>
    <t>0.000665174321005411</t>
  </si>
  <si>
    <t>2.99224548903854</t>
  </si>
  <si>
    <t>0.00466774113132972</t>
  </si>
  <si>
    <t>2.99119183191833</t>
  </si>
  <si>
    <t>0.00121615382059802</t>
  </si>
  <si>
    <t>Rcn3</t>
  </si>
  <si>
    <t>2.98560403906944</t>
  </si>
  <si>
    <t>0.000140385800285215</t>
  </si>
  <si>
    <t>2.96148773596515</t>
  </si>
  <si>
    <t>0.000601731993658173</t>
  </si>
  <si>
    <t>2.95456228767458</t>
  </si>
  <si>
    <t>1.37832737266458e-05</t>
  </si>
  <si>
    <t>2.95236249093863</t>
  </si>
  <si>
    <t>7.05896336703752e-05</t>
  </si>
  <si>
    <t>LOC118567821</t>
  </si>
  <si>
    <t>2.9451291292454</t>
  </si>
  <si>
    <t>0.000703996065258801</t>
  </si>
  <si>
    <t>2.93781038948787</t>
  </si>
  <si>
    <t>1.72839040014446e-05</t>
  </si>
  <si>
    <t>Sorbs3</t>
  </si>
  <si>
    <t>2.93099043124634</t>
  </si>
  <si>
    <t>4.73182258529173e-05</t>
  </si>
  <si>
    <t>Fes</t>
  </si>
  <si>
    <t>2.92407735033569</t>
  </si>
  <si>
    <t>3.43943141288264e-05</t>
  </si>
  <si>
    <t>Dnm3</t>
  </si>
  <si>
    <t>2.92058275932292</t>
  </si>
  <si>
    <t>0.00113109971423322</t>
  </si>
  <si>
    <t>Fam193b</t>
  </si>
  <si>
    <t>2.9170415438518</t>
  </si>
  <si>
    <t>5.08617554831625e-05</t>
  </si>
  <si>
    <t>2.91319067085254</t>
  </si>
  <si>
    <t>9.99577331700153e-06</t>
  </si>
  <si>
    <t>Egfros</t>
  </si>
  <si>
    <t>2.90896129041293</t>
  </si>
  <si>
    <t>0.0230694905032012</t>
  </si>
  <si>
    <t>2.90691605514101</t>
  </si>
  <si>
    <t>1.36478660133302e-08</t>
  </si>
  <si>
    <t>Chrm3</t>
  </si>
  <si>
    <t>2.9023909309428</t>
  </si>
  <si>
    <t>0.000806064696005017</t>
  </si>
  <si>
    <t>Sfxn3</t>
  </si>
  <si>
    <t>2.89940903428647</t>
  </si>
  <si>
    <t>1.07753516882192e-07</t>
  </si>
  <si>
    <t>2.88775088757272</t>
  </si>
  <si>
    <t>0.00143362047013205</t>
  </si>
  <si>
    <t>Prkab2</t>
  </si>
  <si>
    <t>2.87915926343796</t>
  </si>
  <si>
    <t>9.50923461650387e-05</t>
  </si>
  <si>
    <t>2.87548583428885</t>
  </si>
  <si>
    <t>0.00765590138977487</t>
  </si>
  <si>
    <t>Actn1</t>
  </si>
  <si>
    <t>2.87532828503234</t>
  </si>
  <si>
    <t>5.81798861028342e-06</t>
  </si>
  <si>
    <t>2.86806961890367</t>
  </si>
  <si>
    <t>0.000233454615212866</t>
  </si>
  <si>
    <t>Celsr2</t>
  </si>
  <si>
    <t>2.86664336855204</t>
  </si>
  <si>
    <t>0.00585477280234602</t>
  </si>
  <si>
    <t>Tmem181b-ps</t>
  </si>
  <si>
    <t>2.83641557506605</t>
  </si>
  <si>
    <t>0.008420726334848</t>
  </si>
  <si>
    <t>2.83439866568177</t>
  </si>
  <si>
    <t>0.00224265618217312</t>
  </si>
  <si>
    <t>2.82378189068273</t>
  </si>
  <si>
    <t>0.00104970222297051</t>
  </si>
  <si>
    <t>2.81199585678543</t>
  </si>
  <si>
    <t>0.004142401466717</t>
  </si>
  <si>
    <t>Slc39a10</t>
  </si>
  <si>
    <t>2.80382614310124</t>
  </si>
  <si>
    <t>0.000324572634094237</t>
  </si>
  <si>
    <t>2.80331239430246</t>
  </si>
  <si>
    <t>0.0055622334228917</t>
  </si>
  <si>
    <t>2.80256357224328</t>
  </si>
  <si>
    <t>0.00156841781492839</t>
  </si>
  <si>
    <t>2.8017262545296</t>
  </si>
  <si>
    <t>0.0214366956375942</t>
  </si>
  <si>
    <t>2.79914822663775</t>
  </si>
  <si>
    <t>0.00167772645993084</t>
  </si>
  <si>
    <t>Evc</t>
  </si>
  <si>
    <t>2.79553491460461</t>
  </si>
  <si>
    <t>0.00252254461218984</t>
  </si>
  <si>
    <t>2.79251739453478</t>
  </si>
  <si>
    <t>0.00131531244773382</t>
  </si>
  <si>
    <t>Smarcd3</t>
  </si>
  <si>
    <t>2.78968056608257</t>
  </si>
  <si>
    <t>0.00328060766182407</t>
  </si>
  <si>
    <t>2.78844682518532</t>
  </si>
  <si>
    <t>0.00359665386322881</t>
  </si>
  <si>
    <t>2.78473289262121</t>
  </si>
  <si>
    <t>0.000630624158581003</t>
  </si>
  <si>
    <t>2.78259285074133</t>
  </si>
  <si>
    <t>0.00587536321699238</t>
  </si>
  <si>
    <t>Thbs2</t>
  </si>
  <si>
    <t>2.77841361979743</t>
  </si>
  <si>
    <t>0.00568651989314678</t>
  </si>
  <si>
    <t>Rarg</t>
  </si>
  <si>
    <t>2.77607189649559</t>
  </si>
  <si>
    <t>0.00106895682332091</t>
  </si>
  <si>
    <t>2.77035747047245</t>
  </si>
  <si>
    <t>0.0114141211861142</t>
  </si>
  <si>
    <t>2.7650663933666</t>
  </si>
  <si>
    <t>0.000630068348823142</t>
  </si>
  <si>
    <t>2.7631165697042</t>
  </si>
  <si>
    <t>0.00195908542106587</t>
  </si>
  <si>
    <t>2.76057023365833</t>
  </si>
  <si>
    <t>0.000257480757165731</t>
  </si>
  <si>
    <t>2.75893620756679</t>
  </si>
  <si>
    <t>0.00111068569287183</t>
  </si>
  <si>
    <t>LOC118568777</t>
  </si>
  <si>
    <t>2.7448560326379</t>
  </si>
  <si>
    <t>0.000209883036422106</t>
  </si>
  <si>
    <t>2.73728475050628</t>
  </si>
  <si>
    <t>0.000762101013014171</t>
  </si>
  <si>
    <t>Ago4</t>
  </si>
  <si>
    <t>2.73719949912683</t>
  </si>
  <si>
    <t>0.00807782149761339</t>
  </si>
  <si>
    <t>2.72997224129117</t>
  </si>
  <si>
    <t>0.000131251079134636</t>
  </si>
  <si>
    <t>2.72909960590753</t>
  </si>
  <si>
    <t>0.000429205000802437</t>
  </si>
  <si>
    <t>2.72677339546634</t>
  </si>
  <si>
    <t>0.0020855596328759</t>
  </si>
  <si>
    <t>Zfp821</t>
  </si>
  <si>
    <t>2.72519743652617</t>
  </si>
  <si>
    <t>0.00309651270696586</t>
  </si>
  <si>
    <t>Shank3</t>
  </si>
  <si>
    <t>2.71619694140575</t>
  </si>
  <si>
    <t>0.00458475421219811</t>
  </si>
  <si>
    <t>2.69589963618202</t>
  </si>
  <si>
    <t>0.00014355912872832</t>
  </si>
  <si>
    <t>2.68456724747126</t>
  </si>
  <si>
    <t>6.38710749133886e-05</t>
  </si>
  <si>
    <t>Cntln</t>
  </si>
  <si>
    <t>2.66529523559938</t>
  </si>
  <si>
    <t>0.00891486888041808</t>
  </si>
  <si>
    <t>2.66520628230972</t>
  </si>
  <si>
    <t>0.00182692669958239</t>
  </si>
  <si>
    <t>Oas2</t>
  </si>
  <si>
    <t>2.65573448936867</t>
  </si>
  <si>
    <t>0.000422153141310301</t>
  </si>
  <si>
    <t>Mfsd12</t>
  </si>
  <si>
    <t>2.65493941503282</t>
  </si>
  <si>
    <t>0.0238247507414777</t>
  </si>
  <si>
    <t>2.65336398797423</t>
  </si>
  <si>
    <t>0.000217222319973431</t>
  </si>
  <si>
    <t>2.65267580866313</t>
  </si>
  <si>
    <t>2.06546848533657e-05</t>
  </si>
  <si>
    <t>Prickle1</t>
  </si>
  <si>
    <t>2.65124255198373</t>
  </si>
  <si>
    <t>0.0182560825224762</t>
  </si>
  <si>
    <t>Shank1</t>
  </si>
  <si>
    <t>2.64139791260778</t>
  </si>
  <si>
    <t>0.00196521793701054</t>
  </si>
  <si>
    <t>2.63812878144975</t>
  </si>
  <si>
    <t>0.00313335562273767</t>
  </si>
  <si>
    <t>2.63354701544562</t>
  </si>
  <si>
    <t>0.00110491591610044</t>
  </si>
  <si>
    <t>2.62609054241828</t>
  </si>
  <si>
    <t>0.00122471795450005</t>
  </si>
  <si>
    <t>2.62122352331413</t>
  </si>
  <si>
    <t>0.012879816927059</t>
  </si>
  <si>
    <t>2.61781031741567</t>
  </si>
  <si>
    <t>0.00505902491174193</t>
  </si>
  <si>
    <t>Pbxip1</t>
  </si>
  <si>
    <t>2.61619626189015</t>
  </si>
  <si>
    <t>9.91975254077793e-05</t>
  </si>
  <si>
    <t>Afap1</t>
  </si>
  <si>
    <t>2.6073869044023</t>
  </si>
  <si>
    <t>0.000109010569446396</t>
  </si>
  <si>
    <t>Als2cl</t>
  </si>
  <si>
    <t>2.60436417968032</t>
  </si>
  <si>
    <t>0.003068460360548</t>
  </si>
  <si>
    <t>2.59167086846399</t>
  </si>
  <si>
    <t>0.00318386947810797</t>
  </si>
  <si>
    <t>2.5886958197982</t>
  </si>
  <si>
    <t>0.00360375100683927</t>
  </si>
  <si>
    <t>Apba2</t>
  </si>
  <si>
    <t>2.58832679174556</t>
  </si>
  <si>
    <t>0.00768715079402773</t>
  </si>
  <si>
    <t>2.58788402040306</t>
  </si>
  <si>
    <t>0.00115964804393366</t>
  </si>
  <si>
    <t>Trim17</t>
  </si>
  <si>
    <t>2.58616170888269</t>
  </si>
  <si>
    <t>0.00894469052524733</t>
  </si>
  <si>
    <t>2.58062889910462</t>
  </si>
  <si>
    <t>0.00637055364455933</t>
  </si>
  <si>
    <t>2.57921863734101</t>
  </si>
  <si>
    <t>0.00849994819561796</t>
  </si>
  <si>
    <t>Syngap1</t>
  </si>
  <si>
    <t>2.57819976013947</t>
  </si>
  <si>
    <t>0.0010493255611737</t>
  </si>
  <si>
    <t>2.57347463552391</t>
  </si>
  <si>
    <t>0.00155873598013205</t>
  </si>
  <si>
    <t>2.57138258345061</t>
  </si>
  <si>
    <t>0.00564536160787315</t>
  </si>
  <si>
    <t>2.56190184050828</t>
  </si>
  <si>
    <t>0.00161867591509786</t>
  </si>
  <si>
    <t>Mgp</t>
  </si>
  <si>
    <t>2.55932415304547</t>
  </si>
  <si>
    <t>0.00138534014593707</t>
  </si>
  <si>
    <t>2.55909553936747</t>
  </si>
  <si>
    <t>0.00402918553217271</t>
  </si>
  <si>
    <t>Col23a1</t>
  </si>
  <si>
    <t>2.55648617378234</t>
  </si>
  <si>
    <t>0.00496602480283653</t>
  </si>
  <si>
    <t>Vps13c</t>
  </si>
  <si>
    <t>2.55389443416921</t>
  </si>
  <si>
    <t>0.00142754845836367</t>
  </si>
  <si>
    <t>2.55342182865903</t>
  </si>
  <si>
    <t>0.00197271527809852</t>
  </si>
  <si>
    <t>Il11ra1</t>
  </si>
  <si>
    <t>2.5474631852103</t>
  </si>
  <si>
    <t>0.000498023965211426</t>
  </si>
  <si>
    <t>2.54573567344595</t>
  </si>
  <si>
    <t>0.00170519163517501</t>
  </si>
  <si>
    <t>2.53785975717214</t>
  </si>
  <si>
    <t>0.0046535345797069</t>
  </si>
  <si>
    <t>2.52859854999832</t>
  </si>
  <si>
    <t>0.000434492183404922</t>
  </si>
  <si>
    <t>2.52619110144529</t>
  </si>
  <si>
    <t>0.000337712479929356</t>
  </si>
  <si>
    <t>2.5221150709981</t>
  </si>
  <si>
    <t>1.59644239931974e-06</t>
  </si>
  <si>
    <t>Mn1</t>
  </si>
  <si>
    <t>2.52165858224496</t>
  </si>
  <si>
    <t>0.000999949319205954</t>
  </si>
  <si>
    <t>2.51226552646323</t>
  </si>
  <si>
    <t>0.00522839256528328</t>
  </si>
  <si>
    <t>2.5085940195173</t>
  </si>
  <si>
    <t>0.0034463736420932</t>
  </si>
  <si>
    <t>Eno3</t>
  </si>
  <si>
    <t>2.50412273850538</t>
  </si>
  <si>
    <t>0.000978720111290319</t>
  </si>
  <si>
    <t>2.4999757480327</t>
  </si>
  <si>
    <t>0.000652741780417865</t>
  </si>
  <si>
    <t>2.4981605674213</t>
  </si>
  <si>
    <t>0.00272282289625366</t>
  </si>
  <si>
    <t>Dipk2b</t>
  </si>
  <si>
    <t>2.49793337223797</t>
  </si>
  <si>
    <t>0.0113157149910765</t>
  </si>
  <si>
    <t>2.49318944167178</t>
  </si>
  <si>
    <t>0.00414057985175857</t>
  </si>
  <si>
    <t>Klhdc8b</t>
  </si>
  <si>
    <t>2.48638862314308</t>
  </si>
  <si>
    <t>0.0053075060815682</t>
  </si>
  <si>
    <t>2.48206165041596</t>
  </si>
  <si>
    <t>0.0330480226997135</t>
  </si>
  <si>
    <t>2.48063961353503</t>
  </si>
  <si>
    <t>0.000393613195389343</t>
  </si>
  <si>
    <t>2.47533015665871</t>
  </si>
  <si>
    <t>0.000458050388579052</t>
  </si>
  <si>
    <t>Ccdc88a</t>
  </si>
  <si>
    <t>2.47445729889309</t>
  </si>
  <si>
    <t>0.00162452274679931</t>
  </si>
  <si>
    <t>P3h3</t>
  </si>
  <si>
    <t>2.4701136847559</t>
  </si>
  <si>
    <t>0.00872029829852537</t>
  </si>
  <si>
    <t>Syt11</t>
  </si>
  <si>
    <t>2.46859314186402</t>
  </si>
  <si>
    <t>0.00269813535281513</t>
  </si>
  <si>
    <t>2.46856539665898</t>
  </si>
  <si>
    <t>0.0191766775382571</t>
  </si>
  <si>
    <t>2.46740379552893</t>
  </si>
  <si>
    <t>0.00147641049787398</t>
  </si>
  <si>
    <t>2.46458623855685</t>
  </si>
  <si>
    <t>0.00719798699039924</t>
  </si>
  <si>
    <t>2.4591150062101</t>
  </si>
  <si>
    <t>0.0112838657186815</t>
  </si>
  <si>
    <t>2.45841775280009</t>
  </si>
  <si>
    <t>0.00292825039556676</t>
  </si>
  <si>
    <t>Guf1</t>
  </si>
  <si>
    <t>2.45837122323021</t>
  </si>
  <si>
    <t>0.000373394803181189</t>
  </si>
  <si>
    <t>Cngb1</t>
  </si>
  <si>
    <t>2.45739782641908</t>
  </si>
  <si>
    <t>0.0422024755440825</t>
  </si>
  <si>
    <t>2.45723176746078</t>
  </si>
  <si>
    <t>0.000690173950171291</t>
  </si>
  <si>
    <t>Adamts7</t>
  </si>
  <si>
    <t>2.45651436944938</t>
  </si>
  <si>
    <t>0.00208072722675402</t>
  </si>
  <si>
    <t>2.45544629613622</t>
  </si>
  <si>
    <t>0.00103942903152899</t>
  </si>
  <si>
    <t>Cadm1</t>
  </si>
  <si>
    <t>2.45344527751935</t>
  </si>
  <si>
    <t>0.0272495017671553</t>
  </si>
  <si>
    <t>2.45233680332942</t>
  </si>
  <si>
    <t>0.0350323751205552</t>
  </si>
  <si>
    <t>2.44783551031828</t>
  </si>
  <si>
    <t>0.00066600354619169</t>
  </si>
  <si>
    <t>2.44697740339013</t>
  </si>
  <si>
    <t>0.00306626271174904</t>
  </si>
  <si>
    <t>Zfp641</t>
  </si>
  <si>
    <t>2.44391984313719</t>
  </si>
  <si>
    <t>0.00377968432324577</t>
  </si>
  <si>
    <t>LOC118568618</t>
  </si>
  <si>
    <t>2.44106852407859</t>
  </si>
  <si>
    <t>0.00281103607674902</t>
  </si>
  <si>
    <t>Frmd4a</t>
  </si>
  <si>
    <t>2.44103514341624</t>
  </si>
  <si>
    <t>0.00504675961822029</t>
  </si>
  <si>
    <t>Igfbp5</t>
  </si>
  <si>
    <t>2.42816782442272</t>
  </si>
  <si>
    <t>0.00415009987311297</t>
  </si>
  <si>
    <t>2.42791963293936</t>
  </si>
  <si>
    <t>0.000729092122515655</t>
  </si>
  <si>
    <t>2.42669847457205</t>
  </si>
  <si>
    <t>0.00358762788243523</t>
  </si>
  <si>
    <t>2.4202899666077</t>
  </si>
  <si>
    <t>0.00650985440488442</t>
  </si>
  <si>
    <t>Dnal1</t>
  </si>
  <si>
    <t>2.41431420776736</t>
  </si>
  <si>
    <t>0.00700562918471445</t>
  </si>
  <si>
    <t>2.41276392084866</t>
  </si>
  <si>
    <t>0.000320504555201518</t>
  </si>
  <si>
    <t>2.41263539753608</t>
  </si>
  <si>
    <t>0.00226136470734138</t>
  </si>
  <si>
    <t>Apba1</t>
  </si>
  <si>
    <t>2.41104406131562</t>
  </si>
  <si>
    <t>0.00580433894706786</t>
  </si>
  <si>
    <t>2.41037082133972</t>
  </si>
  <si>
    <t>0.00297520029193011</t>
  </si>
  <si>
    <t>LOC115487155</t>
  </si>
  <si>
    <t>2.40543956854541</t>
  </si>
  <si>
    <t>0.00120999980310224</t>
  </si>
  <si>
    <t>Serpinh1</t>
  </si>
  <si>
    <t>2.4003078367951</t>
  </si>
  <si>
    <t>0.000331766370040146</t>
  </si>
  <si>
    <t>2.39854667755369</t>
  </si>
  <si>
    <t>0.000553427196459865</t>
  </si>
  <si>
    <t>2.39834799855386</t>
  </si>
  <si>
    <t>0.00826981903248929</t>
  </si>
  <si>
    <t>Pex5l</t>
  </si>
  <si>
    <t>2.39535586096324</t>
  </si>
  <si>
    <t>0.0128696424933426</t>
  </si>
  <si>
    <t>2.39447127152629</t>
  </si>
  <si>
    <t>0.00251892383839583</t>
  </si>
  <si>
    <t>Zfp503</t>
  </si>
  <si>
    <t>2.38955089959234</t>
  </si>
  <si>
    <t>0.00393095295510991</t>
  </si>
  <si>
    <t>2.38520481648701</t>
  </si>
  <si>
    <t>0.000701092707351306</t>
  </si>
  <si>
    <t>Ckap4</t>
  </si>
  <si>
    <t>2.38177227749398</t>
  </si>
  <si>
    <t>0.00104781351462789</t>
  </si>
  <si>
    <t>Plp1</t>
  </si>
  <si>
    <t>2.37991330563051</t>
  </si>
  <si>
    <t>0.00024577463450462</t>
  </si>
  <si>
    <t>2.37843273727725</t>
  </si>
  <si>
    <t>0.00815962245775034</t>
  </si>
  <si>
    <t>2.3722218306672</t>
  </si>
  <si>
    <t>0.000626569788250685</t>
  </si>
  <si>
    <t>Gprasp1</t>
  </si>
  <si>
    <t>2.3713024683782</t>
  </si>
  <si>
    <t>0.00116505322337543</t>
  </si>
  <si>
    <t>Tmtc1</t>
  </si>
  <si>
    <t>2.3698021956636</t>
  </si>
  <si>
    <t>0.043924992492872</t>
  </si>
  <si>
    <t>2.36876306868245</t>
  </si>
  <si>
    <t>0.00523973877298899</t>
  </si>
  <si>
    <t>2.36355084046456</t>
  </si>
  <si>
    <t>0.018470045756569</t>
  </si>
  <si>
    <t>2.36248113669637</t>
  </si>
  <si>
    <t>0.00240801342713058</t>
  </si>
  <si>
    <t>2.36212170170206</t>
  </si>
  <si>
    <t>0.00335428190030278</t>
  </si>
  <si>
    <t>Acadsb</t>
  </si>
  <si>
    <t>2.36169483908638</t>
  </si>
  <si>
    <t>0.00236502237804719</t>
  </si>
  <si>
    <t>2.36166298711675</t>
  </si>
  <si>
    <t>0.0170522518959772</t>
  </si>
  <si>
    <t>Spaca6</t>
  </si>
  <si>
    <t>2.36072725703988</t>
  </si>
  <si>
    <t>0.00333149237001794</t>
  </si>
  <si>
    <t>2.35891805456444</t>
  </si>
  <si>
    <t>0.000436656505724105</t>
  </si>
  <si>
    <t>Tbxas1</t>
  </si>
  <si>
    <t>2.35876516894978</t>
  </si>
  <si>
    <t>0.00215890179504425</t>
  </si>
  <si>
    <t>2.35397868863775</t>
  </si>
  <si>
    <t>0.00823385690869</t>
  </si>
  <si>
    <t>2.35084997139123</t>
  </si>
  <si>
    <t>0.00674378569549202</t>
  </si>
  <si>
    <t>2.35075665575183</t>
  </si>
  <si>
    <t>0.00213164989982029</t>
  </si>
  <si>
    <t>Dgke</t>
  </si>
  <si>
    <t>2.34882123311867</t>
  </si>
  <si>
    <t>0.00551149104283433</t>
  </si>
  <si>
    <t>2.34696238040408</t>
  </si>
  <si>
    <t>0.00056809320194387</t>
  </si>
  <si>
    <t>2.33595309385458</t>
  </si>
  <si>
    <t>0.00403568461343034</t>
  </si>
  <si>
    <t>2.33282323776768</t>
  </si>
  <si>
    <t>0.00718102991433392</t>
  </si>
  <si>
    <t>Dtwd1</t>
  </si>
  <si>
    <t>2.33039855277644</t>
  </si>
  <si>
    <t>0.0218157418683383</t>
  </si>
  <si>
    <t>2.32946103765447</t>
  </si>
  <si>
    <t>0.000896615925541337</t>
  </si>
  <si>
    <t>2.32754180276319</t>
  </si>
  <si>
    <t>0.000606104526600787</t>
  </si>
  <si>
    <t>Slc1a5</t>
  </si>
  <si>
    <t>2.32670078264566</t>
  </si>
  <si>
    <t>0.000883481707443871</t>
  </si>
  <si>
    <t>2.32660345794328</t>
  </si>
  <si>
    <t>0.000260721234195117</t>
  </si>
  <si>
    <t>Esam</t>
  </si>
  <si>
    <t>2.32521164297037</t>
  </si>
  <si>
    <t>0.015955814550917</t>
  </si>
  <si>
    <t>Nhsl2</t>
  </si>
  <si>
    <t>2.32302009902877</t>
  </si>
  <si>
    <t>0.000264493148872909</t>
  </si>
  <si>
    <t>2.32198388291687</t>
  </si>
  <si>
    <t>0.00611715931957991</t>
  </si>
  <si>
    <t>Slco3a1</t>
  </si>
  <si>
    <t>2.31763660857505</t>
  </si>
  <si>
    <t>0.00119972165511784</t>
  </si>
  <si>
    <t>2.31724323881307</t>
  </si>
  <si>
    <t>0.00463775133647324</t>
  </si>
  <si>
    <t>2.31703200017067</t>
  </si>
  <si>
    <t>0.0055722296482757</t>
  </si>
  <si>
    <t>2.31678188643462</t>
  </si>
  <si>
    <t>0.00178633039553272</t>
  </si>
  <si>
    <t>Phlda3</t>
  </si>
  <si>
    <t>2.31343031569301</t>
  </si>
  <si>
    <t>0.00290749284377577</t>
  </si>
  <si>
    <t>Zscan26</t>
  </si>
  <si>
    <t>2.30992792751859</t>
  </si>
  <si>
    <t>0.00236247639783889</t>
  </si>
  <si>
    <t>Hdac6</t>
  </si>
  <si>
    <t>2.30959243225969</t>
  </si>
  <si>
    <t>0.0481049472265508</t>
  </si>
  <si>
    <t>Pkd1</t>
  </si>
  <si>
    <t>2.30734675578175</t>
  </si>
  <si>
    <t>0.00542223605003221</t>
  </si>
  <si>
    <t>2.30676441247639</t>
  </si>
  <si>
    <t>0.00248483753987641</t>
  </si>
  <si>
    <t>LOC118567716</t>
  </si>
  <si>
    <t>2.30631576398946</t>
  </si>
  <si>
    <t>4.64812866734601e-05</t>
  </si>
  <si>
    <t>2.30560180882638</t>
  </si>
  <si>
    <t>0.0219888276901754</t>
  </si>
  <si>
    <t>Slc27a1</t>
  </si>
  <si>
    <t>2.30410105586175</t>
  </si>
  <si>
    <t>0.0118172242327667</t>
  </si>
  <si>
    <t>Cplx2</t>
  </si>
  <si>
    <t>2.30180528086536</t>
  </si>
  <si>
    <t>0.00400094475260931</t>
  </si>
  <si>
    <t>Cenpt</t>
  </si>
  <si>
    <t>2.29673437963783</t>
  </si>
  <si>
    <t>0.0136405771398439</t>
  </si>
  <si>
    <t>Atg16l2</t>
  </si>
  <si>
    <t>2.29666857721103</t>
  </si>
  <si>
    <t>0.0050280264991717</t>
  </si>
  <si>
    <t>2.29495381828845</t>
  </si>
  <si>
    <t>0.00306907013777647</t>
  </si>
  <si>
    <t>2.28636764102486</t>
  </si>
  <si>
    <t>0.000466009737975302</t>
  </si>
  <si>
    <t>2.28313815594591</t>
  </si>
  <si>
    <t>0.00433192495994951</t>
  </si>
  <si>
    <t>2.28141871528295</t>
  </si>
  <si>
    <t>0.00077379514524463</t>
  </si>
  <si>
    <t>2.2814164472804</t>
  </si>
  <si>
    <t>0.00894098895725827</t>
  </si>
  <si>
    <t>Tmem38a</t>
  </si>
  <si>
    <t>2.28116649742033</t>
  </si>
  <si>
    <t>0.011891688833786</t>
  </si>
  <si>
    <t>2.27902222321323</t>
  </si>
  <si>
    <t>0.000836826930851818</t>
  </si>
  <si>
    <t>Slc39a13</t>
  </si>
  <si>
    <t>2.26983732948783</t>
  </si>
  <si>
    <t>0.0244772449412092</t>
  </si>
  <si>
    <t>2.26883502873395</t>
  </si>
  <si>
    <t>0.0069119599387903</t>
  </si>
  <si>
    <t>2.26415949522378</t>
  </si>
  <si>
    <t>0.00348139588826282</t>
  </si>
  <si>
    <t>Ifi205</t>
  </si>
  <si>
    <t>2.26296426930639</t>
  </si>
  <si>
    <t>0.0326878359410027</t>
  </si>
  <si>
    <t>Tpcn2</t>
  </si>
  <si>
    <t>2.2614397223219</t>
  </si>
  <si>
    <t>0.0179360145752676</t>
  </si>
  <si>
    <t>2.25790003032097</t>
  </si>
  <si>
    <t>0.00408469060935025</t>
  </si>
  <si>
    <t>2.25745150124861</t>
  </si>
  <si>
    <t>0.00051510949077593</t>
  </si>
  <si>
    <t>2.25701344867253</t>
  </si>
  <si>
    <t>0.0249987343441845</t>
  </si>
  <si>
    <t>Fam124a</t>
  </si>
  <si>
    <t>2.25584492331838</t>
  </si>
  <si>
    <t>0.00394340679696272</t>
  </si>
  <si>
    <t>Ank2</t>
  </si>
  <si>
    <t>2.25334799920895</t>
  </si>
  <si>
    <t>0.000869772794937622</t>
  </si>
  <si>
    <t>Pirt</t>
  </si>
  <si>
    <t>2.25272118484147</t>
  </si>
  <si>
    <t>0.00323708327563791</t>
  </si>
  <si>
    <t>2.25151927846479</t>
  </si>
  <si>
    <t>0.0140110088181339</t>
  </si>
  <si>
    <t>2.2488678423609</t>
  </si>
  <si>
    <t>0.0012518905775851</t>
  </si>
  <si>
    <t>LOC118568566</t>
  </si>
  <si>
    <t>2.24743888785743</t>
  </si>
  <si>
    <t>0.00715457525380363</t>
  </si>
  <si>
    <t>2.24661746458064</t>
  </si>
  <si>
    <t>0.00531075551402449</t>
  </si>
  <si>
    <t>Fdxr</t>
  </si>
  <si>
    <t>2.24643708761927</t>
  </si>
  <si>
    <t>0.00304803682077381</t>
  </si>
  <si>
    <t>2.24532675006036</t>
  </si>
  <si>
    <t>0.00420506706232978</t>
  </si>
  <si>
    <t>Crtap</t>
  </si>
  <si>
    <t>2.24466401128752</t>
  </si>
  <si>
    <t>0.0255444355351832</t>
  </si>
  <si>
    <t>2.24274149466858</t>
  </si>
  <si>
    <t>0.0167185563311577</t>
  </si>
  <si>
    <t>2.24055868374661</t>
  </si>
  <si>
    <t>0.000129518254746064</t>
  </si>
  <si>
    <t>Cyp1a1</t>
  </si>
  <si>
    <t>2.23916127050735</t>
  </si>
  <si>
    <t>0.00982855155672294</t>
  </si>
  <si>
    <t>Arhgef17</t>
  </si>
  <si>
    <t>2.23510942224982</t>
  </si>
  <si>
    <t>0.0192774182294206</t>
  </si>
  <si>
    <t>Tmem150a</t>
  </si>
  <si>
    <t>2.23391979710018</t>
  </si>
  <si>
    <t>0.0309381997229958</t>
  </si>
  <si>
    <t>Snhg20</t>
  </si>
  <si>
    <t>2.22991995403906</t>
  </si>
  <si>
    <t>0.0036468940222974</t>
  </si>
  <si>
    <t>2.22888467137085</t>
  </si>
  <si>
    <t>0.0120323552508488</t>
  </si>
  <si>
    <t>2.22129443002051</t>
  </si>
  <si>
    <t>0.0425184477511721</t>
  </si>
  <si>
    <t>Miip</t>
  </si>
  <si>
    <t>2.2181030214614</t>
  </si>
  <si>
    <t>0.00674119133405175</t>
  </si>
  <si>
    <t>Sntb1</t>
  </si>
  <si>
    <t>2.21437993765989</t>
  </si>
  <si>
    <t>0.00244420145124495</t>
  </si>
  <si>
    <t>2.21310910127978</t>
  </si>
  <si>
    <t>0.0103047630854307</t>
  </si>
  <si>
    <t>Nutf2-ps1</t>
  </si>
  <si>
    <t>2.21299804767892</t>
  </si>
  <si>
    <t>0.020106122442401</t>
  </si>
  <si>
    <t>Nfatc4</t>
  </si>
  <si>
    <t>2.21207572498205</t>
  </si>
  <si>
    <t>0.0117108891859603</t>
  </si>
  <si>
    <t>Rora</t>
  </si>
  <si>
    <t>2.20987490650361</t>
  </si>
  <si>
    <t>0.00045551592343674</t>
  </si>
  <si>
    <t>2.20749763719362</t>
  </si>
  <si>
    <t>0.00177568381073308</t>
  </si>
  <si>
    <t>Slc50a1</t>
  </si>
  <si>
    <t>2.20623437585605</t>
  </si>
  <si>
    <t>0.00205528876659013</t>
  </si>
  <si>
    <t>2.20473510583292</t>
  </si>
  <si>
    <t>0.000142489806049508</t>
  </si>
  <si>
    <t>Atp11a</t>
  </si>
  <si>
    <t>2.20221824850576</t>
  </si>
  <si>
    <t>0.00358435420133715</t>
  </si>
  <si>
    <t>2.19604508137932</t>
  </si>
  <si>
    <t>0.00151458093075976</t>
  </si>
  <si>
    <t>Zfp729a</t>
  </si>
  <si>
    <t>2.19370703447256</t>
  </si>
  <si>
    <t>0.0102702899149908</t>
  </si>
  <si>
    <t>Tnfsf12</t>
  </si>
  <si>
    <t>2.19344628450551</t>
  </si>
  <si>
    <t>0.00238106017722673</t>
  </si>
  <si>
    <t>2.19204736427352</t>
  </si>
  <si>
    <t>0.0251600461363559</t>
  </si>
  <si>
    <t>2.19182557446151</t>
  </si>
  <si>
    <t>0.00457935622184702</t>
  </si>
  <si>
    <t>Polr1b</t>
  </si>
  <si>
    <t>2.19001314575858</t>
  </si>
  <si>
    <t>0.00333757436975446</t>
  </si>
  <si>
    <t>Slc9a1</t>
  </si>
  <si>
    <t>2.18939380672696</t>
  </si>
  <si>
    <t>0.0051259677980922</t>
  </si>
  <si>
    <t>2.18877542139329</t>
  </si>
  <si>
    <t>0.0150164528647318</t>
  </si>
  <si>
    <t>2.18536273765268</t>
  </si>
  <si>
    <t>0.0137158422723193</t>
  </si>
  <si>
    <t>2.18357199636867</t>
  </si>
  <si>
    <t>0.00183595552670495</t>
  </si>
  <si>
    <t>Trp53bp1</t>
  </si>
  <si>
    <t>2.1809941493136</t>
  </si>
  <si>
    <t>0.0106527126849322</t>
  </si>
  <si>
    <t>2.17980156284422</t>
  </si>
  <si>
    <t>0.00112035580218212</t>
  </si>
  <si>
    <t>Sema4c</t>
  </si>
  <si>
    <t>2.17885933369724</t>
  </si>
  <si>
    <t>0.0205478377813851</t>
  </si>
  <si>
    <t>2.17861145708772</t>
  </si>
  <si>
    <t>0.000956081719241197</t>
  </si>
  <si>
    <t>Akap8l</t>
  </si>
  <si>
    <t>2.17854623574321</t>
  </si>
  <si>
    <t>0.00925993456970132</t>
  </si>
  <si>
    <t>Bmp1</t>
  </si>
  <si>
    <t>2.17815356183648</t>
  </si>
  <si>
    <t>0.0111572094963895</t>
  </si>
  <si>
    <t>2.17611678205016</t>
  </si>
  <si>
    <t>0.0054114760110636</t>
  </si>
  <si>
    <t>Lman2l</t>
  </si>
  <si>
    <t>2.17196263849443</t>
  </si>
  <si>
    <t>0.00255347172705407</t>
  </si>
  <si>
    <t>Sgcb</t>
  </si>
  <si>
    <t>2.17193038688697</t>
  </si>
  <si>
    <t>0.0466546416052955</t>
  </si>
  <si>
    <t>Man2c1</t>
  </si>
  <si>
    <t>2.16849330074282</t>
  </si>
  <si>
    <t>0.00898813910352371</t>
  </si>
  <si>
    <t>Celf4</t>
  </si>
  <si>
    <t>2.16847210911211</t>
  </si>
  <si>
    <t>0.00486397869680114</t>
  </si>
  <si>
    <t>Rpl36-ps2</t>
  </si>
  <si>
    <t>2.16585352823563</t>
  </si>
  <si>
    <t>0.000111164345661126</t>
  </si>
  <si>
    <t>Ldlrad3</t>
  </si>
  <si>
    <t>2.16315767094948</t>
  </si>
  <si>
    <t>0.0388096534827176</t>
  </si>
  <si>
    <t>2.16298705511899</t>
  </si>
  <si>
    <t>0.00156780847780411</t>
  </si>
  <si>
    <t>Fam217b</t>
  </si>
  <si>
    <t>2.16293227544196</t>
  </si>
  <si>
    <t>0.0379723605776613</t>
  </si>
  <si>
    <t>2.15833967251035</t>
  </si>
  <si>
    <t>0.00309185129420222</t>
  </si>
  <si>
    <t>Ldhb</t>
  </si>
  <si>
    <t>2.15777010038376</t>
  </si>
  <si>
    <t>0.00798379996481656</t>
  </si>
  <si>
    <t>Atrn</t>
  </si>
  <si>
    <t>2.1571385219778</t>
  </si>
  <si>
    <t>0.00251974989904788</t>
  </si>
  <si>
    <t>Sox5</t>
  </si>
  <si>
    <t>2.15344838632216</t>
  </si>
  <si>
    <t>0.0118760898248645</t>
  </si>
  <si>
    <t>Vegfb</t>
  </si>
  <si>
    <t>2.1524765328894</t>
  </si>
  <si>
    <t>0.00247658778276197</t>
  </si>
  <si>
    <t>Eml2</t>
  </si>
  <si>
    <t>2.14703258258249</t>
  </si>
  <si>
    <t>0.000507762669259895</t>
  </si>
  <si>
    <t>Tshz2</t>
  </si>
  <si>
    <t>2.14703255140853</t>
  </si>
  <si>
    <t>0.00294444834692668</t>
  </si>
  <si>
    <t>Ddah2</t>
  </si>
  <si>
    <t>2.14666097555199</t>
  </si>
  <si>
    <t>0.00121451209403481</t>
  </si>
  <si>
    <t>Fmnl2</t>
  </si>
  <si>
    <t>2.14561469415862</t>
  </si>
  <si>
    <t>0.0206136223560739</t>
  </si>
  <si>
    <t>Zfp715</t>
  </si>
  <si>
    <t>2.14396121360943</t>
  </si>
  <si>
    <t>0.039036203427654</t>
  </si>
  <si>
    <t>2.14144156319497</t>
  </si>
  <si>
    <t>0.00573346753205054</t>
  </si>
  <si>
    <t>2.14129677501054</t>
  </si>
  <si>
    <t>0.0178232463001336</t>
  </si>
  <si>
    <t>2.14022024331598</t>
  </si>
  <si>
    <t>0.00897059965994265</t>
  </si>
  <si>
    <t>2.1344612510284</t>
  </si>
  <si>
    <t>0.00152678087579876</t>
  </si>
  <si>
    <t>2.13270874206502</t>
  </si>
  <si>
    <t>0.0133725051955273</t>
  </si>
  <si>
    <t>2.1315496959358</t>
  </si>
  <si>
    <t>0.00985695360206168</t>
  </si>
  <si>
    <t>2.12967368493541</t>
  </si>
  <si>
    <t>0.0244968151323727</t>
  </si>
  <si>
    <t>Maged2</t>
  </si>
  <si>
    <t>2.12891264661942</t>
  </si>
  <si>
    <t>0.027754488572529</t>
  </si>
  <si>
    <t>2.12526535185808</t>
  </si>
  <si>
    <t>0.000246596741132291</t>
  </si>
  <si>
    <t>2.1232278599612</t>
  </si>
  <si>
    <t>0.0260174912014349</t>
  </si>
  <si>
    <t>2.12255419020317</t>
  </si>
  <si>
    <t>0.0130565186145284</t>
  </si>
  <si>
    <t>Tgfbr3</t>
  </si>
  <si>
    <t>2.12245622760467</t>
  </si>
  <si>
    <t>0.00710655994543252</t>
  </si>
  <si>
    <t>Copz2</t>
  </si>
  <si>
    <t>2.12051825107654</t>
  </si>
  <si>
    <t>0.00277487720253503</t>
  </si>
  <si>
    <t>Emp2</t>
  </si>
  <si>
    <t>2.11939295992018</t>
  </si>
  <si>
    <t>0.000139089563287533</t>
  </si>
  <si>
    <t>2.11708034879772</t>
  </si>
  <si>
    <t>0.0192212419269582</t>
  </si>
  <si>
    <t>Tia1</t>
  </si>
  <si>
    <t>2.11365781983586</t>
  </si>
  <si>
    <t>0.00936751800051731</t>
  </si>
  <si>
    <t>2.10941307834775</t>
  </si>
  <si>
    <t>0.0416573354384622</t>
  </si>
  <si>
    <t>Ccnl2</t>
  </si>
  <si>
    <t>2.10822631101471</t>
  </si>
  <si>
    <t>0.00149407121299989</t>
  </si>
  <si>
    <t>Ak1</t>
  </si>
  <si>
    <t>2.10462201462346</t>
  </si>
  <si>
    <t>0.00544422542802215</t>
  </si>
  <si>
    <t>Uvssa</t>
  </si>
  <si>
    <t>2.10229633104891</t>
  </si>
  <si>
    <t>0.0319596130879576</t>
  </si>
  <si>
    <t>Atp6v0c-ps2</t>
  </si>
  <si>
    <t>2.10200953915199</t>
  </si>
  <si>
    <t>0.00170541623965817</t>
  </si>
  <si>
    <t>2.10073618389302</t>
  </si>
  <si>
    <t>0.0175119525990361</t>
  </si>
  <si>
    <t>2.09980811593942</t>
  </si>
  <si>
    <t>0.00493795429635008</t>
  </si>
  <si>
    <t>2.09885761479902</t>
  </si>
  <si>
    <t>0.000683814873068479</t>
  </si>
  <si>
    <t>Bnc2</t>
  </si>
  <si>
    <t>2.09768122131781</t>
  </si>
  <si>
    <t>0.0375661690028375</t>
  </si>
  <si>
    <t>2.09625067635486</t>
  </si>
  <si>
    <t>0.000726305265708979</t>
  </si>
  <si>
    <t>2.09577463737077</t>
  </si>
  <si>
    <t>0.0184495888869053</t>
  </si>
  <si>
    <t>2.09347656149201</t>
  </si>
  <si>
    <t>0.0431449914228057</t>
  </si>
  <si>
    <t>2.09149902664157</t>
  </si>
  <si>
    <t>0.00949546094405845</t>
  </si>
  <si>
    <t>Far1</t>
  </si>
  <si>
    <t>2.09087090751216</t>
  </si>
  <si>
    <t>0.00348805520344357</t>
  </si>
  <si>
    <t>Bcat2</t>
  </si>
  <si>
    <t>2.09051297202344</t>
  </si>
  <si>
    <t>0.00344915892849411</t>
  </si>
  <si>
    <t>Zbtb20</t>
  </si>
  <si>
    <t>2.08888434868835</t>
  </si>
  <si>
    <t>0.000133335383954694</t>
  </si>
  <si>
    <t>LOC118567347</t>
  </si>
  <si>
    <t>2.08838300188142</t>
  </si>
  <si>
    <t>0.0339029433432981</t>
  </si>
  <si>
    <t>Tspan18</t>
  </si>
  <si>
    <t>2.08592529927029</t>
  </si>
  <si>
    <t>0.0243859513976453</t>
  </si>
  <si>
    <t>Tcirg1</t>
  </si>
  <si>
    <t>2.08476051510944</t>
  </si>
  <si>
    <t>0.00367712557313782</t>
  </si>
  <si>
    <t>2.08474811767572</t>
  </si>
  <si>
    <t>0.00913279677068953</t>
  </si>
  <si>
    <t>Meis2</t>
  </si>
  <si>
    <t>2.08263694728836</t>
  </si>
  <si>
    <t>4.06998300420659e-05</t>
  </si>
  <si>
    <t>2.08106525211593</t>
  </si>
  <si>
    <t>0.00195327307122798</t>
  </si>
  <si>
    <t>Rab34</t>
  </si>
  <si>
    <t>2.07769497968793</t>
  </si>
  <si>
    <t>0.0165664551557535</t>
  </si>
  <si>
    <t>Pcdh9</t>
  </si>
  <si>
    <t>2.0751126482157</t>
  </si>
  <si>
    <t>0.00353844078039453</t>
  </si>
  <si>
    <t>2.07416657051398</t>
  </si>
  <si>
    <t>0.045686824665416</t>
  </si>
  <si>
    <t>Slc29a1</t>
  </si>
  <si>
    <t>2.07411934529068</t>
  </si>
  <si>
    <t>0.00790695160594608</t>
  </si>
  <si>
    <t>Stimate</t>
  </si>
  <si>
    <t>2.07344123711499</t>
  </si>
  <si>
    <t>0.0052807452997935</t>
  </si>
  <si>
    <t>2.07144001020461</t>
  </si>
  <si>
    <t>0.0126036902445788</t>
  </si>
  <si>
    <t>Rab7b</t>
  </si>
  <si>
    <t>2.06817386887803</t>
  </si>
  <si>
    <t>0.00421216961033336</t>
  </si>
  <si>
    <t>Pycr1</t>
  </si>
  <si>
    <t>2.06399953225183</t>
  </si>
  <si>
    <t>0.00535603833695551</t>
  </si>
  <si>
    <t>2.06355629362894</t>
  </si>
  <si>
    <t>0.0206205773587026</t>
  </si>
  <si>
    <t>Fnip2</t>
  </si>
  <si>
    <t>2.05138788052964</t>
  </si>
  <si>
    <t>0.00367902833344811</t>
  </si>
  <si>
    <t>2.05077571850513</t>
  </si>
  <si>
    <t>0.000374645390516388</t>
  </si>
  <si>
    <t>2.05074072522067</t>
  </si>
  <si>
    <t>0.0265150315517948</t>
  </si>
  <si>
    <t>2.0418168069722</t>
  </si>
  <si>
    <t>0.0096757064662842</t>
  </si>
  <si>
    <t>2.04169220324454</t>
  </si>
  <si>
    <t>0.0316550534830258</t>
  </si>
  <si>
    <t>2.04022958903004</t>
  </si>
  <si>
    <t>0.00329787274497605</t>
  </si>
  <si>
    <t>2.04000504121061</t>
  </si>
  <si>
    <t>0.0128125686083922</t>
  </si>
  <si>
    <t>2.03539291264704</t>
  </si>
  <si>
    <t>0.00318558989075968</t>
  </si>
  <si>
    <t>2.03396195563796</t>
  </si>
  <si>
    <t>0.0297432484638376</t>
  </si>
  <si>
    <t>2.02916160376927</t>
  </si>
  <si>
    <t>0.00968588295399059</t>
  </si>
  <si>
    <t>2.02819119695862</t>
  </si>
  <si>
    <t>0.00974903465038099</t>
  </si>
  <si>
    <t>2.02616376902293</t>
  </si>
  <si>
    <t>0.0183685684746004</t>
  </si>
  <si>
    <t>2.02614582566498</t>
  </si>
  <si>
    <t>0.034055468770437</t>
  </si>
  <si>
    <t>Egfl7</t>
  </si>
  <si>
    <t>2.02587202254375</t>
  </si>
  <si>
    <t>0.0103105836572172</t>
  </si>
  <si>
    <t>Snupn</t>
  </si>
  <si>
    <t>2.02280658049956</t>
  </si>
  <si>
    <t>0.0108001286833524</t>
  </si>
  <si>
    <t>Dkk3</t>
  </si>
  <si>
    <t>2.02100663278965</t>
  </si>
  <si>
    <t>0.0135064848519253</t>
  </si>
  <si>
    <t>2.0202879210369</t>
  </si>
  <si>
    <t>0.0108062875754284</t>
  </si>
  <si>
    <t>Arap3</t>
  </si>
  <si>
    <t>2.0202428067736</t>
  </si>
  <si>
    <t>0.00821945687161308</t>
  </si>
  <si>
    <t>2.01660032903448</t>
  </si>
  <si>
    <t>0.0495363061365081</t>
  </si>
  <si>
    <t>2.01608344440883</t>
  </si>
  <si>
    <t>0.00712139013595043</t>
  </si>
  <si>
    <t>2.01564177705494</t>
  </si>
  <si>
    <t>0.00241192816233321</t>
  </si>
  <si>
    <t>2.01535652810971</t>
  </si>
  <si>
    <t>0.00551288656572776</t>
  </si>
  <si>
    <t>Casq2</t>
  </si>
  <si>
    <t>2.01515396533985</t>
  </si>
  <si>
    <t>0.0276197639106824</t>
  </si>
  <si>
    <t>2.01414396394986</t>
  </si>
  <si>
    <t>0.000297821162913212</t>
  </si>
  <si>
    <t>Dnajc1</t>
  </si>
  <si>
    <t>2.01400463715107</t>
  </si>
  <si>
    <t>5.47199711598643e-05</t>
  </si>
  <si>
    <t>2.00875664039323</t>
  </si>
  <si>
    <t>0.00615532897414659</t>
  </si>
  <si>
    <t>H1f10</t>
  </si>
  <si>
    <t>2.00839208673268</t>
  </si>
  <si>
    <t>0.033495734381044</t>
  </si>
  <si>
    <t>2.00828507437935</t>
  </si>
  <si>
    <t>0.00768202919092469</t>
  </si>
  <si>
    <t>2.00822868013704</t>
  </si>
  <si>
    <t>0.0156843330251968</t>
  </si>
  <si>
    <t>2.00732921832234</t>
  </si>
  <si>
    <t>0.014986571306825</t>
  </si>
  <si>
    <t>Limch1</t>
  </si>
  <si>
    <t>2.00542948127614</t>
  </si>
  <si>
    <t>0.0475361784134329</t>
  </si>
  <si>
    <t>Tada2a</t>
  </si>
  <si>
    <t>2.00511976749884</t>
  </si>
  <si>
    <t>0.0184197275765748</t>
  </si>
  <si>
    <t>2.00497818998298</t>
  </si>
  <si>
    <t>0.00038208814059318</t>
  </si>
  <si>
    <t>Tead2</t>
  </si>
  <si>
    <t>2.00430445992221</t>
  </si>
  <si>
    <t>0.021035824967876</t>
  </si>
  <si>
    <t>Ppp2r2b</t>
  </si>
  <si>
    <t>2.00420078305476</t>
  </si>
  <si>
    <t>0.0215108169827511</t>
  </si>
  <si>
    <t>Tshz3</t>
  </si>
  <si>
    <t>2.00119109690369</t>
  </si>
  <si>
    <t>0.00531652902796705</t>
  </si>
  <si>
    <t>1.99899583961035</t>
  </si>
  <si>
    <t>0.0132548280823384</t>
  </si>
  <si>
    <t>Mx2</t>
  </si>
  <si>
    <t>1.99827261816151</t>
  </si>
  <si>
    <t>0.0431552718884491</t>
  </si>
  <si>
    <t>Klhl33</t>
  </si>
  <si>
    <t>1.99596115184203</t>
  </si>
  <si>
    <t>0.0399569253753491</t>
  </si>
  <si>
    <t>Sun1</t>
  </si>
  <si>
    <t>1.99475175637661</t>
  </si>
  <si>
    <t>0.0182563120791914</t>
  </si>
  <si>
    <t>LOC118568205</t>
  </si>
  <si>
    <t>1.99106157061125</t>
  </si>
  <si>
    <t>0.0106032216445973</t>
  </si>
  <si>
    <t>Mical3</t>
  </si>
  <si>
    <t>1.98730326313881</t>
  </si>
  <si>
    <t>0.0181031969473347</t>
  </si>
  <si>
    <t>Atp7a</t>
  </si>
  <si>
    <t>1.98179357039628</t>
  </si>
  <si>
    <t>0.0137637364683704</t>
  </si>
  <si>
    <t>1.97970971890285</t>
  </si>
  <si>
    <t>0.00133750414996523</t>
  </si>
  <si>
    <t>Zfhx2</t>
  </si>
  <si>
    <t>1.97857267805595</t>
  </si>
  <si>
    <t>0.00503380711350259</t>
  </si>
  <si>
    <t>1.97821054358591</t>
  </si>
  <si>
    <t>0.00957363048246748</t>
  </si>
  <si>
    <t>Cln3</t>
  </si>
  <si>
    <t>1.97767330766918</t>
  </si>
  <si>
    <t>0.0134631966279854</t>
  </si>
  <si>
    <t>Msantd2</t>
  </si>
  <si>
    <t>1.97725586472185</t>
  </si>
  <si>
    <t>0.00662294348147903</t>
  </si>
  <si>
    <t>1.97596345636178</t>
  </si>
  <si>
    <t>0.000660583620687104</t>
  </si>
  <si>
    <t>1.97487513066064</t>
  </si>
  <si>
    <t>0.00229735126266015</t>
  </si>
  <si>
    <t>Plk2</t>
  </si>
  <si>
    <t>1.96892882553055</t>
  </si>
  <si>
    <t>0.00731557236491256</t>
  </si>
  <si>
    <t>LOC118567335</t>
  </si>
  <si>
    <t>1.96880915940111</t>
  </si>
  <si>
    <t>0.00313023132688548</t>
  </si>
  <si>
    <t>1.96532162315813</t>
  </si>
  <si>
    <t>0.00620735649877785</t>
  </si>
  <si>
    <t>Zeb1</t>
  </si>
  <si>
    <t>1.96512101423405</t>
  </si>
  <si>
    <t>0.00114690716969418</t>
  </si>
  <si>
    <t>1.96398489690977</t>
  </si>
  <si>
    <t>0.00282384424944965</t>
  </si>
  <si>
    <t>Stox2</t>
  </si>
  <si>
    <t>1.96304459527252</t>
  </si>
  <si>
    <t>0.00976243415715724</t>
  </si>
  <si>
    <t>Fhod1</t>
  </si>
  <si>
    <t>1.96129310001074</t>
  </si>
  <si>
    <t>0.0392658445663192</t>
  </si>
  <si>
    <t>1.95968466683723</t>
  </si>
  <si>
    <t>0.0104039471596874</t>
  </si>
  <si>
    <t>1.95802155741579</t>
  </si>
  <si>
    <t>0.0055660122768911</t>
  </si>
  <si>
    <t>Sobp</t>
  </si>
  <si>
    <t>1.95731146537602</t>
  </si>
  <si>
    <t>0.0450831143871245</t>
  </si>
  <si>
    <t>1.95398635664001</t>
  </si>
  <si>
    <t>0.000990920625750682</t>
  </si>
  <si>
    <t>Aopep</t>
  </si>
  <si>
    <t>1.95181682880405</t>
  </si>
  <si>
    <t>0.0127784262892189</t>
  </si>
  <si>
    <t>1.95130153525847</t>
  </si>
  <si>
    <t>0.00835924294307677</t>
  </si>
  <si>
    <t>Dmwd</t>
  </si>
  <si>
    <t>1.95011393397977</t>
  </si>
  <si>
    <t>0.0238131886291381</t>
  </si>
  <si>
    <t>1.9480381791161</t>
  </si>
  <si>
    <t>0.0191149624737502</t>
  </si>
  <si>
    <t>1.94740845178155</t>
  </si>
  <si>
    <t>0.0232443896688915</t>
  </si>
  <si>
    <t>1.94726275407352</t>
  </si>
  <si>
    <t>0.00527456923583156</t>
  </si>
  <si>
    <t>1.94479948066419</t>
  </si>
  <si>
    <t>0.0107570774960536</t>
  </si>
  <si>
    <t>Trps1</t>
  </si>
  <si>
    <t>1.94327380095721</t>
  </si>
  <si>
    <t>0.0268455737295063</t>
  </si>
  <si>
    <t>1.94151199505413</t>
  </si>
  <si>
    <t>0.00577314351225299</t>
  </si>
  <si>
    <t>Prpf39</t>
  </si>
  <si>
    <t>1.94150716674091</t>
  </si>
  <si>
    <t>0.0215975801846441</t>
  </si>
  <si>
    <t>1.93894538761251</t>
  </si>
  <si>
    <t>0.0197394280360065</t>
  </si>
  <si>
    <t>Dlg4</t>
  </si>
  <si>
    <t>1.93873136941685</t>
  </si>
  <si>
    <t>0.0368561112789043</t>
  </si>
  <si>
    <t>Bicc1</t>
  </si>
  <si>
    <t>1.93422009873272</t>
  </si>
  <si>
    <t>0.00516476049739986</t>
  </si>
  <si>
    <t>Tbkbp1</t>
  </si>
  <si>
    <t>1.93274154502401</t>
  </si>
  <si>
    <t>0.0105922530226664</t>
  </si>
  <si>
    <t>Apbb3</t>
  </si>
  <si>
    <t>1.93204353188779</t>
  </si>
  <si>
    <t>0.0363886876289655</t>
  </si>
  <si>
    <t>1.93189987380127</t>
  </si>
  <si>
    <t>0.0421922844567502</t>
  </si>
  <si>
    <t>1.93070810646752</t>
  </si>
  <si>
    <t>0.00290267288154705</t>
  </si>
  <si>
    <t>Arhgap33</t>
  </si>
  <si>
    <t>1.92996930752288</t>
  </si>
  <si>
    <t>0.0462801435353825</t>
  </si>
  <si>
    <t>1.92734401891014</t>
  </si>
  <si>
    <t>0.0387057960395881</t>
  </si>
  <si>
    <t>Rrnad1</t>
  </si>
  <si>
    <t>1.9263288288802</t>
  </si>
  <si>
    <t>0.0128054626675973</t>
  </si>
  <si>
    <t>1.92554710831305</t>
  </si>
  <si>
    <t>0.0263618159874805</t>
  </si>
  <si>
    <t>1.92434947666648</t>
  </si>
  <si>
    <t>0.0121174828270803</t>
  </si>
  <si>
    <t>Eif4g3</t>
  </si>
  <si>
    <t>1.92416816002505</t>
  </si>
  <si>
    <t>0.00713338911355766</t>
  </si>
  <si>
    <t>Slc38a1</t>
  </si>
  <si>
    <t>1.92354112250911</t>
  </si>
  <si>
    <t>0.0115069837972825</t>
  </si>
  <si>
    <t>Eva1b</t>
  </si>
  <si>
    <t>1.92327747633772</t>
  </si>
  <si>
    <t>0.0432443230826567</t>
  </si>
  <si>
    <t>1.92272401075866</t>
  </si>
  <si>
    <t>0.00950085618596669</t>
  </si>
  <si>
    <t>1.92221951854633</t>
  </si>
  <si>
    <t>0.00887918674772663</t>
  </si>
  <si>
    <t>1.91941513729377</t>
  </si>
  <si>
    <t>0.0161825169724733</t>
  </si>
  <si>
    <t>Tubgcp5</t>
  </si>
  <si>
    <t>1.91896610103162</t>
  </si>
  <si>
    <t>0.0180705705306857</t>
  </si>
  <si>
    <t>Steap2</t>
  </si>
  <si>
    <t>1.91822002597933</t>
  </si>
  <si>
    <t>0.00889699253556179</t>
  </si>
  <si>
    <t>Ttc14</t>
  </si>
  <si>
    <t>1.91784862650728</t>
  </si>
  <si>
    <t>0.00970449286169592</t>
  </si>
  <si>
    <t>Slc38a2</t>
  </si>
  <si>
    <t>1.91688626037782</t>
  </si>
  <si>
    <t>0.021177814033583</t>
  </si>
  <si>
    <t>Ccdc107</t>
  </si>
  <si>
    <t>1.91362936088671</t>
  </si>
  <si>
    <t>0.0152626380879233</t>
  </si>
  <si>
    <t>1.91209730053013</t>
  </si>
  <si>
    <t>0.0175125194321805</t>
  </si>
  <si>
    <t>1.9118393442767</t>
  </si>
  <si>
    <t>0.0280040078376753</t>
  </si>
  <si>
    <t>Rbms1</t>
  </si>
  <si>
    <t>1.91109488360179</t>
  </si>
  <si>
    <t>0.000437422445951815</t>
  </si>
  <si>
    <t>Repin1</t>
  </si>
  <si>
    <t>1.91040095234457</t>
  </si>
  <si>
    <t>0.0277196757899734</t>
  </si>
  <si>
    <t>Pomgnt1</t>
  </si>
  <si>
    <t>1.90820889030135</t>
  </si>
  <si>
    <t>0.0142999499995063</t>
  </si>
  <si>
    <t>Leng8</t>
  </si>
  <si>
    <t>1.90430068381997</t>
  </si>
  <si>
    <t>0.00237178278482973</t>
  </si>
  <si>
    <t>Wipi1</t>
  </si>
  <si>
    <t>1.90297748337925</t>
  </si>
  <si>
    <t>0.0196196838257461</t>
  </si>
  <si>
    <t>Syne1</t>
  </si>
  <si>
    <t>1.90074775754259</t>
  </si>
  <si>
    <t>0.00259915426906614</t>
  </si>
  <si>
    <t>Spindoc</t>
  </si>
  <si>
    <t>1.90060418434608</t>
  </si>
  <si>
    <t>0.000691273414992444</t>
  </si>
  <si>
    <t>1.89661770229592</t>
  </si>
  <si>
    <t>0.0121078769454496</t>
  </si>
  <si>
    <t>1.89285174781728</t>
  </si>
  <si>
    <t>0.0100222183517452</t>
  </si>
  <si>
    <t>1.89210019632309</t>
  </si>
  <si>
    <t>0.0104846773561901</t>
  </si>
  <si>
    <t>Esyt2</t>
  </si>
  <si>
    <t>1.89184859088292</t>
  </si>
  <si>
    <t>0.00155068949820176</t>
  </si>
  <si>
    <t>Prr12</t>
  </si>
  <si>
    <t>1.89124210557045</t>
  </si>
  <si>
    <t>0.00123533157373938</t>
  </si>
  <si>
    <t>Slc20a1</t>
  </si>
  <si>
    <t>1.89118241928763</t>
  </si>
  <si>
    <t>0.0146765284549101</t>
  </si>
  <si>
    <t>Zfp950</t>
  </si>
  <si>
    <t>1.89072496199328</t>
  </si>
  <si>
    <t>0.0203357018964508</t>
  </si>
  <si>
    <t>1.88818709488122</t>
  </si>
  <si>
    <t>0.00859261359103844</t>
  </si>
  <si>
    <t>Clk4</t>
  </si>
  <si>
    <t>1.88794222643492</t>
  </si>
  <si>
    <t>0.0171207827103607</t>
  </si>
  <si>
    <t>Lyrm9</t>
  </si>
  <si>
    <t>1.88764422095866</t>
  </si>
  <si>
    <t>0.014361830240119</t>
  </si>
  <si>
    <t>Rasl11b</t>
  </si>
  <si>
    <t>1.88511361849336</t>
  </si>
  <si>
    <t>0.0151494309730277</t>
  </si>
  <si>
    <t>Kat2a</t>
  </si>
  <si>
    <t>1.88478240140742</t>
  </si>
  <si>
    <t>0.00369751887948527</t>
  </si>
  <si>
    <t>1.88099494019002</t>
  </si>
  <si>
    <t>0.042740818812881</t>
  </si>
  <si>
    <t>Tmem161a</t>
  </si>
  <si>
    <t>1.88087073382614</t>
  </si>
  <si>
    <t>0.00973559561697829</t>
  </si>
  <si>
    <t>1.87811344187071</t>
  </si>
  <si>
    <t>0.00417188738974488</t>
  </si>
  <si>
    <t>Dph6</t>
  </si>
  <si>
    <t>1.87626471583559</t>
  </si>
  <si>
    <t>0.0117483797198512</t>
  </si>
  <si>
    <t>1.87004721223959</t>
  </si>
  <si>
    <t>0.0138987017159351</t>
  </si>
  <si>
    <t>1.86986746588561</t>
  </si>
  <si>
    <t>0.000529070320865957</t>
  </si>
  <si>
    <t>1.86863369211216</t>
  </si>
  <si>
    <t>0.00813071077114587</t>
  </si>
  <si>
    <t>1.86817233060753</t>
  </si>
  <si>
    <t>0.0438764342884498</t>
  </si>
  <si>
    <t>Pygo1</t>
  </si>
  <si>
    <t>1.86695763917863</t>
  </si>
  <si>
    <t>0.0182202154650519</t>
  </si>
  <si>
    <t>1.86314014865307</t>
  </si>
  <si>
    <t>0.0103260950581391</t>
  </si>
  <si>
    <t>Zfp932</t>
  </si>
  <si>
    <t>1.86256462870461</t>
  </si>
  <si>
    <t>0.0413718794659863</t>
  </si>
  <si>
    <t>Slc25a42</t>
  </si>
  <si>
    <t>1.85946074191635</t>
  </si>
  <si>
    <t>0.0194800627364778</t>
  </si>
  <si>
    <t>Rgs7bp</t>
  </si>
  <si>
    <t>1.85897098685735</t>
  </si>
  <si>
    <t>0.000606536973616709</t>
  </si>
  <si>
    <t>1.85886579019523</t>
  </si>
  <si>
    <t>0.0135673485137246</t>
  </si>
  <si>
    <t>1.85813816383406</t>
  </si>
  <si>
    <t>0.00837250566537779</t>
  </si>
  <si>
    <t>Rint1</t>
  </si>
  <si>
    <t>1.85809754425937</t>
  </si>
  <si>
    <t>0.0177521024314527</t>
  </si>
  <si>
    <t>1.85690553643759</t>
  </si>
  <si>
    <t>0.00334811827111634</t>
  </si>
  <si>
    <t>Rhobtb1</t>
  </si>
  <si>
    <t>1.85671840948116</t>
  </si>
  <si>
    <t>0.0295536339109383</t>
  </si>
  <si>
    <t>Snhg17</t>
  </si>
  <si>
    <t>1.85659204301904</t>
  </si>
  <si>
    <t>0.0325619494091677</t>
  </si>
  <si>
    <t>1.85489120116159</t>
  </si>
  <si>
    <t>0.00998585519575418</t>
  </si>
  <si>
    <t>1.85417781917651</t>
  </si>
  <si>
    <t>0.017793748912511</t>
  </si>
  <si>
    <t>Mmachc</t>
  </si>
  <si>
    <t>1.85284520205948</t>
  </si>
  <si>
    <t>0.0495636018570955</t>
  </si>
  <si>
    <t>1.85191023334635</t>
  </si>
  <si>
    <t>0.0130240927791573</t>
  </si>
  <si>
    <t>Pcolce</t>
  </si>
  <si>
    <t>1.85155378124918</t>
  </si>
  <si>
    <t>0.00863265704698583</t>
  </si>
  <si>
    <t>1.85121664065359</t>
  </si>
  <si>
    <t>0.00609753747482413</t>
  </si>
  <si>
    <t>1.85027482785445</t>
  </si>
  <si>
    <t>0.042755271820463</t>
  </si>
  <si>
    <t>1.84994751791557</t>
  </si>
  <si>
    <t>0.008979763970146</t>
  </si>
  <si>
    <t>1.84985540043207</t>
  </si>
  <si>
    <t>0.009078472669321</t>
  </si>
  <si>
    <t>Camk2g</t>
  </si>
  <si>
    <t>1.8490919949885</t>
  </si>
  <si>
    <t>0.00845488362766426</t>
  </si>
  <si>
    <t>1.84825268102387</t>
  </si>
  <si>
    <t>0.018478482965382</t>
  </si>
  <si>
    <t>1.84772567776841</t>
  </si>
  <si>
    <t>0.0184613459015079</t>
  </si>
  <si>
    <t>1.84759398227683</t>
  </si>
  <si>
    <t>0.0184059143197948</t>
  </si>
  <si>
    <t>Sgpp1</t>
  </si>
  <si>
    <t>1.84745871695466</t>
  </si>
  <si>
    <t>0.0368240217319294</t>
  </si>
  <si>
    <t>Amotl1</t>
  </si>
  <si>
    <t>1.84618429553939</t>
  </si>
  <si>
    <t>0.00111147697643268</t>
  </si>
  <si>
    <t>1.84556203462099</t>
  </si>
  <si>
    <t>0.00552130102280139</t>
  </si>
  <si>
    <t>1.84533049525697</t>
  </si>
  <si>
    <t>0.0325527389674267</t>
  </si>
  <si>
    <t>Timp2</t>
  </si>
  <si>
    <t>1.84507103846175</t>
  </si>
  <si>
    <t>0.0163868578876808</t>
  </si>
  <si>
    <t>1.8435735862803</t>
  </si>
  <si>
    <t>0.0199968756584146</t>
  </si>
  <si>
    <t>Smpd4</t>
  </si>
  <si>
    <t>1.84322311573661</t>
  </si>
  <si>
    <t>0.00632752072575167</t>
  </si>
  <si>
    <t>Zfp142</t>
  </si>
  <si>
    <t>1.84255933944326</t>
  </si>
  <si>
    <t>0.0277653632253656</t>
  </si>
  <si>
    <t>Igf1</t>
  </si>
  <si>
    <t>1.84056854486807</t>
  </si>
  <si>
    <t>0.0127522549554297</t>
  </si>
  <si>
    <t>Pfkm</t>
  </si>
  <si>
    <t>1.83981097411186</t>
  </si>
  <si>
    <t>0.0380558110205509</t>
  </si>
  <si>
    <t>Cbx6</t>
  </si>
  <si>
    <t>1.83975237933784</t>
  </si>
  <si>
    <t>0.00261795636064186</t>
  </si>
  <si>
    <t>1.83902613020129</t>
  </si>
  <si>
    <t>0.0086251770868326</t>
  </si>
  <si>
    <t>Rsu1</t>
  </si>
  <si>
    <t>1.83863363829265</t>
  </si>
  <si>
    <t>0.00206298326560431</t>
  </si>
  <si>
    <t>Szt2</t>
  </si>
  <si>
    <t>1.83777733201814</t>
  </si>
  <si>
    <t>0.0206455437932327</t>
  </si>
  <si>
    <t>1.83776329233562</t>
  </si>
  <si>
    <t>0.00758865095801901</t>
  </si>
  <si>
    <t>Tmed5</t>
  </si>
  <si>
    <t>1.83738843641054</t>
  </si>
  <si>
    <t>0.00583440977164974</t>
  </si>
  <si>
    <t>1.83615933721672</t>
  </si>
  <si>
    <t>0.0287555625099936</t>
  </si>
  <si>
    <t>Numbl</t>
  </si>
  <si>
    <t>1.8360466062973</t>
  </si>
  <si>
    <t>0.0404563384699553</t>
  </si>
  <si>
    <t>Eef2kmt</t>
  </si>
  <si>
    <t>1.83387370111274</t>
  </si>
  <si>
    <t>0.0027331569412068</t>
  </si>
  <si>
    <t>1.83216976018078</t>
  </si>
  <si>
    <t>0.0319848808215951</t>
  </si>
  <si>
    <t>1.82871210050981</t>
  </si>
  <si>
    <t>0.0251405974725315</t>
  </si>
  <si>
    <t>1.82846396203324</t>
  </si>
  <si>
    <t>0.0167344680080362</t>
  </si>
  <si>
    <t>Trip6</t>
  </si>
  <si>
    <t>1.82659175456218</t>
  </si>
  <si>
    <t>0.0166451092849888</t>
  </si>
  <si>
    <t>Mapk8ip1</t>
  </si>
  <si>
    <t>1.82603914078869</t>
  </si>
  <si>
    <t>0.0249546066844302</t>
  </si>
  <si>
    <t>1.82420266493618</t>
  </si>
  <si>
    <t>0.00320834454371773</t>
  </si>
  <si>
    <t>1.82413501718304</t>
  </si>
  <si>
    <t>0.00280251611296393</t>
  </si>
  <si>
    <t>1.82208637162149</t>
  </si>
  <si>
    <t>0.029198188533555</t>
  </si>
  <si>
    <t>1.81996280775681</t>
  </si>
  <si>
    <t>0.0188793983055036</t>
  </si>
  <si>
    <t>Uxs1</t>
  </si>
  <si>
    <t>1.81606944776998</t>
  </si>
  <si>
    <t>0.0374113674439524</t>
  </si>
  <si>
    <t>1.8156958221346</t>
  </si>
  <si>
    <t>0.00339687829049321</t>
  </si>
  <si>
    <t>Klhl26</t>
  </si>
  <si>
    <t>1.81543770935982</t>
  </si>
  <si>
    <t>0.0260312047511315</t>
  </si>
  <si>
    <t>1.81252168432377</t>
  </si>
  <si>
    <t>0.0138457186961381</t>
  </si>
  <si>
    <t>Kirrel</t>
  </si>
  <si>
    <t>1.81152750684889</t>
  </si>
  <si>
    <t>0.010217861167617</t>
  </si>
  <si>
    <t>Lgals1</t>
  </si>
  <si>
    <t>1.80751463809038</t>
  </si>
  <si>
    <t>0.00111742084862297</t>
  </si>
  <si>
    <t>Tnip2</t>
  </si>
  <si>
    <t>1.8057229764205</t>
  </si>
  <si>
    <t>0.0174674843008187</t>
  </si>
  <si>
    <t>Ubr2</t>
  </si>
  <si>
    <t>1.80409489914162</t>
  </si>
  <si>
    <t>0.012378320204777</t>
  </si>
  <si>
    <t>Sac3d1</t>
  </si>
  <si>
    <t>1.80370689895785</t>
  </si>
  <si>
    <t>0.043479901495328</t>
  </si>
  <si>
    <t>1.80354420137533</t>
  </si>
  <si>
    <t>0.0131912557400456</t>
  </si>
  <si>
    <t>1.80350125633199</t>
  </si>
  <si>
    <t>0.0328381962167162</t>
  </si>
  <si>
    <t>Tpp1</t>
  </si>
  <si>
    <t>1.8023076415809</t>
  </si>
  <si>
    <t>0.0268755430505377</t>
  </si>
  <si>
    <t>1.80161503697157</t>
  </si>
  <si>
    <t>0.0080552245772515</t>
  </si>
  <si>
    <t>Bicd2</t>
  </si>
  <si>
    <t>1.80064349856307</t>
  </si>
  <si>
    <t>0.0460532302162613</t>
  </si>
  <si>
    <t>Atp13a1</t>
  </si>
  <si>
    <t>1.79600442548829</t>
  </si>
  <si>
    <t>0.0142920702078616</t>
  </si>
  <si>
    <t>Wdfy1</t>
  </si>
  <si>
    <t>1.79588414772222</t>
  </si>
  <si>
    <t>0.00869753762125675</t>
  </si>
  <si>
    <t>Trim11</t>
  </si>
  <si>
    <t>1.79516246014893</t>
  </si>
  <si>
    <t>0.0272760343906063</t>
  </si>
  <si>
    <t>Rai1</t>
  </si>
  <si>
    <t>1.7949756889684</t>
  </si>
  <si>
    <t>0.0194810552806765</t>
  </si>
  <si>
    <t>Npnt</t>
  </si>
  <si>
    <t>1.79415588674178</t>
  </si>
  <si>
    <t>0.0177417891796026</t>
  </si>
  <si>
    <t>1.79328970192722</t>
  </si>
  <si>
    <t>0.0498600776580628</t>
  </si>
  <si>
    <t>1.79231815854033</t>
  </si>
  <si>
    <t>0.00936162270790491</t>
  </si>
  <si>
    <t>Hspa2</t>
  </si>
  <si>
    <t>1.78888548924431</t>
  </si>
  <si>
    <t>0.020571731873081</t>
  </si>
  <si>
    <t>Rtl8b</t>
  </si>
  <si>
    <t>1.78833915502346</t>
  </si>
  <si>
    <t>0.0161502761521542</t>
  </si>
  <si>
    <t>1.78763669256404</t>
  </si>
  <si>
    <t>0.0148000362664775</t>
  </si>
  <si>
    <t>1.78621168764837</t>
  </si>
  <si>
    <t>0.0394954902606569</t>
  </si>
  <si>
    <t>Tubgcp3</t>
  </si>
  <si>
    <t>1.78399968238573</t>
  </si>
  <si>
    <t>0.0193384241747005</t>
  </si>
  <si>
    <t>Tecpr1</t>
  </si>
  <si>
    <t>1.78175094032492</t>
  </si>
  <si>
    <t>0.000727864383648685</t>
  </si>
  <si>
    <t>1.78091184462225</t>
  </si>
  <si>
    <t>0.00554587144546027</t>
  </si>
  <si>
    <t>Ivd</t>
  </si>
  <si>
    <t>1.78060302002364</t>
  </si>
  <si>
    <t>0.00952543440723685</t>
  </si>
  <si>
    <t>Pnliprp2</t>
  </si>
  <si>
    <t>1.77679999846837</t>
  </si>
  <si>
    <t>0.0169765961179059</t>
  </si>
  <si>
    <t>1.77671364487351</t>
  </si>
  <si>
    <t>0.00717033687381812</t>
  </si>
  <si>
    <t>Igfbp7</t>
  </si>
  <si>
    <t>1.77667178111652</t>
  </si>
  <si>
    <t>0.00805414908141093</t>
  </si>
  <si>
    <t>1.77554683539793</t>
  </si>
  <si>
    <t>0.0323379546993975</t>
  </si>
  <si>
    <t>Ptprt</t>
  </si>
  <si>
    <t>1.77494383518129</t>
  </si>
  <si>
    <t>0.0375225380042011</t>
  </si>
  <si>
    <t>Spire1</t>
  </si>
  <si>
    <t>1.77486436986821</t>
  </si>
  <si>
    <t>0.0459575380549505</t>
  </si>
  <si>
    <t>1.77288440810163</t>
  </si>
  <si>
    <t>0.0175870154874931</t>
  </si>
  <si>
    <t>Parp3</t>
  </si>
  <si>
    <t>1.77257628929847</t>
  </si>
  <si>
    <t>0.0241148074652696</t>
  </si>
  <si>
    <t>1.76602025044301</t>
  </si>
  <si>
    <t>0.00411511880694919</t>
  </si>
  <si>
    <t>1.76325349741958</t>
  </si>
  <si>
    <t>0.0157363878808066</t>
  </si>
  <si>
    <t>1.76148415321727</t>
  </si>
  <si>
    <t>0.0367422339829895</t>
  </si>
  <si>
    <t>Clk2</t>
  </si>
  <si>
    <t>1.75744763077829</t>
  </si>
  <si>
    <t>0.0355353081982894</t>
  </si>
  <si>
    <t>1.75423007592278</t>
  </si>
  <si>
    <t>0.00759534274930582</t>
  </si>
  <si>
    <t>Nxn</t>
  </si>
  <si>
    <t>1.7512606332785</t>
  </si>
  <si>
    <t>0.0389980014316184</t>
  </si>
  <si>
    <t>1.74864187495019</t>
  </si>
  <si>
    <t>0.0198724947726539</t>
  </si>
  <si>
    <t>1.74863956590854</t>
  </si>
  <si>
    <t>0.006497160086331</t>
  </si>
  <si>
    <t>1.7477429419217</t>
  </si>
  <si>
    <t>0.0403662568895323</t>
  </si>
  <si>
    <t>Vars2</t>
  </si>
  <si>
    <t>1.74409180079507</t>
  </si>
  <si>
    <t>0.0442631397680372</t>
  </si>
  <si>
    <t>1.7436295225526</t>
  </si>
  <si>
    <t>0.0115773491728861</t>
  </si>
  <si>
    <t>Esrrg</t>
  </si>
  <si>
    <t>1.74320516804632</t>
  </si>
  <si>
    <t>0.0307426280399729</t>
  </si>
  <si>
    <t>1.74265427287899</t>
  </si>
  <si>
    <t>0.0358661506203327</t>
  </si>
  <si>
    <t>1.74199022225659</t>
  </si>
  <si>
    <t>0.0194787909450346</t>
  </si>
  <si>
    <t>Pcnx3</t>
  </si>
  <si>
    <t>1.74152388292102</t>
  </si>
  <si>
    <t>0.0144055274625914</t>
  </si>
  <si>
    <t>1.74088972424074</t>
  </si>
  <si>
    <t>0.00555117354913727</t>
  </si>
  <si>
    <t>Tcf4</t>
  </si>
  <si>
    <t>1.73901700529691</t>
  </si>
  <si>
    <t>0.000522151817790078</t>
  </si>
  <si>
    <t>1.73545600236701</t>
  </si>
  <si>
    <t>0.0473860861296125</t>
  </si>
  <si>
    <t>1.73361510110917</t>
  </si>
  <si>
    <t>0.00254781768064521</t>
  </si>
  <si>
    <t>1.73178560595129</t>
  </si>
  <si>
    <t>0.0351377342079111</t>
  </si>
  <si>
    <t>1.7305815456369</t>
  </si>
  <si>
    <t>0.038139227858484</t>
  </si>
  <si>
    <t>Akr1b10</t>
  </si>
  <si>
    <t>1.73044459869389</t>
  </si>
  <si>
    <t>0.0169651124406544</t>
  </si>
  <si>
    <t>1.73043300899903</t>
  </si>
  <si>
    <t>0.0186181380017735</t>
  </si>
  <si>
    <t>1.72847186037586</t>
  </si>
  <si>
    <t>0.0249511297261581</t>
  </si>
  <si>
    <t>1.72824477508835</t>
  </si>
  <si>
    <t>0.00768454586294673</t>
  </si>
  <si>
    <t>1.72792752751568</t>
  </si>
  <si>
    <t>0.00578601495893808</t>
  </si>
  <si>
    <t>Ifi27</t>
  </si>
  <si>
    <t>1.72789412818836</t>
  </si>
  <si>
    <t>0.0101224589122132</t>
  </si>
  <si>
    <t>St7l</t>
  </si>
  <si>
    <t>1.72760318788662</t>
  </si>
  <si>
    <t>0.0461350269317312</t>
  </si>
  <si>
    <t>1.72616877794661</t>
  </si>
  <si>
    <t>0.0290470602478306</t>
  </si>
  <si>
    <t>B3galnt2</t>
  </si>
  <si>
    <t>1.72477319301229</t>
  </si>
  <si>
    <t>0.031106151510212</t>
  </si>
  <si>
    <t>1.72465018998563</t>
  </si>
  <si>
    <t>0.0315220505353469</t>
  </si>
  <si>
    <t>Top3b</t>
  </si>
  <si>
    <t>1.72355078696665</t>
  </si>
  <si>
    <t>0.00681164898735611</t>
  </si>
  <si>
    <t>Snx19</t>
  </si>
  <si>
    <t>1.72353740454762</t>
  </si>
  <si>
    <t>0.00850023980272676</t>
  </si>
  <si>
    <t>1.72347982460027</t>
  </si>
  <si>
    <t>0.0175904106562207</t>
  </si>
  <si>
    <t>1.72184668810349</t>
  </si>
  <si>
    <t>0.0187224604450234</t>
  </si>
  <si>
    <t>C1s1</t>
  </si>
  <si>
    <t>1.72134312731366</t>
  </si>
  <si>
    <t>0.0229164224069997</t>
  </si>
  <si>
    <t>1.72120344020366</t>
  </si>
  <si>
    <t>0.0156082660694635</t>
  </si>
  <si>
    <t>1.71870072302455</t>
  </si>
  <si>
    <t>0.0120973351034869</t>
  </si>
  <si>
    <t>Ogt</t>
  </si>
  <si>
    <t>1.71756731638896</t>
  </si>
  <si>
    <t>0.0149801730380762</t>
  </si>
  <si>
    <t>Thap3</t>
  </si>
  <si>
    <t>1.71646949369184</t>
  </si>
  <si>
    <t>0.0195329368806001</t>
  </si>
  <si>
    <t>1.71611338616375</t>
  </si>
  <si>
    <t>0.0218570550838262</t>
  </si>
  <si>
    <t>1.71468827178577</t>
  </si>
  <si>
    <t>0.00670908553774501</t>
  </si>
  <si>
    <t>Nr2f2</t>
  </si>
  <si>
    <t>1.71466258689638</t>
  </si>
  <si>
    <t>0.0305344176909108</t>
  </si>
  <si>
    <t>Emilin1</t>
  </si>
  <si>
    <t>1.71346691376056</t>
  </si>
  <si>
    <t>0.030525783059099</t>
  </si>
  <si>
    <t>1.71136190248443</t>
  </si>
  <si>
    <t>0.0164694781897378</t>
  </si>
  <si>
    <t>1.70843432157124</t>
  </si>
  <si>
    <t>0.0307751535432845</t>
  </si>
  <si>
    <t>1.70755061304555</t>
  </si>
  <si>
    <t>0.0225388441164778</t>
  </si>
  <si>
    <t>Odr4</t>
  </si>
  <si>
    <t>1.70680919165371</t>
  </si>
  <si>
    <t>0.0320356167046833</t>
  </si>
  <si>
    <t>1.70433887919437</t>
  </si>
  <si>
    <t>0.000463247236255907</t>
  </si>
  <si>
    <t>Reep5</t>
  </si>
  <si>
    <t>1.70386155519281</t>
  </si>
  <si>
    <t>0.0109091454883735</t>
  </si>
  <si>
    <t>Fnbp4</t>
  </si>
  <si>
    <t>1.7024668664077</t>
  </si>
  <si>
    <t>0.00486182850519527</t>
  </si>
  <si>
    <t>Znrd2</t>
  </si>
  <si>
    <t>1.70108764128371</t>
  </si>
  <si>
    <t>0.0405736071122675</t>
  </si>
  <si>
    <t>Paics</t>
  </si>
  <si>
    <t>1.6993980769136</t>
  </si>
  <si>
    <t>0.00377768684170339</t>
  </si>
  <si>
    <t>1.69858808853334</t>
  </si>
  <si>
    <t>0.0310505008308968</t>
  </si>
  <si>
    <t>Pnpt1</t>
  </si>
  <si>
    <t>1.69854158563885</t>
  </si>
  <si>
    <t>0.0196275541462991</t>
  </si>
  <si>
    <t>1.69826741394158</t>
  </si>
  <si>
    <t>0.00216354334231284</t>
  </si>
  <si>
    <t>LOC118568508</t>
  </si>
  <si>
    <t>1.69826081887025</t>
  </si>
  <si>
    <t>0.0390951380720194</t>
  </si>
  <si>
    <t>Cygb</t>
  </si>
  <si>
    <t>1.69695394006726</t>
  </si>
  <si>
    <t>0.000579268933035663</t>
  </si>
  <si>
    <t>Clpb</t>
  </si>
  <si>
    <t>1.68947480015574</t>
  </si>
  <si>
    <t>0.0198074875238788</t>
  </si>
  <si>
    <t>1.68876401086644</t>
  </si>
  <si>
    <t>0.0257952103691849</t>
  </si>
  <si>
    <t>Zfp970</t>
  </si>
  <si>
    <t>1.68542853977296</t>
  </si>
  <si>
    <t>0.0270424427584377</t>
  </si>
  <si>
    <t>Znrf1</t>
  </si>
  <si>
    <t>1.68448308121237</t>
  </si>
  <si>
    <t>0.0205955771799507</t>
  </si>
  <si>
    <t>1.68384732667842</t>
  </si>
  <si>
    <t>0.0322685196034502</t>
  </si>
  <si>
    <t>Myo9b</t>
  </si>
  <si>
    <t>1.68298207765638</t>
  </si>
  <si>
    <t>0.0104531270790849</t>
  </si>
  <si>
    <t>1.6825574730794</t>
  </si>
  <si>
    <t>0.0292537526807409</t>
  </si>
  <si>
    <t>1.68227741232711</t>
  </si>
  <si>
    <t>0.00975435833555907</t>
  </si>
  <si>
    <t>1.67953771540258</t>
  </si>
  <si>
    <t>0.0352985601594117</t>
  </si>
  <si>
    <t>1.67870324291447</t>
  </si>
  <si>
    <t>0.0400961504572036</t>
  </si>
  <si>
    <t>1.67816870476989</t>
  </si>
  <si>
    <t>0.0450394525384441</t>
  </si>
  <si>
    <t>Lemd2</t>
  </si>
  <si>
    <t>1.67744864615766</t>
  </si>
  <si>
    <t>0.00779596743151363</t>
  </si>
  <si>
    <t>1.67531386335667</t>
  </si>
  <si>
    <t>0.0131939268940309</t>
  </si>
  <si>
    <t>1.67475082836731</t>
  </si>
  <si>
    <t>0.00964498033017634</t>
  </si>
  <si>
    <t>1.67415071469074</t>
  </si>
  <si>
    <t>0.00215488078219921</t>
  </si>
  <si>
    <t>Plekhm2</t>
  </si>
  <si>
    <t>1.67283314710229</t>
  </si>
  <si>
    <t>0.0381442175781639</t>
  </si>
  <si>
    <t>LOC118567721</t>
  </si>
  <si>
    <t>1.67193017084312</t>
  </si>
  <si>
    <t>0.00719536722808475</t>
  </si>
  <si>
    <t>Tdrd3</t>
  </si>
  <si>
    <t>1.67086955907922</t>
  </si>
  <si>
    <t>0.0104256217562049</t>
  </si>
  <si>
    <t>Tecr</t>
  </si>
  <si>
    <t>1.66758853824714</t>
  </si>
  <si>
    <t>0.00319912587963389</t>
  </si>
  <si>
    <t>Antxr1</t>
  </si>
  <si>
    <t>1.66645404340543</t>
  </si>
  <si>
    <t>0.0339512392369223</t>
  </si>
  <si>
    <t>1.66494492694081</t>
  </si>
  <si>
    <t>0.0257811257311649</t>
  </si>
  <si>
    <t>Akap12</t>
  </si>
  <si>
    <t>1.66443929397256</t>
  </si>
  <si>
    <t>0.0208276923817233</t>
  </si>
  <si>
    <t>1.66029553462141</t>
  </si>
  <si>
    <t>0.00317371690933948</t>
  </si>
  <si>
    <t>Gpr108</t>
  </si>
  <si>
    <t>1.65806017520702</t>
  </si>
  <si>
    <t>0.0302369089240221</t>
  </si>
  <si>
    <t>Zfp329</t>
  </si>
  <si>
    <t>1.65686709983127</t>
  </si>
  <si>
    <t>0.024484937967624</t>
  </si>
  <si>
    <t>Nenf</t>
  </si>
  <si>
    <t>1.65508221216323</t>
  </si>
  <si>
    <t>0.0231891422711089</t>
  </si>
  <si>
    <t>1.65395381802602</t>
  </si>
  <si>
    <t>0.0364440626114127</t>
  </si>
  <si>
    <t>Snx33</t>
  </si>
  <si>
    <t>1.65377168901264</t>
  </si>
  <si>
    <t>0.0394077690756909</t>
  </si>
  <si>
    <t>Prickle2</t>
  </si>
  <si>
    <t>1.65022050539359</t>
  </si>
  <si>
    <t>0.0492324799013588</t>
  </si>
  <si>
    <t>1.64678387226506</t>
  </si>
  <si>
    <t>0.00237756806458685</t>
  </si>
  <si>
    <t>1.64509971731717</t>
  </si>
  <si>
    <t>0.0282263773797425</t>
  </si>
  <si>
    <t>1.64467970372367</t>
  </si>
  <si>
    <t>0.0253079344140141</t>
  </si>
  <si>
    <t>Tor1b</t>
  </si>
  <si>
    <t>1.64460701228746</t>
  </si>
  <si>
    <t>0.0234024374388213</t>
  </si>
  <si>
    <t>Cxxc1</t>
  </si>
  <si>
    <t>1.64339340763554</t>
  </si>
  <si>
    <t>0.00574494603662363</t>
  </si>
  <si>
    <t>Impdh1</t>
  </si>
  <si>
    <t>1.64241758838603</t>
  </si>
  <si>
    <t>0.0375139682262586</t>
  </si>
  <si>
    <t>Bckdha</t>
  </si>
  <si>
    <t>1.63522324172216</t>
  </si>
  <si>
    <t>0.00247635023821794</t>
  </si>
  <si>
    <t>Dbt</t>
  </si>
  <si>
    <t>1.6335387029639</t>
  </si>
  <si>
    <t>0.000753447267738622</t>
  </si>
  <si>
    <t>Efemp2</t>
  </si>
  <si>
    <t>1.63102404762602</t>
  </si>
  <si>
    <t>0.0274374514296394</t>
  </si>
  <si>
    <t>Foxp1</t>
  </si>
  <si>
    <t>1.63047968069994</t>
  </si>
  <si>
    <t>0.00451498286858899</t>
  </si>
  <si>
    <t>Poglut3</t>
  </si>
  <si>
    <t>1.62952057358894</t>
  </si>
  <si>
    <t>0.0412516152662015</t>
  </si>
  <si>
    <t>1.62898249277346</t>
  </si>
  <si>
    <t>0.0139999609512237</t>
  </si>
  <si>
    <t>Zfp113</t>
  </si>
  <si>
    <t>1.62817273294564</t>
  </si>
  <si>
    <t>0.0153904237902105</t>
  </si>
  <si>
    <t>1.62653524862974</t>
  </si>
  <si>
    <t>0.0120579238967919</t>
  </si>
  <si>
    <t>1.62357913911458</t>
  </si>
  <si>
    <t>0.0197271726213143</t>
  </si>
  <si>
    <t>Katnal1</t>
  </si>
  <si>
    <t>1.62170346857174</t>
  </si>
  <si>
    <t>0.0184517816952506</t>
  </si>
  <si>
    <t>1.62120529630088</t>
  </si>
  <si>
    <t>0.0322270754654214</t>
  </si>
  <si>
    <t>1.62056886693636</t>
  </si>
  <si>
    <t>0.0326545358810423</t>
  </si>
  <si>
    <t>Fan1</t>
  </si>
  <si>
    <t>1.6147106768742</t>
  </si>
  <si>
    <t>0.0155221100859099</t>
  </si>
  <si>
    <t>1.61329706103661</t>
  </si>
  <si>
    <t>0.0270106441486852</t>
  </si>
  <si>
    <t>Tnk2</t>
  </si>
  <si>
    <t>1.61271532541165</t>
  </si>
  <si>
    <t>0.000905962499873072</t>
  </si>
  <si>
    <t>1.6122356347233</t>
  </si>
  <si>
    <t>0.00433518343514126</t>
  </si>
  <si>
    <t>1.6113956719579</t>
  </si>
  <si>
    <t>0.0130327373779821</t>
  </si>
  <si>
    <t>1.60839467677325</t>
  </si>
  <si>
    <t>0.0270896557808396</t>
  </si>
  <si>
    <t>1.60514205491348</t>
  </si>
  <si>
    <t>0.0390645482695923</t>
  </si>
  <si>
    <t>1.60448164796457</t>
  </si>
  <si>
    <t>0.0118757170627245</t>
  </si>
  <si>
    <t>Plxna1</t>
  </si>
  <si>
    <t>1.60419412796184</t>
  </si>
  <si>
    <t>0.0483967516092761</t>
  </si>
  <si>
    <t>1.59866081140688</t>
  </si>
  <si>
    <t>0.0255424626322555</t>
  </si>
  <si>
    <t>Fbf1</t>
  </si>
  <si>
    <t>1.5978344068305</t>
  </si>
  <si>
    <t>0.0318282429178058</t>
  </si>
  <si>
    <t>1.59585435252699</t>
  </si>
  <si>
    <t>0.0282405327396743</t>
  </si>
  <si>
    <t>Tnrc18</t>
  </si>
  <si>
    <t>1.59562998651522</t>
  </si>
  <si>
    <t>0.0199334024977924</t>
  </si>
  <si>
    <t>1.59231385894372</t>
  </si>
  <si>
    <t>0.0245700019473455</t>
  </si>
  <si>
    <t>Ncor2</t>
  </si>
  <si>
    <t>1.5887122519234</t>
  </si>
  <si>
    <t>0.00934154910651528</t>
  </si>
  <si>
    <t>1.58707116070398</t>
  </si>
  <si>
    <t>0.0175008862434363</t>
  </si>
  <si>
    <t>1.58512531062677</t>
  </si>
  <si>
    <t>0.0496824101754591</t>
  </si>
  <si>
    <t>Zbtb4</t>
  </si>
  <si>
    <t>1.58397272032133</t>
  </si>
  <si>
    <t>0.00930508325599986</t>
  </si>
  <si>
    <t>1.58304447721553</t>
  </si>
  <si>
    <t>0.0249224619343195</t>
  </si>
  <si>
    <t>Cdc42ep3</t>
  </si>
  <si>
    <t>1.5768909268199</t>
  </si>
  <si>
    <t>0.00761975964435899</t>
  </si>
  <si>
    <t>1.57312315830452</t>
  </si>
  <si>
    <t>0.0120144489533599</t>
  </si>
  <si>
    <t>Map11</t>
  </si>
  <si>
    <t>1.57169798539372</t>
  </si>
  <si>
    <t>0.025482200605567</t>
  </si>
  <si>
    <t>1.57120170559399</t>
  </si>
  <si>
    <t>0.0201724619587151</t>
  </si>
  <si>
    <t>1.57046118836329</t>
  </si>
  <si>
    <t>0.000738589003829046</t>
  </si>
  <si>
    <t>1.56793035500495</t>
  </si>
  <si>
    <t>0.0290335688376343</t>
  </si>
  <si>
    <t>Timm50</t>
  </si>
  <si>
    <t>1.56783294106647</t>
  </si>
  <si>
    <t>0.0456469797537443</t>
  </si>
  <si>
    <t>Rbm15</t>
  </si>
  <si>
    <t>1.5651511454312</t>
  </si>
  <si>
    <t>0.0272985312386447</t>
  </si>
  <si>
    <t>1.56486609618986</t>
  </si>
  <si>
    <t>0.014429280000895</t>
  </si>
  <si>
    <t>1.55930242262859</t>
  </si>
  <si>
    <t>0.0471051787525781</t>
  </si>
  <si>
    <t>Sel1l</t>
  </si>
  <si>
    <t>1.55673164823623</t>
  </si>
  <si>
    <t>0.0495826077412125</t>
  </si>
  <si>
    <t>Rhoj</t>
  </si>
  <si>
    <t>1.55564569003027</t>
  </si>
  <si>
    <t>0.00202096411787733</t>
  </si>
  <si>
    <t>Ldlrad4</t>
  </si>
  <si>
    <t>1.55314512319458</t>
  </si>
  <si>
    <t>0.0285202998482732</t>
  </si>
  <si>
    <t>Itgav</t>
  </si>
  <si>
    <t>1.55222278149014</t>
  </si>
  <si>
    <t>0.0109501373021848</t>
  </si>
  <si>
    <t>1.55193583205736</t>
  </si>
  <si>
    <t>0.0271371190421375</t>
  </si>
  <si>
    <t>Arhgap29</t>
  </si>
  <si>
    <t>1.55154613919179</t>
  </si>
  <si>
    <t>0.0303835480314344</t>
  </si>
  <si>
    <t>Anks3</t>
  </si>
  <si>
    <t>1.54849439287752</t>
  </si>
  <si>
    <t>0.0315840769162145</t>
  </si>
  <si>
    <t>1.54677010261597</t>
  </si>
  <si>
    <t>0.0273333727742204</t>
  </si>
  <si>
    <t>1.54612276044693</t>
  </si>
  <si>
    <t>0.043027223614941</t>
  </si>
  <si>
    <t>1.54561759962381</t>
  </si>
  <si>
    <t>0.0215314286140095</t>
  </si>
  <si>
    <t>Gigyf1</t>
  </si>
  <si>
    <t>1.54430128743317</t>
  </si>
  <si>
    <t>0.0166142529148941</t>
  </si>
  <si>
    <t>1.54363088200012</t>
  </si>
  <si>
    <t>0.0219053935683572</t>
  </si>
  <si>
    <t>Rabac1</t>
  </si>
  <si>
    <t>1.54055279709317</t>
  </si>
  <si>
    <t>0.00943333551607391</t>
  </si>
  <si>
    <t>1.53312576235937</t>
  </si>
  <si>
    <t>0.0331824029387864</t>
  </si>
  <si>
    <t>Paxbp1</t>
  </si>
  <si>
    <t>1.53192638953584</t>
  </si>
  <si>
    <t>0.0465624849821172</t>
  </si>
  <si>
    <t>1.52987653474598</t>
  </si>
  <si>
    <t>0.0321515417651701</t>
  </si>
  <si>
    <t>Rras</t>
  </si>
  <si>
    <t>1.52675705621577</t>
  </si>
  <si>
    <t>0.00856817001242785</t>
  </si>
  <si>
    <t>1.52521623337095</t>
  </si>
  <si>
    <t>0.0128120965138553</t>
  </si>
  <si>
    <t>Ccdc85b</t>
  </si>
  <si>
    <t>1.5234055304269</t>
  </si>
  <si>
    <t>0.0304361612904672</t>
  </si>
  <si>
    <t>1.52000057498015</t>
  </si>
  <si>
    <t>0.0144300095795385</t>
  </si>
  <si>
    <t>Wwc2</t>
  </si>
  <si>
    <t>1.51969391505754</t>
  </si>
  <si>
    <t>0.0220078742847022</t>
  </si>
  <si>
    <t>Dennd1a</t>
  </si>
  <si>
    <t>1.51961242380503</t>
  </si>
  <si>
    <t>0.042098804799883</t>
  </si>
  <si>
    <t>Piezo2</t>
  </si>
  <si>
    <t>1.51584555423407</t>
  </si>
  <si>
    <t>0.0427339243799983</t>
  </si>
  <si>
    <t>Zfp651</t>
  </si>
  <si>
    <t>1.51474406934512</t>
  </si>
  <si>
    <t>0.0373499580566458</t>
  </si>
  <si>
    <t>1.51413913159749</t>
  </si>
  <si>
    <t>0.0310360060802217</t>
  </si>
  <si>
    <t>1.51344207711629</t>
  </si>
  <si>
    <t>0.00443360587591275</t>
  </si>
  <si>
    <t>1.51290556491525</t>
  </si>
  <si>
    <t>0.00367795333074878</t>
  </si>
  <si>
    <t>1.51208814066837</t>
  </si>
  <si>
    <t>0.0359284298280421</t>
  </si>
  <si>
    <t>Gpx3</t>
  </si>
  <si>
    <t>1.51204786166211</t>
  </si>
  <si>
    <t>0.00655500950195187</t>
  </si>
  <si>
    <t>Glg1</t>
  </si>
  <si>
    <t>1.51125589934415</t>
  </si>
  <si>
    <t>0.0336894097822118</t>
  </si>
  <si>
    <t>Ankrd10</t>
  </si>
  <si>
    <t>1.51046991979087</t>
  </si>
  <si>
    <t>0.0272170493524069</t>
  </si>
  <si>
    <t>1.50589071592156</t>
  </si>
  <si>
    <t>0.00707040761992922</t>
  </si>
  <si>
    <t>1.50354973632376</t>
  </si>
  <si>
    <t>0.0381682236370413</t>
  </si>
  <si>
    <t>Grk5</t>
  </si>
  <si>
    <t>1.50315419031679</t>
  </si>
  <si>
    <t>0.034273361520367</t>
  </si>
  <si>
    <t>Phf21a</t>
  </si>
  <si>
    <t>1.4999617716341</t>
  </si>
  <si>
    <t>0.00687061205476376</t>
  </si>
  <si>
    <t>Nfat5</t>
  </si>
  <si>
    <t>1.49712011752907</t>
  </si>
  <si>
    <t>0.0344544191492463</t>
  </si>
  <si>
    <t>Tmem214</t>
  </si>
  <si>
    <t>1.48949933578242</t>
  </si>
  <si>
    <t>0.0355105747567781</t>
  </si>
  <si>
    <t>Clk1</t>
  </si>
  <si>
    <t>1.48780945698864</t>
  </si>
  <si>
    <t>0.0150357228720076</t>
  </si>
  <si>
    <t>Axl</t>
  </si>
  <si>
    <t>1.48725652991348</t>
  </si>
  <si>
    <t>0.0459001419379273</t>
  </si>
  <si>
    <t>Abca7</t>
  </si>
  <si>
    <t>1.48272829283725</t>
  </si>
  <si>
    <t>0.0205888172843005</t>
  </si>
  <si>
    <t>1.47781309910405</t>
  </si>
  <si>
    <t>0.0163544595073065</t>
  </si>
  <si>
    <t>Inf2</t>
  </si>
  <si>
    <t>1.47593185822639</t>
  </si>
  <si>
    <t>0.0490792702890939</t>
  </si>
  <si>
    <t>1.47305991500086</t>
  </si>
  <si>
    <t>0.0262567451162125</t>
  </si>
  <si>
    <t>Rpl17-ps3</t>
  </si>
  <si>
    <t>1.47226901285427</t>
  </si>
  <si>
    <t>0.00973541463084765</t>
  </si>
  <si>
    <t>1.47082682810503</t>
  </si>
  <si>
    <t>0.0134123872989018</t>
  </si>
  <si>
    <t>Mmp14</t>
  </si>
  <si>
    <t>1.47045571744676</t>
  </si>
  <si>
    <t>0.0015722638452133</t>
  </si>
  <si>
    <t>1.4692959738811</t>
  </si>
  <si>
    <t>0.0195863239241879</t>
  </si>
  <si>
    <t>Zbtb2</t>
  </si>
  <si>
    <t>1.46588453170017</t>
  </si>
  <si>
    <t>0.0398986726024741</t>
  </si>
  <si>
    <t>Csad</t>
  </si>
  <si>
    <t>1.46528700389483</t>
  </si>
  <si>
    <t>0.0323087032580728</t>
  </si>
  <si>
    <t>1.46409059230364</t>
  </si>
  <si>
    <t>0.0085178018112092</t>
  </si>
  <si>
    <t>Slc9a8</t>
  </si>
  <si>
    <t>1.46302539317566</t>
  </si>
  <si>
    <t>0.0328892432819712</t>
  </si>
  <si>
    <t>Septin4</t>
  </si>
  <si>
    <t>1.45664407804922</t>
  </si>
  <si>
    <t>0.0252864772154591</t>
  </si>
  <si>
    <t>Gem</t>
  </si>
  <si>
    <t>1.45340786419561</t>
  </si>
  <si>
    <t>0.0240225449764842</t>
  </si>
  <si>
    <t>Zdhhc2</t>
  </si>
  <si>
    <t>1.4524353264644</t>
  </si>
  <si>
    <t>0.0381113082249768</t>
  </si>
  <si>
    <t>Tmed9</t>
  </si>
  <si>
    <t>1.44874532655235</t>
  </si>
  <si>
    <t>0.0337298845994316</t>
  </si>
  <si>
    <t>Rnf25</t>
  </si>
  <si>
    <t>1.44874121348379</t>
  </si>
  <si>
    <t>0.0424803838355161</t>
  </si>
  <si>
    <t>1.44848658564671</t>
  </si>
  <si>
    <t>0.0412857483960074</t>
  </si>
  <si>
    <t>Slc48a1</t>
  </si>
  <si>
    <t>1.43673294578477</t>
  </si>
  <si>
    <t>0.0182043804493188</t>
  </si>
  <si>
    <t>Tsc1</t>
  </si>
  <si>
    <t>1.43668998378202</t>
  </si>
  <si>
    <t>0.0218830834060303</t>
  </si>
  <si>
    <t>Pycr2</t>
  </si>
  <si>
    <t>1.43620443938295</t>
  </si>
  <si>
    <t>0.042107370880117</t>
  </si>
  <si>
    <t>Uqcc3</t>
  </si>
  <si>
    <t>1.43507822208874</t>
  </si>
  <si>
    <t>0.029690932221797</t>
  </si>
  <si>
    <t>Pan2</t>
  </si>
  <si>
    <t>1.43309203141974</t>
  </si>
  <si>
    <t>0.0288613132953028</t>
  </si>
  <si>
    <t>1.4329785870213</t>
  </si>
  <si>
    <t>0.0240362064053473</t>
  </si>
  <si>
    <t>1.43147383534319</t>
  </si>
  <si>
    <t>0.0332400678850075</t>
  </si>
  <si>
    <t>1.42873230111741</t>
  </si>
  <si>
    <t>0.0410813015996678</t>
  </si>
  <si>
    <t>Pick1</t>
  </si>
  <si>
    <t>1.4257330156446</t>
  </si>
  <si>
    <t>0.0270318125393501</t>
  </si>
  <si>
    <t>1.42302941371599</t>
  </si>
  <si>
    <t>0.00901597646686233</t>
  </si>
  <si>
    <t>Grn</t>
  </si>
  <si>
    <t>1.42268600435367</t>
  </si>
  <si>
    <t>0.0142065835314228</t>
  </si>
  <si>
    <t>Clasrp</t>
  </si>
  <si>
    <t>1.42201710652477</t>
  </si>
  <si>
    <t>0.0275264337348105</t>
  </si>
  <si>
    <t>1.42032856650702</t>
  </si>
  <si>
    <t>0.0244830776677853</t>
  </si>
  <si>
    <t>Nxf1</t>
  </si>
  <si>
    <t>1.41977803218639</t>
  </si>
  <si>
    <t>0.0365486834671596</t>
  </si>
  <si>
    <t>Oxct1</t>
  </si>
  <si>
    <t>1.41578620015825</t>
  </si>
  <si>
    <t>0.00610688067949578</t>
  </si>
  <si>
    <t>Ifitm1</t>
  </si>
  <si>
    <t>1.41556809248183</t>
  </si>
  <si>
    <t>0.0473502280157407</t>
  </si>
  <si>
    <t>1.40808222916915</t>
  </si>
  <si>
    <t>0.0427254782780413</t>
  </si>
  <si>
    <t>Rdx</t>
  </si>
  <si>
    <t>1.40765943596125</t>
  </si>
  <si>
    <t>0.00205637696561495</t>
  </si>
  <si>
    <t>1.40602207194126</t>
  </si>
  <si>
    <t>0.0354526406610806</t>
  </si>
  <si>
    <t>1.40543315633906</t>
  </si>
  <si>
    <t>0.00970839546875099</t>
  </si>
  <si>
    <t>Psd</t>
  </si>
  <si>
    <t>1.40475636672055</t>
  </si>
  <si>
    <t>0.0258652137946962</t>
  </si>
  <si>
    <t>1.40382787156593</t>
  </si>
  <si>
    <t>0.0360040069363976</t>
  </si>
  <si>
    <t>Tgfbr2</t>
  </si>
  <si>
    <t>1.39983209360932</t>
  </si>
  <si>
    <t>0.0124843339993658</t>
  </si>
  <si>
    <t>Ssh2</t>
  </si>
  <si>
    <t>1.39727716740565</t>
  </si>
  <si>
    <t>0.0381164534243284</t>
  </si>
  <si>
    <t>Smim12</t>
  </si>
  <si>
    <t>1.39115496731124</t>
  </si>
  <si>
    <t>0.0365797124143571</t>
  </si>
  <si>
    <t>Nfic</t>
  </si>
  <si>
    <t>1.38878746412111</t>
  </si>
  <si>
    <t>0.0350434779222731</t>
  </si>
  <si>
    <t>Zfp395</t>
  </si>
  <si>
    <t>1.38865284338014</t>
  </si>
  <si>
    <t>0.0379142174664762</t>
  </si>
  <si>
    <t>1.38859470828599</t>
  </si>
  <si>
    <t>0.0325528549905767</t>
  </si>
  <si>
    <t>Vti1a</t>
  </si>
  <si>
    <t>1.38714323820891</t>
  </si>
  <si>
    <t>0.0312778286439277</t>
  </si>
  <si>
    <t>1.38698222274712</t>
  </si>
  <si>
    <t>0.0194577724330993</t>
  </si>
  <si>
    <t>Trmt1</t>
  </si>
  <si>
    <t>1.38688252426994</t>
  </si>
  <si>
    <t>0.0215654008727662</t>
  </si>
  <si>
    <t>Slc8b1</t>
  </si>
  <si>
    <t>1.38257217065512</t>
  </si>
  <si>
    <t>0.0213202072251448</t>
  </si>
  <si>
    <t>Csf2ra</t>
  </si>
  <si>
    <t>1.37956550215678</t>
  </si>
  <si>
    <t>0.0333185312982475</t>
  </si>
  <si>
    <t>1.37790081282553</t>
  </si>
  <si>
    <t>0.0494802988155511</t>
  </si>
  <si>
    <t>Lmo4</t>
  </si>
  <si>
    <t>1.37586922216168</t>
  </si>
  <si>
    <t>0.00947998472392134</t>
  </si>
  <si>
    <t>1.37199785870375</t>
  </si>
  <si>
    <t>0.048502565877824</t>
  </si>
  <si>
    <t>1.37170299942402</t>
  </si>
  <si>
    <t>0.0340172915139145</t>
  </si>
  <si>
    <t>Mms19</t>
  </si>
  <si>
    <t>1.36834796831501</t>
  </si>
  <si>
    <t>0.0134026166264062</t>
  </si>
  <si>
    <t>Dcn</t>
  </si>
  <si>
    <t>1.36725172585435</t>
  </si>
  <si>
    <t>0.0101418572538082</t>
  </si>
  <si>
    <t>1.36694255507251</t>
  </si>
  <si>
    <t>0.00381732375687636</t>
  </si>
  <si>
    <t>1.36686752632804</t>
  </si>
  <si>
    <t>0.0412147325033159</t>
  </si>
  <si>
    <t>1.36610620607428</t>
  </si>
  <si>
    <t>0.0128712131343305</t>
  </si>
  <si>
    <t>Ly6e</t>
  </si>
  <si>
    <t>1.36562577562552</t>
  </si>
  <si>
    <t>0.00284932317971517</t>
  </si>
  <si>
    <t>Cst3</t>
  </si>
  <si>
    <t>1.36256283686366</t>
  </si>
  <si>
    <t>0.0423910341589865</t>
  </si>
  <si>
    <t>1.35710323863385</t>
  </si>
  <si>
    <t>0.0336194859348855</t>
  </si>
  <si>
    <t>1.35510131951356</t>
  </si>
  <si>
    <t>0.0319328168058243</t>
  </si>
  <si>
    <t>1.35100192705631</t>
  </si>
  <si>
    <t>0.0458849803830108</t>
  </si>
  <si>
    <t>Tmx2</t>
  </si>
  <si>
    <t>1.34506388561887</t>
  </si>
  <si>
    <t>0.0300699853386607</t>
  </si>
  <si>
    <t>Pde2a</t>
  </si>
  <si>
    <t>1.34171446612881</t>
  </si>
  <si>
    <t>0.0389763040595909</t>
  </si>
  <si>
    <t>Dynll1</t>
  </si>
  <si>
    <t>1.34140753410551</t>
  </si>
  <si>
    <t>0.00292557285482108</t>
  </si>
  <si>
    <t>Son</t>
  </si>
  <si>
    <t>1.33183816295592</t>
  </si>
  <si>
    <t>0.0394124250491797</t>
  </si>
  <si>
    <t>1.32775787609025</t>
  </si>
  <si>
    <t>0.0421359492282702</t>
  </si>
  <si>
    <t>Rsrp1</t>
  </si>
  <si>
    <t>1.32492901103161</t>
  </si>
  <si>
    <t>0.00797334671988784</t>
  </si>
  <si>
    <t>1.32476687671114</t>
  </si>
  <si>
    <t>0.0488806787962745</t>
  </si>
  <si>
    <t>Igfbp4</t>
  </si>
  <si>
    <t>1.32421144633805</t>
  </si>
  <si>
    <t>0.018321328034615</t>
  </si>
  <si>
    <t>Rhno1</t>
  </si>
  <si>
    <t>1.31921484025115</t>
  </si>
  <si>
    <t>0.0205437951055349</t>
  </si>
  <si>
    <t>Trrap</t>
  </si>
  <si>
    <t>1.31116761358837</t>
  </si>
  <si>
    <t>0.0243251697616823</t>
  </si>
  <si>
    <t>Emsy</t>
  </si>
  <si>
    <t>1.30627905447443</t>
  </si>
  <si>
    <t>0.0277701574688181</t>
  </si>
  <si>
    <t>1.30495116579785</t>
  </si>
  <si>
    <t>0.0325472033588682</t>
  </si>
  <si>
    <t>Taok2</t>
  </si>
  <si>
    <t>1.30307689377754</t>
  </si>
  <si>
    <t>0.0130398693478961</t>
  </si>
  <si>
    <t>Dguok</t>
  </si>
  <si>
    <t>1.3030628992837</t>
  </si>
  <si>
    <t>0.0415987565485723</t>
  </si>
  <si>
    <t>Cuedc2</t>
  </si>
  <si>
    <t>1.29912193673169</t>
  </si>
  <si>
    <t>0.0319810886465305</t>
  </si>
  <si>
    <t>Ypel3</t>
  </si>
  <si>
    <t>1.29554647750406</t>
  </si>
  <si>
    <t>0.0367516380387157</t>
  </si>
  <si>
    <t>1.29490264459859</t>
  </si>
  <si>
    <t>0.0224709094973219</t>
  </si>
  <si>
    <t>Kdm4b</t>
  </si>
  <si>
    <t>1.29483691014098</t>
  </si>
  <si>
    <t>0.0470508716412654</t>
  </si>
  <si>
    <t>Plk1</t>
  </si>
  <si>
    <t>1.29440229052367</t>
  </si>
  <si>
    <t>0.0383867158614426</t>
  </si>
  <si>
    <t>1.29056872002122</t>
  </si>
  <si>
    <t>0.0392239911341655</t>
  </si>
  <si>
    <t>Pwwp2a</t>
  </si>
  <si>
    <t>1.29031749002308</t>
  </si>
  <si>
    <t>0.0301174402965748</t>
  </si>
  <si>
    <t>1.28876338063473</t>
  </si>
  <si>
    <t>0.0496923266352525</t>
  </si>
  <si>
    <t>1.28876015942402</t>
  </si>
  <si>
    <t>0.0231955730179675</t>
  </si>
  <si>
    <t>Dpysl3</t>
  </si>
  <si>
    <t>1.28829641772253</t>
  </si>
  <si>
    <t>0.0238722465422535</t>
  </si>
  <si>
    <t>1.28680516331608</t>
  </si>
  <si>
    <t>0.0318188946101491</t>
  </si>
  <si>
    <t>Uqcc2</t>
  </si>
  <si>
    <t>1.28589198618512</t>
  </si>
  <si>
    <t>0.0389094198073365</t>
  </si>
  <si>
    <t>1.28087280022036</t>
  </si>
  <si>
    <t>0.0185872272602642</t>
  </si>
  <si>
    <t>Slc25a4</t>
  </si>
  <si>
    <t>1.27635318184491</t>
  </si>
  <si>
    <t>0.0128516522518348</t>
  </si>
  <si>
    <t>Gbp2</t>
  </si>
  <si>
    <t>1.2746636283439</t>
  </si>
  <si>
    <t>0.0156416736734804</t>
  </si>
  <si>
    <t>Eid1</t>
  </si>
  <si>
    <t>1.27260928295034</t>
  </si>
  <si>
    <t>0.0133560048926289</t>
  </si>
  <si>
    <t>Hoxb4</t>
  </si>
  <si>
    <t>1.27223948144762</t>
  </si>
  <si>
    <t>0.0459143707824118</t>
  </si>
  <si>
    <t>1.24655194220137</t>
  </si>
  <si>
    <t>0.0102217431020311</t>
  </si>
  <si>
    <t>1.24613685898914</t>
  </si>
  <si>
    <t>0.0396031867601528</t>
  </si>
  <si>
    <t>1.24130300179907</t>
  </si>
  <si>
    <t>0.0378752864043355</t>
  </si>
  <si>
    <t>Tanc2</t>
  </si>
  <si>
    <t>1.24108168246272</t>
  </si>
  <si>
    <t>0.0478441138339602</t>
  </si>
  <si>
    <t>Chd8</t>
  </si>
  <si>
    <t>1.23851650956296</t>
  </si>
  <si>
    <t>0.0491733878801832</t>
  </si>
  <si>
    <t>1.23645993641294</t>
  </si>
  <si>
    <t>0.0157899828768415</t>
  </si>
  <si>
    <t>LOC118568526</t>
  </si>
  <si>
    <t>1.23272786113506</t>
  </si>
  <si>
    <t>0.0407121759436046</t>
  </si>
  <si>
    <t>1.2300868100777</t>
  </si>
  <si>
    <t>0.0274350100735642</t>
  </si>
  <si>
    <t>Atf6b</t>
  </si>
  <si>
    <t>1.22851234591137</t>
  </si>
  <si>
    <t>0.03106354924893</t>
  </si>
  <si>
    <t>1.22609217459771</t>
  </si>
  <si>
    <t>0.0276317072931541</t>
  </si>
  <si>
    <t>Sfswap</t>
  </si>
  <si>
    <t>1.22498233690557</t>
  </si>
  <si>
    <t>0.0320829469140246</t>
  </si>
  <si>
    <t>Ftl2-ps</t>
  </si>
  <si>
    <t>1.22201278279389</t>
  </si>
  <si>
    <t>0.0251215996461867</t>
  </si>
  <si>
    <t>1.22122556125191</t>
  </si>
  <si>
    <t>0.0293981320167058</t>
  </si>
  <si>
    <t>1.21778590752106</t>
  </si>
  <si>
    <t>0.0454869292501938</t>
  </si>
  <si>
    <t>1.21772466323641</t>
  </si>
  <si>
    <t>0.0333509079719875</t>
  </si>
  <si>
    <t>Bscl2</t>
  </si>
  <si>
    <t>1.2154023846876</t>
  </si>
  <si>
    <t>0.0262734012874578</t>
  </si>
  <si>
    <t>Adi1</t>
  </si>
  <si>
    <t>1.20544471472641</t>
  </si>
  <si>
    <t>0.0487597973461777</t>
  </si>
  <si>
    <t>Zc3h7b</t>
  </si>
  <si>
    <t>1.20312904201465</t>
  </si>
  <si>
    <t>0.0330898883341144</t>
  </si>
  <si>
    <t>Socs2</t>
  </si>
  <si>
    <t>1.20206257098701</t>
  </si>
  <si>
    <t>0.0260243496021422</t>
  </si>
  <si>
    <t>Rpl37rt</t>
  </si>
  <si>
    <t>1.20194883066587</t>
  </si>
  <si>
    <t>0.0324177833958994</t>
  </si>
  <si>
    <t>1.20050464062589</t>
  </si>
  <si>
    <t>0.0463650352186811</t>
  </si>
  <si>
    <t>1.19760666022695</t>
  </si>
  <si>
    <t>0.0219628433759929</t>
  </si>
  <si>
    <t>Taf4</t>
  </si>
  <si>
    <t>1.19484278778882</t>
  </si>
  <si>
    <t>0.0352349469951506</t>
  </si>
  <si>
    <t>Tmem223</t>
  </si>
  <si>
    <t>1.19137892619959</t>
  </si>
  <si>
    <t>0.0487681855578388</t>
  </si>
  <si>
    <t>1.19106304879118</t>
  </si>
  <si>
    <t>0.041332892231152</t>
  </si>
  <si>
    <t>Ifitm3</t>
  </si>
  <si>
    <t>1.18042188282199</t>
  </si>
  <si>
    <t>0.0382245814813444</t>
  </si>
  <si>
    <t>1.17786720263768</t>
  </si>
  <si>
    <t>0.0267277912683004</t>
  </si>
  <si>
    <t>Ehd2</t>
  </si>
  <si>
    <t>1.17433624329503</t>
  </si>
  <si>
    <t>0.0377279600209248</t>
  </si>
  <si>
    <t>1.17385935336435</t>
  </si>
  <si>
    <t>0.0446561047503611</t>
  </si>
  <si>
    <t>Bnip2</t>
  </si>
  <si>
    <t>1.17062634462762</t>
  </si>
  <si>
    <t>0.0465924707910424</t>
  </si>
  <si>
    <t>1.16325237057255</t>
  </si>
  <si>
    <t>0.0238280314036519</t>
  </si>
  <si>
    <t>Zc3h7a</t>
  </si>
  <si>
    <t>1.16307973346155</t>
  </si>
  <si>
    <t>0.041122455573812</t>
  </si>
  <si>
    <t>Nfia</t>
  </si>
  <si>
    <t>1.15952315179416</t>
  </si>
  <si>
    <t>0.0264747343278547</t>
  </si>
  <si>
    <t>1.15629037652617</t>
  </si>
  <si>
    <t>0.0144929706860881</t>
  </si>
  <si>
    <t>1.15626503146768</t>
  </si>
  <si>
    <t>0.0498366028566116</t>
  </si>
  <si>
    <t>Ssbp3</t>
  </si>
  <si>
    <t>1.15401578160141</t>
  </si>
  <si>
    <t>0.016480751545444</t>
  </si>
  <si>
    <t>Prkacb</t>
  </si>
  <si>
    <t>1.15298252202212</t>
  </si>
  <si>
    <t>0.0413218177632551</t>
  </si>
  <si>
    <t>Atp6v0b</t>
  </si>
  <si>
    <t>1.14823110692012</t>
  </si>
  <si>
    <t>0.0279587972631395</t>
  </si>
  <si>
    <t>1.13837403087004</t>
  </si>
  <si>
    <t>0.045029910467735</t>
  </si>
  <si>
    <t>Ppp2r3d</t>
  </si>
  <si>
    <t>1.12331736330014</t>
  </si>
  <si>
    <t>0.0458549115173374</t>
  </si>
  <si>
    <t>1.12240906294404</t>
  </si>
  <si>
    <t>0.0482188577677912</t>
  </si>
  <si>
    <t>1.11282365206576</t>
  </si>
  <si>
    <t>0.0464702073928968</t>
  </si>
  <si>
    <t>Snrnp70</t>
  </si>
  <si>
    <t>1.10557481622299</t>
  </si>
  <si>
    <t>0.017414131194699</t>
  </si>
  <si>
    <t>Pde4d</t>
  </si>
  <si>
    <t>1.10408619620763</t>
  </si>
  <si>
    <t>0.0332273442759947</t>
  </si>
  <si>
    <t>Rpl31-ps8</t>
  </si>
  <si>
    <t>1.10051173089934</t>
  </si>
  <si>
    <t>0.0449213176926757</t>
  </si>
  <si>
    <t>Mfsd4a</t>
  </si>
  <si>
    <t>1.08670138674822</t>
  </si>
  <si>
    <t>0.0287781205606212</t>
  </si>
  <si>
    <t>Dlc1</t>
  </si>
  <si>
    <t>1.08448020757691</t>
  </si>
  <si>
    <t>0.0432369355972</t>
  </si>
  <si>
    <t>1.08396106641117</t>
  </si>
  <si>
    <t>0.0481335307396831</t>
  </si>
  <si>
    <t>Oaz2</t>
  </si>
  <si>
    <t>1.07825500456611</t>
  </si>
  <si>
    <t>0.0211111648818184</t>
  </si>
  <si>
    <t>1.07745511357129</t>
  </si>
  <si>
    <t>0.0239898014342152</t>
  </si>
  <si>
    <t>Naca</t>
  </si>
  <si>
    <t>1.07524823584467</t>
  </si>
  <si>
    <t>0.0342176932587268</t>
  </si>
  <si>
    <t>Hip1</t>
  </si>
  <si>
    <t>1.06650555528275</t>
  </si>
  <si>
    <t>0.0399294478781106</t>
  </si>
  <si>
    <t>Sf3b1</t>
  </si>
  <si>
    <t>1.0624120417784</t>
  </si>
  <si>
    <t>0.0424553728055993</t>
  </si>
  <si>
    <t>Atf5</t>
  </si>
  <si>
    <t>1.04606688947071</t>
  </si>
  <si>
    <t>0.0228938287697947</t>
  </si>
  <si>
    <t>Ubc</t>
  </si>
  <si>
    <t>1.02218155679832</t>
  </si>
  <si>
    <t>0.0322552272156171</t>
  </si>
  <si>
    <t>1.01453520288236</t>
  </si>
  <si>
    <t>0.0457023299545541</t>
  </si>
  <si>
    <t>Mkln1</t>
  </si>
  <si>
    <t>1.01297073861534</t>
  </si>
  <si>
    <t>0.0397623105075545</t>
  </si>
  <si>
    <t>1.00857135813533</t>
  </si>
  <si>
    <t>0.0427242785730447</t>
  </si>
  <si>
    <t>Nr2f1</t>
  </si>
  <si>
    <t>0.000408245350787783</t>
  </si>
  <si>
    <t>2.17743118618258e-05</t>
  </si>
  <si>
    <t>0.00498238053606743</t>
  </si>
  <si>
    <t>0.00621899148112976</t>
  </si>
  <si>
    <t>Dock9</t>
  </si>
  <si>
    <t>0.0156326887096506</t>
  </si>
  <si>
    <t>0.0363454451030325</t>
  </si>
  <si>
    <t>Zdhhc17</t>
  </si>
  <si>
    <t>0.0381927500036622</t>
  </si>
  <si>
    <t>Tbc1d20</t>
  </si>
  <si>
    <t>0.0318811133672032</t>
  </si>
  <si>
    <t>Ypel5</t>
  </si>
  <si>
    <t>0.0358846266532688</t>
  </si>
  <si>
    <t>H3f3a</t>
  </si>
  <si>
    <t>0.0237756237037281</t>
  </si>
  <si>
    <t>Got1</t>
  </si>
  <si>
    <t>0.0429047798137464</t>
  </si>
  <si>
    <t>Rab10</t>
  </si>
  <si>
    <t>0.0205272884872676</t>
  </si>
  <si>
    <t>Micu1</t>
  </si>
  <si>
    <t>0.0421202777973985</t>
  </si>
  <si>
    <t>Secisbp2l</t>
  </si>
  <si>
    <t>0.0482747788996481</t>
  </si>
  <si>
    <t>0.0281897637672946</t>
  </si>
  <si>
    <t>0.0182285245369302</t>
  </si>
  <si>
    <t>0.0239500173033315</t>
  </si>
  <si>
    <t>Ldb3</t>
  </si>
  <si>
    <t>0.0268029234817235</t>
  </si>
  <si>
    <t>Tep1</t>
  </si>
  <si>
    <t>0.0487331484940594</t>
  </si>
  <si>
    <t>Ap3b1</t>
  </si>
  <si>
    <t>0.034227321783459</t>
  </si>
  <si>
    <t>Mcl1</t>
  </si>
  <si>
    <t>0.0205547643413346</t>
  </si>
  <si>
    <t>Cltc</t>
  </si>
  <si>
    <t>0.0264790821937903</t>
  </si>
  <si>
    <t>0.0239898253309089</t>
  </si>
  <si>
    <t>Pdlim5</t>
  </si>
  <si>
    <t>0.0282819794668906</t>
  </si>
  <si>
    <t>0.047428992891158</t>
  </si>
  <si>
    <t>0.0271106303718992</t>
  </si>
  <si>
    <t>Becn1</t>
  </si>
  <si>
    <t>0.0422976498755929</t>
  </si>
  <si>
    <t>Lratd2</t>
  </si>
  <si>
    <t>0.0314626072833231</t>
  </si>
  <si>
    <t>Ist1</t>
  </si>
  <si>
    <t>0.0442709329497743</t>
  </si>
  <si>
    <t>0.045162994789055</t>
  </si>
  <si>
    <t>Jpt1</t>
  </si>
  <si>
    <t>0.0481210587835271</t>
  </si>
  <si>
    <t>Csnk1a1</t>
  </si>
  <si>
    <t>0.0165616968332793</t>
  </si>
  <si>
    <t>Tet3</t>
  </si>
  <si>
    <t>0.0341725492133549</t>
  </si>
  <si>
    <t>Tspan3</t>
  </si>
  <si>
    <t>0.0433120683641757</t>
  </si>
  <si>
    <t>0.0241402415537325</t>
  </si>
  <si>
    <t>Capza2</t>
  </si>
  <si>
    <t>0.0177674445945436</t>
  </si>
  <si>
    <t>Stx12</t>
  </si>
  <si>
    <t>0.0383874412134852</t>
  </si>
  <si>
    <t>Cebpg</t>
  </si>
  <si>
    <t>0.0339489762341757</t>
  </si>
  <si>
    <t>Vapa</t>
  </si>
  <si>
    <t>0.0179442360155626</t>
  </si>
  <si>
    <t>Bcl10</t>
  </si>
  <si>
    <t>0.0466814785079112</t>
  </si>
  <si>
    <t>Gpd1l</t>
  </si>
  <si>
    <t>0.0280720197547717</t>
  </si>
  <si>
    <t>Fam32a</t>
  </si>
  <si>
    <t>0.0348834268628372</t>
  </si>
  <si>
    <t>Xrn2</t>
  </si>
  <si>
    <t>0.0461559568623418</t>
  </si>
  <si>
    <t>Slc25a36</t>
  </si>
  <si>
    <t>0.0416694986007578</t>
  </si>
  <si>
    <t>Tbrg1</t>
  </si>
  <si>
    <t>0.0448331260839872</t>
  </si>
  <si>
    <t>0.0328220984690872</t>
  </si>
  <si>
    <t>Zmiz1</t>
  </si>
  <si>
    <t>0.0153668524174894</t>
  </si>
  <si>
    <t>Cdc25a</t>
  </si>
  <si>
    <t>0.0317746921290979</t>
  </si>
  <si>
    <t>Pkn2</t>
  </si>
  <si>
    <t>0.0333022120009411</t>
  </si>
  <si>
    <t>0.0228848701726894</t>
  </si>
  <si>
    <t>Anxa11</t>
  </si>
  <si>
    <t>0.0146870431115644</t>
  </si>
  <si>
    <t>0.00805022490082228</t>
  </si>
  <si>
    <t>0.019473493354785</t>
  </si>
  <si>
    <t>Wsb2</t>
  </si>
  <si>
    <t>0.0315161570655576</t>
  </si>
  <si>
    <t>Stk24</t>
  </si>
  <si>
    <t>0.0168017388821632</t>
  </si>
  <si>
    <t>0.0447565928966564</t>
  </si>
  <si>
    <t>Eps8l2</t>
  </si>
  <si>
    <t>0.0137187096884526</t>
  </si>
  <si>
    <t>Surf4</t>
  </si>
  <si>
    <t>0.0117210891158201</t>
  </si>
  <si>
    <t>0.037836303063573</t>
  </si>
  <si>
    <t>Atp6v1e1</t>
  </si>
  <si>
    <t>0.0278688562612976</t>
  </si>
  <si>
    <t>Dlg3</t>
  </si>
  <si>
    <t>0.0213235222930254</t>
  </si>
  <si>
    <t>Sec31a</t>
  </si>
  <si>
    <t>0.0201051275940204</t>
  </si>
  <si>
    <t>0.049653417690454</t>
  </si>
  <si>
    <t>Rnf114</t>
  </si>
  <si>
    <t>0.0337776583413491</t>
  </si>
  <si>
    <t>Cat</t>
  </si>
  <si>
    <t>0.00758524644565857</t>
  </si>
  <si>
    <t>Mapk1</t>
  </si>
  <si>
    <t>0.0172433056129473</t>
  </si>
  <si>
    <t>Vat1</t>
  </si>
  <si>
    <t>0.0203112628765037</t>
  </si>
  <si>
    <t>Bach1</t>
  </si>
  <si>
    <t>0.0347069404247326</t>
  </si>
  <si>
    <t>Aldh1l1</t>
  </si>
  <si>
    <t>0.0268003835419894</t>
  </si>
  <si>
    <t>Psme3</t>
  </si>
  <si>
    <t>0.0363807057222919</t>
  </si>
  <si>
    <t>Lasp1</t>
  </si>
  <si>
    <t>0.0190420575657915</t>
  </si>
  <si>
    <t>Hipk2</t>
  </si>
  <si>
    <t>0.00623332807338624</t>
  </si>
  <si>
    <t>0.0253013555381016</t>
  </si>
  <si>
    <t>Rps6ka1</t>
  </si>
  <si>
    <t>0.0388259526554236</t>
  </si>
  <si>
    <t>Atp8b1</t>
  </si>
  <si>
    <t>0.038596936678649</t>
  </si>
  <si>
    <t>Nars</t>
  </si>
  <si>
    <t>0.0189528727509339</t>
  </si>
  <si>
    <t>Pbld2</t>
  </si>
  <si>
    <t>0.0390382397234406</t>
  </si>
  <si>
    <t>0.0192047597196779</t>
  </si>
  <si>
    <t>Ezr</t>
  </si>
  <si>
    <t>0.00331703847089683</t>
  </si>
  <si>
    <t>0.0474473563553243</t>
  </si>
  <si>
    <t>0.0145376176395791</t>
  </si>
  <si>
    <t>Acbd4</t>
  </si>
  <si>
    <t>0.0355464470231736</t>
  </si>
  <si>
    <t>Atxn7l3b</t>
  </si>
  <si>
    <t>0.0048143831464635</t>
  </si>
  <si>
    <t>0.0298334076064539</t>
  </si>
  <si>
    <t>Tnpo1</t>
  </si>
  <si>
    <t>0.0340532911448893</t>
  </si>
  <si>
    <t>Pgk1</t>
  </si>
  <si>
    <t>0.0493929374225317</t>
  </si>
  <si>
    <t>Itch</t>
  </si>
  <si>
    <t>0.0223259228750672</t>
  </si>
  <si>
    <t>Ubap1</t>
  </si>
  <si>
    <t>0.0338221789172693</t>
  </si>
  <si>
    <t>0.0334201290607505</t>
  </si>
  <si>
    <t>Coa5</t>
  </si>
  <si>
    <t>0.0303504957157699</t>
  </si>
  <si>
    <t>Arhgap18</t>
  </si>
  <si>
    <t>0.0458607268591529</t>
  </si>
  <si>
    <t>0.0475184063528737</t>
  </si>
  <si>
    <t>0.0392480759434961</t>
  </si>
  <si>
    <t>Gramd3</t>
  </si>
  <si>
    <t>0.0484252533176494</t>
  </si>
  <si>
    <t>Pank3</t>
  </si>
  <si>
    <t>0.0260053326117967</t>
  </si>
  <si>
    <t>0.0116638449975888</t>
  </si>
  <si>
    <t>Gosr1</t>
  </si>
  <si>
    <t>0.0202718340578775</t>
  </si>
  <si>
    <t>Calm3</t>
  </si>
  <si>
    <t>0.0115149145834217</t>
  </si>
  <si>
    <t>Actr3</t>
  </si>
  <si>
    <t>0.0211300880450493</t>
  </si>
  <si>
    <t>Etv3</t>
  </si>
  <si>
    <t>0.0391918401558857</t>
  </si>
  <si>
    <t>Lats1</t>
  </si>
  <si>
    <t>0.0266567084057491</t>
  </si>
  <si>
    <t>Fbxl3</t>
  </si>
  <si>
    <t>0.0222219296815836</t>
  </si>
  <si>
    <t>0.0387029240956104</t>
  </si>
  <si>
    <t>0.0253144341956577</t>
  </si>
  <si>
    <t>Ptprh</t>
  </si>
  <si>
    <t>0.0440506705371567</t>
  </si>
  <si>
    <t>0.0142606360033524</t>
  </si>
  <si>
    <t>Sec22b</t>
  </si>
  <si>
    <t>0.0456787776638039</t>
  </si>
  <si>
    <t>Ahcyl1</t>
  </si>
  <si>
    <t>0.0252670707201708</t>
  </si>
  <si>
    <t>Tent4b</t>
  </si>
  <si>
    <t>0.0294780438667328</t>
  </si>
  <si>
    <t>Usp25</t>
  </si>
  <si>
    <t>0.0291639729565308</t>
  </si>
  <si>
    <t>Selenot</t>
  </si>
  <si>
    <t>0.0213530042042092</t>
  </si>
  <si>
    <t>Calm1</t>
  </si>
  <si>
    <t>0.0105016450323005</t>
  </si>
  <si>
    <t>Tbc1d10b</t>
  </si>
  <si>
    <t>0.0106024650339164</t>
  </si>
  <si>
    <t>Pitpna</t>
  </si>
  <si>
    <t>0.00743026085644079</t>
  </si>
  <si>
    <t>Galnt6</t>
  </si>
  <si>
    <t>0.0465891106818826</t>
  </si>
  <si>
    <t>Peak1</t>
  </si>
  <si>
    <t>0.0253180002128808</t>
  </si>
  <si>
    <t>Dda1</t>
  </si>
  <si>
    <t>0.0335375016924602</t>
  </si>
  <si>
    <t>Naa60</t>
  </si>
  <si>
    <t>0.0253485381135186</t>
  </si>
  <si>
    <t>Ctnnb1</t>
  </si>
  <si>
    <t>0.0464884326598529</t>
  </si>
  <si>
    <t>0.00853395638001132</t>
  </si>
  <si>
    <t>Tle4</t>
  </si>
  <si>
    <t>0.034248713320787</t>
  </si>
  <si>
    <t>Sec24a</t>
  </si>
  <si>
    <t>0.025484497596554</t>
  </si>
  <si>
    <t>Ankrd13a</t>
  </si>
  <si>
    <t>0.00916064137843499</t>
  </si>
  <si>
    <t>Nacc1</t>
  </si>
  <si>
    <t>0.0231608943530764</t>
  </si>
  <si>
    <t>Ap1ar</t>
  </si>
  <si>
    <t>0.0134600191166606</t>
  </si>
  <si>
    <t>Smad4</t>
  </si>
  <si>
    <t>0.0144368366562122</t>
  </si>
  <si>
    <t>Rab8a</t>
  </si>
  <si>
    <t>0.00976267338770553</t>
  </si>
  <si>
    <t>Atf1</t>
  </si>
  <si>
    <t>0.045861839873419</t>
  </si>
  <si>
    <t>Acsl5</t>
  </si>
  <si>
    <t>0.0245832917185152</t>
  </si>
  <si>
    <t>Scyl2</t>
  </si>
  <si>
    <t>0.0359258964572788</t>
  </si>
  <si>
    <t>Cnot9</t>
  </si>
  <si>
    <t>0.0209051804577087</t>
  </si>
  <si>
    <t>Coro1c</t>
  </si>
  <si>
    <t>0.00752351487499126</t>
  </si>
  <si>
    <t>Chuk</t>
  </si>
  <si>
    <t>0.0120481726488591</t>
  </si>
  <si>
    <t>0.0175685831304959</t>
  </si>
  <si>
    <t>0.0156214880963437</t>
  </si>
  <si>
    <t>Adipor2</t>
  </si>
  <si>
    <t>0.00537930019360672</t>
  </si>
  <si>
    <t>0.0463671186911149</t>
  </si>
  <si>
    <t>0.00399189404441618</t>
  </si>
  <si>
    <t>AA986860</t>
  </si>
  <si>
    <t>0.0224865772950257</t>
  </si>
  <si>
    <t>Stap2</t>
  </si>
  <si>
    <t>0.0201567685911577</t>
  </si>
  <si>
    <t>0.0252094429300503</t>
  </si>
  <si>
    <t>Actb</t>
  </si>
  <si>
    <t>0.00432581078698398</t>
  </si>
  <si>
    <t>0.0364292543423012</t>
  </si>
  <si>
    <t>Tmem183a</t>
  </si>
  <si>
    <t>0.00638563847679379</t>
  </si>
  <si>
    <t>Zc3h18</t>
  </si>
  <si>
    <t>0.0193126734690332</t>
  </si>
  <si>
    <t>Tbca</t>
  </si>
  <si>
    <t>0.030467876300516</t>
  </si>
  <si>
    <t>Ccdc6</t>
  </si>
  <si>
    <t>0.0249019190404246</t>
  </si>
  <si>
    <t>0.019956105396597</t>
  </si>
  <si>
    <t>Zfyve21</t>
  </si>
  <si>
    <t>0.0334706130007794</t>
  </si>
  <si>
    <t>Stx7</t>
  </si>
  <si>
    <t>0.00712196382816936</t>
  </si>
  <si>
    <t>Rac1</t>
  </si>
  <si>
    <t>0.0121146089890197</t>
  </si>
  <si>
    <t>Rab1a</t>
  </si>
  <si>
    <t>0.0167345798526256</t>
  </si>
  <si>
    <t>Wbp2</t>
  </si>
  <si>
    <t>0.0151790349270807</t>
  </si>
  <si>
    <t>Arhgap26</t>
  </si>
  <si>
    <t>0.0410323354292439</t>
  </si>
  <si>
    <t>Skil</t>
  </si>
  <si>
    <t>0.0392555296536478</t>
  </si>
  <si>
    <t>Lpcat3</t>
  </si>
  <si>
    <t>0.0231293962310941</t>
  </si>
  <si>
    <t>Sec13</t>
  </si>
  <si>
    <t>0.0356170628044425</t>
  </si>
  <si>
    <t>Arcn1</t>
  </si>
  <si>
    <t>0.0194216099357868</t>
  </si>
  <si>
    <t>0.0380812058788311</t>
  </si>
  <si>
    <t>Ahcy</t>
  </si>
  <si>
    <t>0.0490474995247379</t>
  </si>
  <si>
    <t>0.0116553304141416</t>
  </si>
  <si>
    <t>Spin1</t>
  </si>
  <si>
    <t>0.0125221476221866</t>
  </si>
  <si>
    <t>0.00415778527398144</t>
  </si>
  <si>
    <t>0.00890393450056161</t>
  </si>
  <si>
    <t>Zfand6</t>
  </si>
  <si>
    <t>0.0159365172877022</t>
  </si>
  <si>
    <t>Gpd2</t>
  </si>
  <si>
    <t>0.0137502604839697</t>
  </si>
  <si>
    <t>Ppp4r1</t>
  </si>
  <si>
    <t>0.0206989697395378</t>
  </si>
  <si>
    <t>Mcfd2</t>
  </si>
  <si>
    <t>0.0162212707353699</t>
  </si>
  <si>
    <t>Ankib1</t>
  </si>
  <si>
    <t>0.0367205545365508</t>
  </si>
  <si>
    <t>Wasf2</t>
  </si>
  <si>
    <t>0.00632323075660072</t>
  </si>
  <si>
    <t>0.0149447333949005</t>
  </si>
  <si>
    <t>Socs4</t>
  </si>
  <si>
    <t>0.00944190292225477</t>
  </si>
  <si>
    <t>Abhd17c</t>
  </si>
  <si>
    <t>0.0138205153044682</t>
  </si>
  <si>
    <t>Micu2</t>
  </si>
  <si>
    <t>0.00965552700144474</t>
  </si>
  <si>
    <t>Ppm1h</t>
  </si>
  <si>
    <t>0.0189018141245702</t>
  </si>
  <si>
    <t>Ppip5k2</t>
  </si>
  <si>
    <t>0.0201404896283488</t>
  </si>
  <si>
    <t>0.0162116853717473</t>
  </si>
  <si>
    <t>0.0169821308511648</t>
  </si>
  <si>
    <t>Rc3h1</t>
  </si>
  <si>
    <t>0.0145065378978773</t>
  </si>
  <si>
    <t>Axin2</t>
  </si>
  <si>
    <t>0.0394199377719104</t>
  </si>
  <si>
    <t>Gak</t>
  </si>
  <si>
    <t>0.0131917122358807</t>
  </si>
  <si>
    <t>Sipa1l3</t>
  </si>
  <si>
    <t>0.0101474399794038</t>
  </si>
  <si>
    <t>0.0306677219396941</t>
  </si>
  <si>
    <t>0.016308600822857</t>
  </si>
  <si>
    <t>0.0224667524133549</t>
  </si>
  <si>
    <t>Tulp4</t>
  </si>
  <si>
    <t>0.0406285170386905</t>
  </si>
  <si>
    <t>Wdtc1</t>
  </si>
  <si>
    <t>0.00874092598801529</t>
  </si>
  <si>
    <t>Heatr5a</t>
  </si>
  <si>
    <t>0.0186112059598967</t>
  </si>
  <si>
    <t>Cpeb2</t>
  </si>
  <si>
    <t>0.0185974378813517</t>
  </si>
  <si>
    <t>Rhou</t>
  </si>
  <si>
    <t>0.0182837751069288</t>
  </si>
  <si>
    <t>0.038334050468185</t>
  </si>
  <si>
    <t>Litaf</t>
  </si>
  <si>
    <t>0.0179785641550805</t>
  </si>
  <si>
    <t>0.0140666195483516</t>
  </si>
  <si>
    <t>0.0413136824049061</t>
  </si>
  <si>
    <t>Yipf1</t>
  </si>
  <si>
    <t>0.0449431669646941</t>
  </si>
  <si>
    <t>0.00883426672828555</t>
  </si>
  <si>
    <t>0.0495174221633744</t>
  </si>
  <si>
    <t>Kras</t>
  </si>
  <si>
    <t>0.0218765411765459</t>
  </si>
  <si>
    <t>Iah1</t>
  </si>
  <si>
    <t>0.0409338425744804</t>
  </si>
  <si>
    <t>Gls</t>
  </si>
  <si>
    <t>0.00500370826434277</t>
  </si>
  <si>
    <t>Tollip</t>
  </si>
  <si>
    <t>0.0046560317896144</t>
  </si>
  <si>
    <t>Elf1</t>
  </si>
  <si>
    <t>0.0353918827597536</t>
  </si>
  <si>
    <t>Vps35</t>
  </si>
  <si>
    <t>0.023489086811687</t>
  </si>
  <si>
    <t>Selenoi</t>
  </si>
  <si>
    <t>0.0396004403607342</t>
  </si>
  <si>
    <t>Fahd1</t>
  </si>
  <si>
    <t>0.0257795807511356</t>
  </si>
  <si>
    <t>Zfp36l2</t>
  </si>
  <si>
    <t>0.0183801731199555</t>
  </si>
  <si>
    <t>0.0166810414751384</t>
  </si>
  <si>
    <t>Dlst</t>
  </si>
  <si>
    <t>0.00387259375655885</t>
  </si>
  <si>
    <t>Arrb1</t>
  </si>
  <si>
    <t>0.0106151006698805</t>
  </si>
  <si>
    <t>0.00795973907264835</t>
  </si>
  <si>
    <t>Gnb1</t>
  </si>
  <si>
    <t>0.00684390480889207</t>
  </si>
  <si>
    <t>Marchf5</t>
  </si>
  <si>
    <t>0.0155979323228923</t>
  </si>
  <si>
    <t>0.00885293084117897</t>
  </si>
  <si>
    <t>Eif6</t>
  </si>
  <si>
    <t>0.0318973494753642</t>
  </si>
  <si>
    <t>Vps4b</t>
  </si>
  <si>
    <t>0.025725311824031</t>
  </si>
  <si>
    <t>Zdhhc7</t>
  </si>
  <si>
    <t>0.016770214564831</t>
  </si>
  <si>
    <t>Btg2</t>
  </si>
  <si>
    <t>0.0108394409330383</t>
  </si>
  <si>
    <t>Uap1l1</t>
  </si>
  <si>
    <t>0.0377353286777716</t>
  </si>
  <si>
    <t>0.0301690958843383</t>
  </si>
  <si>
    <t>Ube2a</t>
  </si>
  <si>
    <t>0.0494813204931803</t>
  </si>
  <si>
    <t>Cdc42ep2</t>
  </si>
  <si>
    <t>0.0394669469049243</t>
  </si>
  <si>
    <t>Dnajc14</t>
  </si>
  <si>
    <t>0.0159130717917765</t>
  </si>
  <si>
    <t>Rxra</t>
  </si>
  <si>
    <t>0.0106706972376196</t>
  </si>
  <si>
    <t>Mavs</t>
  </si>
  <si>
    <t>0.0156822505141784</t>
  </si>
  <si>
    <t>Abcb7</t>
  </si>
  <si>
    <t>0.0409076394749018</t>
  </si>
  <si>
    <t>0.00132755750414035</t>
  </si>
  <si>
    <t>Insig2</t>
  </si>
  <si>
    <t>0.032541650799083</t>
  </si>
  <si>
    <t>Lrrc75a</t>
  </si>
  <si>
    <t>0.0458086547332011</t>
  </si>
  <si>
    <t>Prkcd</t>
  </si>
  <si>
    <t>0.0182409281105927</t>
  </si>
  <si>
    <t>Spint1</t>
  </si>
  <si>
    <t>0.0428239121277881</t>
  </si>
  <si>
    <t>0.0480288111002383</t>
  </si>
  <si>
    <t>0.00641753841587082</t>
  </si>
  <si>
    <t>0.0283761515995948</t>
  </si>
  <si>
    <t>Slc4a4</t>
  </si>
  <si>
    <t>0.0399317851954583</t>
  </si>
  <si>
    <t>Snx9</t>
  </si>
  <si>
    <t>0.00717022986213567</t>
  </si>
  <si>
    <t>0.0359447703676302</t>
  </si>
  <si>
    <t>Vamp3</t>
  </si>
  <si>
    <t>0.00705554179551553</t>
  </si>
  <si>
    <t>Max</t>
  </si>
  <si>
    <t>0.0151107361295924</t>
  </si>
  <si>
    <t>Sucla2</t>
  </si>
  <si>
    <t>0.0224693796220297</t>
  </si>
  <si>
    <t>Ubxn2a</t>
  </si>
  <si>
    <t>0.00783482632225316</t>
  </si>
  <si>
    <t>Usp38</t>
  </si>
  <si>
    <t>0.0364617680457231</t>
  </si>
  <si>
    <t>Marchf6</t>
  </si>
  <si>
    <t>0.0355840149245543</t>
  </si>
  <si>
    <t>Edc3</t>
  </si>
  <si>
    <t>0.0474769458158639</t>
  </si>
  <si>
    <t>Dnajb1</t>
  </si>
  <si>
    <t>0.0185229128122434</t>
  </si>
  <si>
    <t>Mpp5</t>
  </si>
  <si>
    <t>0.0134492255970106</t>
  </si>
  <si>
    <t>Kctd5</t>
  </si>
  <si>
    <t>0.0200940843397449</t>
  </si>
  <si>
    <t>Abcd1</t>
  </si>
  <si>
    <t>0.0187665765427943</t>
  </si>
  <si>
    <t>0.0147993826902198</t>
  </si>
  <si>
    <t>Ormdl3</t>
  </si>
  <si>
    <t>0.0136967938977958</t>
  </si>
  <si>
    <t>0.028567384150051</t>
  </si>
  <si>
    <t>Jak2</t>
  </si>
  <si>
    <t>0.00554084526734557</t>
  </si>
  <si>
    <t>Ppp2r5c</t>
  </si>
  <si>
    <t>0.0117294459474416</t>
  </si>
  <si>
    <t>0.0491451205928803</t>
  </si>
  <si>
    <t>Lin7c</t>
  </si>
  <si>
    <t>0.00552235043846353</t>
  </si>
  <si>
    <t>Mall</t>
  </si>
  <si>
    <t>0.036638733630179</t>
  </si>
  <si>
    <t>Mex3c</t>
  </si>
  <si>
    <t>0.012242205067615</t>
  </si>
  <si>
    <t>Trappc4</t>
  </si>
  <si>
    <t>0.0386228893035531</t>
  </si>
  <si>
    <t>Vdac2</t>
  </si>
  <si>
    <t>0.00482786302545163</t>
  </si>
  <si>
    <t>Mtarc2</t>
  </si>
  <si>
    <t>0.00786694360708578</t>
  </si>
  <si>
    <t>Chn2</t>
  </si>
  <si>
    <t>0.0458816560374535</t>
  </si>
  <si>
    <t>0.0476612396748124</t>
  </si>
  <si>
    <t>0.0411830581894897</t>
  </si>
  <si>
    <t>0.0119189306856633</t>
  </si>
  <si>
    <t>Ap3s1</t>
  </si>
  <si>
    <t>0.00594823652450116</t>
  </si>
  <si>
    <t>0.0300798452028801</t>
  </si>
  <si>
    <t>Fam214b</t>
  </si>
  <si>
    <t>0.0113364658890579</t>
  </si>
  <si>
    <t>Oat</t>
  </si>
  <si>
    <t>0.00834338369445633</t>
  </si>
  <si>
    <t>0.0265519663455899</t>
  </si>
  <si>
    <t>Scp2</t>
  </si>
  <si>
    <t>0.0142924358657442</t>
  </si>
  <si>
    <t>Mcur1</t>
  </si>
  <si>
    <t>0.0261895555531188</t>
  </si>
  <si>
    <t>0.0112145952191789</t>
  </si>
  <si>
    <t>Pxk</t>
  </si>
  <si>
    <t>0.012620246281938</t>
  </si>
  <si>
    <t>Sgpl1</t>
  </si>
  <si>
    <t>0.00386284335797789</t>
  </si>
  <si>
    <t>0.0351633828223181</t>
  </si>
  <si>
    <t>Sfxn1</t>
  </si>
  <si>
    <t>0.00991967688228438</t>
  </si>
  <si>
    <t>0.0147601381128329</t>
  </si>
  <si>
    <t>Pdcd6</t>
  </si>
  <si>
    <t>0.0176111636534777</t>
  </si>
  <si>
    <t>Apol9b</t>
  </si>
  <si>
    <t>0.0372684701896981</t>
  </si>
  <si>
    <t>Ccdc32</t>
  </si>
  <si>
    <t>0.0242839241906876</t>
  </si>
  <si>
    <t>Cobl</t>
  </si>
  <si>
    <t>0.0148754253924327</t>
  </si>
  <si>
    <t>0.00755991880043318</t>
  </si>
  <si>
    <t>Snx25</t>
  </si>
  <si>
    <t>0.0497192084991227</t>
  </si>
  <si>
    <t>Tnip1</t>
  </si>
  <si>
    <t>0.0077934430078905</t>
  </si>
  <si>
    <t>Copb2</t>
  </si>
  <si>
    <t>0.0118071623244269</t>
  </si>
  <si>
    <t>0.00436168203930566</t>
  </si>
  <si>
    <t>Samd8</t>
  </si>
  <si>
    <t>0.0126505733080141</t>
  </si>
  <si>
    <t>0.0115714148023991</t>
  </si>
  <si>
    <t>0.00272865130207868</t>
  </si>
  <si>
    <t>Bcar1</t>
  </si>
  <si>
    <t>0.00586056961643308</t>
  </si>
  <si>
    <t>Nlrc4</t>
  </si>
  <si>
    <t>0.0337394605917986</t>
  </si>
  <si>
    <t>Bak1</t>
  </si>
  <si>
    <t>0.0136389334394649</t>
  </si>
  <si>
    <t>Fnbp1l</t>
  </si>
  <si>
    <t>0.00623662713725126</t>
  </si>
  <si>
    <t>Mtmr4</t>
  </si>
  <si>
    <t>0.0108744861611998</t>
  </si>
  <si>
    <t>0.00666624072934589</t>
  </si>
  <si>
    <t>Nat2</t>
  </si>
  <si>
    <t>0.0484773060924441</t>
  </si>
  <si>
    <t>Glud1</t>
  </si>
  <si>
    <t>0.00167649129919406</t>
  </si>
  <si>
    <t>Mob1a</t>
  </si>
  <si>
    <t>0.0284957865423416</t>
  </si>
  <si>
    <t>0.0306850017004637</t>
  </si>
  <si>
    <t>0.0343404061397383</t>
  </si>
  <si>
    <t>Gnai3</t>
  </si>
  <si>
    <t>0.0129537787283078</t>
  </si>
  <si>
    <t>Hectd3</t>
  </si>
  <si>
    <t>0.0124849386665113</t>
  </si>
  <si>
    <t>Abr</t>
  </si>
  <si>
    <t>0.00550511198895413</t>
  </si>
  <si>
    <t>Rcbtb1</t>
  </si>
  <si>
    <t>0.0129058861904344</t>
  </si>
  <si>
    <t>Ap2b1</t>
  </si>
  <si>
    <t>0.00151968974309063</t>
  </si>
  <si>
    <t>0.00929128899096727</t>
  </si>
  <si>
    <t>Mdh1</t>
  </si>
  <si>
    <t>0.0137344249319673</t>
  </si>
  <si>
    <t>Rab35</t>
  </si>
  <si>
    <t>0.0273113106789976</t>
  </si>
  <si>
    <t>0.0102366369360276</t>
  </si>
  <si>
    <t>Cyb5b</t>
  </si>
  <si>
    <t>0.0112063128716509</t>
  </si>
  <si>
    <t>Erbin</t>
  </si>
  <si>
    <t>0.00160807089598833</t>
  </si>
  <si>
    <t>Gata5</t>
  </si>
  <si>
    <t>0.0172879816821701</t>
  </si>
  <si>
    <t>Dhrs11</t>
  </si>
  <si>
    <t>0.0317145387372455</t>
  </si>
  <si>
    <t>Casp9</t>
  </si>
  <si>
    <t>0.0407744953842356</t>
  </si>
  <si>
    <t>Fbxl5</t>
  </si>
  <si>
    <t>0.00817471400381885</t>
  </si>
  <si>
    <t>Irak4</t>
  </si>
  <si>
    <t>0.0175634651501829</t>
  </si>
  <si>
    <t>0.00938332768822261</t>
  </si>
  <si>
    <t>Tnik</t>
  </si>
  <si>
    <t>0.0393678513142564</t>
  </si>
  <si>
    <t>Cacul1</t>
  </si>
  <si>
    <t>0.00972383641931561</t>
  </si>
  <si>
    <t>Aco1</t>
  </si>
  <si>
    <t>0.00620407718846511</t>
  </si>
  <si>
    <t>Rnf115</t>
  </si>
  <si>
    <t>0.0287058915121738</t>
  </si>
  <si>
    <t>Dync1li1</t>
  </si>
  <si>
    <t>0.0317289343724358</t>
  </si>
  <si>
    <t>Rnf125</t>
  </si>
  <si>
    <t>0.0290022950206671</t>
  </si>
  <si>
    <t>Tmcc1</t>
  </si>
  <si>
    <t>0.0114109202161763</t>
  </si>
  <si>
    <t>Prlr</t>
  </si>
  <si>
    <t>0.00416780121560858</t>
  </si>
  <si>
    <t>0.00670512092535748</t>
  </si>
  <si>
    <t>Zfyve1</t>
  </si>
  <si>
    <t>0.0174248743000939</t>
  </si>
  <si>
    <t>Lonp2</t>
  </si>
  <si>
    <t>0.0470047833487284</t>
  </si>
  <si>
    <t>Lta4h</t>
  </si>
  <si>
    <t>0.00352815540130654</t>
  </si>
  <si>
    <t>Irf6</t>
  </si>
  <si>
    <t>0.0165451507920886</t>
  </si>
  <si>
    <t>Ypel2</t>
  </si>
  <si>
    <t>0.0258147445649125</t>
  </si>
  <si>
    <t>0.000993670724629676</t>
  </si>
  <si>
    <t>0.00190669584270916</t>
  </si>
  <si>
    <t>0.00371973868144727</t>
  </si>
  <si>
    <t>Ptbp3</t>
  </si>
  <si>
    <t>0.00278230927060693</t>
  </si>
  <si>
    <t>Enpep</t>
  </si>
  <si>
    <t>0.0259535478751568</t>
  </si>
  <si>
    <t>Arhgef11</t>
  </si>
  <si>
    <t>0.0480944018736342</t>
  </si>
  <si>
    <t>Mafb</t>
  </si>
  <si>
    <t>0.0445030858818121</t>
  </si>
  <si>
    <t>0.00689754766580997</t>
  </si>
  <si>
    <t>Nectin3</t>
  </si>
  <si>
    <t>0.0156334144389505</t>
  </si>
  <si>
    <t>Mapk6</t>
  </si>
  <si>
    <t>0.0039100579935442</t>
  </si>
  <si>
    <t>Plekha1</t>
  </si>
  <si>
    <t>0.00700396115787175</t>
  </si>
  <si>
    <t>Plekhf2</t>
  </si>
  <si>
    <t>0.0365542235640874</t>
  </si>
  <si>
    <t>Tbk1</t>
  </si>
  <si>
    <t>0.0173608057812393</t>
  </si>
  <si>
    <t>Gsdmd</t>
  </si>
  <si>
    <t>0.00276463478523792</t>
  </si>
  <si>
    <t>0.0198139305297071</t>
  </si>
  <si>
    <t>Etfdh</t>
  </si>
  <si>
    <t>0.0222627038703268</t>
  </si>
  <si>
    <t>Map3k2</t>
  </si>
  <si>
    <t>0.0113604043616763</t>
  </si>
  <si>
    <t>Isoc1</t>
  </si>
  <si>
    <t>0.00940209254949083</t>
  </si>
  <si>
    <t>0.0450504860364353</t>
  </si>
  <si>
    <t>Prr13</t>
  </si>
  <si>
    <t>0.0037496024571429</t>
  </si>
  <si>
    <t>Tob2</t>
  </si>
  <si>
    <t>0.0122585116891968</t>
  </si>
  <si>
    <t>Fam117b</t>
  </si>
  <si>
    <t>0.018339205616892</t>
  </si>
  <si>
    <t>0.042009365584996</t>
  </si>
  <si>
    <t>0.0162251718242962</t>
  </si>
  <si>
    <t>0.00103162172357518</t>
  </si>
  <si>
    <t>Bloc1s6</t>
  </si>
  <si>
    <t>0.0237015252708996</t>
  </si>
  <si>
    <t>0.0233905477812113</t>
  </si>
  <si>
    <t>Serpinb1a</t>
  </si>
  <si>
    <t>0.047753433670341</t>
  </si>
  <si>
    <t>Necap1</t>
  </si>
  <si>
    <t>0.0187034129864023</t>
  </si>
  <si>
    <t>0.00214390930978928</t>
  </si>
  <si>
    <t>0.00764905711472387</t>
  </si>
  <si>
    <t>Nudt5</t>
  </si>
  <si>
    <t>0.0130428658482077</t>
  </si>
  <si>
    <t>Ldha</t>
  </si>
  <si>
    <t>0.0148031621537307</t>
  </si>
  <si>
    <t>Prelid1</t>
  </si>
  <si>
    <t>0.00349208257489182</t>
  </si>
  <si>
    <t>0.0317831844085827</t>
  </si>
  <si>
    <t>Ap2a2</t>
  </si>
  <si>
    <t>0.0117460966112991</t>
  </si>
  <si>
    <t>Dusp16</t>
  </si>
  <si>
    <t>0.0162215537410692</t>
  </si>
  <si>
    <t>0.0372257813159106</t>
  </si>
  <si>
    <t>0.0169998244241487</t>
  </si>
  <si>
    <t>0.00751835375871665</t>
  </si>
  <si>
    <t>Zfp36</t>
  </si>
  <si>
    <t>0.00204065782156354</t>
  </si>
  <si>
    <t>Rb1</t>
  </si>
  <si>
    <t>0.0056985077263571</t>
  </si>
  <si>
    <t>Slc31a1</t>
  </si>
  <si>
    <t>0.00729201250961208</t>
  </si>
  <si>
    <t>0.0459616615405627</t>
  </si>
  <si>
    <t>Tprn</t>
  </si>
  <si>
    <t>0.0193919017032424</t>
  </si>
  <si>
    <t>Ephx2</t>
  </si>
  <si>
    <t>0.0209730003043783</t>
  </si>
  <si>
    <t>Hsd17b6</t>
  </si>
  <si>
    <t>0.0403685764950434</t>
  </si>
  <si>
    <t>0.00304809211900665</t>
  </si>
  <si>
    <t>Dusp6</t>
  </si>
  <si>
    <t>0.0250990038283277</t>
  </si>
  <si>
    <t>Crip1</t>
  </si>
  <si>
    <t>0.0280773746328098</t>
  </si>
  <si>
    <t>Midn</t>
  </si>
  <si>
    <t>0.00163602232810828</t>
  </si>
  <si>
    <t>0.0105682995944971</t>
  </si>
  <si>
    <t>Myh14</t>
  </si>
  <si>
    <t>0.00961439695732592</t>
  </si>
  <si>
    <t>0.0100183147015017</t>
  </si>
  <si>
    <t>0.0366147850192859</t>
  </si>
  <si>
    <t>0.00471367483485324</t>
  </si>
  <si>
    <t>Odc1</t>
  </si>
  <si>
    <t>0.0123777350190039</t>
  </si>
  <si>
    <t>BC005537</t>
  </si>
  <si>
    <t>0.00495979953682486</t>
  </si>
  <si>
    <t>Gtf2b</t>
  </si>
  <si>
    <t>0.0140583683061654</t>
  </si>
  <si>
    <t>Ifngr2</t>
  </si>
  <si>
    <t>0.0179082532872623</t>
  </si>
  <si>
    <t>Trib1</t>
  </si>
  <si>
    <t>0.00895457901366332</t>
  </si>
  <si>
    <t>Osgin1</t>
  </si>
  <si>
    <t>0.0163201606222257</t>
  </si>
  <si>
    <t>Gna13</t>
  </si>
  <si>
    <t>0.00485981330035551</t>
  </si>
  <si>
    <t>Cs</t>
  </si>
  <si>
    <t>0.000745597448517446</t>
  </si>
  <si>
    <t>Lpgat1</t>
  </si>
  <si>
    <t>0.0110626261105447</t>
  </si>
  <si>
    <t>Norad</t>
  </si>
  <si>
    <t>0.00527683784919527</t>
  </si>
  <si>
    <t>0.002954710188446</t>
  </si>
  <si>
    <t>S100a10</t>
  </si>
  <si>
    <t>0.009408829251105</t>
  </si>
  <si>
    <t>0.0116019050586648</t>
  </si>
  <si>
    <t>Vamp7</t>
  </si>
  <si>
    <t>0.0112529195070855</t>
  </si>
  <si>
    <t>0.00132300916617456</t>
  </si>
  <si>
    <t>Btg1</t>
  </si>
  <si>
    <t>0.00121298749877662</t>
  </si>
  <si>
    <t>0.01151986792281</t>
  </si>
  <si>
    <t>0.00507806300904616</t>
  </si>
  <si>
    <t>Tmem243</t>
  </si>
  <si>
    <t>0.0181604342625728</t>
  </si>
  <si>
    <t>0.0107987484416375</t>
  </si>
  <si>
    <t>0.00671089997870356</t>
  </si>
  <si>
    <t>Dtx3l</t>
  </si>
  <si>
    <t>0.00592042772538558</t>
  </si>
  <si>
    <t>Tm4sf4</t>
  </si>
  <si>
    <t>0.0363397175610673</t>
  </si>
  <si>
    <t>Fam53b</t>
  </si>
  <si>
    <t>0.0105075684647606</t>
  </si>
  <si>
    <t>Gpt</t>
  </si>
  <si>
    <t>0.00447235784524845</t>
  </si>
  <si>
    <t>Tkfc</t>
  </si>
  <si>
    <t>0.0444922427797188</t>
  </si>
  <si>
    <t>Arf6</t>
  </si>
  <si>
    <t>0.00103372315534185</t>
  </si>
  <si>
    <t>Pdcd6ip</t>
  </si>
  <si>
    <t>0.00461654180822795</t>
  </si>
  <si>
    <t>Tnfsf10</t>
  </si>
  <si>
    <t>0.0226626919017067</t>
  </si>
  <si>
    <t>Kbtbd11</t>
  </si>
  <si>
    <t>0.0151133014564665</t>
  </si>
  <si>
    <t>Dgat1</t>
  </si>
  <si>
    <t>0.00199622313233744</t>
  </si>
  <si>
    <t>Uhmk1</t>
  </si>
  <si>
    <t>0.00104209348964831</t>
  </si>
  <si>
    <t>0.0118869369507109</t>
  </si>
  <si>
    <t>0.0412139553017</t>
  </si>
  <si>
    <t>0.0246840363978921</t>
  </si>
  <si>
    <t>Nfil3</t>
  </si>
  <si>
    <t>0.0319961587895427</t>
  </si>
  <si>
    <t>Aldob</t>
  </si>
  <si>
    <t>0.0392961592308175</t>
  </si>
  <si>
    <t>Ubqln1</t>
  </si>
  <si>
    <t>0.00147333468411469</t>
  </si>
  <si>
    <t>0.0157610050481756</t>
  </si>
  <si>
    <t>Tcn2</t>
  </si>
  <si>
    <t>0.0156720729524046</t>
  </si>
  <si>
    <t>Tuft1</t>
  </si>
  <si>
    <t>0.0104434493772476</t>
  </si>
  <si>
    <t>Rnf19b</t>
  </si>
  <si>
    <t>0.00877414830532202</t>
  </si>
  <si>
    <t>Tspan13</t>
  </si>
  <si>
    <t>0.00220270197486905</t>
  </si>
  <si>
    <t>Fbxw11</t>
  </si>
  <si>
    <t>0.0156410938038145</t>
  </si>
  <si>
    <t>0.00888544839188029</t>
  </si>
  <si>
    <t>Aldh9a1</t>
  </si>
  <si>
    <t>0.0109635844388733</t>
  </si>
  <si>
    <t>Apoa4</t>
  </si>
  <si>
    <t>0.0240014706031927</t>
  </si>
  <si>
    <t>Mkrn2os</t>
  </si>
  <si>
    <t>0.0163223115406555</t>
  </si>
  <si>
    <t>Oip5os1</t>
  </si>
  <si>
    <t>0.00761258862783427</t>
  </si>
  <si>
    <t>Tradd</t>
  </si>
  <si>
    <t>0.00613286106442673</t>
  </si>
  <si>
    <t>0.00515392228194781</t>
  </si>
  <si>
    <t>Mcu</t>
  </si>
  <si>
    <t>0.0181130982425433</t>
  </si>
  <si>
    <t>Synpo</t>
  </si>
  <si>
    <t>0.0018773086710749</t>
  </si>
  <si>
    <t>Tut7</t>
  </si>
  <si>
    <t>0.00767129659020858</t>
  </si>
  <si>
    <t>0.00582394528488747</t>
  </si>
  <si>
    <t>0.0104581089523687</t>
  </si>
  <si>
    <t>0.00613125479119832</t>
  </si>
  <si>
    <t>Ppp4r3b</t>
  </si>
  <si>
    <t>0.0337795107438455</t>
  </si>
  <si>
    <t>Slain2</t>
  </si>
  <si>
    <t>0.00602801433904513</t>
  </si>
  <si>
    <t>Ankrd46</t>
  </si>
  <si>
    <t>0.00543625844684587</t>
  </si>
  <si>
    <t>Ptgr2</t>
  </si>
  <si>
    <t>0.00577907822948571</t>
  </si>
  <si>
    <t>Eif2ak1</t>
  </si>
  <si>
    <t>0.010561468874206</t>
  </si>
  <si>
    <t>C1qtnf12</t>
  </si>
  <si>
    <t>0.0167124597384698</t>
  </si>
  <si>
    <t>0.00343804150363665</t>
  </si>
  <si>
    <t>Pipox</t>
  </si>
  <si>
    <t>0.0495989223285462</t>
  </si>
  <si>
    <t>Plin3</t>
  </si>
  <si>
    <t>0.00334781041870832</t>
  </si>
  <si>
    <t>Tdrd7</t>
  </si>
  <si>
    <t>0.00310867862968241</t>
  </si>
  <si>
    <t>Pard6b</t>
  </si>
  <si>
    <t>0.0136225085620067</t>
  </si>
  <si>
    <t>0.0229465130986333</t>
  </si>
  <si>
    <t>Dhfr</t>
  </si>
  <si>
    <t>0.0414687636941476</t>
  </si>
  <si>
    <t>Leng9</t>
  </si>
  <si>
    <t>0.0264742912924496</t>
  </si>
  <si>
    <t>E2f3</t>
  </si>
  <si>
    <t>0.00815791831304841</t>
  </si>
  <si>
    <t>0.0090262407046237</t>
  </si>
  <si>
    <t>Txnrd1</t>
  </si>
  <si>
    <t>0.0136347842372387</t>
  </si>
  <si>
    <t>0.0313167098937292</t>
  </si>
  <si>
    <t>Rab5a</t>
  </si>
  <si>
    <t>0.0133957561349111</t>
  </si>
  <si>
    <t>Agpat2</t>
  </si>
  <si>
    <t>0.000927352091062713</t>
  </si>
  <si>
    <t>Itpk1</t>
  </si>
  <si>
    <t>0.00349290921815926</t>
  </si>
  <si>
    <t>Med13</t>
  </si>
  <si>
    <t>0.0016019045720622</t>
  </si>
  <si>
    <t>Tox4</t>
  </si>
  <si>
    <t>0.0107554432783664</t>
  </si>
  <si>
    <t>Reep6</t>
  </si>
  <si>
    <t>0.0197357187707567</t>
  </si>
  <si>
    <t>0.0211637578729447</t>
  </si>
  <si>
    <t>Noct</t>
  </si>
  <si>
    <t>0.0266710667252142</t>
  </si>
  <si>
    <t>Fam13b</t>
  </si>
  <si>
    <t>0.0229901981098601</t>
  </si>
  <si>
    <t>Slc25a15</t>
  </si>
  <si>
    <t>0.0157521157223536</t>
  </si>
  <si>
    <t>Azin1</t>
  </si>
  <si>
    <t>0.00157882952379683</t>
  </si>
  <si>
    <t>Plagl2</t>
  </si>
  <si>
    <t>0.0120736253479427</t>
  </si>
  <si>
    <t>0.00192174302236929</t>
  </si>
  <si>
    <t>Anxa2</t>
  </si>
  <si>
    <t>0.00174061866252505</t>
  </si>
  <si>
    <t>0.0344696209298788</t>
  </si>
  <si>
    <t>0.0114111261810108</t>
  </si>
  <si>
    <t>Zfp747</t>
  </si>
  <si>
    <t>0.0355619956102878</t>
  </si>
  <si>
    <t>Chmp2b</t>
  </si>
  <si>
    <t>0.00158088669551073</t>
  </si>
  <si>
    <t>Adap1</t>
  </si>
  <si>
    <t>0.00757113537545395</t>
  </si>
  <si>
    <t>0.0109634302746691</t>
  </si>
  <si>
    <t>0.0269755061167668</t>
  </si>
  <si>
    <t>0.02713679986669</t>
  </si>
  <si>
    <t>Ehhadh</t>
  </si>
  <si>
    <t>0.0361424518777264</t>
  </si>
  <si>
    <t>Aamdc</t>
  </si>
  <si>
    <t>0.00737073123165208</t>
  </si>
  <si>
    <t>0.0346717897330913</t>
  </si>
  <si>
    <t>Glrx</t>
  </si>
  <si>
    <t>0.00582043056001565</t>
  </si>
  <si>
    <t>0.036543585743006</t>
  </si>
  <si>
    <t>Hmgb3</t>
  </si>
  <si>
    <t>0.0131457955908505</t>
  </si>
  <si>
    <t>Dcaf7</t>
  </si>
  <si>
    <t>0.00258660091740739</t>
  </si>
  <si>
    <t>Anks4b</t>
  </si>
  <si>
    <t>0.0298214488491711</t>
  </si>
  <si>
    <t>0.00400514378099069</t>
  </si>
  <si>
    <t>Prdm4</t>
  </si>
  <si>
    <t>0.0371724737182224</t>
  </si>
  <si>
    <t>Tbc1d24</t>
  </si>
  <si>
    <t>0.0310905018231236</t>
  </si>
  <si>
    <t>Serpinb6a</t>
  </si>
  <si>
    <t>0.00352969738408539</t>
  </si>
  <si>
    <t>Chmp5</t>
  </si>
  <si>
    <t>0.0084427759343658</t>
  </si>
  <si>
    <t>Ccl25</t>
  </si>
  <si>
    <t>0.0282994563904125</t>
  </si>
  <si>
    <t>Zdhhc5</t>
  </si>
  <si>
    <t>0.0048172514270235</t>
  </si>
  <si>
    <t>0.0142556191817384</t>
  </si>
  <si>
    <t>0.0180099014366057</t>
  </si>
  <si>
    <t>0.0376313118178133</t>
  </si>
  <si>
    <t>Snap29</t>
  </si>
  <si>
    <t>0.00830449983151511</t>
  </si>
  <si>
    <t>0.00455962220971706</t>
  </si>
  <si>
    <t>Myo5b</t>
  </si>
  <si>
    <t>0.0130016068158003</t>
  </si>
  <si>
    <t>0.00582331749512811</t>
  </si>
  <si>
    <t>Prdm1</t>
  </si>
  <si>
    <t>0.0282248461103708</t>
  </si>
  <si>
    <t>0.0304431015267405</t>
  </si>
  <si>
    <t>Maob</t>
  </si>
  <si>
    <t>0.000818968948541905</t>
  </si>
  <si>
    <t>0.00109916483314101</t>
  </si>
  <si>
    <t>H2-Q2</t>
  </si>
  <si>
    <t>0.0275403781793467</t>
  </si>
  <si>
    <t>Aldh3a2</t>
  </si>
  <si>
    <t>0.000437372593006373</t>
  </si>
  <si>
    <t>Cops3</t>
  </si>
  <si>
    <t>0.0361186245181973</t>
  </si>
  <si>
    <t>Fabp2</t>
  </si>
  <si>
    <t>0.0260129986975485</t>
  </si>
  <si>
    <t>Trim14</t>
  </si>
  <si>
    <t>0.00802204476551203</t>
  </si>
  <si>
    <t>0.0241155286019782</t>
  </si>
  <si>
    <t>Atl2</t>
  </si>
  <si>
    <t>0.00636875459613585</t>
  </si>
  <si>
    <t>Pstpip2</t>
  </si>
  <si>
    <t>0.02555455843699</t>
  </si>
  <si>
    <t>0.000119405382484675</t>
  </si>
  <si>
    <t>Pklr</t>
  </si>
  <si>
    <t>0.0160890401055599</t>
  </si>
  <si>
    <t>H1f2</t>
  </si>
  <si>
    <t>0.00918183840399698</t>
  </si>
  <si>
    <t>Sfn</t>
  </si>
  <si>
    <t>0.00157978905457469</t>
  </si>
  <si>
    <t>Creb3l2</t>
  </si>
  <si>
    <t>0.0379282662541808</t>
  </si>
  <si>
    <t>Jpt2</t>
  </si>
  <si>
    <t>0.00509682606973136</t>
  </si>
  <si>
    <t>0.029923767935864</t>
  </si>
  <si>
    <t>0.0142660965410122</t>
  </si>
  <si>
    <t>Strn</t>
  </si>
  <si>
    <t>0.00249047861353253</t>
  </si>
  <si>
    <t>Tmem120a</t>
  </si>
  <si>
    <t>0.00393676131261144</t>
  </si>
  <si>
    <t>Apol9a</t>
  </si>
  <si>
    <t>0.00782841751448075</t>
  </si>
  <si>
    <t>Bcar3</t>
  </si>
  <si>
    <t>0.00879170551435253</t>
  </si>
  <si>
    <t>Ncoa4</t>
  </si>
  <si>
    <t>0.0290017766787734</t>
  </si>
  <si>
    <t>0.00948951574244354</t>
  </si>
  <si>
    <t>Xpnpep1</t>
  </si>
  <si>
    <t>0.00504716259888744</t>
  </si>
  <si>
    <t>Bet1</t>
  </si>
  <si>
    <t>0.000605864623686771</t>
  </si>
  <si>
    <t>Irak2</t>
  </si>
  <si>
    <t>0.000846389294094434</t>
  </si>
  <si>
    <t>Slc30a4</t>
  </si>
  <si>
    <t>0.0068108172045012</t>
  </si>
  <si>
    <t>Clic5</t>
  </si>
  <si>
    <t>0.0200650563444691</t>
  </si>
  <si>
    <t>Ppp1r9b</t>
  </si>
  <si>
    <t>0.00557620456042803</t>
  </si>
  <si>
    <t>0.005982284648832</t>
  </si>
  <si>
    <t>0.0421941462345559</t>
  </si>
  <si>
    <t>Chp2</t>
  </si>
  <si>
    <t>0.0129785333228161</t>
  </si>
  <si>
    <t>Mtf1</t>
  </si>
  <si>
    <t>0.00518299752655843</t>
  </si>
  <si>
    <t>0.0101424843536413</t>
  </si>
  <si>
    <t>Gng12</t>
  </si>
  <si>
    <t>0.000717135161553519</t>
  </si>
  <si>
    <t>Me2</t>
  </si>
  <si>
    <t>0.00118442729055418</t>
  </si>
  <si>
    <t>0.00189012776628048</t>
  </si>
  <si>
    <t>Lap3</t>
  </si>
  <si>
    <t>0.00746620851429317</t>
  </si>
  <si>
    <t>Pmp22</t>
  </si>
  <si>
    <t>0.00175210831502416</t>
  </si>
  <si>
    <t>Reg3g</t>
  </si>
  <si>
    <t>0.0359282076558484</t>
  </si>
  <si>
    <t>Spink1</t>
  </si>
  <si>
    <t>0.0250638000649702</t>
  </si>
  <si>
    <t>Il22ra1</t>
  </si>
  <si>
    <t>0.0417838824665345</t>
  </si>
  <si>
    <t>0.014678302355351</t>
  </si>
  <si>
    <t>0.0258776349916632</t>
  </si>
  <si>
    <t>0.0168564398798931</t>
  </si>
  <si>
    <t>Frat1</t>
  </si>
  <si>
    <t>0.0413468872876056</t>
  </si>
  <si>
    <t>Cdkn2b</t>
  </si>
  <si>
    <t>0.0018679294484773</t>
  </si>
  <si>
    <t>Sox13</t>
  </si>
  <si>
    <t>0.000925029455584472</t>
  </si>
  <si>
    <t>Slc35f2</t>
  </si>
  <si>
    <t>0.0358951608691842</t>
  </si>
  <si>
    <t>0.0316458592451385</t>
  </si>
  <si>
    <t>0.00030032308131215</t>
  </si>
  <si>
    <t>Slc27a4</t>
  </si>
  <si>
    <t>0.00385279405117479</t>
  </si>
  <si>
    <t>Vil1</t>
  </si>
  <si>
    <t>0.0186394536655776</t>
  </si>
  <si>
    <t>Akr1b7</t>
  </si>
  <si>
    <t>0.0385451543399229</t>
  </si>
  <si>
    <t>Tmem41a</t>
  </si>
  <si>
    <t>0.0084940011763172</t>
  </si>
  <si>
    <t>0.00948122603749604</t>
  </si>
  <si>
    <t>Mgam</t>
  </si>
  <si>
    <t>0.0130163652851716</t>
  </si>
  <si>
    <t>Atg4d</t>
  </si>
  <si>
    <t>0.00602991472136596</t>
  </si>
  <si>
    <t>Crot</t>
  </si>
  <si>
    <t>0.00159424812194748</t>
  </si>
  <si>
    <t>0.00692980223759096</t>
  </si>
  <si>
    <t>0.00506112149431751</t>
  </si>
  <si>
    <t>0.000802354544223328</t>
  </si>
  <si>
    <t>Gsdme</t>
  </si>
  <si>
    <t>0.0121381903260636</t>
  </si>
  <si>
    <t>0.00056309574256849</t>
  </si>
  <si>
    <t>0.0145141418448997</t>
  </si>
  <si>
    <t>Patj</t>
  </si>
  <si>
    <t>0.00060655867792951</t>
  </si>
  <si>
    <t>Gimd1</t>
  </si>
  <si>
    <t>0.0227916231049037</t>
  </si>
  <si>
    <t>Rasgef1b</t>
  </si>
  <si>
    <t>0.010372038133363</t>
  </si>
  <si>
    <t>0.0163415813402899</t>
  </si>
  <si>
    <t>Apoc3</t>
  </si>
  <si>
    <t>0.0114925538320587</t>
  </si>
  <si>
    <t>Ttc39c</t>
  </si>
  <si>
    <t>0.0229089088206447</t>
  </si>
  <si>
    <t>0.000192019073983782</t>
  </si>
  <si>
    <t>0.00476103309308323</t>
  </si>
  <si>
    <t>Sec23a</t>
  </si>
  <si>
    <t>0.000210593724551765</t>
  </si>
  <si>
    <t>0.00513816319487237</t>
  </si>
  <si>
    <t>Abcg5</t>
  </si>
  <si>
    <t>0.0383378866960468</t>
  </si>
  <si>
    <t>Ush1c</t>
  </si>
  <si>
    <t>0.029348711892004</t>
  </si>
  <si>
    <t>Pdcd10</t>
  </si>
  <si>
    <t>0.0024069176637564</t>
  </si>
  <si>
    <t>0.00491282718235776</t>
  </si>
  <si>
    <t>Efr3b</t>
  </si>
  <si>
    <t>0.00549658769263151</t>
  </si>
  <si>
    <t>0.0129641230454501</t>
  </si>
  <si>
    <t>Usp12</t>
  </si>
  <si>
    <t>0.00471690163272679</t>
  </si>
  <si>
    <t>Dgkq</t>
  </si>
  <si>
    <t>0.0275054152272136</t>
  </si>
  <si>
    <t>Bag4</t>
  </si>
  <si>
    <t>0.00304199185022835</t>
  </si>
  <si>
    <t>0.0212321579472287</t>
  </si>
  <si>
    <t>Lrrc59</t>
  </si>
  <si>
    <t>0.00165218196355606</t>
  </si>
  <si>
    <t>Ndrg3</t>
  </si>
  <si>
    <t>0.00146408111085973</t>
  </si>
  <si>
    <t>Rhod</t>
  </si>
  <si>
    <t>0.00144883873515525</t>
  </si>
  <si>
    <t>Lypla1</t>
  </si>
  <si>
    <t>0.000282210162559504</t>
  </si>
  <si>
    <t>Optn</t>
  </si>
  <si>
    <t>0.000236646335486561</t>
  </si>
  <si>
    <t>Nek6</t>
  </si>
  <si>
    <t>0.00135521953951099</t>
  </si>
  <si>
    <t>Mep1b</t>
  </si>
  <si>
    <t>0.0293180651559476</t>
  </si>
  <si>
    <t>0.0339398468567376</t>
  </si>
  <si>
    <t>Car13</t>
  </si>
  <si>
    <t>0.00717230079194606</t>
  </si>
  <si>
    <t>0.00847837380379339</t>
  </si>
  <si>
    <t>Rnd2</t>
  </si>
  <si>
    <t>0.0036642346855022</t>
  </si>
  <si>
    <t>0.00323567155820987</t>
  </si>
  <si>
    <t>Septin5</t>
  </si>
  <si>
    <t>0.00560479905774166</t>
  </si>
  <si>
    <t>Mapk1ip1l</t>
  </si>
  <si>
    <t>0.000284989654539674</t>
  </si>
  <si>
    <t>Slc39a4</t>
  </si>
  <si>
    <t>0.00362799025744433</t>
  </si>
  <si>
    <t>Wipf3</t>
  </si>
  <si>
    <t>0.00533470789038134</t>
  </si>
  <si>
    <t>Clec2h</t>
  </si>
  <si>
    <t>0.0166317248191574</t>
  </si>
  <si>
    <t>Fmo4</t>
  </si>
  <si>
    <t>0.0187003600998883</t>
  </si>
  <si>
    <t>0.00986851738209341</t>
  </si>
  <si>
    <t>Ces2a</t>
  </si>
  <si>
    <t>0.0365420438645613</t>
  </si>
  <si>
    <t>0.0151492500441642</t>
  </si>
  <si>
    <t>Tfg</t>
  </si>
  <si>
    <t>0.0022536613380225</t>
  </si>
  <si>
    <t>8.38463428681601e-05</t>
  </si>
  <si>
    <t>0.0154844775290311</t>
  </si>
  <si>
    <t>0.0246784318201547</t>
  </si>
  <si>
    <t>0.0113211533755071</t>
  </si>
  <si>
    <t>Guca2b</t>
  </si>
  <si>
    <t>0.0107957969831178</t>
  </si>
  <si>
    <t>Pex7</t>
  </si>
  <si>
    <t>0.0176668935681795</t>
  </si>
  <si>
    <t>0.000790201881416182</t>
  </si>
  <si>
    <t>Myzap</t>
  </si>
  <si>
    <t>0.00764298990057408</t>
  </si>
  <si>
    <t>Lysmd3</t>
  </si>
  <si>
    <t>0.00182612075671643</t>
  </si>
  <si>
    <t>Galm</t>
  </si>
  <si>
    <t>0.00210895068349428</t>
  </si>
  <si>
    <t>0.00188912267052402</t>
  </si>
  <si>
    <t>0.0244693092101477</t>
  </si>
  <si>
    <t>0.0143879404219527</t>
  </si>
  <si>
    <t>Tmem170</t>
  </si>
  <si>
    <t>0.00089248267719449</t>
  </si>
  <si>
    <t>0.00518338645823398</t>
  </si>
  <si>
    <t>9.40571753471514e-06</t>
  </si>
  <si>
    <t>0.0202171664679617</t>
  </si>
  <si>
    <t>Ifrd1</t>
  </si>
  <si>
    <t>7.72213443761353e-05</t>
  </si>
  <si>
    <t>Gramd1c</t>
  </si>
  <si>
    <t>0.00374271146528065</t>
  </si>
  <si>
    <t>Cldn15</t>
  </si>
  <si>
    <t>0.00954152513428523</t>
  </si>
  <si>
    <t>Mlx</t>
  </si>
  <si>
    <t>0.0114175542160748</t>
  </si>
  <si>
    <t>0.0417885440978434</t>
  </si>
  <si>
    <t>Ascc3</t>
  </si>
  <si>
    <t>0.0349955787499273</t>
  </si>
  <si>
    <t>0.00135972001622386</t>
  </si>
  <si>
    <t>Ugcg</t>
  </si>
  <si>
    <t>0.000378049680596891</t>
  </si>
  <si>
    <t>Pm20d1</t>
  </si>
  <si>
    <t>0.0461218653745698</t>
  </si>
  <si>
    <t>0.00161606744558716</t>
  </si>
  <si>
    <t>0.0113353040708464</t>
  </si>
  <si>
    <t>Ipmk</t>
  </si>
  <si>
    <t>0.00395402111128644</t>
  </si>
  <si>
    <t>0.00714520176715999</t>
  </si>
  <si>
    <t>Arpin</t>
  </si>
  <si>
    <t>0.00757282838337065</t>
  </si>
  <si>
    <t>0.000670459446459716</t>
  </si>
  <si>
    <t>H2-Q1</t>
  </si>
  <si>
    <t>0.0317097247869508</t>
  </si>
  <si>
    <t>Mttp</t>
  </si>
  <si>
    <t>0.00856633977805662</t>
  </si>
  <si>
    <t>Mob1b</t>
  </si>
  <si>
    <t>0.00210998274597509</t>
  </si>
  <si>
    <t>Pcyt1a</t>
  </si>
  <si>
    <t>0.000106986706473557</t>
  </si>
  <si>
    <t>Ace</t>
  </si>
  <si>
    <t>0.000807231235711585</t>
  </si>
  <si>
    <t>Sec14l2</t>
  </si>
  <si>
    <t>0.0155037114383392</t>
  </si>
  <si>
    <t>COX2</t>
  </si>
  <si>
    <t>0.00942787867325761</t>
  </si>
  <si>
    <t>0.0097997822973188</t>
  </si>
  <si>
    <t>Myo15b</t>
  </si>
  <si>
    <t>0.00281073460500824</t>
  </si>
  <si>
    <t>Tmem238l</t>
  </si>
  <si>
    <t>0.00247817395508176</t>
  </si>
  <si>
    <t>0.0397026612339436</t>
  </si>
  <si>
    <t>Errfi1</t>
  </si>
  <si>
    <t>0.00160562393245226</t>
  </si>
  <si>
    <t>0.0123734093700369</t>
  </si>
  <si>
    <t>Rap2c</t>
  </si>
  <si>
    <t>0.000700646089139636</t>
  </si>
  <si>
    <t>Dgat2</t>
  </si>
  <si>
    <t>0.00125987234299525</t>
  </si>
  <si>
    <t>Fam118a</t>
  </si>
  <si>
    <t>0.000391395805154151</t>
  </si>
  <si>
    <t>0.00192691657931706</t>
  </si>
  <si>
    <t>Smim24</t>
  </si>
  <si>
    <t>0.00247018281382196</t>
  </si>
  <si>
    <t>Cdhr5</t>
  </si>
  <si>
    <t>0.00548809292270088</t>
  </si>
  <si>
    <t>Mgat4a</t>
  </si>
  <si>
    <t>0.000247887192248381</t>
  </si>
  <si>
    <t>Ifit1bl2</t>
  </si>
  <si>
    <t>0.00614147019188893</t>
  </si>
  <si>
    <t>0.00732969079745497</t>
  </si>
  <si>
    <t>0.000114031043578703</t>
  </si>
  <si>
    <t>5.89399345656621e-06</t>
  </si>
  <si>
    <t>0.00280758813656397</t>
  </si>
  <si>
    <t>Abcg8</t>
  </si>
  <si>
    <t>0.0198393271236649</t>
  </si>
  <si>
    <t>0.000464421659626556</t>
  </si>
  <si>
    <t>0.000947906643436748</t>
  </si>
  <si>
    <t>Tesk2</t>
  </si>
  <si>
    <t>0.00603629895634747</t>
  </si>
  <si>
    <t>Tm4sf5</t>
  </si>
  <si>
    <t>0.00947974005305306</t>
  </si>
  <si>
    <t>Anxa4</t>
  </si>
  <si>
    <t>0.000149522980559336</t>
  </si>
  <si>
    <t>Ccng2</t>
  </si>
  <si>
    <t>0.000392280963734858</t>
  </si>
  <si>
    <t>Pdzd3</t>
  </si>
  <si>
    <t>0.0256199610960665</t>
  </si>
  <si>
    <t>Cyp4f14</t>
  </si>
  <si>
    <t>0.0114931517303635</t>
  </si>
  <si>
    <t>0.0159704502608788</t>
  </si>
  <si>
    <t>0.00788728602112262</t>
  </si>
  <si>
    <t>Tymp</t>
  </si>
  <si>
    <t>0.0446233750663516</t>
  </si>
  <si>
    <t>0.0212961186016365</t>
  </si>
  <si>
    <t>Srxn1</t>
  </si>
  <si>
    <t>0.00139997450512548</t>
  </si>
  <si>
    <t>Lpar5</t>
  </si>
  <si>
    <t>0.00116599716444636</t>
  </si>
  <si>
    <t>0.0111461116427702</t>
  </si>
  <si>
    <t>Olfm4</t>
  </si>
  <si>
    <t>0.00545197080071407</t>
  </si>
  <si>
    <t>0.0142304223891004</t>
  </si>
  <si>
    <t>0.000108953708832638</t>
  </si>
  <si>
    <t>0.0011008058705735</t>
  </si>
  <si>
    <t>0.00373866977327824</t>
  </si>
  <si>
    <t>Pptc7</t>
  </si>
  <si>
    <t>0.00360105319829343</t>
  </si>
  <si>
    <t>Themis3</t>
  </si>
  <si>
    <t>0.014931035771808</t>
  </si>
  <si>
    <t>Tmem236</t>
  </si>
  <si>
    <t>0.0280186563660761</t>
  </si>
  <si>
    <t>0.0190197665769047</t>
  </si>
  <si>
    <t>Bhlhe40</t>
  </si>
  <si>
    <t>0.00031420198215038</t>
  </si>
  <si>
    <t>Tm6sf2</t>
  </si>
  <si>
    <t>0.0059218197596217</t>
  </si>
  <si>
    <t>0.00155184706770844</t>
  </si>
  <si>
    <t>0.00473701404725667</t>
  </si>
  <si>
    <t>Slc9a3r1</t>
  </si>
  <si>
    <t>0.000681706993184177</t>
  </si>
  <si>
    <t>Garem1</t>
  </si>
  <si>
    <t>0.0220659665560815</t>
  </si>
  <si>
    <t>Cyp3a13</t>
  </si>
  <si>
    <t>0.00119877879842921</t>
  </si>
  <si>
    <t>Uprt</t>
  </si>
  <si>
    <t>0.000965721805878951</t>
  </si>
  <si>
    <t>Epb41l3</t>
  </si>
  <si>
    <t>0.0014063786257302</t>
  </si>
  <si>
    <t>Frmd8</t>
  </si>
  <si>
    <t>0.00199294887711227</t>
  </si>
  <si>
    <t>0.0484251969065369</t>
  </si>
  <si>
    <t>0.000754624417188341</t>
  </si>
  <si>
    <t>0.0194510618021741</t>
  </si>
  <si>
    <t>Gal3st2</t>
  </si>
  <si>
    <t>0.0153516768701633</t>
  </si>
  <si>
    <t>Slc6a8</t>
  </si>
  <si>
    <t>0.000343219080693443</t>
  </si>
  <si>
    <t>Ppp2r5d</t>
  </si>
  <si>
    <t>1.94991355037675e-05</t>
  </si>
  <si>
    <t>Reg3b</t>
  </si>
  <si>
    <t>0.0108602643624712</t>
  </si>
  <si>
    <t>Gdpd1</t>
  </si>
  <si>
    <t>0.000172024611055258</t>
  </si>
  <si>
    <t>Rab20</t>
  </si>
  <si>
    <t>0.0198706257485225</t>
  </si>
  <si>
    <t>Usp37</t>
  </si>
  <si>
    <t>0.000199206737224359</t>
  </si>
  <si>
    <t>Macir</t>
  </si>
  <si>
    <t>0.000879118914009404</t>
  </si>
  <si>
    <t>0.0367171465949604</t>
  </si>
  <si>
    <t>Soat2</t>
  </si>
  <si>
    <t>0.00235275792210662</t>
  </si>
  <si>
    <t>Aoc1</t>
  </si>
  <si>
    <t>0.0154122468688198</t>
  </si>
  <si>
    <t>Csnk2b</t>
  </si>
  <si>
    <t>0.00541717268206129</t>
  </si>
  <si>
    <t>0.00470727324604835</t>
  </si>
  <si>
    <t>Anpep</t>
  </si>
  <si>
    <t>6.10189594992112e-06</t>
  </si>
  <si>
    <t>Epcam</t>
  </si>
  <si>
    <t>9.92220437779226e-05</t>
  </si>
  <si>
    <t>Cdh17</t>
  </si>
  <si>
    <t>0.0022713759557893</t>
  </si>
  <si>
    <t>Nuak2</t>
  </si>
  <si>
    <t>0.000536026136150895</t>
  </si>
  <si>
    <t>Chdh</t>
  </si>
  <si>
    <t>0.000513176121984843</t>
  </si>
  <si>
    <t>Ms4a10</t>
  </si>
  <si>
    <t>0.00570560468569137</t>
  </si>
  <si>
    <t>Ovol1</t>
  </si>
  <si>
    <t>0.00881985853572242</t>
  </si>
  <si>
    <t>Cndp2</t>
  </si>
  <si>
    <t>0.000438291582284662</t>
  </si>
  <si>
    <t>Dpep1</t>
  </si>
  <si>
    <t>0.000655493509929835</t>
  </si>
  <si>
    <t>Ugt2a3</t>
  </si>
  <si>
    <t>0.0187967581557926</t>
  </si>
  <si>
    <t>Pmaip1</t>
  </si>
  <si>
    <t>0.00191375507149057</t>
  </si>
  <si>
    <t>Mxd1</t>
  </si>
  <si>
    <t>9.0140499763517e-05</t>
  </si>
  <si>
    <t>0.0375727564790944</t>
  </si>
  <si>
    <t>0.000845130439998558</t>
  </si>
  <si>
    <t>Smad7</t>
  </si>
  <si>
    <t>0.0266139586271256</t>
  </si>
  <si>
    <t>Krt20</t>
  </si>
  <si>
    <t>0.00180306206424522</t>
  </si>
  <si>
    <t>Cdhr2</t>
  </si>
  <si>
    <t>0.00384034141062603</t>
  </si>
  <si>
    <t>Pls1</t>
  </si>
  <si>
    <t>0.000870449913697688</t>
  </si>
  <si>
    <t>Slc4a5</t>
  </si>
  <si>
    <t>0.0350934914873556</t>
  </si>
  <si>
    <t>4.37406864792378e-05</t>
  </si>
  <si>
    <t>Osbpl6</t>
  </si>
  <si>
    <t>0.000625765092262347</t>
  </si>
  <si>
    <t>Sord</t>
  </si>
  <si>
    <t>3.9478091895902e-05</t>
  </si>
  <si>
    <t>Tmc5</t>
  </si>
  <si>
    <t>0.00131885972511509</t>
  </si>
  <si>
    <t>Foxj3</t>
  </si>
  <si>
    <t>0.00016018145820307</t>
  </si>
  <si>
    <t>Rybp</t>
  </si>
  <si>
    <t>0.00716559051266135</t>
  </si>
  <si>
    <t>0.0270520808583186</t>
  </si>
  <si>
    <t>Apaf1</t>
  </si>
  <si>
    <t>0.000109395618698667</t>
  </si>
  <si>
    <t>Creb3l3</t>
  </si>
  <si>
    <t>0.0039017991003396</t>
  </si>
  <si>
    <t>Acot4</t>
  </si>
  <si>
    <t>0.0475794073535738</t>
  </si>
  <si>
    <t>Ptk6</t>
  </si>
  <si>
    <t>0.0413951857681238</t>
  </si>
  <si>
    <t>Fam83g</t>
  </si>
  <si>
    <t>0.00469408459065377</t>
  </si>
  <si>
    <t>Ace2</t>
  </si>
  <si>
    <t>0.00227249922278383</t>
  </si>
  <si>
    <t>0.0301569325302884</t>
  </si>
  <si>
    <t>Naaladl1</t>
  </si>
  <si>
    <t>0.0125895800112775</t>
  </si>
  <si>
    <t>Plb1</t>
  </si>
  <si>
    <t>0.0491766421646044</t>
  </si>
  <si>
    <t>Slc51b</t>
  </si>
  <si>
    <t>0.0192850288834611</t>
  </si>
  <si>
    <t>7.70438335156483e-05</t>
  </si>
  <si>
    <t>0.000461724431945557</t>
  </si>
  <si>
    <t>Sgk1</t>
  </si>
  <si>
    <t>0.000128996426837868</t>
  </si>
  <si>
    <t>0.00301594026128334</t>
  </si>
  <si>
    <t>Smpdl3b</t>
  </si>
  <si>
    <t>0.00915441369261878</t>
  </si>
  <si>
    <t>Sgk2</t>
  </si>
  <si>
    <t>0.00451719637718064</t>
  </si>
  <si>
    <t>0.0145920627097368</t>
  </si>
  <si>
    <t>Carmil1</t>
  </si>
  <si>
    <t>0.000334725133044058</t>
  </si>
  <si>
    <t>Clrn3</t>
  </si>
  <si>
    <t>0.00941616830373201</t>
  </si>
  <si>
    <t>Rfk</t>
  </si>
  <si>
    <t>5.19223971518965e-06</t>
  </si>
  <si>
    <t>Apob</t>
  </si>
  <si>
    <t>0.00109578424046439</t>
  </si>
  <si>
    <t>Gzma</t>
  </si>
  <si>
    <t>0.0244873004698951</t>
  </si>
  <si>
    <t>Spcs1</t>
  </si>
  <si>
    <t>0.00317009520274328</t>
  </si>
  <si>
    <t>Pax8</t>
  </si>
  <si>
    <t>0.0378707756642124</t>
  </si>
  <si>
    <t>Slc15a1</t>
  </si>
  <si>
    <t>0.00236330367305321</t>
  </si>
  <si>
    <t>0.00644520801734177</t>
  </si>
  <si>
    <t>Igsf23</t>
  </si>
  <si>
    <t>0.000343379866096001</t>
  </si>
  <si>
    <t>Entpd8</t>
  </si>
  <si>
    <t>0.034581323398461</t>
  </si>
  <si>
    <t>0.00412679592873572</t>
  </si>
  <si>
    <t>Heph</t>
  </si>
  <si>
    <t>0.00684445622721374</t>
  </si>
  <si>
    <t>Slc7a15</t>
  </si>
  <si>
    <t>0.0108517323060324</t>
  </si>
  <si>
    <t>Apol7a</t>
  </si>
  <si>
    <t>6.57163573251461e-05</t>
  </si>
  <si>
    <t>Cd7</t>
  </si>
  <si>
    <t>0.0364347189616565</t>
  </si>
  <si>
    <t>Btnl7-ps</t>
  </si>
  <si>
    <t>0.00115078983780023</t>
  </si>
  <si>
    <t>0.00474697414979341</t>
  </si>
  <si>
    <t>Treh</t>
  </si>
  <si>
    <t>0.00557859624243098</t>
  </si>
  <si>
    <t>Gp1bb</t>
  </si>
  <si>
    <t>0.00483578707552238</t>
  </si>
  <si>
    <t>Tmem150b</t>
  </si>
  <si>
    <t>0.00416511603232428</t>
  </si>
  <si>
    <t>Tmem263</t>
  </si>
  <si>
    <t>0.0140701799445457</t>
  </si>
  <si>
    <t>Enpp3</t>
  </si>
  <si>
    <t>0.00243076295426654</t>
  </si>
  <si>
    <t>Pdzk1</t>
  </si>
  <si>
    <t>0.00943169103546546</t>
  </si>
  <si>
    <t>Sowahb</t>
  </si>
  <si>
    <t>0.0010058872388392</t>
  </si>
  <si>
    <t>Eci3</t>
  </si>
  <si>
    <t>0.00887069218695992</t>
  </si>
  <si>
    <t>Mogat2</t>
  </si>
  <si>
    <t>0.00292097627193637</t>
  </si>
  <si>
    <t>0.000795491814653246</t>
  </si>
  <si>
    <t>0.0148764035387751</t>
  </si>
  <si>
    <t>0.000468034901435688</t>
  </si>
  <si>
    <t>Gas2l3</t>
  </si>
  <si>
    <t>0.017010302053169</t>
  </si>
  <si>
    <t>Cldn7</t>
  </si>
  <si>
    <t>0.000976946826944649</t>
  </si>
  <si>
    <t>Clca4b</t>
  </si>
  <si>
    <t>0.00201025092299864</t>
  </si>
  <si>
    <t>Npl</t>
  </si>
  <si>
    <t>0.026266910459155</t>
  </si>
  <si>
    <t>Fam83b</t>
  </si>
  <si>
    <t>0.000351009444087978</t>
  </si>
  <si>
    <t>0.00424455261276212</t>
  </si>
  <si>
    <t>Slc51a</t>
  </si>
  <si>
    <t>0.00694935913852269</t>
  </si>
  <si>
    <t>0.000716077149162006</t>
  </si>
  <si>
    <t>Pdp2</t>
  </si>
  <si>
    <t>0.00110687912806985</t>
  </si>
  <si>
    <t>Gpat3</t>
  </si>
  <si>
    <t>4.93918953511847e-05</t>
  </si>
  <si>
    <t>Lct</t>
  </si>
  <si>
    <t>0.000525013133281415</t>
  </si>
  <si>
    <t>Agmo</t>
  </si>
  <si>
    <t>0.000988529843686455</t>
  </si>
  <si>
    <t>0.00523278700171074</t>
  </si>
  <si>
    <t>Cndp1</t>
  </si>
  <si>
    <t>0.0116222919404876</t>
  </si>
  <si>
    <t>0.000811320592601969</t>
  </si>
  <si>
    <t>Dpyd</t>
  </si>
  <si>
    <t>0.000593139913382625</t>
  </si>
  <si>
    <t>0.00453178918255823</t>
  </si>
  <si>
    <t>Gk</t>
  </si>
  <si>
    <t>3.56942072342297e-05</t>
  </si>
  <si>
    <t>ATP6</t>
  </si>
  <si>
    <t>0.0027058553239283</t>
  </si>
  <si>
    <t>Cldn4</t>
  </si>
  <si>
    <t>0.0109983919305324</t>
  </si>
  <si>
    <t>0.00147305771035652</t>
  </si>
  <si>
    <t>Lratd1</t>
  </si>
  <si>
    <t>0.000333896693424553</t>
  </si>
  <si>
    <t>Slc13a2</t>
  </si>
  <si>
    <t>0.0093424791528988</t>
  </si>
  <si>
    <t>0.0331911440074526</t>
  </si>
  <si>
    <t>0.00109483490057352</t>
  </si>
  <si>
    <t>Ptprr</t>
  </si>
  <si>
    <t>0.000143144863769946</t>
  </si>
  <si>
    <t>Atf3</t>
  </si>
  <si>
    <t>0.00511955261974986</t>
  </si>
  <si>
    <t>Nkiras2</t>
  </si>
  <si>
    <t>0.00577958635608542</t>
  </si>
  <si>
    <t>Tmlhe</t>
  </si>
  <si>
    <t>0.000176939951607588</t>
  </si>
  <si>
    <t>Lrrc8b</t>
  </si>
  <si>
    <t>8.8110032457042e-06</t>
  </si>
  <si>
    <t>0.018592837077315</t>
  </si>
  <si>
    <t>Npas2</t>
  </si>
  <si>
    <t>4.4417931741096e-06</t>
  </si>
  <si>
    <t>0.0010929049225425</t>
  </si>
  <si>
    <t>Selenop</t>
  </si>
  <si>
    <t>4.8909150490983e-06</t>
  </si>
  <si>
    <t>Npc1l1</t>
  </si>
  <si>
    <t>0.000465027378731821</t>
  </si>
  <si>
    <t>0.0339830436028829</t>
  </si>
  <si>
    <t>Amn</t>
  </si>
  <si>
    <t>0.0017784727445896</t>
  </si>
  <si>
    <t>Tnfaip8l3</t>
  </si>
  <si>
    <t>0.00113149421811563</t>
  </si>
  <si>
    <t>Btnl6</t>
  </si>
  <si>
    <t>0.000104555258287584</t>
  </si>
  <si>
    <t>Clec2e</t>
  </si>
  <si>
    <t>0.000900557674570744</t>
  </si>
  <si>
    <t>Chmp4c</t>
  </si>
  <si>
    <t>4.77238452388967e-05</t>
  </si>
  <si>
    <t>0.0241756766394093</t>
  </si>
  <si>
    <t>0.000883262093073081</t>
  </si>
  <si>
    <t>2.09022991293175e-05</t>
  </si>
  <si>
    <t>Eif4ebp2</t>
  </si>
  <si>
    <t>9.13152556078661e-07</t>
  </si>
  <si>
    <t>Snord3b4</t>
  </si>
  <si>
    <t>0.0250779445792054</t>
  </si>
  <si>
    <t>Slc7a7</t>
  </si>
  <si>
    <t>3.40545352088605e-05</t>
  </si>
  <si>
    <t>Ly6g2</t>
  </si>
  <si>
    <t>0.00151469538743114</t>
  </si>
  <si>
    <t>Clca1</t>
  </si>
  <si>
    <t>0.00148381952585912</t>
  </si>
  <si>
    <t>Hes2</t>
  </si>
  <si>
    <t>0.00148958701030145</t>
  </si>
  <si>
    <t>0.000178444655701863</t>
  </si>
  <si>
    <t>0.0276025374617921</t>
  </si>
  <si>
    <t>Ly6m</t>
  </si>
  <si>
    <t>0.000288266033299227</t>
  </si>
  <si>
    <t>Malrd1</t>
  </si>
  <si>
    <t>0.0364284185496476</t>
  </si>
  <si>
    <t>Atpaf1</t>
  </si>
  <si>
    <t>0.0180661866799647</t>
  </si>
  <si>
    <t>Slc52a3</t>
  </si>
  <si>
    <t>4.34034178617348e-05</t>
  </si>
  <si>
    <t>Sowaha</t>
  </si>
  <si>
    <t>8.32485907623257e-05</t>
  </si>
  <si>
    <t>Bend7</t>
  </si>
  <si>
    <t>6.62017664473033e-05</t>
  </si>
  <si>
    <t>0.00179628135073626</t>
  </si>
  <si>
    <t>Slc23a1</t>
  </si>
  <si>
    <t>0.00938782204360965</t>
  </si>
  <si>
    <t>Tiam2</t>
  </si>
  <si>
    <t>0.0187607496615897</t>
  </si>
  <si>
    <t>1.82246885621807e-05</t>
  </si>
  <si>
    <t>0.000461014324999062</t>
  </si>
  <si>
    <t>Cyp4b1</t>
  </si>
  <si>
    <t>0.00027141785440827</t>
  </si>
  <si>
    <t>Slc28a1</t>
  </si>
  <si>
    <t>0.00639039505394217</t>
  </si>
  <si>
    <t>Cript</t>
  </si>
  <si>
    <t>0.000802369477862226</t>
  </si>
  <si>
    <t>Slc1a1</t>
  </si>
  <si>
    <t>0.00815142425130404</t>
  </si>
  <si>
    <t>0.00420646648954183</t>
  </si>
  <si>
    <t>0.0416445195033451</t>
  </si>
  <si>
    <t>Pdlim2</t>
  </si>
  <si>
    <t>3.01196048845743e-07</t>
  </si>
  <si>
    <t>Slc5a11</t>
  </si>
  <si>
    <t>2.07372465519211e-05</t>
  </si>
  <si>
    <t>Trim38</t>
  </si>
  <si>
    <t>0.0023326156555127</t>
  </si>
  <si>
    <t>Phospho1</t>
  </si>
  <si>
    <t>0.00937686939969364</t>
  </si>
  <si>
    <t>1.93846118535133e-05</t>
  </si>
  <si>
    <t>Btnl4</t>
  </si>
  <si>
    <t>0.000471063548431887</t>
  </si>
  <si>
    <t>Slc23a4</t>
  </si>
  <si>
    <t>0.000856600578696019</t>
  </si>
  <si>
    <t>0.00033906832980946</t>
  </si>
  <si>
    <t>Bnip5</t>
  </si>
  <si>
    <t>5.35784977535069e-06</t>
  </si>
  <si>
    <t>Defa26</t>
  </si>
  <si>
    <t>0.00449949194190978</t>
  </si>
  <si>
    <t>Cyp3a25</t>
  </si>
  <si>
    <t>0.00290967458426959</t>
  </si>
  <si>
    <t>Slc5a8</t>
  </si>
  <si>
    <t>0.00766754580864777</t>
  </si>
  <si>
    <t>Clca4a</t>
  </si>
  <si>
    <t>1.04656018116699e-05</t>
  </si>
  <si>
    <t>Slc22a4</t>
  </si>
  <si>
    <t>0.0209978183524043</t>
  </si>
  <si>
    <t>Unc93a2</t>
  </si>
  <si>
    <t>0.0012345655263581</t>
  </si>
  <si>
    <t>Slc5a4a</t>
  </si>
  <si>
    <t>0.00526745936951117</t>
  </si>
  <si>
    <t>Unc5cl</t>
  </si>
  <si>
    <t>0.00029441112517747</t>
  </si>
  <si>
    <t>LOC115487699</t>
  </si>
  <si>
    <t>0.00234221525179197</t>
  </si>
  <si>
    <t>Slc6a19</t>
  </si>
  <si>
    <t>4.1838073892193e-06</t>
  </si>
  <si>
    <t>Zswim5</t>
  </si>
  <si>
    <t>4.21083695117307e-05</t>
  </si>
  <si>
    <t>1.58783803458524e-05</t>
  </si>
  <si>
    <t>1.00001989703807e-05</t>
  </si>
  <si>
    <t>0.00289836033707041</t>
  </si>
  <si>
    <t>Spry3</t>
  </si>
  <si>
    <t>0.00250244836591896</t>
  </si>
  <si>
    <t>Slc34a2</t>
  </si>
  <si>
    <t>0.000138956415511488</t>
  </si>
  <si>
    <t>Fosb</t>
  </si>
  <si>
    <t>2.48451701278704e-05</t>
  </si>
  <si>
    <t>0.000246364520582523</t>
  </si>
  <si>
    <t>Tmigd1</t>
  </si>
  <si>
    <t>0.00416426217272923</t>
  </si>
  <si>
    <t>Enpp7</t>
  </si>
  <si>
    <t>1.31427351330481e-06</t>
  </si>
  <si>
    <t>Mexis</t>
  </si>
  <si>
    <t>0.000202690089312642</t>
  </si>
  <si>
    <t>Apol10c-ps</t>
  </si>
  <si>
    <t>0.000867639227761663</t>
  </si>
  <si>
    <t>Xpnpep2</t>
  </si>
  <si>
    <t>4.68819863608831e-07</t>
  </si>
  <si>
    <t>Defa5</t>
  </si>
  <si>
    <t>0.0023405872037839</t>
  </si>
  <si>
    <t>Cldn23</t>
  </si>
  <si>
    <t>0.000542185779589252</t>
  </si>
  <si>
    <t>Acot12</t>
  </si>
  <si>
    <t>1.3903370301561e-07</t>
  </si>
  <si>
    <t>Slc5a4b</t>
  </si>
  <si>
    <t>0.00010840170466994</t>
  </si>
  <si>
    <t>0.00068745178438541</t>
  </si>
  <si>
    <t>P2ry2</t>
  </si>
  <si>
    <t>6.90924950280044e-05</t>
  </si>
  <si>
    <t>Vnn1</t>
  </si>
  <si>
    <t>1.48423013871396e-08</t>
  </si>
  <si>
    <t>Osr2</t>
  </si>
  <si>
    <t>1.23337067404743e-10</t>
  </si>
  <si>
    <t>3.00384296594377e-07</t>
  </si>
  <si>
    <t>Myrfl</t>
  </si>
  <si>
    <t>6.77527473142842e-05</t>
  </si>
  <si>
    <t>Cubn</t>
  </si>
  <si>
    <t>9.27316003781364e-07</t>
  </si>
  <si>
    <t>Ces3b</t>
  </si>
  <si>
    <t>4.34904818320722</t>
  </si>
  <si>
    <t>0.00958314240702976</t>
  </si>
  <si>
    <t>Cyp1a2</t>
  </si>
  <si>
    <t>4.30693121113845</t>
  </si>
  <si>
    <t>0.000408725873372286</t>
  </si>
  <si>
    <t>Gulo</t>
  </si>
  <si>
    <t>4.11401865344035</t>
  </si>
  <si>
    <t>0.000537003560665194</t>
  </si>
  <si>
    <t>Mbl2</t>
  </si>
  <si>
    <t>4.0784524051717</t>
  </si>
  <si>
    <t>0.0233429830981798</t>
  </si>
  <si>
    <t>4.04931377536658</t>
  </si>
  <si>
    <t>7.45610251549659e-07</t>
  </si>
  <si>
    <t>Cyp3a11</t>
  </si>
  <si>
    <t>4.01098330481637</t>
  </si>
  <si>
    <t>0.000327848721953277</t>
  </si>
  <si>
    <t>Dbh</t>
  </si>
  <si>
    <t>3.9902734570475</t>
  </si>
  <si>
    <t>0.022329676378609</t>
  </si>
  <si>
    <t>Uox</t>
  </si>
  <si>
    <t>3.96521067323328</t>
  </si>
  <si>
    <t>0.00102718339991637</t>
  </si>
  <si>
    <t>Mug-ps1</t>
  </si>
  <si>
    <t>3.94011762563322</t>
  </si>
  <si>
    <t>4.30096753740813e-12</t>
  </si>
  <si>
    <t>Fabp1</t>
  </si>
  <si>
    <t>3.87292430401438</t>
  </si>
  <si>
    <t>0.000272033932205318</t>
  </si>
  <si>
    <t>3.86045504986395</t>
  </si>
  <si>
    <t>1.93320390066079e-11</t>
  </si>
  <si>
    <t>Clec4f</t>
  </si>
  <si>
    <t>3.83912924875185</t>
  </si>
  <si>
    <t>0.0105788602731131</t>
  </si>
  <si>
    <t>Mat1a</t>
  </si>
  <si>
    <t>3.83693088116433</t>
  </si>
  <si>
    <t>0.00437809957389311</t>
  </si>
  <si>
    <t>Cyp2c68</t>
  </si>
  <si>
    <t>3.83244619902935</t>
  </si>
  <si>
    <t>0.00196339520957979</t>
  </si>
  <si>
    <t>Alb</t>
  </si>
  <si>
    <t>3.78516834699905</t>
  </si>
  <si>
    <t>0.00129232041045441</t>
  </si>
  <si>
    <t>Sds</t>
  </si>
  <si>
    <t>3.71995389384165</t>
  </si>
  <si>
    <t>1.50968496845156e-05</t>
  </si>
  <si>
    <t>Abcb11</t>
  </si>
  <si>
    <t>3.66240209974141</t>
  </si>
  <si>
    <t>0.000442384653471081</t>
  </si>
  <si>
    <t>Cyp2c29</t>
  </si>
  <si>
    <t>3.64179373501032</t>
  </si>
  <si>
    <t>0.000936706962288469</t>
  </si>
  <si>
    <t>Cyp8b1</t>
  </si>
  <si>
    <t>3.62421078093465</t>
  </si>
  <si>
    <t>1.03628342348494e-10</t>
  </si>
  <si>
    <t>3.61414588404099</t>
  </si>
  <si>
    <t>0.027243493826777</t>
  </si>
  <si>
    <t>3.61389414656499</t>
  </si>
  <si>
    <t>0.000423121982416253</t>
  </si>
  <si>
    <t>Ugt2b36</t>
  </si>
  <si>
    <t>3.58787807829778</t>
  </si>
  <si>
    <t>0.0150941940905655</t>
  </si>
  <si>
    <t>Ces1c</t>
  </si>
  <si>
    <t>3.53323756679932</t>
  </si>
  <si>
    <t>0.0011190106733511</t>
  </si>
  <si>
    <t>3.47155333196537</t>
  </si>
  <si>
    <t>0.000730541204847903</t>
  </si>
  <si>
    <t>Slco1b2</t>
  </si>
  <si>
    <t>3.46428557076288</t>
  </si>
  <si>
    <t>0.00227486046175826</t>
  </si>
  <si>
    <t>3.45881337837803</t>
  </si>
  <si>
    <t>1.3398983661905e-06</t>
  </si>
  <si>
    <t>Apoa2</t>
  </si>
  <si>
    <t>3.41240880721214</t>
  </si>
  <si>
    <t>3.06851228492954e-05</t>
  </si>
  <si>
    <t>Cyp2a12</t>
  </si>
  <si>
    <t>3.38084631136725</t>
  </si>
  <si>
    <t>0.00226705313577652</t>
  </si>
  <si>
    <t>Akr1c6</t>
  </si>
  <si>
    <t>3.37900163375593</t>
  </si>
  <si>
    <t>1.68330689127818e-05</t>
  </si>
  <si>
    <t>Cyp2c54</t>
  </si>
  <si>
    <t>3.32689350552661</t>
  </si>
  <si>
    <t>0.0162157630972229</t>
  </si>
  <si>
    <t>Ugt2b1</t>
  </si>
  <si>
    <t>3.32229780182477</t>
  </si>
  <si>
    <t>0.00445439841031074</t>
  </si>
  <si>
    <t>Apoc4</t>
  </si>
  <si>
    <t>3.31055523551888</t>
  </si>
  <si>
    <t>0.00791732847541443</t>
  </si>
  <si>
    <t>Cyp2c50</t>
  </si>
  <si>
    <t>3.30457816819047</t>
  </si>
  <si>
    <t>0.00403203785481535</t>
  </si>
  <si>
    <t>Apoa5</t>
  </si>
  <si>
    <t>3.2980687836755</t>
  </si>
  <si>
    <t>0.00120869053857965</t>
  </si>
  <si>
    <t>Cyp2c70</t>
  </si>
  <si>
    <t>3.28164950654308</t>
  </si>
  <si>
    <t>0.00611047992505314</t>
  </si>
  <si>
    <t>Arg1</t>
  </si>
  <si>
    <t>3.24351586676887</t>
  </si>
  <si>
    <t>0.000906921814828782</t>
  </si>
  <si>
    <t>Mug2</t>
  </si>
  <si>
    <t>3.23516204340516</t>
  </si>
  <si>
    <t>0.00021559064719296</t>
  </si>
  <si>
    <t>3.22549360247123</t>
  </si>
  <si>
    <t>0.0145339845156224</t>
  </si>
  <si>
    <t>Rpl13a-ps1</t>
  </si>
  <si>
    <t>3.22082020355946</t>
  </si>
  <si>
    <t>2.69295391768599e-05</t>
  </si>
  <si>
    <t>Aqp9</t>
  </si>
  <si>
    <t>3.21638280289909</t>
  </si>
  <si>
    <t>0.00113042336729237</t>
  </si>
  <si>
    <t>Pon1</t>
  </si>
  <si>
    <t>3.20163768092924</t>
  </si>
  <si>
    <t>0.00199927012021731</t>
  </si>
  <si>
    <t>C8b</t>
  </si>
  <si>
    <t>3.20108692125543</t>
  </si>
  <si>
    <t>2.17008566999531e-06</t>
  </si>
  <si>
    <t>Mug1</t>
  </si>
  <si>
    <t>3.18796693219463</t>
  </si>
  <si>
    <t>0.00337079039427662</t>
  </si>
  <si>
    <t>Gckr</t>
  </si>
  <si>
    <t>3.15875994516193</t>
  </si>
  <si>
    <t>2.83171974379136e-07</t>
  </si>
  <si>
    <t>Slc27a5</t>
  </si>
  <si>
    <t>3.15746633657053</t>
  </si>
  <si>
    <t>0.000813107021669296</t>
  </si>
  <si>
    <t>Nrn1</t>
  </si>
  <si>
    <t>3.14176740272864</t>
  </si>
  <si>
    <t>1.08708501421231e-09</t>
  </si>
  <si>
    <t>Plg</t>
  </si>
  <si>
    <t>3.13448180443635</t>
  </si>
  <si>
    <t>0.00507579488801183</t>
  </si>
  <si>
    <t>LOC118568479</t>
  </si>
  <si>
    <t>3.12221293741935</t>
  </si>
  <si>
    <t>0.000854176645464265</t>
  </si>
  <si>
    <t>Apof</t>
  </si>
  <si>
    <t>3.09464829315505</t>
  </si>
  <si>
    <t>0.00172667323760059</t>
  </si>
  <si>
    <t>Kng1</t>
  </si>
  <si>
    <t>3.08001606030089</t>
  </si>
  <si>
    <t>0.00105268887770409</t>
  </si>
  <si>
    <t>3.07799516980125</t>
  </si>
  <si>
    <t>9.22530220108744e-06</t>
  </si>
  <si>
    <t>Sec14l4</t>
  </si>
  <si>
    <t>3.07736954568794</t>
  </si>
  <si>
    <t>5.90423562419599e-09</t>
  </si>
  <si>
    <t>3.06293404246501</t>
  </si>
  <si>
    <t>0.00525596673443052</t>
  </si>
  <si>
    <t>Apon</t>
  </si>
  <si>
    <t>3.06089568623919</t>
  </si>
  <si>
    <t>0.00598860710552706</t>
  </si>
  <si>
    <t>3.04245623142603</t>
  </si>
  <si>
    <t>0.00184097502395709</t>
  </si>
  <si>
    <t>F12</t>
  </si>
  <si>
    <t>3.02926996299837</t>
  </si>
  <si>
    <t>0.0434946635749925</t>
  </si>
  <si>
    <t>F2</t>
  </si>
  <si>
    <t>3.02785317305779</t>
  </si>
  <si>
    <t>0.00181074443591337</t>
  </si>
  <si>
    <t>3.02471083758412</t>
  </si>
  <si>
    <t>1.32398077759654e-06</t>
  </si>
  <si>
    <t>LOC118568359</t>
  </si>
  <si>
    <t>3.02332671885663</t>
  </si>
  <si>
    <t>6.03984975831914e-05</t>
  </si>
  <si>
    <t>Sult2a8</t>
  </si>
  <si>
    <t>3.0221447079547</t>
  </si>
  <si>
    <t>0.0288369988044276</t>
  </si>
  <si>
    <t>Hal</t>
  </si>
  <si>
    <t>2.97799494882207</t>
  </si>
  <si>
    <t>0.00959821816704338</t>
  </si>
  <si>
    <t>2.94846621513653</t>
  </si>
  <si>
    <t>0.0181213932359136</t>
  </si>
  <si>
    <t>Ces3a</t>
  </si>
  <si>
    <t>2.92841553167275</t>
  </si>
  <si>
    <t>0.00951218142731343</t>
  </si>
  <si>
    <t>F10</t>
  </si>
  <si>
    <t>2.91761380099987</t>
  </si>
  <si>
    <t>0.00330502568463866</t>
  </si>
  <si>
    <t>Crp</t>
  </si>
  <si>
    <t>2.88935690238579</t>
  </si>
  <si>
    <t>0.0202892813481941</t>
  </si>
  <si>
    <t>Mup10</t>
  </si>
  <si>
    <t>2.87881539879457</t>
  </si>
  <si>
    <t>9.16051165810299e-05</t>
  </si>
  <si>
    <t>Cyp2d13</t>
  </si>
  <si>
    <t>2.85900878958465</t>
  </si>
  <si>
    <t>0.00456149763849099</t>
  </si>
  <si>
    <t>Cyp2c67</t>
  </si>
  <si>
    <t>2.85566728782084</t>
  </si>
  <si>
    <t>0.0446363238894857</t>
  </si>
  <si>
    <t>Mup3</t>
  </si>
  <si>
    <t>2.85133232383654</t>
  </si>
  <si>
    <t>0.0333044331588525</t>
  </si>
  <si>
    <t>2.84378145056799</t>
  </si>
  <si>
    <t>0.000267070667378487</t>
  </si>
  <si>
    <t>Wfdc21</t>
  </si>
  <si>
    <t>2.81036322143014</t>
  </si>
  <si>
    <t>4.35207163288826e-07</t>
  </si>
  <si>
    <t>Cd5l</t>
  </si>
  <si>
    <t>2.80342469472228</t>
  </si>
  <si>
    <t>1.2241685551738e-05</t>
  </si>
  <si>
    <t>Rdh7</t>
  </si>
  <si>
    <t>2.77064721458368</t>
  </si>
  <si>
    <t>0.00210491287736665</t>
  </si>
  <si>
    <t>Dlk1</t>
  </si>
  <si>
    <t>2.76273446920457</t>
  </si>
  <si>
    <t>0.0182765669953014</t>
  </si>
  <si>
    <t>Asgr2</t>
  </si>
  <si>
    <t>2.76244158366829</t>
  </si>
  <si>
    <t>2.1228465636702e-06</t>
  </si>
  <si>
    <t>Hc</t>
  </si>
  <si>
    <t>2.75593887300271</t>
  </si>
  <si>
    <t>0.042417372717838</t>
  </si>
  <si>
    <t>Gls2</t>
  </si>
  <si>
    <t>2.74563023551601</t>
  </si>
  <si>
    <t>2.07506021536093e-07</t>
  </si>
  <si>
    <t>Serpina3k</t>
  </si>
  <si>
    <t>2.67904317307397</t>
  </si>
  <si>
    <t>0.0406397844631005</t>
  </si>
  <si>
    <t>Slc38a4</t>
  </si>
  <si>
    <t>2.67750644492621</t>
  </si>
  <si>
    <t>0.000277587027151362</t>
  </si>
  <si>
    <t>Adh4</t>
  </si>
  <si>
    <t>2.63613016706668</t>
  </si>
  <si>
    <t>0.0262241910280979</t>
  </si>
  <si>
    <t>Serpinc1</t>
  </si>
  <si>
    <t>2.62289868388393</t>
  </si>
  <si>
    <t>0.000674144371558843</t>
  </si>
  <si>
    <t>Lect2</t>
  </si>
  <si>
    <t>2.60561014705929</t>
  </si>
  <si>
    <t>0.000212620074141776</t>
  </si>
  <si>
    <t>Tdo2</t>
  </si>
  <si>
    <t>2.59679053124586</t>
  </si>
  <si>
    <t>0.0027593107172476</t>
  </si>
  <si>
    <t>Serpina1c</t>
  </si>
  <si>
    <t>2.58731743136533</t>
  </si>
  <si>
    <t>0.00107449102194727</t>
  </si>
  <si>
    <t>Agxt</t>
  </si>
  <si>
    <t>2.58568080007772</t>
  </si>
  <si>
    <t>0.0296966462728029</t>
  </si>
  <si>
    <t>C4bp</t>
  </si>
  <si>
    <t>2.58276291306674</t>
  </si>
  <si>
    <t>1.72210903146075e-05</t>
  </si>
  <si>
    <t>Tfr2</t>
  </si>
  <si>
    <t>2.56399633439968</t>
  </si>
  <si>
    <t>0.00431958730316002</t>
  </si>
  <si>
    <t>Hpx</t>
  </si>
  <si>
    <t>2.56048976760532</t>
  </si>
  <si>
    <t>0.0325709849654337</t>
  </si>
  <si>
    <t>Slc10a1</t>
  </si>
  <si>
    <t>2.51769094238817</t>
  </si>
  <si>
    <t>6.16639600879391e-08</t>
  </si>
  <si>
    <t>Fgb</t>
  </si>
  <si>
    <t>2.50968299692321</t>
  </si>
  <si>
    <t>0.0247724177358144</t>
  </si>
  <si>
    <t>2.4391200830558</t>
  </si>
  <si>
    <t>0.000152089380521478</t>
  </si>
  <si>
    <t>Mst1</t>
  </si>
  <si>
    <t>2.43171446372037</t>
  </si>
  <si>
    <t>2.65656307027231e-06</t>
  </si>
  <si>
    <t>2.41431891585219</t>
  </si>
  <si>
    <t>0.000142479917219278</t>
  </si>
  <si>
    <t>Cfhr2</t>
  </si>
  <si>
    <t>2.38076553387865</t>
  </si>
  <si>
    <t>0.000574033965622857</t>
  </si>
  <si>
    <t>Tmprss6</t>
  </si>
  <si>
    <t>2.3760017273086</t>
  </si>
  <si>
    <t>1.12812869075407e-05</t>
  </si>
  <si>
    <t>Fetub</t>
  </si>
  <si>
    <t>2.36808129489144</t>
  </si>
  <si>
    <t>7.77995278143323e-10</t>
  </si>
  <si>
    <t>F9</t>
  </si>
  <si>
    <t>2.31728322974999</t>
  </si>
  <si>
    <t>0.0153587379330958</t>
  </si>
  <si>
    <t>C9</t>
  </si>
  <si>
    <t>2.31668361361966</t>
  </si>
  <si>
    <t>0.0246383743657749</t>
  </si>
  <si>
    <t>Cpn2</t>
  </si>
  <si>
    <t>2.31578147926685</t>
  </si>
  <si>
    <t>3.32796282203735e-05</t>
  </si>
  <si>
    <t>Bhmt</t>
  </si>
  <si>
    <t>2.29376538141658</t>
  </si>
  <si>
    <t>0.0016483004691776</t>
  </si>
  <si>
    <t>2.29293601302382</t>
  </si>
  <si>
    <t>0.0114740864871721</t>
  </si>
  <si>
    <t>Ambp</t>
  </si>
  <si>
    <t>2.29280569981439</t>
  </si>
  <si>
    <t>0.00214820608367626</t>
  </si>
  <si>
    <t>Hamp</t>
  </si>
  <si>
    <t>2.2926980824556</t>
  </si>
  <si>
    <t>0.0349798468504869</t>
  </si>
  <si>
    <t>AI182371</t>
  </si>
  <si>
    <t>2.27014961170229</t>
  </si>
  <si>
    <t>1.87597620799536e-07</t>
  </si>
  <si>
    <t>2.25430167813631</t>
  </si>
  <si>
    <t>0.000238212757279719</t>
  </si>
  <si>
    <t>F5</t>
  </si>
  <si>
    <t>2.24560803725498</t>
  </si>
  <si>
    <t>1.07461866325125e-06</t>
  </si>
  <si>
    <t>Rps25-ps1</t>
  </si>
  <si>
    <t>2.23608241107886</t>
  </si>
  <si>
    <t>0.020110299266432</t>
  </si>
  <si>
    <t>Angptl3</t>
  </si>
  <si>
    <t>2.18719407754851</t>
  </si>
  <si>
    <t>0.000606072509971826</t>
  </si>
  <si>
    <t>Serpina3m</t>
  </si>
  <si>
    <t>2.15477714446871</t>
  </si>
  <si>
    <t>0.000692518260938003</t>
  </si>
  <si>
    <t>2.14752520650812</t>
  </si>
  <si>
    <t>0.0011999245208098</t>
  </si>
  <si>
    <t>2.10157726104952</t>
  </si>
  <si>
    <t>0.00310933265263263</t>
  </si>
  <si>
    <t>Nr1i3</t>
  </si>
  <si>
    <t>2.08802532358796</t>
  </si>
  <si>
    <t>0.00476177099026182</t>
  </si>
  <si>
    <t>2.08665467764565</t>
  </si>
  <si>
    <t>5.90536231294016e-05</t>
  </si>
  <si>
    <t>Gstp3</t>
  </si>
  <si>
    <t>2.08090564922008</t>
  </si>
  <si>
    <t>0.000372837591233919</t>
  </si>
  <si>
    <t>Apoh</t>
  </si>
  <si>
    <t>2.05091884569805</t>
  </si>
  <si>
    <t>0.00625877042995805</t>
  </si>
  <si>
    <t>Fgl1</t>
  </si>
  <si>
    <t>2.04623075878577</t>
  </si>
  <si>
    <t>0.0227123246044116</t>
  </si>
  <si>
    <t>Hrg</t>
  </si>
  <si>
    <t>2.01109267583268</t>
  </si>
  <si>
    <t>0.0191189815256711</t>
  </si>
  <si>
    <t>Hsd3b5</t>
  </si>
  <si>
    <t>1.97979655530286</t>
  </si>
  <si>
    <t>0.0200998499604145</t>
  </si>
  <si>
    <t>1.96059898087141</t>
  </si>
  <si>
    <t>6.07778140706282e-05</t>
  </si>
  <si>
    <t>1.95882777259735</t>
  </si>
  <si>
    <t>0.00752413872099512</t>
  </si>
  <si>
    <t>Itih4</t>
  </si>
  <si>
    <t>1.95512389633826</t>
  </si>
  <si>
    <t>0.0198970233452973</t>
  </si>
  <si>
    <t>Serpind1</t>
  </si>
  <si>
    <t>1.94514467900646</t>
  </si>
  <si>
    <t>9.45554018489966e-07</t>
  </si>
  <si>
    <t>Cpb2</t>
  </si>
  <si>
    <t>1.94213198929628</t>
  </si>
  <si>
    <t>1.38115135506393e-05</t>
  </si>
  <si>
    <t>1.92178326995307</t>
  </si>
  <si>
    <t>0.00861372388855224</t>
  </si>
  <si>
    <t>Fgg</t>
  </si>
  <si>
    <t>1.89958682563796</t>
  </si>
  <si>
    <t>0.0402272723759899</t>
  </si>
  <si>
    <t>Abcb4</t>
  </si>
  <si>
    <t>1.89820638947537</t>
  </si>
  <si>
    <t>0.00260143870377811</t>
  </si>
  <si>
    <t>Akr1c20</t>
  </si>
  <si>
    <t>1.85256696683167</t>
  </si>
  <si>
    <t>0.0175655856892598</t>
  </si>
  <si>
    <t>Rgn</t>
  </si>
  <si>
    <t>1.8503396275467</t>
  </si>
  <si>
    <t>0.00625268789098209</t>
  </si>
  <si>
    <t>Apcs</t>
  </si>
  <si>
    <t>1.84183246663668</t>
  </si>
  <si>
    <t>0.000173548302765912</t>
  </si>
  <si>
    <t>Rbx1-ps</t>
  </si>
  <si>
    <t>1.77915343020207</t>
  </si>
  <si>
    <t>0.0141073722809157</t>
  </si>
  <si>
    <t>1.7699235508749</t>
  </si>
  <si>
    <t>0.0323651409395618</t>
  </si>
  <si>
    <t>1.76924850303782</t>
  </si>
  <si>
    <t>3.55879617471459e-05</t>
  </si>
  <si>
    <t>1.76816592157601</t>
  </si>
  <si>
    <t>0.0108013749645088</t>
  </si>
  <si>
    <t>Scand1</t>
  </si>
  <si>
    <t>1.76392402486674</t>
  </si>
  <si>
    <t>0.00142995035535243</t>
  </si>
  <si>
    <t>Rny3</t>
  </si>
  <si>
    <t>1.75060440135033</t>
  </si>
  <si>
    <t>0.000319786994700283</t>
  </si>
  <si>
    <t>F7</t>
  </si>
  <si>
    <t>1.75028162985916</t>
  </si>
  <si>
    <t>0.0121972348724286</t>
  </si>
  <si>
    <t>Pemt</t>
  </si>
  <si>
    <t>1.73173021985684</t>
  </si>
  <si>
    <t>1.47313713169279e-05</t>
  </si>
  <si>
    <t>Trank1</t>
  </si>
  <si>
    <t>1.70164411472795</t>
  </si>
  <si>
    <t>0.0157707692474597</t>
  </si>
  <si>
    <t>1.69499922877181</t>
  </si>
  <si>
    <t>4.01830373004668e-11</t>
  </si>
  <si>
    <t>Mtarc1</t>
  </si>
  <si>
    <t>1.6942684520658</t>
  </si>
  <si>
    <t>8.12438707804473e-06</t>
  </si>
  <si>
    <t>1.67548243230361</t>
  </si>
  <si>
    <t>0.0117099747099497</t>
  </si>
  <si>
    <t>LOC118568718</t>
  </si>
  <si>
    <t>1.66115134961527</t>
  </si>
  <si>
    <t>0.0352951460093803</t>
  </si>
  <si>
    <t>Aox3</t>
  </si>
  <si>
    <t>1.64381736984826</t>
  </si>
  <si>
    <t>6.00840707302649e-05</t>
  </si>
  <si>
    <t>Trf</t>
  </si>
  <si>
    <t>1.62541956107366</t>
  </si>
  <si>
    <t>0.0110115820783739</t>
  </si>
  <si>
    <t>Gc</t>
  </si>
  <si>
    <t>1.61604656352906</t>
  </si>
  <si>
    <t>0.00286056739235651</t>
  </si>
  <si>
    <t>1.61557478657678</t>
  </si>
  <si>
    <t>3.35657415482074e-05</t>
  </si>
  <si>
    <t>1.61204704629563</t>
  </si>
  <si>
    <t>8.80850289069893e-05</t>
  </si>
  <si>
    <t>Nr4a3</t>
  </si>
  <si>
    <t>1.60756452530145</t>
  </si>
  <si>
    <t>0.00357819583943505</t>
  </si>
  <si>
    <t>1.58536566465135</t>
  </si>
  <si>
    <t>0.00251788783398634</t>
  </si>
  <si>
    <t>C6</t>
  </si>
  <si>
    <t>1.57898658460956</t>
  </si>
  <si>
    <t>0.00308972698649677</t>
  </si>
  <si>
    <t>Bbox1</t>
  </si>
  <si>
    <t>1.5735866788137</t>
  </si>
  <si>
    <t>0.0109998962370653</t>
  </si>
  <si>
    <t>Lcat</t>
  </si>
  <si>
    <t>1.54951428043717</t>
  </si>
  <si>
    <t>0.000147644016801315</t>
  </si>
  <si>
    <t>Ang</t>
  </si>
  <si>
    <t>1.54608587041632</t>
  </si>
  <si>
    <t>0.000787695615888122</t>
  </si>
  <si>
    <t>1.54335920771147</t>
  </si>
  <si>
    <t>0.00538039271936465</t>
  </si>
  <si>
    <t>1.53957098593839</t>
  </si>
  <si>
    <t>0.0103128866592739</t>
  </si>
  <si>
    <t>1.52061020254709</t>
  </si>
  <si>
    <t>0.000369271699615848</t>
  </si>
  <si>
    <t>1.51777567905543</t>
  </si>
  <si>
    <t>0.0296024839279744</t>
  </si>
  <si>
    <t>Masp2</t>
  </si>
  <si>
    <t>1.51584226180826</t>
  </si>
  <si>
    <t>0.00280253141160114</t>
  </si>
  <si>
    <t>1.50950742740952</t>
  </si>
  <si>
    <t>0.0157167096886773</t>
  </si>
  <si>
    <t>Prg4</t>
  </si>
  <si>
    <t>1.50611005223441</t>
  </si>
  <si>
    <t>0.00762680212124465</t>
  </si>
  <si>
    <t>Plxnb3</t>
  </si>
  <si>
    <t>1.50228128756574</t>
  </si>
  <si>
    <t>0.021987704871339</t>
  </si>
  <si>
    <t>Baat</t>
  </si>
  <si>
    <t>1.48951669808923</t>
  </si>
  <si>
    <t>0.00133497329649775</t>
  </si>
  <si>
    <t>Serpinf1</t>
  </si>
  <si>
    <t>1.48866622055058</t>
  </si>
  <si>
    <t>1.27715047188052e-08</t>
  </si>
  <si>
    <t>Slc25a47</t>
  </si>
  <si>
    <t>1.48235801963759</t>
  </si>
  <si>
    <t>0.000129749556921578</t>
  </si>
  <si>
    <t>1.48150775132058</t>
  </si>
  <si>
    <t>0.0035201990568943</t>
  </si>
  <si>
    <t>Mpig6b</t>
  </si>
  <si>
    <t>1.47972327873368</t>
  </si>
  <si>
    <t>0.00634536734275471</t>
  </si>
  <si>
    <t>Serpine1</t>
  </si>
  <si>
    <t>1.4579338750104</t>
  </si>
  <si>
    <t>0.000857665867856542</t>
  </si>
  <si>
    <t>Itih1</t>
  </si>
  <si>
    <t>1.45767557857061</t>
  </si>
  <si>
    <t>4.83062600607612e-05</t>
  </si>
  <si>
    <t>Rpl15-ps6</t>
  </si>
  <si>
    <t>1.45533833719669</t>
  </si>
  <si>
    <t>0.0390574237829444</t>
  </si>
  <si>
    <t>1.42118985333969</t>
  </si>
  <si>
    <t>0.00546894957444473</t>
  </si>
  <si>
    <t>1.39463839939248</t>
  </si>
  <si>
    <t>0.0288374534526196</t>
  </si>
  <si>
    <t>1.39378015191648</t>
  </si>
  <si>
    <t>0.00836690213240996</t>
  </si>
  <si>
    <t>1.38957296212214</t>
  </si>
  <si>
    <t>0.00663665118205195</t>
  </si>
  <si>
    <t>Tpt1-ps5</t>
  </si>
  <si>
    <t>1.35178533400524</t>
  </si>
  <si>
    <t>0.00434239095846734</t>
  </si>
  <si>
    <t>1.35090030188859</t>
  </si>
  <si>
    <t>0.000522766824415359</t>
  </si>
  <si>
    <t>1.35015881496579</t>
  </si>
  <si>
    <t>0.00144254090735538</t>
  </si>
  <si>
    <t>1.33229159157887</t>
  </si>
  <si>
    <t>0.0117800330563015</t>
  </si>
  <si>
    <t>Gbp2b</t>
  </si>
  <si>
    <t>1.32198559239427</t>
  </si>
  <si>
    <t>0.0165132250046126</t>
  </si>
  <si>
    <t>Ecrg4</t>
  </si>
  <si>
    <t>1.30629595353813</t>
  </si>
  <si>
    <t>0.0122620628439036</t>
  </si>
  <si>
    <t>Uba52-ps</t>
  </si>
  <si>
    <t>1.3029017681312</t>
  </si>
  <si>
    <t>0.0218126810410668</t>
  </si>
  <si>
    <t>1.29442936777545</t>
  </si>
  <si>
    <t>6.47796272915722e-05</t>
  </si>
  <si>
    <t>Pgam1-ps1</t>
  </si>
  <si>
    <t>1.29401471613367</t>
  </si>
  <si>
    <t>0.0318493347988055</t>
  </si>
  <si>
    <t>Ppbp</t>
  </si>
  <si>
    <t>1.29129968204104</t>
  </si>
  <si>
    <t>0.0108707247442232</t>
  </si>
  <si>
    <t>Cyp4f15</t>
  </si>
  <si>
    <t>1.28279808268137</t>
  </si>
  <si>
    <t>0.0058153417239631</t>
  </si>
  <si>
    <t>1.24242134165351</t>
  </si>
  <si>
    <t>0.0285267836930762</t>
  </si>
  <si>
    <t>1.23445810917466</t>
  </si>
  <si>
    <t>0.0217067660872669</t>
  </si>
  <si>
    <t>Acr</t>
  </si>
  <si>
    <t>1.2123735577101</t>
  </si>
  <si>
    <t>0.0365468389884542</t>
  </si>
  <si>
    <t>1.20592733179314</t>
  </si>
  <si>
    <t>1.79924860532093e-06</t>
  </si>
  <si>
    <t>1.18255389832518</t>
  </si>
  <si>
    <t>0.0435786232291195</t>
  </si>
  <si>
    <t>1.16468356306365</t>
  </si>
  <si>
    <t>0.0456659064571539</t>
  </si>
  <si>
    <t>1.15215933066957</t>
  </si>
  <si>
    <t>0.0380550600444313</t>
  </si>
  <si>
    <t>Ccnf</t>
  </si>
  <si>
    <t>1.12957396048202</t>
  </si>
  <si>
    <t>0.0472769446265228</t>
  </si>
  <si>
    <t>1.12154899310969</t>
  </si>
  <si>
    <t>0.0359119059942091</t>
  </si>
  <si>
    <t>1.1005884922296</t>
  </si>
  <si>
    <t>0.0203052213875781</t>
  </si>
  <si>
    <t>1.07776194208785</t>
  </si>
  <si>
    <t>0.0302006656375111</t>
  </si>
  <si>
    <t>1.06059249961286</t>
  </si>
  <si>
    <t>0.0135687237733604</t>
  </si>
  <si>
    <t>1.05125964777578</t>
  </si>
  <si>
    <t>0.00567289198025637</t>
  </si>
  <si>
    <t>Agmat</t>
  </si>
  <si>
    <t>1.04924894404181</t>
  </si>
  <si>
    <t>0.00725888368678669</t>
  </si>
  <si>
    <t>Abca6</t>
  </si>
  <si>
    <t>1.02423604516028</t>
  </si>
  <si>
    <t>0.03808198595728</t>
  </si>
  <si>
    <t>Cfi</t>
  </si>
  <si>
    <t>1.02348066351456</t>
  </si>
  <si>
    <t>0.00014938364314636</t>
  </si>
  <si>
    <t>1.01617770404733</t>
  </si>
  <si>
    <t>0.00284013393892826</t>
  </si>
  <si>
    <t>1.01215731870395</t>
  </si>
  <si>
    <t>0.0206579344695459</t>
  </si>
  <si>
    <t>1.00088454723263</t>
  </si>
  <si>
    <t>0.00145726249292618</t>
  </si>
  <si>
    <t>Cps1</t>
  </si>
  <si>
    <t>0.000326184683552545</t>
  </si>
  <si>
    <t>Ahsg</t>
  </si>
  <si>
    <t>0.00350696725331262</t>
  </si>
  <si>
    <t>Otc</t>
  </si>
  <si>
    <t>0.0112770695158884</t>
  </si>
  <si>
    <t>0.0224752854320626</t>
  </si>
  <si>
    <t>5.95638262432615e-05</t>
  </si>
  <si>
    <t>H3c14</t>
  </si>
  <si>
    <t>0.02569442443918</t>
  </si>
  <si>
    <t>Kbtbd8</t>
  </si>
  <si>
    <t>0.0294755430925119</t>
  </si>
  <si>
    <t>Lep</t>
  </si>
  <si>
    <t>0.0346301706777575</t>
  </si>
  <si>
    <t>Svop</t>
  </si>
  <si>
    <t>0.0168147328604082</t>
  </si>
  <si>
    <t>Stkld1</t>
  </si>
  <si>
    <t>0.0379596268908061</t>
  </si>
  <si>
    <t>S100a8</t>
  </si>
  <si>
    <t>0.0304395382142652</t>
  </si>
  <si>
    <t>0.000100545138185706</t>
  </si>
  <si>
    <t>3.77346520300499</t>
  </si>
  <si>
    <t>0.00136222475328012</t>
  </si>
  <si>
    <t>Dbp</t>
  </si>
  <si>
    <t>3.52359775987964</t>
  </si>
  <si>
    <t>2.95923690086354e-15</t>
  </si>
  <si>
    <t>3.49446687986388</t>
  </si>
  <si>
    <t>0.00586023554819026</t>
  </si>
  <si>
    <t>LOC118568792</t>
  </si>
  <si>
    <t>3.35096130082851</t>
  </si>
  <si>
    <t>0.000875715636150447</t>
  </si>
  <si>
    <t>Slc4a9</t>
  </si>
  <si>
    <t>3.22205317510229</t>
  </si>
  <si>
    <t>7.67074391151211e-05</t>
  </si>
  <si>
    <t>3.21490281659457</t>
  </si>
  <si>
    <t>0.00421541545345235</t>
  </si>
  <si>
    <t>Knl1</t>
  </si>
  <si>
    <t>3.20616305634992</t>
  </si>
  <si>
    <t>5.44316727072755e-06</t>
  </si>
  <si>
    <t>Rgs16</t>
  </si>
  <si>
    <t>3.14199885845304</t>
  </si>
  <si>
    <t>4.53199614345279e-07</t>
  </si>
  <si>
    <t>3.13953053885995</t>
  </si>
  <si>
    <t>0.0241920271079645</t>
  </si>
  <si>
    <t>Neil3</t>
  </si>
  <si>
    <t>3.11215997871063</t>
  </si>
  <si>
    <t>0.000167914470756221</t>
  </si>
  <si>
    <t>Ckap2l</t>
  </si>
  <si>
    <t>3.10015366838583</t>
  </si>
  <si>
    <t>0.000253519944768914</t>
  </si>
  <si>
    <t>LOC115488029</t>
  </si>
  <si>
    <t>3.05185269057776</t>
  </si>
  <si>
    <t>0.000481519981674309</t>
  </si>
  <si>
    <t>2.89854391581984</t>
  </si>
  <si>
    <t>1.40947502407833e-07</t>
  </si>
  <si>
    <t>Sytl5</t>
  </si>
  <si>
    <t>2.87299843761985</t>
  </si>
  <si>
    <t>2.503990163398e-08</t>
  </si>
  <si>
    <t>2.83398687749805</t>
  </si>
  <si>
    <t>0.0211390992385649</t>
  </si>
  <si>
    <t>Rpl23a-ps4</t>
  </si>
  <si>
    <t>2.82029869764729</t>
  </si>
  <si>
    <t>1.44211297814255e-05</t>
  </si>
  <si>
    <t>Neurl2</t>
  </si>
  <si>
    <t>2.81980527843086</t>
  </si>
  <si>
    <t>4.61176452464017e-12</t>
  </si>
  <si>
    <t>Nrg2</t>
  </si>
  <si>
    <t>2.69195262652821</t>
  </si>
  <si>
    <t>0.00249739100587957</t>
  </si>
  <si>
    <t>2.65542966562052</t>
  </si>
  <si>
    <t>1.23763148811532e-15</t>
  </si>
  <si>
    <t>Rn7s2</t>
  </si>
  <si>
    <t>2.5952076999045</t>
  </si>
  <si>
    <t>0.00670261838823559</t>
  </si>
  <si>
    <t>Cib3</t>
  </si>
  <si>
    <t>2.59066501764159</t>
  </si>
  <si>
    <t>0.000623316260813026</t>
  </si>
  <si>
    <t>Slc22a27</t>
  </si>
  <si>
    <t>2.58163183018978</t>
  </si>
  <si>
    <t>0.000263251046001558</t>
  </si>
  <si>
    <t>2.57245725844082</t>
  </si>
  <si>
    <t>0.00165345105460953</t>
  </si>
  <si>
    <t>2.5595733373667</t>
  </si>
  <si>
    <t>2.47189041421319e-49</t>
  </si>
  <si>
    <t>2.55205673874484</t>
  </si>
  <si>
    <t>0.0386372524448556</t>
  </si>
  <si>
    <t>Cenpf</t>
  </si>
  <si>
    <t>2.52471331962985</t>
  </si>
  <si>
    <t>2.65017949832902e-06</t>
  </si>
  <si>
    <t>Mki67</t>
  </si>
  <si>
    <t>2.51340314560595</t>
  </si>
  <si>
    <t>0.00274391727300614</t>
  </si>
  <si>
    <t>2.50337257501805</t>
  </si>
  <si>
    <t>2.36450891797806e-14</t>
  </si>
  <si>
    <t>Ntf3</t>
  </si>
  <si>
    <t>2.48244979857814</t>
  </si>
  <si>
    <t>0.000466118957168122</t>
  </si>
  <si>
    <t>Dmtn</t>
  </si>
  <si>
    <t>2.47745883039669</t>
  </si>
  <si>
    <t>0.000808367509956879</t>
  </si>
  <si>
    <t>2.45853872358529</t>
  </si>
  <si>
    <t>0.00312085925416272</t>
  </si>
  <si>
    <t>Cyp2a4</t>
  </si>
  <si>
    <t>2.43589776020598</t>
  </si>
  <si>
    <t>0.0002296969927079</t>
  </si>
  <si>
    <t>2.39515793481984</t>
  </si>
  <si>
    <t>0.0021467199831279</t>
  </si>
  <si>
    <t>Mis18bp1</t>
  </si>
  <si>
    <t>2.38080928772947</t>
  </si>
  <si>
    <t>0.000286003711364708</t>
  </si>
  <si>
    <t>AA465934</t>
  </si>
  <si>
    <t>2.28124209217258</t>
  </si>
  <si>
    <t>0.00345710591242021</t>
  </si>
  <si>
    <t>Slc22a26</t>
  </si>
  <si>
    <t>2.27622014123476</t>
  </si>
  <si>
    <t>0.00924187104549079</t>
  </si>
  <si>
    <t>Cish</t>
  </si>
  <si>
    <t>2.20965052768668</t>
  </si>
  <si>
    <t>0.00384750147066282</t>
  </si>
  <si>
    <t>Cracr2a</t>
  </si>
  <si>
    <t>2.17178555849324</t>
  </si>
  <si>
    <t>0.000427316016478931</t>
  </si>
  <si>
    <t>Cyp2b9</t>
  </si>
  <si>
    <t>2.16783850852197</t>
  </si>
  <si>
    <t>0.0137159458505082</t>
  </si>
  <si>
    <t>LOC115486410</t>
  </si>
  <si>
    <t>2.15568056907038</t>
  </si>
  <si>
    <t>2.4810205595994e-06</t>
  </si>
  <si>
    <t>2.15103611069152</t>
  </si>
  <si>
    <t>0.00251883406619221</t>
  </si>
  <si>
    <t>Top2a</t>
  </si>
  <si>
    <t>2.14419195416592</t>
  </si>
  <si>
    <t>0.0042865752594613</t>
  </si>
  <si>
    <t>2.1426163003144</t>
  </si>
  <si>
    <t>1.93563792282643e-06</t>
  </si>
  <si>
    <t>2.14233403149794</t>
  </si>
  <si>
    <t>0.0313245754660928</t>
  </si>
  <si>
    <t>Spag5</t>
  </si>
  <si>
    <t>2.13949440052552</t>
  </si>
  <si>
    <t>0.000427163149476811</t>
  </si>
  <si>
    <t>2.11574099652482</t>
  </si>
  <si>
    <t>0.00365107259521323</t>
  </si>
  <si>
    <t>2.11110999856388</t>
  </si>
  <si>
    <t>0.000108625004077135</t>
  </si>
  <si>
    <t>Platr25</t>
  </si>
  <si>
    <t>2.10666293582152</t>
  </si>
  <si>
    <t>0.00050380699083319</t>
  </si>
  <si>
    <t>Rab44</t>
  </si>
  <si>
    <t>2.0845683303037</t>
  </si>
  <si>
    <t>3.9971882473503e-05</t>
  </si>
  <si>
    <t>Cenpe</t>
  </si>
  <si>
    <t>2.05508976433707</t>
  </si>
  <si>
    <t>0.000297298301715775</t>
  </si>
  <si>
    <t>Egr1</t>
  </si>
  <si>
    <t>2.05202786860961</t>
  </si>
  <si>
    <t>0.00324145738291511</t>
  </si>
  <si>
    <t>Tmc3</t>
  </si>
  <si>
    <t>2.04970305588918</t>
  </si>
  <si>
    <t>0.00122607437931822</t>
  </si>
  <si>
    <t>2.04083683082019</t>
  </si>
  <si>
    <t>0.000105334511039236</t>
  </si>
  <si>
    <t>Il7</t>
  </si>
  <si>
    <t>2.03496160571681</t>
  </si>
  <si>
    <t>0.00786757415473397</t>
  </si>
  <si>
    <t>2.03467064983762</t>
  </si>
  <si>
    <t>0.011647880169129</t>
  </si>
  <si>
    <t>Espl1</t>
  </si>
  <si>
    <t>2.02482972793535</t>
  </si>
  <si>
    <t>0.000640850379562934</t>
  </si>
  <si>
    <t>2.01742691921502</t>
  </si>
  <si>
    <t>4.95157906703049e-12</t>
  </si>
  <si>
    <t>Tmod4</t>
  </si>
  <si>
    <t>2.01285518004494</t>
  </si>
  <si>
    <t>0.00329668096029565</t>
  </si>
  <si>
    <t>1.99498306409874</t>
  </si>
  <si>
    <t>0.00263410355267684</t>
  </si>
  <si>
    <t>Racgap1</t>
  </si>
  <si>
    <t>1.95813166547854</t>
  </si>
  <si>
    <t>0.000618124016898625</t>
  </si>
  <si>
    <t>1.93767883796704</t>
  </si>
  <si>
    <t>0.00612539641858374</t>
  </si>
  <si>
    <t>Slco1a4</t>
  </si>
  <si>
    <t>1.93515868941746</t>
  </si>
  <si>
    <t>1.823788448633e-19</t>
  </si>
  <si>
    <t>1.93330359660262</t>
  </si>
  <si>
    <t>1.008513717038e-07</t>
  </si>
  <si>
    <t>Azin2</t>
  </si>
  <si>
    <t>1.92764947230225</t>
  </si>
  <si>
    <t>0.00182377632660094</t>
  </si>
  <si>
    <t>1.91945783359006</t>
  </si>
  <si>
    <t>0.000177291839060632</t>
  </si>
  <si>
    <t>1.88791431706975</t>
  </si>
  <si>
    <t>0.00117928643144639</t>
  </si>
  <si>
    <t>Gria3</t>
  </si>
  <si>
    <t>1.88062806173323</t>
  </si>
  <si>
    <t>0.000263717505612935</t>
  </si>
  <si>
    <t>1.87791570749702</t>
  </si>
  <si>
    <t>0.00425997495535516</t>
  </si>
  <si>
    <t>Gdap10</t>
  </si>
  <si>
    <t>1.84787904387199</t>
  </si>
  <si>
    <t>0.000593821358228591</t>
  </si>
  <si>
    <t>Col25a1</t>
  </si>
  <si>
    <t>1.8467378753289</t>
  </si>
  <si>
    <t>0.00319255178505792</t>
  </si>
  <si>
    <t>1.83544719018654</t>
  </si>
  <si>
    <t>0.00150446323231862</t>
  </si>
  <si>
    <t>Rad51ap1</t>
  </si>
  <si>
    <t>1.8299829508793</t>
  </si>
  <si>
    <t>0.0218164194339844</t>
  </si>
  <si>
    <t>Map3k6</t>
  </si>
  <si>
    <t>1.82833945957509</t>
  </si>
  <si>
    <t>0.000182838570814309</t>
  </si>
  <si>
    <t>Cyp46a1</t>
  </si>
  <si>
    <t>1.82194800185127</t>
  </si>
  <si>
    <t>2.81840811827013e-05</t>
  </si>
  <si>
    <t>1.81202497462201</t>
  </si>
  <si>
    <t>0.0149359745405299</t>
  </si>
  <si>
    <t>Nipal1</t>
  </si>
  <si>
    <t>1.80219244872493</t>
  </si>
  <si>
    <t>2.208503884449e-09</t>
  </si>
  <si>
    <t>Ltf</t>
  </si>
  <si>
    <t>1.80198525991686</t>
  </si>
  <si>
    <t>0.0303460288774814</t>
  </si>
  <si>
    <t>1.80142155916908</t>
  </si>
  <si>
    <t>0.00142267274667621</t>
  </si>
  <si>
    <t>Hdac1-ps</t>
  </si>
  <si>
    <t>1.79061633919729</t>
  </si>
  <si>
    <t>0.0147366059854923</t>
  </si>
  <si>
    <t>1.78904062277934</t>
  </si>
  <si>
    <t>0.00505882268679477</t>
  </si>
  <si>
    <t>TrnN</t>
  </si>
  <si>
    <t>1.77685696159102</t>
  </si>
  <si>
    <t>2.92953171462132e-14</t>
  </si>
  <si>
    <t>LOC115489602</t>
  </si>
  <si>
    <t>1.77621931370766</t>
  </si>
  <si>
    <t>0.00518742608643288</t>
  </si>
  <si>
    <t>1.76846634488862</t>
  </si>
  <si>
    <t>0.000517557694929896</t>
  </si>
  <si>
    <t>Gpcpd1</t>
  </si>
  <si>
    <t>1.76114584877739</t>
  </si>
  <si>
    <t>2.04095113386727e-12</t>
  </si>
  <si>
    <t>Fmo2</t>
  </si>
  <si>
    <t>1.75861836982669</t>
  </si>
  <si>
    <t>2.98281652530716e-06</t>
  </si>
  <si>
    <t>1.75290010300465</t>
  </si>
  <si>
    <t>9.10783152935356e-11</t>
  </si>
  <si>
    <t>Fmo3</t>
  </si>
  <si>
    <t>1.7465998088469</t>
  </si>
  <si>
    <t>0.00255512697770586</t>
  </si>
  <si>
    <t>1.74291118921375</t>
  </si>
  <si>
    <t>0.0108327136810305</t>
  </si>
  <si>
    <t>Cyp2a22</t>
  </si>
  <si>
    <t>1.73689256346852</t>
  </si>
  <si>
    <t>2.30335449764369e-06</t>
  </si>
  <si>
    <t>Cyp7a1</t>
  </si>
  <si>
    <t>1.73434715515777</t>
  </si>
  <si>
    <t>3.0841468956829e-12</t>
  </si>
  <si>
    <t>1.7302713702019</t>
  </si>
  <si>
    <t>0.00334639961752374</t>
  </si>
  <si>
    <t>Tk1</t>
  </si>
  <si>
    <t>1.72576029859777</t>
  </si>
  <si>
    <t>2.34691067109806e-12</t>
  </si>
  <si>
    <t>1.72442401631372</t>
  </si>
  <si>
    <t>0.0134397784948177</t>
  </si>
  <si>
    <t>1.71817224353186</t>
  </si>
  <si>
    <t>3.784906134462e-11</t>
  </si>
  <si>
    <t>1.71652327116088</t>
  </si>
  <si>
    <t>1.2678400562609e-07</t>
  </si>
  <si>
    <t>1.71621384227681</t>
  </si>
  <si>
    <t>5.54317158210323e-16</t>
  </si>
  <si>
    <t>Zwilch</t>
  </si>
  <si>
    <t>1.7153397856746</t>
  </si>
  <si>
    <t>0.00635126508698663</t>
  </si>
  <si>
    <t>1.70807277761824</t>
  </si>
  <si>
    <t>1.56473753684695e-10</t>
  </si>
  <si>
    <t>1.70796804255633</t>
  </si>
  <si>
    <t>0.0125472519709948</t>
  </si>
  <si>
    <t>B3galnt1</t>
  </si>
  <si>
    <t>1.70777057861464</t>
  </si>
  <si>
    <t>0.00907969790338149</t>
  </si>
  <si>
    <t>1.70493035337978</t>
  </si>
  <si>
    <t>0.00133403159629242</t>
  </si>
  <si>
    <t>Snord42a</t>
  </si>
  <si>
    <t>1.7028610905794</t>
  </si>
  <si>
    <t>0.0277924151679187</t>
  </si>
  <si>
    <t>Adgrd1</t>
  </si>
  <si>
    <t>1.69013345688633</t>
  </si>
  <si>
    <t>0.0120833692607217</t>
  </si>
  <si>
    <t>1.68855975466521</t>
  </si>
  <si>
    <t>0.0100466635074721</t>
  </si>
  <si>
    <t>1.68799581459714</t>
  </si>
  <si>
    <t>0.00401253288601574</t>
  </si>
  <si>
    <t>1.68492435091035</t>
  </si>
  <si>
    <t>1.73242818852086e-07</t>
  </si>
  <si>
    <t>Ptch2</t>
  </si>
  <si>
    <t>1.6795951912639</t>
  </si>
  <si>
    <t>0.022329843708372</t>
  </si>
  <si>
    <t>Abcd2</t>
  </si>
  <si>
    <t>1.67800337955675</t>
  </si>
  <si>
    <t>0.00430753317204627</t>
  </si>
  <si>
    <t>Tef</t>
  </si>
  <si>
    <t>1.67584909094521</t>
  </si>
  <si>
    <t>2.53889814560915e-10</t>
  </si>
  <si>
    <t>1.67325849706075</t>
  </si>
  <si>
    <t>0.00662688111729456</t>
  </si>
  <si>
    <t>Clca3a1</t>
  </si>
  <si>
    <t>1.66500948446366</t>
  </si>
  <si>
    <t>2.33277857030061e-09</t>
  </si>
  <si>
    <t>Mfsd2b</t>
  </si>
  <si>
    <t>1.65610808392531</t>
  </si>
  <si>
    <t>0.00056477225809909</t>
  </si>
  <si>
    <t>Gys2</t>
  </si>
  <si>
    <t>1.65216326592896</t>
  </si>
  <si>
    <t>7.58510784986485e-17</t>
  </si>
  <si>
    <t>1.64630369948376</t>
  </si>
  <si>
    <t>3.72397577474421e-05</t>
  </si>
  <si>
    <t>Zc3h6</t>
  </si>
  <si>
    <t>1.64383692709411</t>
  </si>
  <si>
    <t>2.38039059865741e-10</t>
  </si>
  <si>
    <t>Slc9a5</t>
  </si>
  <si>
    <t>1.64296992345564</t>
  </si>
  <si>
    <t>0.0011256902000217</t>
  </si>
  <si>
    <t>1.63857776615732</t>
  </si>
  <si>
    <t>0.00597144908799712</t>
  </si>
  <si>
    <t>1.62668698251671</t>
  </si>
  <si>
    <t>0.000308350594581864</t>
  </si>
  <si>
    <t>Gpr12</t>
  </si>
  <si>
    <t>1.62430389962625</t>
  </si>
  <si>
    <t>8.97789030063333e-05</t>
  </si>
  <si>
    <t>Zfp808</t>
  </si>
  <si>
    <t>1.62191965577326</t>
  </si>
  <si>
    <t>0.0285644594045386</t>
  </si>
  <si>
    <t>1.61899412545165</t>
  </si>
  <si>
    <t>0.00388228829498211</t>
  </si>
  <si>
    <t>Birc5</t>
  </si>
  <si>
    <t>1.61736350730191</t>
  </si>
  <si>
    <t>0.000101589993558184</t>
  </si>
  <si>
    <t>1.61537716704333</t>
  </si>
  <si>
    <t>0.00274054105767904</t>
  </si>
  <si>
    <t>Nos3</t>
  </si>
  <si>
    <t>1.61448114111199</t>
  </si>
  <si>
    <t>0.000293147809865017</t>
  </si>
  <si>
    <t>1.61428041878217</t>
  </si>
  <si>
    <t>0.0113935570104525</t>
  </si>
  <si>
    <t>LOC118568684</t>
  </si>
  <si>
    <t>1.61031578741157</t>
  </si>
  <si>
    <t>0.00643487531979585</t>
  </si>
  <si>
    <t>1.60987033421018</t>
  </si>
  <si>
    <t>0.000102714969920206</t>
  </si>
  <si>
    <t>1.60593989682001</t>
  </si>
  <si>
    <t>0.000109927636714669</t>
  </si>
  <si>
    <t>Gp9</t>
  </si>
  <si>
    <t>1.59997131040819</t>
  </si>
  <si>
    <t>0.0101943647533059</t>
  </si>
  <si>
    <t>1.59686310093969</t>
  </si>
  <si>
    <t>1.57794499049075e-11</t>
  </si>
  <si>
    <t>1.59533683005743</t>
  </si>
  <si>
    <t>0.000441846719435432</t>
  </si>
  <si>
    <t>1.59022396650375</t>
  </si>
  <si>
    <t>0.0478918390503243</t>
  </si>
  <si>
    <t>1.58520632502038</t>
  </si>
  <si>
    <t>0.0175289810601083</t>
  </si>
  <si>
    <t>Zbed5</t>
  </si>
  <si>
    <t>1.58491846209313</t>
  </si>
  <si>
    <t>8.4504792444482e-05</t>
  </si>
  <si>
    <t>Plk3</t>
  </si>
  <si>
    <t>1.58361786289568</t>
  </si>
  <si>
    <t>1.32295720623786e-12</t>
  </si>
  <si>
    <t>Gnaz</t>
  </si>
  <si>
    <t>1.58251712326631</t>
  </si>
  <si>
    <t>0.0239838130191186</t>
  </si>
  <si>
    <t>Cit</t>
  </si>
  <si>
    <t>1.58063203115691</t>
  </si>
  <si>
    <t>9.17756529664928e-09</t>
  </si>
  <si>
    <t>LOC108167751</t>
  </si>
  <si>
    <t>1.57897939682396</t>
  </si>
  <si>
    <t>0.00268745826004538</t>
  </si>
  <si>
    <t>1.57871920676589</t>
  </si>
  <si>
    <t>0.0345667468759336</t>
  </si>
  <si>
    <t>1.57020897699569</t>
  </si>
  <si>
    <t>6.82223722478522e-05</t>
  </si>
  <si>
    <t>LOC118567442</t>
  </si>
  <si>
    <t>1.56071450489702</t>
  </si>
  <si>
    <t>0.000788514708442766</t>
  </si>
  <si>
    <t>1.5605149446141</t>
  </si>
  <si>
    <t>0.000237430885783812</t>
  </si>
  <si>
    <t>Tlcd1</t>
  </si>
  <si>
    <t>1.56030433158464</t>
  </si>
  <si>
    <t>4.59347432603606e-12</t>
  </si>
  <si>
    <t>1.55645123664119</t>
  </si>
  <si>
    <t>0.00996748243752689</t>
  </si>
  <si>
    <t>Hmcn1</t>
  </si>
  <si>
    <t>1.5558883709573</t>
  </si>
  <si>
    <t>4.99167877952283e-05</t>
  </si>
  <si>
    <t>Prc1</t>
  </si>
  <si>
    <t>1.5465069397429</t>
  </si>
  <si>
    <t>0.018508277955318</t>
  </si>
  <si>
    <t>Afap1l2</t>
  </si>
  <si>
    <t>1.54563828503703</t>
  </si>
  <si>
    <t>0.00444394151666261</t>
  </si>
  <si>
    <t>Kif15</t>
  </si>
  <si>
    <t>1.54202958430457</t>
  </si>
  <si>
    <t>0.00293495306148088</t>
  </si>
  <si>
    <t>1.54128133775113</t>
  </si>
  <si>
    <t>0.000320468424833982</t>
  </si>
  <si>
    <t>H2-Q7</t>
  </si>
  <si>
    <t>1.54056853203905</t>
  </si>
  <si>
    <t>0.00278664670746536</t>
  </si>
  <si>
    <t>Gbp3</t>
  </si>
  <si>
    <t>1.53695260304956</t>
  </si>
  <si>
    <t>3.57030133517385e-07</t>
  </si>
  <si>
    <t>1.53328119583836</t>
  </si>
  <si>
    <t>1.44196068725085e-06</t>
  </si>
  <si>
    <t>1.53075567974892</t>
  </si>
  <si>
    <t>0.0204003909606657</t>
  </si>
  <si>
    <t>Cep112</t>
  </si>
  <si>
    <t>1.5305818776988</t>
  </si>
  <si>
    <t>0.00616294753166486</t>
  </si>
  <si>
    <t>Mettl7a3</t>
  </si>
  <si>
    <t>1.52297889956455</t>
  </si>
  <si>
    <t>0.0169798864315879</t>
  </si>
  <si>
    <t>1.52123604917884</t>
  </si>
  <si>
    <t>6.60692958692166e-11</t>
  </si>
  <si>
    <t>1.52102153120441</t>
  </si>
  <si>
    <t>0.00415957776190948</t>
  </si>
  <si>
    <t>Tmcc2</t>
  </si>
  <si>
    <t>1.51891847544551</t>
  </si>
  <si>
    <t>0.000264365072692593</t>
  </si>
  <si>
    <t>1.51367933399985</t>
  </si>
  <si>
    <t>0.0369981493153473</t>
  </si>
  <si>
    <t>Robo1</t>
  </si>
  <si>
    <t>1.50077538587684</t>
  </si>
  <si>
    <t>0.000489927847527161</t>
  </si>
  <si>
    <t>1.4970021852878</t>
  </si>
  <si>
    <t>6.65435921815005e-13</t>
  </si>
  <si>
    <t>E2f7</t>
  </si>
  <si>
    <t>1.49021929453547</t>
  </si>
  <si>
    <t>0.0237887922494388</t>
  </si>
  <si>
    <t>1.4860276372281</t>
  </si>
  <si>
    <t>0.00601394294032642</t>
  </si>
  <si>
    <t>1.48436534731486</t>
  </si>
  <si>
    <t>0.0202309892108039</t>
  </si>
  <si>
    <t>1.48101949105442</t>
  </si>
  <si>
    <t>0.0235904318145031</t>
  </si>
  <si>
    <t>Mkln1os</t>
  </si>
  <si>
    <t>1.48053586440598</t>
  </si>
  <si>
    <t>0.030752467136252</t>
  </si>
  <si>
    <t>Cyp3a59</t>
  </si>
  <si>
    <t>1.47288613697221</t>
  </si>
  <si>
    <t>1.9811574909589e-06</t>
  </si>
  <si>
    <t>1.46760966812224</t>
  </si>
  <si>
    <t>3.14927368770343e-18</t>
  </si>
  <si>
    <t>1.46477428073354</t>
  </si>
  <si>
    <t>0.0101262968564441</t>
  </si>
  <si>
    <t>LOC115488070</t>
  </si>
  <si>
    <t>1.46178129440239</t>
  </si>
  <si>
    <t>0.0227816443292754</t>
  </si>
  <si>
    <t>1.4604891719223</t>
  </si>
  <si>
    <t>1.02954385692814e-06</t>
  </si>
  <si>
    <t>1.4588549204667</t>
  </si>
  <si>
    <t>0.00914623267298329</t>
  </si>
  <si>
    <t>Dbf4</t>
  </si>
  <si>
    <t>1.4579848282567</t>
  </si>
  <si>
    <t>0.00200273822968221</t>
  </si>
  <si>
    <t>Ccna2</t>
  </si>
  <si>
    <t>1.45290229703879</t>
  </si>
  <si>
    <t>0.00837811101885284</t>
  </si>
  <si>
    <t>Ccdc18</t>
  </si>
  <si>
    <t>1.44782276455097</t>
  </si>
  <si>
    <t>0.00316298011044497</t>
  </si>
  <si>
    <t>1.44755771075043</t>
  </si>
  <si>
    <t>1.56892733751047e-10</t>
  </si>
  <si>
    <t>Sybu</t>
  </si>
  <si>
    <t>1.44127770866011</t>
  </si>
  <si>
    <t>0.0318577808730388</t>
  </si>
  <si>
    <t>1.43863895225719</t>
  </si>
  <si>
    <t>0.00797819550822037</t>
  </si>
  <si>
    <t>Aim2</t>
  </si>
  <si>
    <t>1.4322396160875</t>
  </si>
  <si>
    <t>4.59247500689538e-06</t>
  </si>
  <si>
    <t>Cpsf4l</t>
  </si>
  <si>
    <t>1.42994309718134</t>
  </si>
  <si>
    <t>0.00058484267074383</t>
  </si>
  <si>
    <t>Dio3os</t>
  </si>
  <si>
    <t>1.4295719905012</t>
  </si>
  <si>
    <t>0.00707062907644634</t>
  </si>
  <si>
    <t>Kif20b</t>
  </si>
  <si>
    <t>1.42803637015357</t>
  </si>
  <si>
    <t>0.00377404773634004</t>
  </si>
  <si>
    <t>Caprin2</t>
  </si>
  <si>
    <t>1.42447352827614</t>
  </si>
  <si>
    <t>0.00147281497336939</t>
  </si>
  <si>
    <t>1.42390206472013</t>
  </si>
  <si>
    <t>9.26265038049875e-05</t>
  </si>
  <si>
    <t>LOC118568000</t>
  </si>
  <si>
    <t>1.42113844117817</t>
  </si>
  <si>
    <t>0.0147332208682121</t>
  </si>
  <si>
    <t>1.41731775798796</t>
  </si>
  <si>
    <t>0.000164860347252257</t>
  </si>
  <si>
    <t>Cyp17a1</t>
  </si>
  <si>
    <t>1.40703888967861</t>
  </si>
  <si>
    <t>0.00290579228820631</t>
  </si>
  <si>
    <t>1.40674819085095</t>
  </si>
  <si>
    <t>0.000318990644211153</t>
  </si>
  <si>
    <t>1.40120578783454</t>
  </si>
  <si>
    <t>0.0359018698357912</t>
  </si>
  <si>
    <t>1.39104426816837</t>
  </si>
  <si>
    <t>0.00864622031387576</t>
  </si>
  <si>
    <t>Cdca2</t>
  </si>
  <si>
    <t>1.39024758796522</t>
  </si>
  <si>
    <t>0.0334743231675758</t>
  </si>
  <si>
    <t>1.38932114372125</t>
  </si>
  <si>
    <t>0.030159339187265</t>
  </si>
  <si>
    <t>Cdc14a</t>
  </si>
  <si>
    <t>1.38283150773601</t>
  </si>
  <si>
    <t>0.012456408575009</t>
  </si>
  <si>
    <t>1.38085637169666</t>
  </si>
  <si>
    <t>0.000955845733943119</t>
  </si>
  <si>
    <t>1.37869488859594</t>
  </si>
  <si>
    <t>0.00333122243415421</t>
  </si>
  <si>
    <t>1.37772693015055</t>
  </si>
  <si>
    <t>0.0217060146791432</t>
  </si>
  <si>
    <t>1.37762196272857</t>
  </si>
  <si>
    <t>0.000121087887582053</t>
  </si>
  <si>
    <t>1.37641405562218</t>
  </si>
  <si>
    <t>0.00696275561560871</t>
  </si>
  <si>
    <t>Sftpa1</t>
  </si>
  <si>
    <t>1.37366989381123</t>
  </si>
  <si>
    <t>0.00250836333265111</t>
  </si>
  <si>
    <t>Hmgb2</t>
  </si>
  <si>
    <t>1.37138262484653</t>
  </si>
  <si>
    <t>0.000103652159249361</t>
  </si>
  <si>
    <t>1.36299607142284</t>
  </si>
  <si>
    <t>0.00797421710858736</t>
  </si>
  <si>
    <t>Kif23</t>
  </si>
  <si>
    <t>1.36191896196475</t>
  </si>
  <si>
    <t>0.00269303266017455</t>
  </si>
  <si>
    <t>1.36108398676388</t>
  </si>
  <si>
    <t>0.00292943102522842</t>
  </si>
  <si>
    <t>1.36069274765775</t>
  </si>
  <si>
    <t>0.0089205049409748</t>
  </si>
  <si>
    <t>Rmrp</t>
  </si>
  <si>
    <t>1.35982905635704</t>
  </si>
  <si>
    <t>0.0155843714452421</t>
  </si>
  <si>
    <t>1.3576362366326</t>
  </si>
  <si>
    <t>0.000164665629737617</t>
  </si>
  <si>
    <t>Tnfrsf19</t>
  </si>
  <si>
    <t>1.35677650086869</t>
  </si>
  <si>
    <t>0.0117994291246644</t>
  </si>
  <si>
    <t>Runx1</t>
  </si>
  <si>
    <t>1.35313436393486</t>
  </si>
  <si>
    <t>0.00150880581352615</t>
  </si>
  <si>
    <t>1.34937036328074</t>
  </si>
  <si>
    <t>0.00496547125967063</t>
  </si>
  <si>
    <t>Ncmap</t>
  </si>
  <si>
    <t>1.34820111247297</t>
  </si>
  <si>
    <t>0.00561229256214032</t>
  </si>
  <si>
    <t>1.34342361715576</t>
  </si>
  <si>
    <t>0.0327406074075214</t>
  </si>
  <si>
    <t>Ccdc120</t>
  </si>
  <si>
    <t>1.33977203922309</t>
  </si>
  <si>
    <t>0.0056296180146168</t>
  </si>
  <si>
    <t>1.33774364761822</t>
  </si>
  <si>
    <t>5.73650246516274e-07</t>
  </si>
  <si>
    <t>1.33289655224032</t>
  </si>
  <si>
    <t>2.41760542941893e-07</t>
  </si>
  <si>
    <t>1.33256187612353</t>
  </si>
  <si>
    <t>0.00342107434364538</t>
  </si>
  <si>
    <t>Neil2</t>
  </si>
  <si>
    <t>1.33071297494718</t>
  </si>
  <si>
    <t>0.0247111397408299</t>
  </si>
  <si>
    <t>1.33041075449884</t>
  </si>
  <si>
    <t>3.96367765446917e-05</t>
  </si>
  <si>
    <t>1.33031587477941</t>
  </si>
  <si>
    <t>0.00844150265368858</t>
  </si>
  <si>
    <t>1.33008149663056</t>
  </si>
  <si>
    <t>0.0010386318531791</t>
  </si>
  <si>
    <t>1.33006817542931</t>
  </si>
  <si>
    <t>0.0161422081200992</t>
  </si>
  <si>
    <t>Nt5e</t>
  </si>
  <si>
    <t>1.32923629381523</t>
  </si>
  <si>
    <t>0.00412871354483703</t>
  </si>
  <si>
    <t>Samd14</t>
  </si>
  <si>
    <t>1.3270065775515</t>
  </si>
  <si>
    <t>0.0362824831667441</t>
  </si>
  <si>
    <t>1.32529545018761</t>
  </si>
  <si>
    <t>6.60090888371316e-05</t>
  </si>
  <si>
    <t>Cdr2</t>
  </si>
  <si>
    <t>1.32278115249018</t>
  </si>
  <si>
    <t>0.0169059572184884</t>
  </si>
  <si>
    <t>Smc4</t>
  </si>
  <si>
    <t>1.32109039958565</t>
  </si>
  <si>
    <t>3.66506005355883e-07</t>
  </si>
  <si>
    <t>1.3204903029532</t>
  </si>
  <si>
    <t>0.0153735847911911</t>
  </si>
  <si>
    <t>Erbb4</t>
  </si>
  <si>
    <t>1.3177976627668</t>
  </si>
  <si>
    <t>0.00108637698225824</t>
  </si>
  <si>
    <t>1.31691104202734</t>
  </si>
  <si>
    <t>0.0273293297602557</t>
  </si>
  <si>
    <t>1.31652151979047</t>
  </si>
  <si>
    <t>0.00308506768323023</t>
  </si>
  <si>
    <t>Lpin2</t>
  </si>
  <si>
    <t>1.31216648297387</t>
  </si>
  <si>
    <t>1.39111609597596e-07</t>
  </si>
  <si>
    <t>Pltp</t>
  </si>
  <si>
    <t>1.3115986013495</t>
  </si>
  <si>
    <t>9.97243240780266e-06</t>
  </si>
  <si>
    <t>Zgrf1</t>
  </si>
  <si>
    <t>1.31117868736975</t>
  </si>
  <si>
    <t>0.0142951304059614</t>
  </si>
  <si>
    <t>LOC115486429</t>
  </si>
  <si>
    <t>1.31068040890001</t>
  </si>
  <si>
    <t>0.0026731276534178</t>
  </si>
  <si>
    <t>Rad51b</t>
  </si>
  <si>
    <t>1.31047177615382</t>
  </si>
  <si>
    <t>0.0423201443587508</t>
  </si>
  <si>
    <t>1.30764700835756</t>
  </si>
  <si>
    <t>0.0110129060241814</t>
  </si>
  <si>
    <t>Flcn</t>
  </si>
  <si>
    <t>1.30695299854548</t>
  </si>
  <si>
    <t>1.93084123158468e-10</t>
  </si>
  <si>
    <t>1.30465722372175</t>
  </si>
  <si>
    <t>0.0404323397794091</t>
  </si>
  <si>
    <t>Zfp993</t>
  </si>
  <si>
    <t>1.30288850804392</t>
  </si>
  <si>
    <t>0.0138469639587897</t>
  </si>
  <si>
    <t>Atl1</t>
  </si>
  <si>
    <t>1.29992175510059</t>
  </si>
  <si>
    <t>0.0270547935108296</t>
  </si>
  <si>
    <t>LOC118568191</t>
  </si>
  <si>
    <t>1.29542822800304</t>
  </si>
  <si>
    <t>0.000839720600259451</t>
  </si>
  <si>
    <t>1.29322958695177</t>
  </si>
  <si>
    <t>0.00392530451939563</t>
  </si>
  <si>
    <t>1.29097864308298</t>
  </si>
  <si>
    <t>0.000259647175241547</t>
  </si>
  <si>
    <t>1.29045747838529</t>
  </si>
  <si>
    <t>0.0219764302812181</t>
  </si>
  <si>
    <t>1.28985712301634</t>
  </si>
  <si>
    <t>4.38437884996824e-06</t>
  </si>
  <si>
    <t>1.28565326931298</t>
  </si>
  <si>
    <t>0.000617968799744931</t>
  </si>
  <si>
    <t>Ncam2</t>
  </si>
  <si>
    <t>1.28305754854834</t>
  </si>
  <si>
    <t>0.00720238289568473</t>
  </si>
  <si>
    <t>Tctn1</t>
  </si>
  <si>
    <t>1.27934929613669</t>
  </si>
  <si>
    <t>0.00707189014345463</t>
  </si>
  <si>
    <t>1.27701233634032</t>
  </si>
  <si>
    <t>0.0156182049916012</t>
  </si>
  <si>
    <t>1.27669152215454</t>
  </si>
  <si>
    <t>0.000115195784657232</t>
  </si>
  <si>
    <t>1.27654867283837</t>
  </si>
  <si>
    <t>4.99869224883473e-05</t>
  </si>
  <si>
    <t>1.2740131460569</t>
  </si>
  <si>
    <t>0.016536603678141</t>
  </si>
  <si>
    <t>Rwdd3</t>
  </si>
  <si>
    <t>1.27370683966081</t>
  </si>
  <si>
    <t>6.51535917154498e-06</t>
  </si>
  <si>
    <t>Gbp8</t>
  </si>
  <si>
    <t>1.27319574654738</t>
  </si>
  <si>
    <t>5.96002762798099e-06</t>
  </si>
  <si>
    <t>1.26566585741959</t>
  </si>
  <si>
    <t>0.0357687972099949</t>
  </si>
  <si>
    <t>Lrp2bp</t>
  </si>
  <si>
    <t>1.25865506754176</t>
  </si>
  <si>
    <t>0.0486883095840466</t>
  </si>
  <si>
    <t>1.25340083662785</t>
  </si>
  <si>
    <t>0.0211759340891777</t>
  </si>
  <si>
    <t>Kifc5b</t>
  </si>
  <si>
    <t>1.25270596266718</t>
  </si>
  <si>
    <t>0.0090073781850318</t>
  </si>
  <si>
    <t>1.2504640847015</t>
  </si>
  <si>
    <t>0.0214817366261624</t>
  </si>
  <si>
    <t>1.24460441954729</t>
  </si>
  <si>
    <t>0.039759147960066</t>
  </si>
  <si>
    <t>Smc2</t>
  </si>
  <si>
    <t>1.24449593304898</t>
  </si>
  <si>
    <t>0.000840399458232284</t>
  </si>
  <si>
    <t>Il18rap</t>
  </si>
  <si>
    <t>1.24422795640188</t>
  </si>
  <si>
    <t>0.0136238221266474</t>
  </si>
  <si>
    <t>1.24350839204897</t>
  </si>
  <si>
    <t>0.0208796874013476</t>
  </si>
  <si>
    <t>1.24285363809949</t>
  </si>
  <si>
    <t>0.0255652825871124</t>
  </si>
  <si>
    <t>Resf1</t>
  </si>
  <si>
    <t>1.24014415251314</t>
  </si>
  <si>
    <t>3.12992395670379e-07</t>
  </si>
  <si>
    <t>Cd274</t>
  </si>
  <si>
    <t>1.23904350767906</t>
  </si>
  <si>
    <t>0.00205537847968935</t>
  </si>
  <si>
    <t>H2-K2</t>
  </si>
  <si>
    <t>1.23854984790817</t>
  </si>
  <si>
    <t>9.70193086566388e-07</t>
  </si>
  <si>
    <t>Naip3-ps1</t>
  </si>
  <si>
    <t>1.2382121637881</t>
  </si>
  <si>
    <t>5.5672496810796e-06</t>
  </si>
  <si>
    <t>LOC115490527</t>
  </si>
  <si>
    <t>1.23778439746985</t>
  </si>
  <si>
    <t>0.038349833207968</t>
  </si>
  <si>
    <t>Mfsd2a</t>
  </si>
  <si>
    <t>1.23494573659586</t>
  </si>
  <si>
    <t>0.00142031323952511</t>
  </si>
  <si>
    <t>1.23292370801906</t>
  </si>
  <si>
    <t>0.0279569625315313</t>
  </si>
  <si>
    <t>Gpr162</t>
  </si>
  <si>
    <t>1.23193541464808</t>
  </si>
  <si>
    <t>0.0313810745781399</t>
  </si>
  <si>
    <t>1.2298213545124</t>
  </si>
  <si>
    <t>1.18302673272528e-06</t>
  </si>
  <si>
    <t>1.22682127557919</t>
  </si>
  <si>
    <t>6.31974655253686e-06</t>
  </si>
  <si>
    <t>LOC118568748</t>
  </si>
  <si>
    <t>1.22510254147018</t>
  </si>
  <si>
    <t>0.00206573618388524</t>
  </si>
  <si>
    <t>Nr1h5</t>
  </si>
  <si>
    <t>1.22421097685443</t>
  </si>
  <si>
    <t>2.40630816449691e-05</t>
  </si>
  <si>
    <t>Cep70</t>
  </si>
  <si>
    <t>1.22160493140536</t>
  </si>
  <si>
    <t>0.000101022452831117</t>
  </si>
  <si>
    <t>1.22123472276551</t>
  </si>
  <si>
    <t>1.05699088578843e-05</t>
  </si>
  <si>
    <t>1.2203629888036</t>
  </si>
  <si>
    <t>0.0380627541013518</t>
  </si>
  <si>
    <t>Adgrl3</t>
  </si>
  <si>
    <t>1.21988027313897</t>
  </si>
  <si>
    <t>0.0154321289075141</t>
  </si>
  <si>
    <t>Tlr1</t>
  </si>
  <si>
    <t>1.21960768965902</t>
  </si>
  <si>
    <t>0.00154110002154047</t>
  </si>
  <si>
    <t>Spata24</t>
  </si>
  <si>
    <t>1.2193086213693</t>
  </si>
  <si>
    <t>0.0305500323199554</t>
  </si>
  <si>
    <t>1.21896244467496</t>
  </si>
  <si>
    <t>0.00212357746612521</t>
  </si>
  <si>
    <t>Tox</t>
  </si>
  <si>
    <t>1.21485333015861</t>
  </si>
  <si>
    <t>1.0051783011567e-07</t>
  </si>
  <si>
    <t>1.21453167428395</t>
  </si>
  <si>
    <t>1.75688627365839e-05</t>
  </si>
  <si>
    <t>LOC118568219</t>
  </si>
  <si>
    <t>1.21439633219593</t>
  </si>
  <si>
    <t>0.0226227734920568</t>
  </si>
  <si>
    <t>Cyp2a5</t>
  </si>
  <si>
    <t>1.21409030836617</t>
  </si>
  <si>
    <t>0.0193874035483128</t>
  </si>
  <si>
    <t>1.21381708821838</t>
  </si>
  <si>
    <t>0.000122563659110029</t>
  </si>
  <si>
    <t>Mettl27</t>
  </si>
  <si>
    <t>1.2122147322525</t>
  </si>
  <si>
    <t>4.07966660603986e-07</t>
  </si>
  <si>
    <t>Cip2a</t>
  </si>
  <si>
    <t>1.21078524776823</t>
  </si>
  <si>
    <t>0.0431623117390983</t>
  </si>
  <si>
    <t>Lmntd2</t>
  </si>
  <si>
    <t>1.20666671423339</t>
  </si>
  <si>
    <t>0.000865332497404435</t>
  </si>
  <si>
    <t>1.20487508863689</t>
  </si>
  <si>
    <t>0.000429505921591869</t>
  </si>
  <si>
    <t>Osmr</t>
  </si>
  <si>
    <t>1.20178809422759</t>
  </si>
  <si>
    <t>0.00470440242700874</t>
  </si>
  <si>
    <t>Pcsk4</t>
  </si>
  <si>
    <t>1.19280496540876</t>
  </si>
  <si>
    <t>9.4885325296692e-06</t>
  </si>
  <si>
    <t>Naip5</t>
  </si>
  <si>
    <t>1.19149480647763</t>
  </si>
  <si>
    <t>3.19183856382075e-06</t>
  </si>
  <si>
    <t>Cdca8</t>
  </si>
  <si>
    <t>1.19146141265154</t>
  </si>
  <si>
    <t>0.0217356388746713</t>
  </si>
  <si>
    <t>1.18789105606513</t>
  </si>
  <si>
    <t>0.00962028444584095</t>
  </si>
  <si>
    <t>1.18554631118247</t>
  </si>
  <si>
    <t>0.0066140921866384</t>
  </si>
  <si>
    <t>Zfp90</t>
  </si>
  <si>
    <t>1.18484587220956</t>
  </si>
  <si>
    <t>0.00188782052187936</t>
  </si>
  <si>
    <t>Cklf</t>
  </si>
  <si>
    <t>1.1834369595286</t>
  </si>
  <si>
    <t>0.040597315879515</t>
  </si>
  <si>
    <t>TrnY</t>
  </si>
  <si>
    <t>1.18293283669779</t>
  </si>
  <si>
    <t>0.00359025707316482</t>
  </si>
  <si>
    <t>Cacnb1</t>
  </si>
  <si>
    <t>1.18194550617242</t>
  </si>
  <si>
    <t>0.0110556348048253</t>
  </si>
  <si>
    <t>1.18036509664269</t>
  </si>
  <si>
    <t>1.08898039374142e-05</t>
  </si>
  <si>
    <t>Ifit2</t>
  </si>
  <si>
    <t>1.17841151665756</t>
  </si>
  <si>
    <t>0.00591636047498975</t>
  </si>
  <si>
    <t>1.17783018891791</t>
  </si>
  <si>
    <t>0.0425665844460267</t>
  </si>
  <si>
    <t>1.17760429692349</t>
  </si>
  <si>
    <t>0.000835032781049339</t>
  </si>
  <si>
    <t>Spred3</t>
  </si>
  <si>
    <t>1.17657447822074</t>
  </si>
  <si>
    <t>0.0336586086110923</t>
  </si>
  <si>
    <t>TrnC</t>
  </si>
  <si>
    <t>1.1759026508686</t>
  </si>
  <si>
    <t>3.34620615858426e-07</t>
  </si>
  <si>
    <t>1.17174355104805</t>
  </si>
  <si>
    <t>0.0251819011339748</t>
  </si>
  <si>
    <t>1.17043124064031</t>
  </si>
  <si>
    <t>0.0489584748102838</t>
  </si>
  <si>
    <t>Tal1</t>
  </si>
  <si>
    <t>1.17038618604333</t>
  </si>
  <si>
    <t>0.0127227616243523</t>
  </si>
  <si>
    <t>Lig1</t>
  </si>
  <si>
    <t>1.16836741387297</t>
  </si>
  <si>
    <t>0.00159419115060745</t>
  </si>
  <si>
    <t>1.16772376890736</t>
  </si>
  <si>
    <t>1.71316219669244e-06</t>
  </si>
  <si>
    <t>1.16368403772032</t>
  </si>
  <si>
    <t>0.00138271647604705</t>
  </si>
  <si>
    <t>1.16316614401903</t>
  </si>
  <si>
    <t>0.0212518610237781</t>
  </si>
  <si>
    <t>1.16296120825914</t>
  </si>
  <si>
    <t>0.0332769606802519</t>
  </si>
  <si>
    <t>1.16212510782154</t>
  </si>
  <si>
    <t>0.000871439574335037</t>
  </si>
  <si>
    <t>Smyd4</t>
  </si>
  <si>
    <t>1.16182035676818</t>
  </si>
  <si>
    <t>0.0432066773667232</t>
  </si>
  <si>
    <t>1.16137211511516</t>
  </si>
  <si>
    <t>6.66878597700003e-07</t>
  </si>
  <si>
    <t>1.1609288335172</t>
  </si>
  <si>
    <t>6.30820586035703e-05</t>
  </si>
  <si>
    <t>Grk3</t>
  </si>
  <si>
    <t>1.16071794505367</t>
  </si>
  <si>
    <t>2.89329327544221e-08</t>
  </si>
  <si>
    <t>1.16039093969608</t>
  </si>
  <si>
    <t>1.92289053056237e-07</t>
  </si>
  <si>
    <t>Cd300lb</t>
  </si>
  <si>
    <t>1.15995099985646</t>
  </si>
  <si>
    <t>0.021292002933501</t>
  </si>
  <si>
    <t>1.15670223140236</t>
  </si>
  <si>
    <t>0.0100319774731205</t>
  </si>
  <si>
    <t>Arsa</t>
  </si>
  <si>
    <t>1.15584263995162</t>
  </si>
  <si>
    <t>1.07998847856014e-06</t>
  </si>
  <si>
    <t>Adgrg3</t>
  </si>
  <si>
    <t>1.15429144849248</t>
  </si>
  <si>
    <t>0.000114754435027579</t>
  </si>
  <si>
    <t>Alox12</t>
  </si>
  <si>
    <t>1.15355653814432</t>
  </si>
  <si>
    <t>0.0214635339029346</t>
  </si>
  <si>
    <t>Myo9a</t>
  </si>
  <si>
    <t>1.15279098764183</t>
  </si>
  <si>
    <t>1.46683279323294e-06</t>
  </si>
  <si>
    <t>Aoah</t>
  </si>
  <si>
    <t>1.1527051522495</t>
  </si>
  <si>
    <t>0.0043735275403915</t>
  </si>
  <si>
    <t>1.15027314403313</t>
  </si>
  <si>
    <t>0.0453563965330939</t>
  </si>
  <si>
    <t>1.14796325887802</t>
  </si>
  <si>
    <t>0.0338595948286792</t>
  </si>
  <si>
    <t>1.14787072931595</t>
  </si>
  <si>
    <t>0.000785939460750182</t>
  </si>
  <si>
    <t>Plgrkt</t>
  </si>
  <si>
    <t>1.14781831956475</t>
  </si>
  <si>
    <t>1.22981124260026e-06</t>
  </si>
  <si>
    <t>1.14495384202331</t>
  </si>
  <si>
    <t>0.0228405316336862</t>
  </si>
  <si>
    <t>Snord3a</t>
  </si>
  <si>
    <t>1.14490807539575</t>
  </si>
  <si>
    <t>0.0260741123069883</t>
  </si>
  <si>
    <t>1.14324364628371</t>
  </si>
  <si>
    <t>0.0477226798896941</t>
  </si>
  <si>
    <t>Spata7</t>
  </si>
  <si>
    <t>1.14269317423858</t>
  </si>
  <si>
    <t>0.0250476576561132</t>
  </si>
  <si>
    <t>1.14197157735856</t>
  </si>
  <si>
    <t>0.0379436773247462</t>
  </si>
  <si>
    <t>Ppfia2</t>
  </si>
  <si>
    <t>1.14076526341981</t>
  </si>
  <si>
    <t>0.0326977248519106</t>
  </si>
  <si>
    <t>Nlrp1b</t>
  </si>
  <si>
    <t>1.13747535912555</t>
  </si>
  <si>
    <t>4.63005984933967e-06</t>
  </si>
  <si>
    <t>1.1366693862231</t>
  </si>
  <si>
    <t>6.76930978005457e-05</t>
  </si>
  <si>
    <t>1.13470823635558</t>
  </si>
  <si>
    <t>0.00975205630027495</t>
  </si>
  <si>
    <t>1.13114956294189</t>
  </si>
  <si>
    <t>3.4204709859055e-05</t>
  </si>
  <si>
    <t>1.12572748188025</t>
  </si>
  <si>
    <t>0.000451609389440201</t>
  </si>
  <si>
    <t>1.12559429513516</t>
  </si>
  <si>
    <t>0.00361646538142288</t>
  </si>
  <si>
    <t>Gdf15</t>
  </si>
  <si>
    <t>1.12420569977457</t>
  </si>
  <si>
    <t>0.00461493376144453</t>
  </si>
  <si>
    <t>1.12340743321548</t>
  </si>
  <si>
    <t>4.78287960810825e-05</t>
  </si>
  <si>
    <t>1.1231304636666</t>
  </si>
  <si>
    <t>1.75721221837651e-06</t>
  </si>
  <si>
    <t>Fbxo31</t>
  </si>
  <si>
    <t>1.12263776312762</t>
  </si>
  <si>
    <t>0.000102965475925156</t>
  </si>
  <si>
    <t>1.12193793005608</t>
  </si>
  <si>
    <t>0.0389320261180105</t>
  </si>
  <si>
    <t>1.11976849004136</t>
  </si>
  <si>
    <t>0.0433388072501659</t>
  </si>
  <si>
    <t>Ccdc57</t>
  </si>
  <si>
    <t>1.11820222129696</t>
  </si>
  <si>
    <t>0.00210843717410054</t>
  </si>
  <si>
    <t>Klf1</t>
  </si>
  <si>
    <t>1.11734968253726</t>
  </si>
  <si>
    <t>0.00185553805407166</t>
  </si>
  <si>
    <t>1.1165596134354</t>
  </si>
  <si>
    <t>0.000802053682071659</t>
  </si>
  <si>
    <t>Thsd7a</t>
  </si>
  <si>
    <t>1.11400726052041</t>
  </si>
  <si>
    <t>0.0446129906892968</t>
  </si>
  <si>
    <t>LOC118567910</t>
  </si>
  <si>
    <t>1.11300914842156</t>
  </si>
  <si>
    <t>0.0284068889093984</t>
  </si>
  <si>
    <t>1.11158804013935</t>
  </si>
  <si>
    <t>7.9078775231506e-06</t>
  </si>
  <si>
    <t>1.11115146303692</t>
  </si>
  <si>
    <t>7.81570218945796e-05</t>
  </si>
  <si>
    <t>Pygm</t>
  </si>
  <si>
    <t>1.11072661097281</t>
  </si>
  <si>
    <t>0.0458862732216802</t>
  </si>
  <si>
    <t>1.11040388939564</t>
  </si>
  <si>
    <t>1.69863743795202e-05</t>
  </si>
  <si>
    <t>Mbnl3</t>
  </si>
  <si>
    <t>1.10617071912516</t>
  </si>
  <si>
    <t>0.0168186297919238</t>
  </si>
  <si>
    <t>Ripply3</t>
  </si>
  <si>
    <t>1.10450397957491</t>
  </si>
  <si>
    <t>0.0288984311308931</t>
  </si>
  <si>
    <t>Anxa3</t>
  </si>
  <si>
    <t>1.10431755885697</t>
  </si>
  <si>
    <t>0.0113285121071139</t>
  </si>
  <si>
    <t>Osgin2</t>
  </si>
  <si>
    <t>1.10237629182928</t>
  </si>
  <si>
    <t>0.0493838060863591</t>
  </si>
  <si>
    <t>1.10158897841955</t>
  </si>
  <si>
    <t>0.000569650648937435</t>
  </si>
  <si>
    <t>1.10134506580969</t>
  </si>
  <si>
    <t>1.4037188154825e-05</t>
  </si>
  <si>
    <t>1.10018426585736</t>
  </si>
  <si>
    <t>1.83806277735053e-05</t>
  </si>
  <si>
    <t>Prkn</t>
  </si>
  <si>
    <t>1.09987865380074</t>
  </si>
  <si>
    <t>6.1881452229483e-05</t>
  </si>
  <si>
    <t>Lepr</t>
  </si>
  <si>
    <t>1.0975579216006</t>
  </si>
  <si>
    <t>0.00520600851423855</t>
  </si>
  <si>
    <t>1.09590502573154</t>
  </si>
  <si>
    <t>0.00093331104200828</t>
  </si>
  <si>
    <t>1.09590055597698</t>
  </si>
  <si>
    <t>0.00682048655772256</t>
  </si>
  <si>
    <t>Efcc1</t>
  </si>
  <si>
    <t>1.09571649899976</t>
  </si>
  <si>
    <t>0.00038431662884443</t>
  </si>
  <si>
    <t>Cenpa</t>
  </si>
  <si>
    <t>1.09353005484062</t>
  </si>
  <si>
    <t>0.000275634334049399</t>
  </si>
  <si>
    <t>1.09204700110714</t>
  </si>
  <si>
    <t>0.00774706732889424</t>
  </si>
  <si>
    <t>Lilr4b</t>
  </si>
  <si>
    <t>1.09127107956327</t>
  </si>
  <si>
    <t>0.00998313013087973</t>
  </si>
  <si>
    <t>Vrk2</t>
  </si>
  <si>
    <t>1.08936122565059</t>
  </si>
  <si>
    <t>0.0194119763269007</t>
  </si>
  <si>
    <t>1.08864243915792</t>
  </si>
  <si>
    <t>0.037920334396765</t>
  </si>
  <si>
    <t>Casp4</t>
  </si>
  <si>
    <t>1.08464310335451</t>
  </si>
  <si>
    <t>0.000908139156639018</t>
  </si>
  <si>
    <t>Sult5a1</t>
  </si>
  <si>
    <t>1.0836122056013</t>
  </si>
  <si>
    <t>1.50500404106534e-06</t>
  </si>
  <si>
    <t>1.08324244698539</t>
  </si>
  <si>
    <t>0.0209692025128999</t>
  </si>
  <si>
    <t>Adam11</t>
  </si>
  <si>
    <t>1.0806427987826</t>
  </si>
  <si>
    <t>0.00106415264657397</t>
  </si>
  <si>
    <t>1.07985171976819</t>
  </si>
  <si>
    <t>1.15330888482285e-06</t>
  </si>
  <si>
    <t>1.07951139620527</t>
  </si>
  <si>
    <t>0.00246607653539105</t>
  </si>
  <si>
    <t>LOC102632541</t>
  </si>
  <si>
    <t>1.07778755898743</t>
  </si>
  <si>
    <t>0.0120620598940548</t>
  </si>
  <si>
    <t>Bora</t>
  </si>
  <si>
    <t>1.07591114574962</t>
  </si>
  <si>
    <t>0.00994205323067059</t>
  </si>
  <si>
    <t>1.07557198610029</t>
  </si>
  <si>
    <t>0.0458525410378881</t>
  </si>
  <si>
    <t>1.07440647946786</t>
  </si>
  <si>
    <t>0.000836234524097151</t>
  </si>
  <si>
    <t>1.07396155362005</t>
  </si>
  <si>
    <t>0.0292214512632731</t>
  </si>
  <si>
    <t>Cep152</t>
  </si>
  <si>
    <t>1.07005322823846</t>
  </si>
  <si>
    <t>0.000389256505992096</t>
  </si>
  <si>
    <t>1.07004819953277</t>
  </si>
  <si>
    <t>0.0154611156287008</t>
  </si>
  <si>
    <t>1.06728157452234</t>
  </si>
  <si>
    <t>0.00229174658641203</t>
  </si>
  <si>
    <t>1.06585092159848</t>
  </si>
  <si>
    <t>0.022668736238824</t>
  </si>
  <si>
    <t>ND3</t>
  </si>
  <si>
    <t>1.06462196980982</t>
  </si>
  <si>
    <t>4.83581116784808e-08</t>
  </si>
  <si>
    <t>1.06395414379608</t>
  </si>
  <si>
    <t>0.000114492250804601</t>
  </si>
  <si>
    <t>Pkd1l3</t>
  </si>
  <si>
    <t>1.06383686678479</t>
  </si>
  <si>
    <t>0.0189301088027389</t>
  </si>
  <si>
    <t>1.06266017039374</t>
  </si>
  <si>
    <t>4.3241363232108e-05</t>
  </si>
  <si>
    <t>Rpa4</t>
  </si>
  <si>
    <t>1.06235917632058</t>
  </si>
  <si>
    <t>0.0385431125584459</t>
  </si>
  <si>
    <t>Map3k5</t>
  </si>
  <si>
    <t>1.06196297660988</t>
  </si>
  <si>
    <t>1.61680678424894e-05</t>
  </si>
  <si>
    <t>1.06104348262071</t>
  </si>
  <si>
    <t>0.000241324097214953</t>
  </si>
  <si>
    <t>Dipk1a</t>
  </si>
  <si>
    <t>1.06087501389526</t>
  </si>
  <si>
    <t>0.0454685006479308</t>
  </si>
  <si>
    <t>LOC115490109</t>
  </si>
  <si>
    <t>1.0598151502599</t>
  </si>
  <si>
    <t>0.00430267515265035</t>
  </si>
  <si>
    <t>Retreg1</t>
  </si>
  <si>
    <t>1.05977199016812</t>
  </si>
  <si>
    <t>2.62951044149939e-09</t>
  </si>
  <si>
    <t>1.05914225340717</t>
  </si>
  <si>
    <t>0.00136334825267355</t>
  </si>
  <si>
    <t>Armcx5</t>
  </si>
  <si>
    <t>1.05864062053726</t>
  </si>
  <si>
    <t>0.0241026867630849</t>
  </si>
  <si>
    <t>Fpr2</t>
  </si>
  <si>
    <t>1.05858611243359</t>
  </si>
  <si>
    <t>0.011633388209193</t>
  </si>
  <si>
    <t>Itgax</t>
  </si>
  <si>
    <t>1.05647490600087</t>
  </si>
  <si>
    <t>0.00810906199985659</t>
  </si>
  <si>
    <t>1.05624867829039</t>
  </si>
  <si>
    <t>0.00384844922659886</t>
  </si>
  <si>
    <t>Grb10</t>
  </si>
  <si>
    <t>1.05540158680284</t>
  </si>
  <si>
    <t>0.0276897113222712</t>
  </si>
  <si>
    <t>1.05452717309669</t>
  </si>
  <si>
    <t>0.0305035946993217</t>
  </si>
  <si>
    <t>Hmgb1-rs16</t>
  </si>
  <si>
    <t>1.05441037666663</t>
  </si>
  <si>
    <t>0.00219253113100181</t>
  </si>
  <si>
    <t>1.05388977254673</t>
  </si>
  <si>
    <t>0.000301777783387424</t>
  </si>
  <si>
    <t>1.05373066849783</t>
  </si>
  <si>
    <t>0.000404375060779786</t>
  </si>
  <si>
    <t>Klhl31</t>
  </si>
  <si>
    <t>1.0532771854205</t>
  </si>
  <si>
    <t>0.0491059051794016</t>
  </si>
  <si>
    <t>1.05301564364058</t>
  </si>
  <si>
    <t>0.000106978343522745</t>
  </si>
  <si>
    <t>1.05245680049245</t>
  </si>
  <si>
    <t>0.0157444665598069</t>
  </si>
  <si>
    <t>1.05032222325366</t>
  </si>
  <si>
    <t>3.10785311702807e-12</t>
  </si>
  <si>
    <t>1.05029083038807</t>
  </si>
  <si>
    <t>0.000116171373221501</t>
  </si>
  <si>
    <t>1.04985361121979</t>
  </si>
  <si>
    <t>0.00101242391210283</t>
  </si>
  <si>
    <t>Slc25a27</t>
  </si>
  <si>
    <t>1.0476924305014</t>
  </si>
  <si>
    <t>0.00571916125070685</t>
  </si>
  <si>
    <t>Lama5</t>
  </si>
  <si>
    <t>1.04743858482081</t>
  </si>
  <si>
    <t>0.044368483682259</t>
  </si>
  <si>
    <t>Acss3</t>
  </si>
  <si>
    <t>1.04723685267085</t>
  </si>
  <si>
    <t>0.0039388376700739</t>
  </si>
  <si>
    <t>Ccnl1</t>
  </si>
  <si>
    <t>1.0457802851319</t>
  </si>
  <si>
    <t>8.35443428798035e-09</t>
  </si>
  <si>
    <t>Rpl28-ps3</t>
  </si>
  <si>
    <t>1.04569716493979</t>
  </si>
  <si>
    <t>0.0487522343897868</t>
  </si>
  <si>
    <t>Cep57</t>
  </si>
  <si>
    <t>1.04507110097699</t>
  </si>
  <si>
    <t>0.001010707445286</t>
  </si>
  <si>
    <t>1.04289986734187</t>
  </si>
  <si>
    <t>6.97351863984775e-06</t>
  </si>
  <si>
    <t>Zcchc3</t>
  </si>
  <si>
    <t>1.04188168199279</t>
  </si>
  <si>
    <t>0.0461939434859165</t>
  </si>
  <si>
    <t>AW549542</t>
  </si>
  <si>
    <t>1.04125490219399</t>
  </si>
  <si>
    <t>7.46309814217354e-08</t>
  </si>
  <si>
    <t>TrnW</t>
  </si>
  <si>
    <t>1.04103408762131</t>
  </si>
  <si>
    <t>0.0485263535946241</t>
  </si>
  <si>
    <t>Myof</t>
  </si>
  <si>
    <t>1.0358977288729</t>
  </si>
  <si>
    <t>0.0121302782616763</t>
  </si>
  <si>
    <t>1.03314114197213</t>
  </si>
  <si>
    <t>0.00428872528459346</t>
  </si>
  <si>
    <t>1.0330212227885</t>
  </si>
  <si>
    <t>0.0200921571262708</t>
  </si>
  <si>
    <t>LOC118568198</t>
  </si>
  <si>
    <t>1.03103424170321</t>
  </si>
  <si>
    <t>0.0122065737041957</t>
  </si>
  <si>
    <t>Prrt1</t>
  </si>
  <si>
    <t>1.03049605771176</t>
  </si>
  <si>
    <t>0.0396433781989915</t>
  </si>
  <si>
    <t>Tacc3</t>
  </si>
  <si>
    <t>1.02993360137777</t>
  </si>
  <si>
    <t>0.0353628686042926</t>
  </si>
  <si>
    <t>1.02931664033855</t>
  </si>
  <si>
    <t>5.44518953546875e-05</t>
  </si>
  <si>
    <t>1.02791961821242</t>
  </si>
  <si>
    <t>0.00664813005995024</t>
  </si>
  <si>
    <t>1.02693123798725</t>
  </si>
  <si>
    <t>0.0489531168830008</t>
  </si>
  <si>
    <t>Arhgef2</t>
  </si>
  <si>
    <t>1.02643188689806</t>
  </si>
  <si>
    <t>6.4174213420477e-06</t>
  </si>
  <si>
    <t>Gbp7</t>
  </si>
  <si>
    <t>1.02414526386551</t>
  </si>
  <si>
    <t>6.19289691452055e-05</t>
  </si>
  <si>
    <t>1.0216484848875</t>
  </si>
  <si>
    <t>0.003912961496924</t>
  </si>
  <si>
    <t>1.0210495698413</t>
  </si>
  <si>
    <t>0.0172170167340701</t>
  </si>
  <si>
    <t>1.0185815910555</t>
  </si>
  <si>
    <t>0.0349853136029261</t>
  </si>
  <si>
    <t>Parvb</t>
  </si>
  <si>
    <t>1.01672394033831</t>
  </si>
  <si>
    <t>0.00368647033851151</t>
  </si>
  <si>
    <t>Dcaf6</t>
  </si>
  <si>
    <t>1.0164943924026</t>
  </si>
  <si>
    <t>7.32685398038103e-05</t>
  </si>
  <si>
    <t>Slc11a1</t>
  </si>
  <si>
    <t>1.01419927175929</t>
  </si>
  <si>
    <t>0.000920681409188987</t>
  </si>
  <si>
    <t>1.01334337895632</t>
  </si>
  <si>
    <t>0.0349174133134846</t>
  </si>
  <si>
    <t>Ptpre</t>
  </si>
  <si>
    <t>1.01320439867257</t>
  </si>
  <si>
    <t>0.00325420227684736</t>
  </si>
  <si>
    <t>Zranb3</t>
  </si>
  <si>
    <t>1.01198568643518</t>
  </si>
  <si>
    <t>0.000332200179420791</t>
  </si>
  <si>
    <t>1.01171719646643</t>
  </si>
  <si>
    <t>0.0233417688605591</t>
  </si>
  <si>
    <t>Slf1</t>
  </si>
  <si>
    <t>1.0104319717346</t>
  </si>
  <si>
    <t>0.0160646945613329</t>
  </si>
  <si>
    <t>Ctps2</t>
  </si>
  <si>
    <t>1.01009135205783</t>
  </si>
  <si>
    <t>0.00365979589018198</t>
  </si>
  <si>
    <t>1.00902253946247</t>
  </si>
  <si>
    <t>1.55496381001502e-06</t>
  </si>
  <si>
    <t>1.00793765978888</t>
  </si>
  <si>
    <t>0.00672363463969174</t>
  </si>
  <si>
    <t>Gab2</t>
  </si>
  <si>
    <t>1.00434121226758</t>
  </si>
  <si>
    <t>0.00409631824882882</t>
  </si>
  <si>
    <t>Cd300e</t>
  </si>
  <si>
    <t>1.00415296935333</t>
  </si>
  <si>
    <t>0.0327690931078855</t>
  </si>
  <si>
    <t>1.00380353016446</t>
  </si>
  <si>
    <t>0.0359008247347352</t>
  </si>
  <si>
    <t>Cyp27a1</t>
  </si>
  <si>
    <t>1.00285014214547</t>
  </si>
  <si>
    <t>1.42747826918324e-07</t>
  </si>
  <si>
    <t>Ncf2</t>
  </si>
  <si>
    <t>1.00214618717911</t>
  </si>
  <si>
    <t>0.00214080619589169</t>
  </si>
  <si>
    <t>0.00453231469309917</t>
  </si>
  <si>
    <t>0.00652721488702002</t>
  </si>
  <si>
    <t>Ripk3</t>
  </si>
  <si>
    <t>0.0115831634192403</t>
  </si>
  <si>
    <t>Gbp11</t>
  </si>
  <si>
    <t>0.00105036435193645</t>
  </si>
  <si>
    <t>Rbm15b</t>
  </si>
  <si>
    <t>0.000839661306284828</t>
  </si>
  <si>
    <t>Zfpl1</t>
  </si>
  <si>
    <t>9.35676511345262e-05</t>
  </si>
  <si>
    <t>Rpusd3</t>
  </si>
  <si>
    <t>0.00954479926180885</t>
  </si>
  <si>
    <t>Ccdc124</t>
  </si>
  <si>
    <t>3.63506732903587e-07</t>
  </si>
  <si>
    <t>3.42359316031713e-05</t>
  </si>
  <si>
    <t>Prdx3</t>
  </si>
  <si>
    <t>6.65115432514117e-06</t>
  </si>
  <si>
    <t>Mlec</t>
  </si>
  <si>
    <t>7.0369650827336e-05</t>
  </si>
  <si>
    <t>Rpl18</t>
  </si>
  <si>
    <t>3.76562517603288e-07</t>
  </si>
  <si>
    <t>Ubb</t>
  </si>
  <si>
    <t>7.85129837674892e-08</t>
  </si>
  <si>
    <t>Tmem167b</t>
  </si>
  <si>
    <t>1.17203004932035e-07</t>
  </si>
  <si>
    <t>0.0227501089671853</t>
  </si>
  <si>
    <t>3.67495867921894e-05</t>
  </si>
  <si>
    <t>Atp5l</t>
  </si>
  <si>
    <t>9.40251611209019e-05</t>
  </si>
  <si>
    <t>0.000372858893592597</t>
  </si>
  <si>
    <t>Selenok</t>
  </si>
  <si>
    <t>1.73828822287659e-09</t>
  </si>
  <si>
    <t>Mrps11</t>
  </si>
  <si>
    <t>0.000762684667201369</t>
  </si>
  <si>
    <t>Tmem199</t>
  </si>
  <si>
    <t>0.0197914096471901</t>
  </si>
  <si>
    <t>Saraf</t>
  </si>
  <si>
    <t>7.62565758325596e-05</t>
  </si>
  <si>
    <t>Mrps21</t>
  </si>
  <si>
    <t>0.000268482377534777</t>
  </si>
  <si>
    <t>Tmem33</t>
  </si>
  <si>
    <t>0.000109564314657227</t>
  </si>
  <si>
    <t>Srp9</t>
  </si>
  <si>
    <t>8.85315854185841e-07</t>
  </si>
  <si>
    <t>9.19091138114103e-06</t>
  </si>
  <si>
    <t>5.60320287723596e-06</t>
  </si>
  <si>
    <t>7.37262336367572e-11</t>
  </si>
  <si>
    <t>Mrpl36</t>
  </si>
  <si>
    <t>4.56277993324436e-05</t>
  </si>
  <si>
    <t>Wdr77</t>
  </si>
  <si>
    <t>0.000566051083710741</t>
  </si>
  <si>
    <t>Taf12</t>
  </si>
  <si>
    <t>3.89326521902197e-05</t>
  </si>
  <si>
    <t>0.000124340404978435</t>
  </si>
  <si>
    <t>8.18279633335284e-09</t>
  </si>
  <si>
    <t>Tmem147</t>
  </si>
  <si>
    <t>6.14679831314686e-08</t>
  </si>
  <si>
    <t>Ncbp2</t>
  </si>
  <si>
    <t>0.000572887838853931</t>
  </si>
  <si>
    <t>Rpl7a</t>
  </si>
  <si>
    <t>5.95618371078789e-08</t>
  </si>
  <si>
    <t>6.94120287217812e-06</t>
  </si>
  <si>
    <t>1.83932128999033e-05</t>
  </si>
  <si>
    <t>0.0215006616286668</t>
  </si>
  <si>
    <t>Sgf29</t>
  </si>
  <si>
    <t>6.76868544885993e-05</t>
  </si>
  <si>
    <t>Mrps25</t>
  </si>
  <si>
    <t>0.0011490352979873</t>
  </si>
  <si>
    <t>0.000835366711950729</t>
  </si>
  <si>
    <t>Etfbkmt</t>
  </si>
  <si>
    <t>0.000746397842419894</t>
  </si>
  <si>
    <t>Cab39l</t>
  </si>
  <si>
    <t>4.55399422838171e-05</t>
  </si>
  <si>
    <t>1.21608433412833e-06</t>
  </si>
  <si>
    <t>Ube2z</t>
  </si>
  <si>
    <t>4.20328150029355e-05</t>
  </si>
  <si>
    <t>Trappc5</t>
  </si>
  <si>
    <t>8.62759597366999e-07</t>
  </si>
  <si>
    <t>6.15542913608485e-05</t>
  </si>
  <si>
    <t>Rpl15</t>
  </si>
  <si>
    <t>1.18584360070118e-06</t>
  </si>
  <si>
    <t>9.52394410802037e-07</t>
  </si>
  <si>
    <t>1.13321682845786e-05</t>
  </si>
  <si>
    <t>Ndufaf1</t>
  </si>
  <si>
    <t>0.000134908632698557</t>
  </si>
  <si>
    <t>Emc6</t>
  </si>
  <si>
    <t>8.58824943001124e-05</t>
  </si>
  <si>
    <t>Ntn3</t>
  </si>
  <si>
    <t>0.0159096187726968</t>
  </si>
  <si>
    <t>1.4194050077581e-08</t>
  </si>
  <si>
    <t>Cfb</t>
  </si>
  <si>
    <t>9.72618284322249e-09</t>
  </si>
  <si>
    <t>Tle5</t>
  </si>
  <si>
    <t>2.26273806066711e-07</t>
  </si>
  <si>
    <t>P4ha2</t>
  </si>
  <si>
    <t>0.0495329433998552</t>
  </si>
  <si>
    <t>Chmp6</t>
  </si>
  <si>
    <t>0.0237340502136508</t>
  </si>
  <si>
    <t>Pet100</t>
  </si>
  <si>
    <t>7.4789687255108e-06</t>
  </si>
  <si>
    <t>Ywhae</t>
  </si>
  <si>
    <t>3.8141123451308e-10</t>
  </si>
  <si>
    <t>Cct3</t>
  </si>
  <si>
    <t>4.08506936880719e-05</t>
  </si>
  <si>
    <t>Ppa1</t>
  </si>
  <si>
    <t>9.97042653911584e-07</t>
  </si>
  <si>
    <t>Mea1</t>
  </si>
  <si>
    <t>0.0028185103891113</t>
  </si>
  <si>
    <t>Acnat2</t>
  </si>
  <si>
    <t>3.64212818798635e-06</t>
  </si>
  <si>
    <t>Rbm42</t>
  </si>
  <si>
    <t>5.73105428515424e-07</t>
  </si>
  <si>
    <t>Rpl19</t>
  </si>
  <si>
    <t>2.80744721595385e-08</t>
  </si>
  <si>
    <t>Dynll2</t>
  </si>
  <si>
    <t>6.09202869273813e-08</t>
  </si>
  <si>
    <t>Rps28</t>
  </si>
  <si>
    <t>9.52327417926761e-08</t>
  </si>
  <si>
    <t>Ptrhd1</t>
  </si>
  <si>
    <t>0.0182955021322452</t>
  </si>
  <si>
    <t>2.2237984735368e-05</t>
  </si>
  <si>
    <t>Gldc</t>
  </si>
  <si>
    <t>6.06668031260039e-10</t>
  </si>
  <si>
    <t>0.034709971271851</t>
  </si>
  <si>
    <t>Tmem248</t>
  </si>
  <si>
    <t>1.26701197911064e-08</t>
  </si>
  <si>
    <t>5.84526492248446e-07</t>
  </si>
  <si>
    <t>Clpx</t>
  </si>
  <si>
    <t>3.92408564278945e-06</t>
  </si>
  <si>
    <t>9.08314013094182e-09</t>
  </si>
  <si>
    <t>Psmd8</t>
  </si>
  <si>
    <t>8.66194180536239e-07</t>
  </si>
  <si>
    <t>Dnaja1</t>
  </si>
  <si>
    <t>1.17903872017774e-06</t>
  </si>
  <si>
    <t>Rpusd2</t>
  </si>
  <si>
    <t>0.00802630345788521</t>
  </si>
  <si>
    <t>Nos1ap</t>
  </si>
  <si>
    <t>0.000892573241834435</t>
  </si>
  <si>
    <t>Mettl1</t>
  </si>
  <si>
    <t>9.14885556180094e-06</t>
  </si>
  <si>
    <t>2.76806266035667e-12</t>
  </si>
  <si>
    <t>Pitpnb</t>
  </si>
  <si>
    <t>4.16974212026116e-06</t>
  </si>
  <si>
    <t>Hras</t>
  </si>
  <si>
    <t>1.3833381001753e-06</t>
  </si>
  <si>
    <t>Tmed10</t>
  </si>
  <si>
    <t>4.69291917247829e-08</t>
  </si>
  <si>
    <t>2.12803114534832e-10</t>
  </si>
  <si>
    <t>Mettl9</t>
  </si>
  <si>
    <t>3.57087419439336e-07</t>
  </si>
  <si>
    <t>2.38762998670631e-06</t>
  </si>
  <si>
    <t>Jagn1</t>
  </si>
  <si>
    <t>0.000209324768869757</t>
  </si>
  <si>
    <t>Naa10</t>
  </si>
  <si>
    <t>6.41287999177876e-06</t>
  </si>
  <si>
    <t>0.0016837622131722</t>
  </si>
  <si>
    <t>Smpd3</t>
  </si>
  <si>
    <t>0.0116615141470271</t>
  </si>
  <si>
    <t>5.80001207725796e-05</t>
  </si>
  <si>
    <t>Rhbg</t>
  </si>
  <si>
    <t>0.0103135745875883</t>
  </si>
  <si>
    <t>LOC118568511</t>
  </si>
  <si>
    <t>0.00385960896596006</t>
  </si>
  <si>
    <t>Slc17a9</t>
  </si>
  <si>
    <t>0.00319008421981526</t>
  </si>
  <si>
    <t>Tmem160</t>
  </si>
  <si>
    <t>1.06701956714813e-05</t>
  </si>
  <si>
    <t>Tspo</t>
  </si>
  <si>
    <t>0.000524728431256571</t>
  </si>
  <si>
    <t>Timm8a1</t>
  </si>
  <si>
    <t>0.00585534983337407</t>
  </si>
  <si>
    <t>3.8665298166717e-06</t>
  </si>
  <si>
    <t>Got2</t>
  </si>
  <si>
    <t>2.80554733735598e-08</t>
  </si>
  <si>
    <t>Ahsa1</t>
  </si>
  <si>
    <t>7.31943568981105e-06</t>
  </si>
  <si>
    <t>Tada2b</t>
  </si>
  <si>
    <t>0.00254685426992256</t>
  </si>
  <si>
    <t>Selenof</t>
  </si>
  <si>
    <t>4.30104121361833e-05</t>
  </si>
  <si>
    <t>4.37241799524246e-05</t>
  </si>
  <si>
    <t>2.1291327077822e-06</t>
  </si>
  <si>
    <t>1.16772429231982e-09</t>
  </si>
  <si>
    <t>Dtd1</t>
  </si>
  <si>
    <t>0.000167116916815516</t>
  </si>
  <si>
    <t>Thg1l</t>
  </si>
  <si>
    <t>0.0275244992868726</t>
  </si>
  <si>
    <t>Hspa8</t>
  </si>
  <si>
    <t>3.85827257801738e-06</t>
  </si>
  <si>
    <t>Iscu</t>
  </si>
  <si>
    <t>6.87607588755642e-05</t>
  </si>
  <si>
    <t>Rps4l</t>
  </si>
  <si>
    <t>0.000835482700138204</t>
  </si>
  <si>
    <t>Pebp1</t>
  </si>
  <si>
    <t>5.25575604466332e-05</t>
  </si>
  <si>
    <t>Alg3</t>
  </si>
  <si>
    <t>6.95577273919736e-07</t>
  </si>
  <si>
    <t>Tpgs1</t>
  </si>
  <si>
    <t>1.19305451483124e-05</t>
  </si>
  <si>
    <t>Txndc5</t>
  </si>
  <si>
    <t>1.89424212823636e-08</t>
  </si>
  <si>
    <t>Ppil1</t>
  </si>
  <si>
    <t>1.86418578637578e-05</t>
  </si>
  <si>
    <t>0.0457459277761899</t>
  </si>
  <si>
    <t>6.88644789962662e-10</t>
  </si>
  <si>
    <t>Rpl24</t>
  </si>
  <si>
    <t>2.66536256614595e-09</t>
  </si>
  <si>
    <t>5.8801931414598e-07</t>
  </si>
  <si>
    <t>4.2085018595126e-07</t>
  </si>
  <si>
    <t>Tpbgl</t>
  </si>
  <si>
    <t>0.0175933369274986</t>
  </si>
  <si>
    <t>Rpl36al</t>
  </si>
  <si>
    <t>2.77299311154034e-08</t>
  </si>
  <si>
    <t>Rpl6l</t>
  </si>
  <si>
    <t>0.00737836268579196</t>
  </si>
  <si>
    <t>6.53026946702947e-05</t>
  </si>
  <si>
    <t>Dapk3</t>
  </si>
  <si>
    <t>1.20532578072281e-06</t>
  </si>
  <si>
    <t>Mrpl17</t>
  </si>
  <si>
    <t>1.03451852213008e-06</t>
  </si>
  <si>
    <t>Zfp324</t>
  </si>
  <si>
    <t>0.0348662865075676</t>
  </si>
  <si>
    <t>Fbxo36</t>
  </si>
  <si>
    <t>0.00811034437717534</t>
  </si>
  <si>
    <t>6.65704200929408e-05</t>
  </si>
  <si>
    <t>Iba57</t>
  </si>
  <si>
    <t>0.000520392010528048</t>
  </si>
  <si>
    <t>Gfm1</t>
  </si>
  <si>
    <t>0.000622713760193451</t>
  </si>
  <si>
    <t>Pycrl</t>
  </si>
  <si>
    <t>1.47168496653422e-06</t>
  </si>
  <si>
    <t>Ssr3</t>
  </si>
  <si>
    <t>9.17566722551905e-07</t>
  </si>
  <si>
    <t>Mien1</t>
  </si>
  <si>
    <t>9.36850959779415e-08</t>
  </si>
  <si>
    <t>4.80920072235353e-07</t>
  </si>
  <si>
    <t>Slc39a1-ps</t>
  </si>
  <si>
    <t>0.0372998425319718</t>
  </si>
  <si>
    <t>5.67477937271815e-08</t>
  </si>
  <si>
    <t>Dpm3</t>
  </si>
  <si>
    <t>7.73151493341865e-06</t>
  </si>
  <si>
    <t>Ndufs5</t>
  </si>
  <si>
    <t>4.66901514087537e-06</t>
  </si>
  <si>
    <t>7.86567626783942e-06</t>
  </si>
  <si>
    <t>Tbcb</t>
  </si>
  <si>
    <t>6.5691393526917e-05</t>
  </si>
  <si>
    <t>U2af1</t>
  </si>
  <si>
    <t>5.38571015288043e-11</t>
  </si>
  <si>
    <t>1.28405241223287e-06</t>
  </si>
  <si>
    <t>5.37634058184832e-13</t>
  </si>
  <si>
    <t>2.21646130550528e-06</t>
  </si>
  <si>
    <t>0.000199600662592333</t>
  </si>
  <si>
    <t>0.000697350616303071</t>
  </si>
  <si>
    <t>Pomt2</t>
  </si>
  <si>
    <t>0.000473123807741145</t>
  </si>
  <si>
    <t>5.65332795536236e-08</t>
  </si>
  <si>
    <t>0.0379120144450352</t>
  </si>
  <si>
    <t>Nhp2</t>
  </si>
  <si>
    <t>2.34982295798508e-05</t>
  </si>
  <si>
    <t>Mbl1</t>
  </si>
  <si>
    <t>1.85994696925397e-08</t>
  </si>
  <si>
    <t>9.85151768049549e-10</t>
  </si>
  <si>
    <t>Gng5</t>
  </si>
  <si>
    <t>1.41016053382484e-08</t>
  </si>
  <si>
    <t>Rpl18a</t>
  </si>
  <si>
    <t>1.96366026498751e-14</t>
  </si>
  <si>
    <t>Med22</t>
  </si>
  <si>
    <t>0.000329831377194539</t>
  </si>
  <si>
    <t>8.7501872690399e-12</t>
  </si>
  <si>
    <t>Dhdds</t>
  </si>
  <si>
    <t>1.86224402171154e-07</t>
  </si>
  <si>
    <t>Dad1</t>
  </si>
  <si>
    <t>8.30783038379445e-07</t>
  </si>
  <si>
    <t>Gchfr</t>
  </si>
  <si>
    <t>6.7612146730848e-06</t>
  </si>
  <si>
    <t>Cope</t>
  </si>
  <si>
    <t>5.99223707034331e-12</t>
  </si>
  <si>
    <t>Gabarap</t>
  </si>
  <si>
    <t>7.62211138876961e-08</t>
  </si>
  <si>
    <t>9.61396710668786e-06</t>
  </si>
  <si>
    <t>Tssc4</t>
  </si>
  <si>
    <t>1.56472933964268e-05</t>
  </si>
  <si>
    <t>Tomm7</t>
  </si>
  <si>
    <t>2.82375769244481e-06</t>
  </si>
  <si>
    <t>Eif2s3x</t>
  </si>
  <si>
    <t>8.714489843759e-07</t>
  </si>
  <si>
    <t>Nucb2</t>
  </si>
  <si>
    <t>0.000500508571776472</t>
  </si>
  <si>
    <t>1.4012582448742e-07</t>
  </si>
  <si>
    <t>Rps2</t>
  </si>
  <si>
    <t>1.25259601866848e-09</t>
  </si>
  <si>
    <t>0.000263858758555262</t>
  </si>
  <si>
    <t>Calu</t>
  </si>
  <si>
    <t>2.78355415345356e-08</t>
  </si>
  <si>
    <t>Rpl27a</t>
  </si>
  <si>
    <t>2.61992536554174e-10</t>
  </si>
  <si>
    <t>Hspe1</t>
  </si>
  <si>
    <t>1.0893465183103e-11</t>
  </si>
  <si>
    <t>3.66451208093271e-07</t>
  </si>
  <si>
    <t>0.0127970386264092</t>
  </si>
  <si>
    <t>0.00357658732109647</t>
  </si>
  <si>
    <t>1.98764787093566e-06</t>
  </si>
  <si>
    <t>Nop10</t>
  </si>
  <si>
    <t>3.32307722291295e-05</t>
  </si>
  <si>
    <t>Mtln</t>
  </si>
  <si>
    <t>0.000307636575022033</t>
  </si>
  <si>
    <t>Nat8f5</t>
  </si>
  <si>
    <t>0.0468578835204951</t>
  </si>
  <si>
    <t>Edf1</t>
  </si>
  <si>
    <t>2.35550917678666e-11</t>
  </si>
  <si>
    <t>Tufm</t>
  </si>
  <si>
    <t>0.00171283451218495</t>
  </si>
  <si>
    <t>Prr16</t>
  </si>
  <si>
    <t>0.00212288397765943</t>
  </si>
  <si>
    <t>Alpl</t>
  </si>
  <si>
    <t>3.58505703286254e-07</t>
  </si>
  <si>
    <t>Rpl39</t>
  </si>
  <si>
    <t>3.69561327080305e-09</t>
  </si>
  <si>
    <t>Rps16</t>
  </si>
  <si>
    <t>3.15811990408638e-09</t>
  </si>
  <si>
    <t>Dtx4</t>
  </si>
  <si>
    <t>1.69550870786498e-08</t>
  </si>
  <si>
    <t>Oard1</t>
  </si>
  <si>
    <t>1.52721381262954e-05</t>
  </si>
  <si>
    <t>Alg2</t>
  </si>
  <si>
    <t>8.65706788800735e-05</t>
  </si>
  <si>
    <t>Lhx6</t>
  </si>
  <si>
    <t>0.000610829327115194</t>
  </si>
  <si>
    <t>Cops9</t>
  </si>
  <si>
    <t>5.85657296513848e-07</t>
  </si>
  <si>
    <t>3.5146550450739e-05</t>
  </si>
  <si>
    <t>Dohh</t>
  </si>
  <si>
    <t>1.68458813485911e-05</t>
  </si>
  <si>
    <t>0.0435410683007473</t>
  </si>
  <si>
    <t>Lman2</t>
  </si>
  <si>
    <t>3.66566292860572e-09</t>
  </si>
  <si>
    <t>1.8592755402767e-09</t>
  </si>
  <si>
    <t>4.3970935227163e-07</t>
  </si>
  <si>
    <t>0.000775854119624814</t>
  </si>
  <si>
    <t>8.58951861608814e-09</t>
  </si>
  <si>
    <t>Chid1</t>
  </si>
  <si>
    <t>5.87481589940112e-06</t>
  </si>
  <si>
    <t>B4galnt3</t>
  </si>
  <si>
    <t>0.00137869818826722</t>
  </si>
  <si>
    <t>Them7</t>
  </si>
  <si>
    <t>0.000725125594825583</t>
  </si>
  <si>
    <t>6.67941075654094e-08</t>
  </si>
  <si>
    <t>Ttc36</t>
  </si>
  <si>
    <t>1.00118492639058e-13</t>
  </si>
  <si>
    <t>1.33969125825799e-08</t>
  </si>
  <si>
    <t>Ndufa13</t>
  </si>
  <si>
    <t>1.15664235807857e-12</t>
  </si>
  <si>
    <t>Ltb4r1</t>
  </si>
  <si>
    <t>0.00362869529964792</t>
  </si>
  <si>
    <t>3.98697358232355e-07</t>
  </si>
  <si>
    <t>Hsp90b1</t>
  </si>
  <si>
    <t>9.29167149841502e-11</t>
  </si>
  <si>
    <t>Rpl39-ps</t>
  </si>
  <si>
    <t>0.00887228445191363</t>
  </si>
  <si>
    <t>Mrpl49</t>
  </si>
  <si>
    <t>1.36085789891074e-05</t>
  </si>
  <si>
    <t>Park7</t>
  </si>
  <si>
    <t>4.64716424304745e-09</t>
  </si>
  <si>
    <t>B3galt6</t>
  </si>
  <si>
    <t>0.0255377514257663</t>
  </si>
  <si>
    <t>1.07328663390652e-09</t>
  </si>
  <si>
    <t>Suox</t>
  </si>
  <si>
    <t>5.03812149301124e-05</t>
  </si>
  <si>
    <t>Rarres2</t>
  </si>
  <si>
    <t>6.55223789808187e-06</t>
  </si>
  <si>
    <t>Inhbc</t>
  </si>
  <si>
    <t>3.16459931511742e-06</t>
  </si>
  <si>
    <t>Mad1l1</t>
  </si>
  <si>
    <t>1.0498034288305e-06</t>
  </si>
  <si>
    <t>Avpi1</t>
  </si>
  <si>
    <t>7.38877957244058e-06</t>
  </si>
  <si>
    <t>Mrpl11</t>
  </si>
  <si>
    <t>1.04244648291324e-05</t>
  </si>
  <si>
    <t>Erh</t>
  </si>
  <si>
    <t>0.000143390085099663</t>
  </si>
  <si>
    <t>7.22038450069092e-12</t>
  </si>
  <si>
    <t>Ssr1</t>
  </si>
  <si>
    <t>8.34235831549548e-12</t>
  </si>
  <si>
    <t>Gtf2f2</t>
  </si>
  <si>
    <t>0.00127359397340252</t>
  </si>
  <si>
    <t>Serpina7</t>
  </si>
  <si>
    <t>6.43941129131336e-08</t>
  </si>
  <si>
    <t>0.000464592458128825</t>
  </si>
  <si>
    <t>Cebpa</t>
  </si>
  <si>
    <t>3.96772843665799e-09</t>
  </si>
  <si>
    <t>2.15891023388954e-05</t>
  </si>
  <si>
    <t>0.0174982436342693</t>
  </si>
  <si>
    <t>Serpina12</t>
  </si>
  <si>
    <t>0.00291221233408562</t>
  </si>
  <si>
    <t>TrnS2</t>
  </si>
  <si>
    <t>0.0375336121945346</t>
  </si>
  <si>
    <t>Nme6</t>
  </si>
  <si>
    <t>9.37771582487441e-06</t>
  </si>
  <si>
    <t>H13</t>
  </si>
  <si>
    <t>6.84948157269054e-11</t>
  </si>
  <si>
    <t>Os9</t>
  </si>
  <si>
    <t>1.58062623547006e-10</t>
  </si>
  <si>
    <t>H2bc21</t>
  </si>
  <si>
    <t>0.00683459900981537</t>
  </si>
  <si>
    <t>2.74920154748927e-07</t>
  </si>
  <si>
    <t>0.0148738333599108</t>
  </si>
  <si>
    <t>Scfd2</t>
  </si>
  <si>
    <t>0.000324292635928754</t>
  </si>
  <si>
    <t>Ndufa8</t>
  </si>
  <si>
    <t>8.84494768340116e-13</t>
  </si>
  <si>
    <t>0.00749452825468055</t>
  </si>
  <si>
    <t>2.23972990059211e-07</t>
  </si>
  <si>
    <t>Hspe1-rs1</t>
  </si>
  <si>
    <t>6.44091649952066e-05</t>
  </si>
  <si>
    <t>2.81561942522035e-05</t>
  </si>
  <si>
    <t>Stt3a</t>
  </si>
  <si>
    <t>2.55834234488285e-14</t>
  </si>
  <si>
    <t>Nsmce3</t>
  </si>
  <si>
    <t>3.47627100494126e-06</t>
  </si>
  <si>
    <t>Rexo2</t>
  </si>
  <si>
    <t>9.6875552060323e-10</t>
  </si>
  <si>
    <t>Rtl8a</t>
  </si>
  <si>
    <t>0.00224800887903033</t>
  </si>
  <si>
    <t>Mydgf</t>
  </si>
  <si>
    <t>3.76192493492782e-10</t>
  </si>
  <si>
    <t>0.0120961815871724</t>
  </si>
  <si>
    <t>Lsm2</t>
  </si>
  <si>
    <t>0.000284530106025041</t>
  </si>
  <si>
    <t>Tmem176b</t>
  </si>
  <si>
    <t>2.3573877344496e-06</t>
  </si>
  <si>
    <t>Ccl9</t>
  </si>
  <si>
    <t>5.03907803763813e-06</t>
  </si>
  <si>
    <t>3.10221674216832e-12</t>
  </si>
  <si>
    <t>6.07878812177431e-06</t>
  </si>
  <si>
    <t>5.59383406578788e-05</t>
  </si>
  <si>
    <t>5.17125527929464e-05</t>
  </si>
  <si>
    <t>Trappc2</t>
  </si>
  <si>
    <t>0.0315123246384382</t>
  </si>
  <si>
    <t>Zbtb26</t>
  </si>
  <si>
    <t>0.00775547450727671</t>
  </si>
  <si>
    <t>Naif1</t>
  </si>
  <si>
    <t>0.0389785312655216</t>
  </si>
  <si>
    <t>3.50077736852609e-07</t>
  </si>
  <si>
    <t>TrnH</t>
  </si>
  <si>
    <t>0.0293436693970158</t>
  </si>
  <si>
    <t>Bloc1s3</t>
  </si>
  <si>
    <t>0.0079947492450672</t>
  </si>
  <si>
    <t>0.000613806128851396</t>
  </si>
  <si>
    <t>7.47704856829493e-08</t>
  </si>
  <si>
    <t>Dnph1</t>
  </si>
  <si>
    <t>0.000125188604870524</t>
  </si>
  <si>
    <t>2.78308963559912e-05</t>
  </si>
  <si>
    <t>5.02571261054202e-06</t>
  </si>
  <si>
    <t>LOC114841036</t>
  </si>
  <si>
    <t>0.015757194464398</t>
  </si>
  <si>
    <t>1.75705884354045e-14</t>
  </si>
  <si>
    <t>3.65304363698515e-12</t>
  </si>
  <si>
    <t>Cyp2u1</t>
  </si>
  <si>
    <t>1.0176318898983e-05</t>
  </si>
  <si>
    <t>Eef1akmt4</t>
  </si>
  <si>
    <t>0.00294184099240709</t>
  </si>
  <si>
    <t>Kdelr1</t>
  </si>
  <si>
    <t>1.04309727676241e-08</t>
  </si>
  <si>
    <t>0.00180366623687253</t>
  </si>
  <si>
    <t>Hsph1</t>
  </si>
  <si>
    <t>0.000138548964481647</t>
  </si>
  <si>
    <t>Rps27a-ps3</t>
  </si>
  <si>
    <t>3.13125978986274e-06</t>
  </si>
  <si>
    <t>Tmem176a</t>
  </si>
  <si>
    <t>7.98167343888329e-07</t>
  </si>
  <si>
    <t>3.83274338134598e-11</t>
  </si>
  <si>
    <t>Ugt3a2</t>
  </si>
  <si>
    <t>1.36544924881816e-07</t>
  </si>
  <si>
    <t>F8a</t>
  </si>
  <si>
    <t>0.00424087781973159</t>
  </si>
  <si>
    <t>1.25326086832692e-09</t>
  </si>
  <si>
    <t>Snd1</t>
  </si>
  <si>
    <t>1.71422057300741e-11</t>
  </si>
  <si>
    <t>Romo1</t>
  </si>
  <si>
    <t>4.51903543319711e-09</t>
  </si>
  <si>
    <t>0.00247429139822803</t>
  </si>
  <si>
    <t>0.00819180822319901</t>
  </si>
  <si>
    <t>Uggt1</t>
  </si>
  <si>
    <t>1.99799997159111e-12</t>
  </si>
  <si>
    <t>Tuba4a</t>
  </si>
  <si>
    <t>6.54804418218218e-11</t>
  </si>
  <si>
    <t>0.0305774702134628</t>
  </si>
  <si>
    <t>Hectd2</t>
  </si>
  <si>
    <t>0.000959027921674938</t>
  </si>
  <si>
    <t>1.36087165408995e-07</t>
  </si>
  <si>
    <t>9.39380121409177e-10</t>
  </si>
  <si>
    <t>2.60560397113978e-08</t>
  </si>
  <si>
    <t>Polr2i</t>
  </si>
  <si>
    <t>3.05802952942946e-06</t>
  </si>
  <si>
    <t>6.04007806162706e-11</t>
  </si>
  <si>
    <t>0.0181323930436802</t>
  </si>
  <si>
    <t>4.08993980366806e-06</t>
  </si>
  <si>
    <t>Sec61g</t>
  </si>
  <si>
    <t>4.37316764607418e-12</t>
  </si>
  <si>
    <t>Pdgfc</t>
  </si>
  <si>
    <t>0.0119341735217669</t>
  </si>
  <si>
    <t>1.2915918864596e-10</t>
  </si>
  <si>
    <t>Rpl21-ps15</t>
  </si>
  <si>
    <t>0.0129234240952768</t>
  </si>
  <si>
    <t>Nat8f2</t>
  </si>
  <si>
    <t>5.55299835191375e-09</t>
  </si>
  <si>
    <t>P4hb</t>
  </si>
  <si>
    <t>1.68914457116884e-13</t>
  </si>
  <si>
    <t>7.45955242711361e-09</t>
  </si>
  <si>
    <t>Dnajb9</t>
  </si>
  <si>
    <t>3.76743400268098e-05</t>
  </si>
  <si>
    <t>0.00468491435597836</t>
  </si>
  <si>
    <t>0.0330762862684629</t>
  </si>
  <si>
    <t>Mup18</t>
  </si>
  <si>
    <t>0.00696482352900647</t>
  </si>
  <si>
    <t>Pde12</t>
  </si>
  <si>
    <t>0.000491401256617021</t>
  </si>
  <si>
    <t>Nme1</t>
  </si>
  <si>
    <t>1.91985135824886e-09</t>
  </si>
  <si>
    <t>3.6512352489836e-08</t>
  </si>
  <si>
    <t>Morf4l2</t>
  </si>
  <si>
    <t>4.26195107465462e-12</t>
  </si>
  <si>
    <t>1.88378610546322e-14</t>
  </si>
  <si>
    <t>Ssr2</t>
  </si>
  <si>
    <t>2.24922418608381e-09</t>
  </si>
  <si>
    <t>Ostc</t>
  </si>
  <si>
    <t>5.94277634286627e-07</t>
  </si>
  <si>
    <t>5.04158726490816e-08</t>
  </si>
  <si>
    <t>Nme2</t>
  </si>
  <si>
    <t>5.40796334999989e-14</t>
  </si>
  <si>
    <t>9.50339872290693e-18</t>
  </si>
  <si>
    <t>Fam47e</t>
  </si>
  <si>
    <t>9.66488618317912e-08</t>
  </si>
  <si>
    <t>Ubfd1</t>
  </si>
  <si>
    <t>2.46633251299252e-10</t>
  </si>
  <si>
    <t>Bysl</t>
  </si>
  <si>
    <t>1.89104045123797e-06</t>
  </si>
  <si>
    <t>Vkorc1</t>
  </si>
  <si>
    <t>5.20756328890119e-07</t>
  </si>
  <si>
    <t>Nop16</t>
  </si>
  <si>
    <t>1.00444395170075e-07</t>
  </si>
  <si>
    <t>Mrpl34</t>
  </si>
  <si>
    <t>2.54151011543508e-06</t>
  </si>
  <si>
    <t>Tubb2a</t>
  </si>
  <si>
    <t>2.741183483635e-11</t>
  </si>
  <si>
    <t>8.22230481762514e-08</t>
  </si>
  <si>
    <t>Prdx5</t>
  </si>
  <si>
    <t>1.31815815534086e-12</t>
  </si>
  <si>
    <t>Bloc1s1</t>
  </si>
  <si>
    <t>8.00019787436426e-07</t>
  </si>
  <si>
    <t>2.47546403139345e-09</t>
  </si>
  <si>
    <t>Polr2l</t>
  </si>
  <si>
    <t>8.9070826362716e-08</t>
  </si>
  <si>
    <t>Exosc9</t>
  </si>
  <si>
    <t>0.0141190297705311</t>
  </si>
  <si>
    <t>Inhbe</t>
  </si>
  <si>
    <t>3.20674390438692e-05</t>
  </si>
  <si>
    <t>Tmed2</t>
  </si>
  <si>
    <t>2.08924602834157e-10</t>
  </si>
  <si>
    <t>Spcs2</t>
  </si>
  <si>
    <t>4.07278110151777e-09</t>
  </si>
  <si>
    <t>Plppr1</t>
  </si>
  <si>
    <t>0.027975647106881</t>
  </si>
  <si>
    <t>Mup19</t>
  </si>
  <si>
    <t>0.00393261847272642</t>
  </si>
  <si>
    <t>Ces4a</t>
  </si>
  <si>
    <t>0.0329878438599657</t>
  </si>
  <si>
    <t>7.54548475984242e-12</t>
  </si>
  <si>
    <t>Calr</t>
  </si>
  <si>
    <t>1.1954818608486e-24</t>
  </si>
  <si>
    <t>Pnkd</t>
  </si>
  <si>
    <t>1.02345665260056e-10</t>
  </si>
  <si>
    <t>Ddost</t>
  </si>
  <si>
    <t>1.52461255925248e-18</t>
  </si>
  <si>
    <t>Smco4</t>
  </si>
  <si>
    <t>2.73449631122187e-07</t>
  </si>
  <si>
    <t>Alg12</t>
  </si>
  <si>
    <t>1.53212232820298e-06</t>
  </si>
  <si>
    <t>Pdia6</t>
  </si>
  <si>
    <t>7.87272908340837e-10</t>
  </si>
  <si>
    <t>0.00604372070051681</t>
  </si>
  <si>
    <t>Arf4</t>
  </si>
  <si>
    <t>6.32756757628892e-11</t>
  </si>
  <si>
    <t>Tomm6</t>
  </si>
  <si>
    <t>8.88126632207136e-10</t>
  </si>
  <si>
    <t>0.00707778954757894</t>
  </si>
  <si>
    <t>1.1045602327838e-08</t>
  </si>
  <si>
    <t>9.36177928226079e-09</t>
  </si>
  <si>
    <t>8.49096403483163e-07</t>
  </si>
  <si>
    <t>0.0103202048401135</t>
  </si>
  <si>
    <t>0.0449178494724484</t>
  </si>
  <si>
    <t>3.5071775069013e-08</t>
  </si>
  <si>
    <t>Atp2b2</t>
  </si>
  <si>
    <t>9.9789606763214e-05</t>
  </si>
  <si>
    <t>Gltpd2</t>
  </si>
  <si>
    <t>4.40906072034687e-10</t>
  </si>
  <si>
    <t>3.88998807322028e-17</t>
  </si>
  <si>
    <t>Mmgt1</t>
  </si>
  <si>
    <t>3.28990080239929e-05</t>
  </si>
  <si>
    <t>8.40855199447842e-10</t>
  </si>
  <si>
    <t>4.35515416581402e-09</t>
  </si>
  <si>
    <t>2.07556826035087e-07</t>
  </si>
  <si>
    <t>0.000370328988740821</t>
  </si>
  <si>
    <t>Wdr83os</t>
  </si>
  <si>
    <t>1.14055161379125e-07</t>
  </si>
  <si>
    <t>Ndufa4</t>
  </si>
  <si>
    <t>5.76550403648505e-10</t>
  </si>
  <si>
    <t>Vmo1</t>
  </si>
  <si>
    <t>0.00135398929571056</t>
  </si>
  <si>
    <t>0.0494429235812268</t>
  </si>
  <si>
    <t>Krtcap2</t>
  </si>
  <si>
    <t>9.35553313979888e-14</t>
  </si>
  <si>
    <t>Ppib</t>
  </si>
  <si>
    <t>0.000199976593066107</t>
  </si>
  <si>
    <t>Hao1</t>
  </si>
  <si>
    <t>7.00888404679276e-20</t>
  </si>
  <si>
    <t>1.30946284846336e-10</t>
  </si>
  <si>
    <t>Psmb5</t>
  </si>
  <si>
    <t>1.6215149195672e-10</t>
  </si>
  <si>
    <t>Cox16</t>
  </si>
  <si>
    <t>0.0124806209851867</t>
  </si>
  <si>
    <t>Sdr9c7</t>
  </si>
  <si>
    <t>2.44213008003388e-07</t>
  </si>
  <si>
    <t>Tmem258</t>
  </si>
  <si>
    <t>1.52708291131765e-13</t>
  </si>
  <si>
    <t>0.0384978679599508</t>
  </si>
  <si>
    <t>5.91248881941848e-08</t>
  </si>
  <si>
    <t>2.25882010547097e-08</t>
  </si>
  <si>
    <t>1.95293193089126e-07</t>
  </si>
  <si>
    <t>Steap4</t>
  </si>
  <si>
    <t>0.00697740569653591</t>
  </si>
  <si>
    <t>Mrpl20</t>
  </si>
  <si>
    <t>3.52278883083316e-06</t>
  </si>
  <si>
    <t>Sec23b</t>
  </si>
  <si>
    <t>4.64281293391723e-10</t>
  </si>
  <si>
    <t>3.22142169669549e-10</t>
  </si>
  <si>
    <t>3.56447933877632e-11</t>
  </si>
  <si>
    <t>Slc35b1</t>
  </si>
  <si>
    <t>3.11716356209888e-12</t>
  </si>
  <si>
    <t>H4c8</t>
  </si>
  <si>
    <t>0.0167884755402211</t>
  </si>
  <si>
    <t>Pdia3</t>
  </si>
  <si>
    <t>2.7303828916525e-15</t>
  </si>
  <si>
    <t>2.28317593674874e-15</t>
  </si>
  <si>
    <t>Lcn12</t>
  </si>
  <si>
    <t>0.00714911849589884</t>
  </si>
  <si>
    <t>Saa4</t>
  </si>
  <si>
    <t>0.00427021864615019</t>
  </si>
  <si>
    <t>6.83728545735279e-17</t>
  </si>
  <si>
    <t>6.19071746724658e-09</t>
  </si>
  <si>
    <t>4.03164112880871e-10</t>
  </si>
  <si>
    <t>Tmem267</t>
  </si>
  <si>
    <t>0.00681046469392881</t>
  </si>
  <si>
    <t>Fkbp4</t>
  </si>
  <si>
    <t>1.16518509664353e-22</t>
  </si>
  <si>
    <t>Sod1</t>
  </si>
  <si>
    <t>8.77055012701692e-11</t>
  </si>
  <si>
    <t>1.06980087713263e-09</t>
  </si>
  <si>
    <t>Mlycd</t>
  </si>
  <si>
    <t>1.04974613773569e-06</t>
  </si>
  <si>
    <t>Atp4a</t>
  </si>
  <si>
    <t>0.00641754622815023</t>
  </si>
  <si>
    <t>Tubb4b</t>
  </si>
  <si>
    <t>6.54058001541869e-12</t>
  </si>
  <si>
    <t>Sec61b</t>
  </si>
  <si>
    <t>6.63184312385016e-09</t>
  </si>
  <si>
    <t>Fam187b</t>
  </si>
  <si>
    <t>5.09096699481387e-06</t>
  </si>
  <si>
    <t>Rnaseh2c</t>
  </si>
  <si>
    <t>4.11364078428746e-11</t>
  </si>
  <si>
    <t>5.14575614301941e-08</t>
  </si>
  <si>
    <t>Fga</t>
  </si>
  <si>
    <t>0.00389431369808015</t>
  </si>
  <si>
    <t>Rpn1</t>
  </si>
  <si>
    <t>6.7277300184982e-18</t>
  </si>
  <si>
    <t>Ost4</t>
  </si>
  <si>
    <t>9.66431307908861e-07</t>
  </si>
  <si>
    <t>Hspa13</t>
  </si>
  <si>
    <t>4.21727684680084e-10</t>
  </si>
  <si>
    <t>Dnajb11</t>
  </si>
  <si>
    <t>3.47929602153879e-14</t>
  </si>
  <si>
    <t>0.0262135277234036</t>
  </si>
  <si>
    <t>Stip1</t>
  </si>
  <si>
    <t>8.07241809020198e-17</t>
  </si>
  <si>
    <t>Orm1</t>
  </si>
  <si>
    <t>3.71539062088115e-11</t>
  </si>
  <si>
    <t>4.36338582741956e-12</t>
  </si>
  <si>
    <t>Tuba1c</t>
  </si>
  <si>
    <t>3.61389987948912e-13</t>
  </si>
  <si>
    <t>Fam222a</t>
  </si>
  <si>
    <t>1.65235371879493e-06</t>
  </si>
  <si>
    <t>1.32998265162537e-07</t>
  </si>
  <si>
    <t>0.0499616888606127</t>
  </si>
  <si>
    <t>6.62830315710308e-05</t>
  </si>
  <si>
    <t>Slc41a2</t>
  </si>
  <si>
    <t>4.21523074859176e-08</t>
  </si>
  <si>
    <t>Cdk2ap2</t>
  </si>
  <si>
    <t>2.73912046919038e-17</t>
  </si>
  <si>
    <t>Sec61a1</t>
  </si>
  <si>
    <t>6.96736169161482e-13</t>
  </si>
  <si>
    <t>Cry1</t>
  </si>
  <si>
    <t>2.70069446214016e-07</t>
  </si>
  <si>
    <t>Dnajc12</t>
  </si>
  <si>
    <t>7.19594640935839e-07</t>
  </si>
  <si>
    <t>5.1845787584953e-09</t>
  </si>
  <si>
    <t>Cyp2d40</t>
  </si>
  <si>
    <t>4.06015453384103e-17</t>
  </si>
  <si>
    <t>Nat8</t>
  </si>
  <si>
    <t>0.000428500496283237</t>
  </si>
  <si>
    <t>2.45814067482452e-17</t>
  </si>
  <si>
    <t>Cyp7b1</t>
  </si>
  <si>
    <t>2.27544443187481e-06</t>
  </si>
  <si>
    <t>Srprb</t>
  </si>
  <si>
    <t>8.0229161723257e-13</t>
  </si>
  <si>
    <t>Gstp1</t>
  </si>
  <si>
    <t>1.989342977047e-09</t>
  </si>
  <si>
    <t>Pdia4</t>
  </si>
  <si>
    <t>3.0678051970364e-21</t>
  </si>
  <si>
    <t>0.0265821784538905</t>
  </si>
  <si>
    <t>Spsb4</t>
  </si>
  <si>
    <t>0.000384431094431905</t>
  </si>
  <si>
    <t>Hapln4</t>
  </si>
  <si>
    <t>6.12381592182924e-07</t>
  </si>
  <si>
    <t>Tmed3</t>
  </si>
  <si>
    <t>1.49880940957607e-08</t>
  </si>
  <si>
    <t>7.30864387568986e-07</t>
  </si>
  <si>
    <t>1.97044168178868e-23</t>
  </si>
  <si>
    <t>0.00487372864024752</t>
  </si>
  <si>
    <t>0.00222603450002785</t>
  </si>
  <si>
    <t>0.0020087057129629</t>
  </si>
  <si>
    <t>Ndufs6b</t>
  </si>
  <si>
    <t>0.00324460497165596</t>
  </si>
  <si>
    <t>Zmat5</t>
  </si>
  <si>
    <t>0.0196169049524444</t>
  </si>
  <si>
    <t>Serpina3c</t>
  </si>
  <si>
    <t>0.005710442105024</t>
  </si>
  <si>
    <t>9.14855927741547e-22</t>
  </si>
  <si>
    <t>1.07344875830221e-07</t>
  </si>
  <si>
    <t>0.00296926107589384</t>
  </si>
  <si>
    <t>0.00926582218189644</t>
  </si>
  <si>
    <t>Ndufa1</t>
  </si>
  <si>
    <t>7.72689303205721e-10</t>
  </si>
  <si>
    <t>6.45190360941651e-08</t>
  </si>
  <si>
    <t>1.90181774503918e-10</t>
  </si>
  <si>
    <t>Hyou1</t>
  </si>
  <si>
    <t>1.25712228940576e-25</t>
  </si>
  <si>
    <t>3.13139878389754e-08</t>
  </si>
  <si>
    <t>Mup16</t>
  </si>
  <si>
    <t>0.00541872299206308</t>
  </si>
  <si>
    <t>0.0121762423462889</t>
  </si>
  <si>
    <t>0.00417621978112076</t>
  </si>
  <si>
    <t>Sebox</t>
  </si>
  <si>
    <t>0.0151386149231545</t>
  </si>
  <si>
    <t>Mid1-ps1</t>
  </si>
  <si>
    <t>0.00020730969856166</t>
  </si>
  <si>
    <t>0.000854544615930034</t>
  </si>
  <si>
    <t>Ttbk1</t>
  </si>
  <si>
    <t>2.17444653822079e-05</t>
  </si>
  <si>
    <t>0.0182176388530291</t>
  </si>
  <si>
    <t>Mup11</t>
  </si>
  <si>
    <t>0.00971918022064125</t>
  </si>
  <si>
    <t>5.37543928893804e-12</t>
  </si>
  <si>
    <t>1.5951179914847e-11</t>
  </si>
  <si>
    <t>Slc22a7</t>
  </si>
  <si>
    <t>4.27667493007408e-16</t>
  </si>
  <si>
    <t>Mup20</t>
  </si>
  <si>
    <t>1.15550896597889e-23</t>
  </si>
  <si>
    <t>Loxl4</t>
  </si>
  <si>
    <t>5.03050215580399e-08</t>
  </si>
  <si>
    <t>Lrg1</t>
  </si>
  <si>
    <t>0.00212642116625141</t>
  </si>
  <si>
    <t>Mup21</t>
  </si>
  <si>
    <t>2.84091065052202e-05</t>
  </si>
  <si>
    <t>0.0027864133104504</t>
  </si>
  <si>
    <t>Hspa5</t>
  </si>
  <si>
    <t>5.82449430700892e-20</t>
  </si>
  <si>
    <t>Ugt2b38</t>
  </si>
  <si>
    <t>4.36902179134635e-06</t>
  </si>
  <si>
    <t>9.74559559817188e-16</t>
  </si>
  <si>
    <t>Mir3098</t>
  </si>
  <si>
    <t>0.003343604404759</t>
  </si>
  <si>
    <t>Orm2</t>
  </si>
  <si>
    <t>0.00573457116767249</t>
  </si>
  <si>
    <t>Manf</t>
  </si>
  <si>
    <t>1.09133203509258e-26</t>
  </si>
  <si>
    <t>1.53411417888902e-14</t>
  </si>
  <si>
    <t>Saa2</t>
  </si>
  <si>
    <t>0.0237622736167595</t>
  </si>
  <si>
    <t>Mup-ps1</t>
  </si>
  <si>
    <t>0.0267396182579153</t>
  </si>
  <si>
    <t>Elovl3</t>
  </si>
  <si>
    <t>0.00728455019982439</t>
  </si>
  <si>
    <t>Mup17</t>
  </si>
  <si>
    <t>0.00794003433701158</t>
  </si>
  <si>
    <t>Mup14</t>
  </si>
  <si>
    <t>9.88241434873792e-06</t>
  </si>
  <si>
    <t>2.97592504682486e-05</t>
  </si>
  <si>
    <t>4.04337171967179e-33</t>
  </si>
  <si>
    <t>1.34720184434031e-09</t>
  </si>
  <si>
    <t>Sdf2l1</t>
  </si>
  <si>
    <t>1.52618702693851e-26</t>
  </si>
  <si>
    <t>0.00438504196039083</t>
  </si>
  <si>
    <t>Mb</t>
  </si>
  <si>
    <t>6.42123290774463</t>
  </si>
  <si>
    <t>4.07382383062883e-05</t>
  </si>
  <si>
    <t>Npy</t>
  </si>
  <si>
    <t>5.92652007024015</t>
  </si>
  <si>
    <t>5.59442632296341e-05</t>
  </si>
  <si>
    <t>Tmem130</t>
  </si>
  <si>
    <t>5.92179762698715</t>
  </si>
  <si>
    <t>0.000397523706629857</t>
  </si>
  <si>
    <t>Grm1</t>
  </si>
  <si>
    <t>5.37158233457759</t>
  </si>
  <si>
    <t>0.000828798114886955</t>
  </si>
  <si>
    <t>Pcdhga7</t>
  </si>
  <si>
    <t>5.26785481979425</t>
  </si>
  <si>
    <t>0.00530959144353066</t>
  </si>
  <si>
    <t>Sbk3</t>
  </si>
  <si>
    <t>5.18612766668331</t>
  </si>
  <si>
    <t>0.000256985238898677</t>
  </si>
  <si>
    <t>Trdn</t>
  </si>
  <si>
    <t>5.15715834675078</t>
  </si>
  <si>
    <t>2.09368278324801e-05</t>
  </si>
  <si>
    <t>Tmem182</t>
  </si>
  <si>
    <t>5.10121423165436</t>
  </si>
  <si>
    <t>0.000328877253346908</t>
  </si>
  <si>
    <t>Trim55</t>
  </si>
  <si>
    <t>5.07817983022514</t>
  </si>
  <si>
    <t>1.18086849464796e-05</t>
  </si>
  <si>
    <t>5.04232837105947</t>
  </si>
  <si>
    <t>0.000310713489745798</t>
  </si>
  <si>
    <t>Syt3</t>
  </si>
  <si>
    <t>5.03007818529243</t>
  </si>
  <si>
    <t>0.00290201151734959</t>
  </si>
  <si>
    <t>5.01642690157424</t>
  </si>
  <si>
    <t>0.00125619315330895</t>
  </si>
  <si>
    <t>Yipf7</t>
  </si>
  <si>
    <t>4.97279588484583</t>
  </si>
  <si>
    <t>0.00119271536607371</t>
  </si>
  <si>
    <t>Gipr</t>
  </si>
  <si>
    <t>4.96443931779901</t>
  </si>
  <si>
    <t>0.00364887247963006</t>
  </si>
  <si>
    <t>Asb10</t>
  </si>
  <si>
    <t>4.89802111925809</t>
  </si>
  <si>
    <t>0.000420299195403312</t>
  </si>
  <si>
    <t>Mlana</t>
  </si>
  <si>
    <t>4.87523275982675</t>
  </si>
  <si>
    <t>0.000652649598805338</t>
  </si>
  <si>
    <t>Myh8</t>
  </si>
  <si>
    <t>4.86267598906518</t>
  </si>
  <si>
    <t>0.00021344686712878</t>
  </si>
  <si>
    <t>Slc38a3</t>
  </si>
  <si>
    <t>4.84494107072131</t>
  </si>
  <si>
    <t>0.00155798049301051</t>
  </si>
  <si>
    <t>Trim54</t>
  </si>
  <si>
    <t>4.83837477064963</t>
  </si>
  <si>
    <t>0.00104846621471431</t>
  </si>
  <si>
    <t>Comp</t>
  </si>
  <si>
    <t>4.75093370771182</t>
  </si>
  <si>
    <t>5.25817817854732e-05</t>
  </si>
  <si>
    <t>Hand2os1</t>
  </si>
  <si>
    <t>4.65287011897603</t>
  </si>
  <si>
    <t>0.000159194892183668</t>
  </si>
  <si>
    <t>Cartpt</t>
  </si>
  <si>
    <t>4.60979103907519</t>
  </si>
  <si>
    <t>0.00140916126356508</t>
  </si>
  <si>
    <t>Gata4</t>
  </si>
  <si>
    <t>4.60247995531949</t>
  </si>
  <si>
    <t>0.00191728027971968</t>
  </si>
  <si>
    <t>Kcnj5</t>
  </si>
  <si>
    <t>4.58505367999279</t>
  </si>
  <si>
    <t>0.0017995337173679</t>
  </si>
  <si>
    <t>Vsig4</t>
  </si>
  <si>
    <t>4.58296227511175</t>
  </si>
  <si>
    <t>0.00762460404376463</t>
  </si>
  <si>
    <t>Hjv</t>
  </si>
  <si>
    <t>4.57991039467667</t>
  </si>
  <si>
    <t>0.000499859632374317</t>
  </si>
  <si>
    <t>Nefl</t>
  </si>
  <si>
    <t>4.57076776078196</t>
  </si>
  <si>
    <t>0.0391223646514433</t>
  </si>
  <si>
    <t>Lrrc10</t>
  </si>
  <si>
    <t>4.5227235523113</t>
  </si>
  <si>
    <t>0.0136606889942165</t>
  </si>
  <si>
    <t>Cox6a2</t>
  </si>
  <si>
    <t>4.45290813534054</t>
  </si>
  <si>
    <t>0.00285230863770083</t>
  </si>
  <si>
    <t>Lmod2</t>
  </si>
  <si>
    <t>4.43753196939818</t>
  </si>
  <si>
    <t>0.00116640802129931</t>
  </si>
  <si>
    <t>Rgs7</t>
  </si>
  <si>
    <t>4.42944969867283</t>
  </si>
  <si>
    <t>0.00592889104398325</t>
  </si>
  <si>
    <t>Smtnl1</t>
  </si>
  <si>
    <t>4.42777968096537</t>
  </si>
  <si>
    <t>0.00483417481197669</t>
  </si>
  <si>
    <t>4.38476638593887</t>
  </si>
  <si>
    <t>0.0235015582964216</t>
  </si>
  <si>
    <t>Tcap</t>
  </si>
  <si>
    <t>4.16460759401103</t>
  </si>
  <si>
    <t>0.00183348598596516</t>
  </si>
  <si>
    <t>Twist1</t>
  </si>
  <si>
    <t>4.15397799949382</t>
  </si>
  <si>
    <t>0.0305403054550644</t>
  </si>
  <si>
    <t>Mt3</t>
  </si>
  <si>
    <t>4.14416953083692</t>
  </si>
  <si>
    <t>0.00339680350598977</t>
  </si>
  <si>
    <t>Synpo2l</t>
  </si>
  <si>
    <t>4.12979271496221</t>
  </si>
  <si>
    <t>0.00303427872300875</t>
  </si>
  <si>
    <t>4.12764494500544</t>
  </si>
  <si>
    <t>0.000287357897732693</t>
  </si>
  <si>
    <t>4.10113317408012</t>
  </si>
  <si>
    <t>0.00480383261953804</t>
  </si>
  <si>
    <t>Asb11</t>
  </si>
  <si>
    <t>4.08922994157452</t>
  </si>
  <si>
    <t>0.00492419144368405</t>
  </si>
  <si>
    <t>Mhrt</t>
  </si>
  <si>
    <t>4.08235966518414</t>
  </si>
  <si>
    <t>0.00331898755525792</t>
  </si>
  <si>
    <t>Lcor</t>
  </si>
  <si>
    <t>4.07138022383413</t>
  </si>
  <si>
    <t>0.0115767870361534</t>
  </si>
  <si>
    <t>4.06684238481503</t>
  </si>
  <si>
    <t>0.0406571058649788</t>
  </si>
  <si>
    <t>Gpr37</t>
  </si>
  <si>
    <t>4.03997480002577</t>
  </si>
  <si>
    <t>0.0235180046809626</t>
  </si>
  <si>
    <t>Smyd1</t>
  </si>
  <si>
    <t>3.96458316601004</t>
  </si>
  <si>
    <t>0.00323665015550915</t>
  </si>
  <si>
    <t>Tenm2</t>
  </si>
  <si>
    <t>3.9618771225155</t>
  </si>
  <si>
    <t>0.00554994874011317</t>
  </si>
  <si>
    <t>Syt1</t>
  </si>
  <si>
    <t>3.90098780233169</t>
  </si>
  <si>
    <t>0.000467754241531592</t>
  </si>
  <si>
    <t>Ctnna3</t>
  </si>
  <si>
    <t>3.89779277507074</t>
  </si>
  <si>
    <t>0.0149603831000973</t>
  </si>
  <si>
    <t>Pdzrn4</t>
  </si>
  <si>
    <t>3.87195212924016</t>
  </si>
  <si>
    <t>0.0262441257565893</t>
  </si>
  <si>
    <t>Clcn1</t>
  </si>
  <si>
    <t>3.86028950076719</t>
  </si>
  <si>
    <t>0.0436496343815527</t>
  </si>
  <si>
    <t>Pvalb</t>
  </si>
  <si>
    <t>3.85617757319221</t>
  </si>
  <si>
    <t>0.0141693581469198</t>
  </si>
  <si>
    <t>Cmya5</t>
  </si>
  <si>
    <t>3.85550092399105</t>
  </si>
  <si>
    <t>0.00473401193234553</t>
  </si>
  <si>
    <t>Ngf</t>
  </si>
  <si>
    <t>3.85084851035891</t>
  </si>
  <si>
    <t>0.0463902134941335</t>
  </si>
  <si>
    <t>Atcayos</t>
  </si>
  <si>
    <t>3.82225813385421</t>
  </si>
  <si>
    <t>0.00435013717875461</t>
  </si>
  <si>
    <t>3.73572561118954</t>
  </si>
  <si>
    <t>0.0076910866222172</t>
  </si>
  <si>
    <t>Hcn1</t>
  </si>
  <si>
    <t>3.71860732466534</t>
  </si>
  <si>
    <t>0.0327416592164006</t>
  </si>
  <si>
    <t>3.71815330317363</t>
  </si>
  <si>
    <t>0.00145341791250235</t>
  </si>
  <si>
    <t>Igsf1</t>
  </si>
  <si>
    <t>3.71528986627278</t>
  </si>
  <si>
    <t>0.0227262988842823</t>
  </si>
  <si>
    <t>Platr32</t>
  </si>
  <si>
    <t>3.68409136776828</t>
  </si>
  <si>
    <t>0.00382839820961883</t>
  </si>
  <si>
    <t>Lcmt2</t>
  </si>
  <si>
    <t>3.65421304190465</t>
  </si>
  <si>
    <t>0.0175839894359258</t>
  </si>
  <si>
    <t>Acta1</t>
  </si>
  <si>
    <t>3.63710540038696</t>
  </si>
  <si>
    <t>0.00106512433765554</t>
  </si>
  <si>
    <t>Fbxo40</t>
  </si>
  <si>
    <t>3.62534484565852</t>
  </si>
  <si>
    <t>0.00121978578460898</t>
  </si>
  <si>
    <t>Rnf207</t>
  </si>
  <si>
    <t>3.59175035596508</t>
  </si>
  <si>
    <t>0.00506483949702509</t>
  </si>
  <si>
    <t>Camk1g</t>
  </si>
  <si>
    <t>3.55982690496233</t>
  </si>
  <si>
    <t>0.0386316159292632</t>
  </si>
  <si>
    <t>Rnu5g</t>
  </si>
  <si>
    <t>3.54798503098686</t>
  </si>
  <si>
    <t>0.0413190134930772</t>
  </si>
  <si>
    <t>Krt222</t>
  </si>
  <si>
    <t>3.5472363514945</t>
  </si>
  <si>
    <t>0.0440867884754702</t>
  </si>
  <si>
    <t>Vat1l</t>
  </si>
  <si>
    <t>3.52139336755552</t>
  </si>
  <si>
    <t>0.0142773935744382</t>
  </si>
  <si>
    <t>3.52088230119475</t>
  </si>
  <si>
    <t>0.0166939384366658</t>
  </si>
  <si>
    <t>Cxcl5</t>
  </si>
  <si>
    <t>3.51251175005911</t>
  </si>
  <si>
    <t>0.0234588783726656</t>
  </si>
  <si>
    <t>Kcna1</t>
  </si>
  <si>
    <t>3.50359599610243</t>
  </si>
  <si>
    <t>0.0412806663579523</t>
  </si>
  <si>
    <t>Stmn3</t>
  </si>
  <si>
    <t>3.50316675541063</t>
  </si>
  <si>
    <t>0.00172588260518887</t>
  </si>
  <si>
    <t>3.50265645152692</t>
  </si>
  <si>
    <t>0.000697997855802619</t>
  </si>
  <si>
    <t>3.47945703697555</t>
  </si>
  <si>
    <t>0.00482684079380103</t>
  </si>
  <si>
    <t>Tbx18</t>
  </si>
  <si>
    <t>3.46280969489254</t>
  </si>
  <si>
    <t>0.0023312055007953</t>
  </si>
  <si>
    <t>Fndc5</t>
  </si>
  <si>
    <t>3.3957024472605</t>
  </si>
  <si>
    <t>0.0137127365853485</t>
  </si>
  <si>
    <t>3.35198963487936</t>
  </si>
  <si>
    <t>0.0242627994243683</t>
  </si>
  <si>
    <t>Snap91</t>
  </si>
  <si>
    <t>3.32257629959349</t>
  </si>
  <si>
    <t>0.0422419278580293</t>
  </si>
  <si>
    <t>Fhod3</t>
  </si>
  <si>
    <t>3.32167532773605</t>
  </si>
  <si>
    <t>0.0213457280140601</t>
  </si>
  <si>
    <t>Cd207</t>
  </si>
  <si>
    <t>3.31626239505686</t>
  </si>
  <si>
    <t>0.0170248574286269</t>
  </si>
  <si>
    <t>Ntm</t>
  </si>
  <si>
    <t>3.28304616999617</t>
  </si>
  <si>
    <t>0.00283384641675455</t>
  </si>
  <si>
    <t>3.27346219943185</t>
  </si>
  <si>
    <t>0.00838021970388952</t>
  </si>
  <si>
    <t>3.25583515741398</t>
  </si>
  <si>
    <t>0.00171490936786337</t>
  </si>
  <si>
    <t>Htr3a</t>
  </si>
  <si>
    <t>3.21716501828469</t>
  </si>
  <si>
    <t>0.0177921048983865</t>
  </si>
  <si>
    <t>Klhl30</t>
  </si>
  <si>
    <t>3.20778859521289</t>
  </si>
  <si>
    <t>0.0115993369284538</t>
  </si>
  <si>
    <t>Tcf15</t>
  </si>
  <si>
    <t>3.16128444557791</t>
  </si>
  <si>
    <t>0.0144791304165511</t>
  </si>
  <si>
    <t>3.1413365300433</t>
  </si>
  <si>
    <t>0.0266410751334335</t>
  </si>
  <si>
    <t>3.12672712244211</t>
  </si>
  <si>
    <t>0.00554846253596159</t>
  </si>
  <si>
    <t>mt-Rnr1</t>
  </si>
  <si>
    <t>3.08119653805067</t>
  </si>
  <si>
    <t>0.0218654136121459</t>
  </si>
  <si>
    <t>Rasl10b</t>
  </si>
  <si>
    <t>3.07877272954029</t>
  </si>
  <si>
    <t>0.0148690359316115</t>
  </si>
  <si>
    <t>3.06351118757516</t>
  </si>
  <si>
    <t>0.0128551916191951</t>
  </si>
  <si>
    <t>Ntsr2</t>
  </si>
  <si>
    <t>3.05140220165397</t>
  </si>
  <si>
    <t>0.044132287045714</t>
  </si>
  <si>
    <t>Camk2a</t>
  </si>
  <si>
    <t>3.04569166498631</t>
  </si>
  <si>
    <t>0.00170250940126041</t>
  </si>
  <si>
    <t>Kcnj11</t>
  </si>
  <si>
    <t>3.03876847086209</t>
  </si>
  <si>
    <t>0.00471108311208932</t>
  </si>
  <si>
    <t>3.0375628169284</t>
  </si>
  <si>
    <t>0.0161118471532044</t>
  </si>
  <si>
    <t>Mylk4</t>
  </si>
  <si>
    <t>3.00697436734411</t>
  </si>
  <si>
    <t>0.00307647968316267</t>
  </si>
  <si>
    <t>Osbp2</t>
  </si>
  <si>
    <t>2.98999304626954</t>
  </si>
  <si>
    <t>0.026380893210489</t>
  </si>
  <si>
    <t>Myl3</t>
  </si>
  <si>
    <t>2.97814935903721</t>
  </si>
  <si>
    <t>0.00773103819319261</t>
  </si>
  <si>
    <t>2.94105987997793</t>
  </si>
  <si>
    <t>0.00738200767785066</t>
  </si>
  <si>
    <t>Mapk10</t>
  </si>
  <si>
    <t>2.91924276398766</t>
  </si>
  <si>
    <t>0.0381797069500009</t>
  </si>
  <si>
    <t>2.90093568569326</t>
  </si>
  <si>
    <t>0.0364870556549029</t>
  </si>
  <si>
    <t>2.87969783162222</t>
  </si>
  <si>
    <t>0.00738122851252377</t>
  </si>
  <si>
    <t>Frmd5</t>
  </si>
  <si>
    <t>2.84491939768112</t>
  </si>
  <si>
    <t>0.0202288245555377</t>
  </si>
  <si>
    <t>2.83956497309492</t>
  </si>
  <si>
    <t>0.00158637597517088</t>
  </si>
  <si>
    <t>Coro6</t>
  </si>
  <si>
    <t>2.82736392770667</t>
  </si>
  <si>
    <t>0.0353628918418823</t>
  </si>
  <si>
    <t>2.82672474111199</t>
  </si>
  <si>
    <t>0.0366190216039379</t>
  </si>
  <si>
    <t>2.80270377908985</t>
  </si>
  <si>
    <t>0.0276943313411208</t>
  </si>
  <si>
    <t>Apobec2</t>
  </si>
  <si>
    <t>2.7849556015958</t>
  </si>
  <si>
    <t>0.037063458959591</t>
  </si>
  <si>
    <t>2.78196313933896</t>
  </si>
  <si>
    <t>0.0142745280920813</t>
  </si>
  <si>
    <t>mt-Rnr2</t>
  </si>
  <si>
    <t>2.76034709237152</t>
  </si>
  <si>
    <t>0.0128819370095943</t>
  </si>
  <si>
    <t>Ebf3</t>
  </si>
  <si>
    <t>2.75447502339419</t>
  </si>
  <si>
    <t>0.0485053127725618</t>
  </si>
  <si>
    <t>Aldh1b1</t>
  </si>
  <si>
    <t>2.7254990874188</t>
  </si>
  <si>
    <t>0.0198395794691363</t>
  </si>
  <si>
    <t>Klhl41</t>
  </si>
  <si>
    <t>2.72120995931897</t>
  </si>
  <si>
    <t>0.0447048575286159</t>
  </si>
  <si>
    <t>C1qtnf9</t>
  </si>
  <si>
    <t>2.71304801675498</t>
  </si>
  <si>
    <t>0.0153440673141474</t>
  </si>
  <si>
    <t>2.71069149907975</t>
  </si>
  <si>
    <t>0.0233115629757376</t>
  </si>
  <si>
    <t>Paqr9</t>
  </si>
  <si>
    <t>2.69360163967134</t>
  </si>
  <si>
    <t>0.0202004729334272</t>
  </si>
  <si>
    <t>Ngfr</t>
  </si>
  <si>
    <t>2.69345062895313</t>
  </si>
  <si>
    <t>0.0145274145282656</t>
  </si>
  <si>
    <t>2.69211546704011</t>
  </si>
  <si>
    <t>0.0402597497280766</t>
  </si>
  <si>
    <t>2.67239261685814</t>
  </si>
  <si>
    <t>0.0452349268638524</t>
  </si>
  <si>
    <t>Atp6-ps</t>
  </si>
  <si>
    <t>2.64172682666581</t>
  </si>
  <si>
    <t>0.0486555056917271</t>
  </si>
  <si>
    <t>2.64016947471048</t>
  </si>
  <si>
    <t>0.00144483537759745</t>
  </si>
  <si>
    <t>Grip2</t>
  </si>
  <si>
    <t>2.63370759520935</t>
  </si>
  <si>
    <t>6.57674859041592e-05</t>
  </si>
  <si>
    <t>Cacna1h</t>
  </si>
  <si>
    <t>2.61831038957332</t>
  </si>
  <si>
    <t>0.0253494512565656</t>
  </si>
  <si>
    <t>mt-Co1</t>
  </si>
  <si>
    <t>2.61797879475195</t>
  </si>
  <si>
    <t>0.026831990824823</t>
  </si>
  <si>
    <t>Snap25</t>
  </si>
  <si>
    <t>2.58259336716113</t>
  </si>
  <si>
    <t>0.0314688094246609</t>
  </si>
  <si>
    <t>2.58041052558211</t>
  </si>
  <si>
    <t>0.0315318473501308</t>
  </si>
  <si>
    <t>2.57343111843337</t>
  </si>
  <si>
    <t>0.0190737074552186</t>
  </si>
  <si>
    <t>Btnl9</t>
  </si>
  <si>
    <t>2.56762818183951</t>
  </si>
  <si>
    <t>0.0121598877023135</t>
  </si>
  <si>
    <t>2.54636583167315</t>
  </si>
  <si>
    <t>0.0152565612392562</t>
  </si>
  <si>
    <t>2.53944167312244</t>
  </si>
  <si>
    <t>0.0223143173839441</t>
  </si>
  <si>
    <t>2.53629222772451</t>
  </si>
  <si>
    <t>0.0410095884495816</t>
  </si>
  <si>
    <t>2.53099264796487</t>
  </si>
  <si>
    <t>0.02719427479368</t>
  </si>
  <si>
    <t>Cav3</t>
  </si>
  <si>
    <t>2.52374551180041</t>
  </si>
  <si>
    <t>0.0377651839307967</t>
  </si>
  <si>
    <t>2.52238239781385</t>
  </si>
  <si>
    <t>0.0457089266518857</t>
  </si>
  <si>
    <t>Usp13</t>
  </si>
  <si>
    <t>2.49523844593824</t>
  </si>
  <si>
    <t>0.0284359639145387</t>
  </si>
  <si>
    <t>Sfrp5</t>
  </si>
  <si>
    <t>2.49064830382619</t>
  </si>
  <si>
    <t>0.032277628437512</t>
  </si>
  <si>
    <t>2.45371428127768</t>
  </si>
  <si>
    <t>0.0198036616465748</t>
  </si>
  <si>
    <t>Tnnt1</t>
  </si>
  <si>
    <t>2.4249851041249</t>
  </si>
  <si>
    <t>0.0388124073181782</t>
  </si>
  <si>
    <t>Cracd</t>
  </si>
  <si>
    <t>2.42202695859592</t>
  </si>
  <si>
    <t>0.0317875016588986</t>
  </si>
  <si>
    <t>Coq8a</t>
  </si>
  <si>
    <t>2.42181902660029</t>
  </si>
  <si>
    <t>0.0480064612527857</t>
  </si>
  <si>
    <t>2.41964046853165</t>
  </si>
  <si>
    <t>0.00109461248292343</t>
  </si>
  <si>
    <t>2.41058822952581</t>
  </si>
  <si>
    <t>0.0338550132595504</t>
  </si>
  <si>
    <t>Cdh2</t>
  </si>
  <si>
    <t>2.40570132994566</t>
  </si>
  <si>
    <t>0.00729818053140041</t>
  </si>
  <si>
    <t>Twist2</t>
  </si>
  <si>
    <t>2.40557385485519</t>
  </si>
  <si>
    <t>0.0334500855050645</t>
  </si>
  <si>
    <t>mt-Cytb</t>
  </si>
  <si>
    <t>2.40222153880471</t>
  </si>
  <si>
    <t>0.0337769431237417</t>
  </si>
  <si>
    <t>BB365896</t>
  </si>
  <si>
    <t>2.3609519473199</t>
  </si>
  <si>
    <t>0.0424150770432314</t>
  </si>
  <si>
    <t>2.35629865216686</t>
  </si>
  <si>
    <t>0.0283663066871936</t>
  </si>
  <si>
    <t>Cacna1g</t>
  </si>
  <si>
    <t>2.3558980164863</t>
  </si>
  <si>
    <t>0.0209408055904466</t>
  </si>
  <si>
    <t>mt-Nd1</t>
  </si>
  <si>
    <t>2.34833808607113</t>
  </si>
  <si>
    <t>0.0261310689219807</t>
  </si>
  <si>
    <t>Rufy4</t>
  </si>
  <si>
    <t>2.33827910023782</t>
  </si>
  <si>
    <t>0.0449162342632287</t>
  </si>
  <si>
    <t>2.32107688399468</t>
  </si>
  <si>
    <t>0.0420203746522038</t>
  </si>
  <si>
    <t>2.31278494710955</t>
  </si>
  <si>
    <t>0.0452586291248927</t>
  </si>
  <si>
    <t>Sv2a</t>
  </si>
  <si>
    <t>2.31068049406556</t>
  </si>
  <si>
    <t>0.0461987795505879</t>
  </si>
  <si>
    <t>2.29078123690347</t>
  </si>
  <si>
    <t>0.0232681315201324</t>
  </si>
  <si>
    <t>Vit</t>
  </si>
  <si>
    <t>2.27940789558406</t>
  </si>
  <si>
    <t>0.0228677806185663</t>
  </si>
  <si>
    <t>Eif3j2</t>
  </si>
  <si>
    <t>2.25754345667084</t>
  </si>
  <si>
    <t>0.010562007594089</t>
  </si>
  <si>
    <t>Mypn</t>
  </si>
  <si>
    <t>2.22354517239322</t>
  </si>
  <si>
    <t>0.0290761581267996</t>
  </si>
  <si>
    <t>Scd4</t>
  </si>
  <si>
    <t>2.19706389961344</t>
  </si>
  <si>
    <t>0.0492158587681647</t>
  </si>
  <si>
    <t>Kcna6</t>
  </si>
  <si>
    <t>2.1900498464237</t>
  </si>
  <si>
    <t>0.03096512345701</t>
  </si>
  <si>
    <t>2.17922835328079</t>
  </si>
  <si>
    <t>0.00745783647739043</t>
  </si>
  <si>
    <t>Adcy1</t>
  </si>
  <si>
    <t>2.17486953775499</t>
  </si>
  <si>
    <t>0.0479183302838465</t>
  </si>
  <si>
    <t>2.14646147925158</t>
  </si>
  <si>
    <t>0.00212746262960348</t>
  </si>
  <si>
    <t>2.14590603496021</t>
  </si>
  <si>
    <t>0.041966945390265</t>
  </si>
  <si>
    <t>2.14496384358993</t>
  </si>
  <si>
    <t>0.00576713622908993</t>
  </si>
  <si>
    <t>2.1309381576265</t>
  </si>
  <si>
    <t>0.0115460775364331</t>
  </si>
  <si>
    <t>mt-Nd5</t>
  </si>
  <si>
    <t>2.12915617796681</t>
  </si>
  <si>
    <t>0.0410481465814197</t>
  </si>
  <si>
    <t>mt-Tp</t>
  </si>
  <si>
    <t>2.12369671056666</t>
  </si>
  <si>
    <t>0.0363540876776262</t>
  </si>
  <si>
    <t>mt-Nd4</t>
  </si>
  <si>
    <t>2.11536223024156</t>
  </si>
  <si>
    <t>0.0413900358734317</t>
  </si>
  <si>
    <t>mt-Nd6</t>
  </si>
  <si>
    <t>2.09233979294689</t>
  </si>
  <si>
    <t>0.0293221733847809</t>
  </si>
  <si>
    <t>Rbm24</t>
  </si>
  <si>
    <t>2.04077399627994</t>
  </si>
  <si>
    <t>0.0344745818494157</t>
  </si>
  <si>
    <t>Dio2</t>
  </si>
  <si>
    <t>2.02818613271706</t>
  </si>
  <si>
    <t>0.0345665396376909</t>
  </si>
  <si>
    <t>1.98769134953317</t>
  </si>
  <si>
    <t>0.0168035278136157</t>
  </si>
  <si>
    <t>Rgs6</t>
  </si>
  <si>
    <t>1.9711449958728</t>
  </si>
  <si>
    <t>0.00635928111334413</t>
  </si>
  <si>
    <t>Sost</t>
  </si>
  <si>
    <t>1.94472696721328</t>
  </si>
  <si>
    <t>0.0158932291151183</t>
  </si>
  <si>
    <t>Sgcg</t>
  </si>
  <si>
    <t>1.93737954474591</t>
  </si>
  <si>
    <t>0.0245097967027431</t>
  </si>
  <si>
    <t>1.89491440317277</t>
  </si>
  <si>
    <t>0.0412074880115505</t>
  </si>
  <si>
    <t>1.85372965960145</t>
  </si>
  <si>
    <t>0.0231156437173716</t>
  </si>
  <si>
    <t>1.81155382258634</t>
  </si>
  <si>
    <t>0.0195981314470667</t>
  </si>
  <si>
    <t>1.8099725515794</t>
  </si>
  <si>
    <t>0.0461542952055114</t>
  </si>
  <si>
    <t>1.80854146251608</t>
  </si>
  <si>
    <t>0.0019308101064256</t>
  </si>
  <si>
    <t>1.8033324315556</t>
  </si>
  <si>
    <t>0.0381808556463351</t>
  </si>
  <si>
    <t>1.79755034375955</t>
  </si>
  <si>
    <t>0.00740812323156239</t>
  </si>
  <si>
    <t>1.78961421517272</t>
  </si>
  <si>
    <t>0.0445889010380607</t>
  </si>
  <si>
    <t>Fsd2</t>
  </si>
  <si>
    <t>1.78784359663771</t>
  </si>
  <si>
    <t>0.0396534718801528</t>
  </si>
  <si>
    <t>1.76617430362499</t>
  </si>
  <si>
    <t>0.0417416816143311</t>
  </si>
  <si>
    <t>Atp5me</t>
  </si>
  <si>
    <t>1.7641119575065</t>
  </si>
  <si>
    <t>0.0318701413371984</t>
  </si>
  <si>
    <t>1.76298482443088</t>
  </si>
  <si>
    <t>0.0463060015457539</t>
  </si>
  <si>
    <t>1.74706365686008</t>
  </si>
  <si>
    <t>0.0172879754481037</t>
  </si>
  <si>
    <t>Atp5l2-ps</t>
  </si>
  <si>
    <t>1.72903143429049</t>
  </si>
  <si>
    <t>0.0467301327949661</t>
  </si>
  <si>
    <t>1.72692312539523</t>
  </si>
  <si>
    <t>0.0491265478606061</t>
  </si>
  <si>
    <t>1.70709986154401</t>
  </si>
  <si>
    <t>0.00326114048315893</t>
  </si>
  <si>
    <t>1.68995327868369</t>
  </si>
  <si>
    <t>0.00220266952184523</t>
  </si>
  <si>
    <t>1.68733108747822</t>
  </si>
  <si>
    <t>0.0368381430604449</t>
  </si>
  <si>
    <t>1.63085616548087</t>
  </si>
  <si>
    <t>0.0385393438417233</t>
  </si>
  <si>
    <t>Meox1</t>
  </si>
  <si>
    <t>1.62621936649828</t>
  </si>
  <si>
    <t>0.0187372427657411</t>
  </si>
  <si>
    <t>S100b</t>
  </si>
  <si>
    <t>1.6223858729673</t>
  </si>
  <si>
    <t>0.046424899090028</t>
  </si>
  <si>
    <t>1.57223091370836</t>
  </si>
  <si>
    <t>0.00482640041461401</t>
  </si>
  <si>
    <t>1.56895707376643</t>
  </si>
  <si>
    <t>0.0432535099246879</t>
  </si>
  <si>
    <t>Tagln</t>
  </si>
  <si>
    <t>1.52157449320368</t>
  </si>
  <si>
    <t>0.0227297179455527</t>
  </si>
  <si>
    <t>Ndufb7</t>
  </si>
  <si>
    <t>1.4284325725596</t>
  </si>
  <si>
    <t>0.0101826644340144</t>
  </si>
  <si>
    <t>1.40518277738448</t>
  </si>
  <si>
    <t>0.00304443975033024</t>
  </si>
  <si>
    <t>1.39164212348461</t>
  </si>
  <si>
    <t>0.0261170564980589</t>
  </si>
  <si>
    <t>1.37745340284653</t>
  </si>
  <si>
    <t>0.0111364880808329</t>
  </si>
  <si>
    <t>Gapdh</t>
  </si>
  <si>
    <t>1.37364632038737</t>
  </si>
  <si>
    <t>0.02166923583095</t>
  </si>
  <si>
    <t>1.36143172118613</t>
  </si>
  <si>
    <t>0.0143875862621112</t>
  </si>
  <si>
    <t>Atp5f1d</t>
  </si>
  <si>
    <t>1.3469520387651</t>
  </si>
  <si>
    <t>0.0131981499035774</t>
  </si>
  <si>
    <t>1.34064484551943</t>
  </si>
  <si>
    <t>0.00936982515286021</t>
  </si>
  <si>
    <t>1.30567372418043</t>
  </si>
  <si>
    <t>0.00874979716898339</t>
  </si>
  <si>
    <t>Palm</t>
  </si>
  <si>
    <t>1.29955769893394</t>
  </si>
  <si>
    <t>0.0292380058417829</t>
  </si>
  <si>
    <t>1.28598450653673</t>
  </si>
  <si>
    <t>0.0268995545633661</t>
  </si>
  <si>
    <t>1.25154121672553</t>
  </si>
  <si>
    <t>0.027236380820007</t>
  </si>
  <si>
    <t>1.22901346633499</t>
  </si>
  <si>
    <t>0.0331164608839198</t>
  </si>
  <si>
    <t>Trim47</t>
  </si>
  <si>
    <t>1.22679604709383</t>
  </si>
  <si>
    <t>0.0338737635542822</t>
  </si>
  <si>
    <t>1.19933915843628</t>
  </si>
  <si>
    <t>0.039500469339102</t>
  </si>
  <si>
    <t>1.19717323421659</t>
  </si>
  <si>
    <t>0.0417677743159514</t>
  </si>
  <si>
    <t>1.17477123160029</t>
  </si>
  <si>
    <t>0.0345680681830899</t>
  </si>
  <si>
    <t>Ammecr1</t>
  </si>
  <si>
    <t>1.17036518236504</t>
  </si>
  <si>
    <t>0.0290614796203049</t>
  </si>
  <si>
    <t>1.16411596150009</t>
  </si>
  <si>
    <t>0.019071778219616</t>
  </si>
  <si>
    <t>Pelp1</t>
  </si>
  <si>
    <t>1.16131846956191</t>
  </si>
  <si>
    <t>0.0304904093164434</t>
  </si>
  <si>
    <t>Atp5mf</t>
  </si>
  <si>
    <t>1.14559233815471</t>
  </si>
  <si>
    <t>0.0297454178952795</t>
  </si>
  <si>
    <t>1.12627243212236</t>
  </si>
  <si>
    <t>0.0246955397273446</t>
  </si>
  <si>
    <t>ENSMUSG00000121783</t>
  </si>
  <si>
    <t>1.11727779798561</t>
  </si>
  <si>
    <t>0.0355238405685778</t>
  </si>
  <si>
    <t>1.10625247685261</t>
  </si>
  <si>
    <t>0.0261725602570265</t>
  </si>
  <si>
    <t>1.09016366423018</t>
  </si>
  <si>
    <t>0.0405719072876881</t>
  </si>
  <si>
    <t>1.08085420918969</t>
  </si>
  <si>
    <t>0.0309924017588662</t>
  </si>
  <si>
    <t>Ndufs2</t>
  </si>
  <si>
    <t>1.03657016248919</t>
  </si>
  <si>
    <t>0.0473743777180875</t>
  </si>
  <si>
    <t>Dleu2</t>
  </si>
  <si>
    <t>1.01269144525455</t>
  </si>
  <si>
    <t>0.0209073782804957</t>
  </si>
  <si>
    <t>Calml3</t>
  </si>
  <si>
    <t>1.01218184173354</t>
  </si>
  <si>
    <t>0.0393698489775131</t>
  </si>
  <si>
    <t>Perm1</t>
  </si>
  <si>
    <t>0.0311730254677024</t>
  </si>
  <si>
    <t>Nr2c2</t>
  </si>
  <si>
    <t>0.0249203527115953</t>
  </si>
  <si>
    <t>0.049334890844934</t>
  </si>
  <si>
    <t>Cemip2</t>
  </si>
  <si>
    <t>0.0459854070854329</t>
  </si>
  <si>
    <t>0.0462921338446793</t>
  </si>
  <si>
    <t>Plvap</t>
  </si>
  <si>
    <t>0.0491127995253656</t>
  </si>
  <si>
    <t>0.0479550388036991</t>
  </si>
  <si>
    <t>0.0457856854444607</t>
  </si>
  <si>
    <t>0.0469791695300325</t>
  </si>
  <si>
    <t>0.034802294043653</t>
  </si>
  <si>
    <t>Cebpd</t>
  </si>
  <si>
    <t>0.0190453771780224</t>
  </si>
  <si>
    <t>Slc43a3</t>
  </si>
  <si>
    <t>0.0164403100718385</t>
  </si>
  <si>
    <t>Fzd4</t>
  </si>
  <si>
    <t>0.0409901611322814</t>
  </si>
  <si>
    <t>Cyp2b10</t>
  </si>
  <si>
    <t>0.0494238798511586</t>
  </si>
  <si>
    <t>0.0408638072397362</t>
  </si>
  <si>
    <t>0.0359593182440007</t>
  </si>
  <si>
    <t>0.0497353313459472</t>
  </si>
  <si>
    <t>0.0492071352561389</t>
  </si>
  <si>
    <t>0.0497904271012277</t>
  </si>
  <si>
    <t>Ramp2</t>
  </si>
  <si>
    <t>0.0379202796596501</t>
  </si>
  <si>
    <t>Arap2</t>
  </si>
  <si>
    <t>0.0433662388705861</t>
  </si>
  <si>
    <t>0.0400725687392981</t>
  </si>
  <si>
    <t>Hilpda</t>
  </si>
  <si>
    <t>0.0336385917001292</t>
  </si>
  <si>
    <t>0.0329982455807121</t>
  </si>
  <si>
    <t>Lcn2</t>
  </si>
  <si>
    <t>0.0479119141775708</t>
  </si>
  <si>
    <t>0.0296041827863135</t>
  </si>
  <si>
    <t>Traf3ip1</t>
  </si>
  <si>
    <t>0.0441384462430701</t>
  </si>
  <si>
    <t>0.0217094085784019</t>
  </si>
  <si>
    <t>Ctss</t>
  </si>
  <si>
    <t>0.0304360699695343</t>
  </si>
  <si>
    <t>Abca3</t>
  </si>
  <si>
    <t>0.0376373610455761</t>
  </si>
  <si>
    <t>Rtkn2</t>
  </si>
  <si>
    <t>0.028035186489787</t>
  </si>
  <si>
    <t>Clec14a</t>
  </si>
  <si>
    <t>0.0239873932632142</t>
  </si>
  <si>
    <t>Rasl11a</t>
  </si>
  <si>
    <t>0.0387164970652139</t>
  </si>
  <si>
    <t>0.0179333051606583</t>
  </si>
  <si>
    <t>0.0380403450377604</t>
  </si>
  <si>
    <t>0.0201497157800011</t>
  </si>
  <si>
    <t>Cpm</t>
  </si>
  <si>
    <t>0.0349911278129599</t>
  </si>
  <si>
    <t>0.0412524639995657</t>
  </si>
  <si>
    <t>0.0362024251947193</t>
  </si>
  <si>
    <t>Zfp697</t>
  </si>
  <si>
    <t>0.0434585734670204</t>
  </si>
  <si>
    <t>Sema3g</t>
  </si>
  <si>
    <t>0.0123704342312759</t>
  </si>
  <si>
    <t>0.0354992640231928</t>
  </si>
  <si>
    <t>0.0258956298343829</t>
  </si>
  <si>
    <t>Bmp6</t>
  </si>
  <si>
    <t>0.0133509027209416</t>
  </si>
  <si>
    <t>0.020360324860109</t>
  </si>
  <si>
    <t>Per1</t>
  </si>
  <si>
    <t>0.014936204393799</t>
  </si>
  <si>
    <t>0.0218060836945613</t>
  </si>
  <si>
    <t>0.0118497391584002</t>
  </si>
  <si>
    <t>Esm1</t>
  </si>
  <si>
    <t>0.0489454218350214</t>
  </si>
  <si>
    <t>Cldn18</t>
  </si>
  <si>
    <t>0.0214617933605571</t>
  </si>
  <si>
    <t>Slc6a2</t>
  </si>
  <si>
    <t>0.0254959088843262</t>
  </si>
  <si>
    <t>0.0241507199191276</t>
  </si>
  <si>
    <t>0.00691052025841119</t>
  </si>
  <si>
    <t>Cldn5</t>
  </si>
  <si>
    <t>0.012128035465569</t>
  </si>
  <si>
    <t>Adamts1</t>
  </si>
  <si>
    <t>0.0119571889693254</t>
  </si>
  <si>
    <t>0.00855077432758221</t>
  </si>
  <si>
    <t>0.00940653963741829</t>
  </si>
  <si>
    <t>C7</t>
  </si>
  <si>
    <t>0.0164711423427917</t>
  </si>
  <si>
    <t>0.0355569770463716</t>
  </si>
  <si>
    <t>Col4a4</t>
  </si>
  <si>
    <t>0.00902533265347367</t>
  </si>
  <si>
    <t>0.00762342982382008</t>
  </si>
  <si>
    <t>Dhcr24</t>
  </si>
  <si>
    <t>0.0136667968344114</t>
  </si>
  <si>
    <t>0.00694258367817897</t>
  </si>
  <si>
    <t>Slc16a9</t>
  </si>
  <si>
    <t>0.0106108040435585</t>
  </si>
  <si>
    <t>0.0171454313256909</t>
  </si>
  <si>
    <t>Calcrl</t>
  </si>
  <si>
    <t>0.00690696558911819</t>
  </si>
  <si>
    <t>Col4a3</t>
  </si>
  <si>
    <t>0.00981577218105218</t>
  </si>
  <si>
    <t>0.016872603279436</t>
  </si>
  <si>
    <t>Bex4</t>
  </si>
  <si>
    <t>0.0137090235340048</t>
  </si>
  <si>
    <t>0.0199564812618674</t>
  </si>
  <si>
    <t>Lama3</t>
  </si>
  <si>
    <t>0.0299819088162011</t>
  </si>
  <si>
    <t>Sftpc</t>
  </si>
  <si>
    <t>0.0302161355272476</t>
  </si>
  <si>
    <t>0.00662474121258303</t>
  </si>
  <si>
    <t>Slc22a15</t>
  </si>
  <si>
    <t>0.00476205440489059</t>
  </si>
  <si>
    <t>Ccn1</t>
  </si>
  <si>
    <t>0.0266634739788646</t>
  </si>
  <si>
    <t>0.0379632966952154</t>
  </si>
  <si>
    <t>0.00171046871242798</t>
  </si>
  <si>
    <t>0.0403041954196095</t>
  </si>
  <si>
    <t>Dusp1</t>
  </si>
  <si>
    <t>0.00274220199002104</t>
  </si>
  <si>
    <t>0.00703562742358631</t>
  </si>
  <si>
    <t>Chil3</t>
  </si>
  <si>
    <t>0.000719968274354236</t>
  </si>
  <si>
    <t>0.011650290666903</t>
  </si>
  <si>
    <t>0.00548525971824551</t>
  </si>
  <si>
    <t>0.0263437508925037</t>
  </si>
  <si>
    <t>0.0469360279393048</t>
  </si>
  <si>
    <t>0.00585398648523142</t>
  </si>
  <si>
    <t>Baiap3</t>
  </si>
  <si>
    <t>0.0330803016391624</t>
  </si>
  <si>
    <t>Ccpg1</t>
  </si>
  <si>
    <t>0.0361122380903784</t>
  </si>
  <si>
    <t>0.00410440807877817</t>
  </si>
  <si>
    <t>0.00117807398807964</t>
  </si>
  <si>
    <t>0.0295829244510383</t>
  </si>
  <si>
    <t>0.0154896876182066</t>
  </si>
  <si>
    <t>Hba-x</t>
  </si>
  <si>
    <t>5.58553016395521</t>
  </si>
  <si>
    <t>3.87354960109704e-05</t>
  </si>
  <si>
    <t>Rnf212</t>
  </si>
  <si>
    <t>5.57923789860171</t>
  </si>
  <si>
    <t>4.42107014203552e-10</t>
  </si>
  <si>
    <t>Redrum</t>
  </si>
  <si>
    <t>4.98664797399062</t>
  </si>
  <si>
    <t>1.969746785784e-21</t>
  </si>
  <si>
    <t>H2ac10</t>
  </si>
  <si>
    <t>4.98142253847447</t>
  </si>
  <si>
    <t>6.72178603457233e-17</t>
  </si>
  <si>
    <t>Lincred1</t>
  </si>
  <si>
    <t>4.95578620982083</t>
  </si>
  <si>
    <t>2.15649478199253e-08</t>
  </si>
  <si>
    <t>Samd11</t>
  </si>
  <si>
    <t>4.90600518283188</t>
  </si>
  <si>
    <t>4.85437871736535e-14</t>
  </si>
  <si>
    <t>Btn1a1</t>
  </si>
  <si>
    <t>4.82936971498857</t>
  </si>
  <si>
    <t>1.03282594507955e-05</t>
  </si>
  <si>
    <t>Ermap</t>
  </si>
  <si>
    <t>4.62648403180611</t>
  </si>
  <si>
    <t>1.33893768561984e-12</t>
  </si>
  <si>
    <t>4.58754666766857</t>
  </si>
  <si>
    <t>1.4160982232694e-13</t>
  </si>
  <si>
    <t>LOC118567921</t>
  </si>
  <si>
    <t>4.56756642004279</t>
  </si>
  <si>
    <t>1.03001817722684e-08</t>
  </si>
  <si>
    <t>Pheta2</t>
  </si>
  <si>
    <t>4.51071381552648</t>
  </si>
  <si>
    <t>1.002050321084e-13</t>
  </si>
  <si>
    <t>Btnl10</t>
  </si>
  <si>
    <t>4.49645486400469</t>
  </si>
  <si>
    <t>1.56054517939963e-10</t>
  </si>
  <si>
    <t>4.49240872323854</t>
  </si>
  <si>
    <t>1.4685955907434e-06</t>
  </si>
  <si>
    <t>4.48524850059336</t>
  </si>
  <si>
    <t>1.63064718710481e-13</t>
  </si>
  <si>
    <t>4.43625882779156</t>
  </si>
  <si>
    <t>2.38486749660452e-10</t>
  </si>
  <si>
    <t>Gfi1b</t>
  </si>
  <si>
    <t>4.42631449092604</t>
  </si>
  <si>
    <t>3.6128711920248e-14</t>
  </si>
  <si>
    <t>4.41031205107357</t>
  </si>
  <si>
    <t>0.000521619996736834</t>
  </si>
  <si>
    <t>Rhag</t>
  </si>
  <si>
    <t>4.4079333213708</t>
  </si>
  <si>
    <t>0.000105486409644249</t>
  </si>
  <si>
    <t>Pkhd1l1</t>
  </si>
  <si>
    <t>4.35228081264973</t>
  </si>
  <si>
    <t>2.8090202085852e-11</t>
  </si>
  <si>
    <t>Apol8</t>
  </si>
  <si>
    <t>4.3350117695959</t>
  </si>
  <si>
    <t>6.94757196198810e-12</t>
  </si>
  <si>
    <t>Aldh1a7</t>
  </si>
  <si>
    <t>4.28419718015611</t>
  </si>
  <si>
    <t>7.35844426355082e-06</t>
  </si>
  <si>
    <t>4.25975346937626</t>
  </si>
  <si>
    <t>8.8280188182275e-10</t>
  </si>
  <si>
    <t>4.25130538010991</t>
  </si>
  <si>
    <t>2.09711800132952e-14</t>
  </si>
  <si>
    <t>BC021767</t>
  </si>
  <si>
    <t>4.2299251136152</t>
  </si>
  <si>
    <t>2.99834965441226e-06</t>
  </si>
  <si>
    <t>Cdc25c</t>
  </si>
  <si>
    <t>4.21255439868198</t>
  </si>
  <si>
    <t>5.93521931204627e-09</t>
  </si>
  <si>
    <t>Sh3tc2</t>
  </si>
  <si>
    <t>4.20869101636148</t>
  </si>
  <si>
    <t>2.58253733571578e-15</t>
  </si>
  <si>
    <t>4.19183989023957</t>
  </si>
  <si>
    <t>1.28455389750166e-09</t>
  </si>
  <si>
    <t>Hemgn</t>
  </si>
  <si>
    <t>4.17629626666032</t>
  </si>
  <si>
    <t>3.67132230958905e-12</t>
  </si>
  <si>
    <t>Gata1</t>
  </si>
  <si>
    <t>4.17030532906712</t>
  </si>
  <si>
    <t>4.52057202817966e-17</t>
  </si>
  <si>
    <t>Mroh6</t>
  </si>
  <si>
    <t>4.1636033753157</t>
  </si>
  <si>
    <t>1.60320568770402e-06</t>
  </si>
  <si>
    <t>H4c6</t>
  </si>
  <si>
    <t>4.14586433960199</t>
  </si>
  <si>
    <t>1.60302136446698e-05</t>
  </si>
  <si>
    <t>Pnp2</t>
  </si>
  <si>
    <t>4.13807708042733</t>
  </si>
  <si>
    <t>1.70971258145948e-14</t>
  </si>
  <si>
    <t>Hspe1-ps5</t>
  </si>
  <si>
    <t>4.12778715584773</t>
  </si>
  <si>
    <t>1.32985753410517e-06</t>
  </si>
  <si>
    <t>Aknad1</t>
  </si>
  <si>
    <t>4.12695818673876</t>
  </si>
  <si>
    <t>3.41116344072422e-06</t>
  </si>
  <si>
    <t>Spta1</t>
  </si>
  <si>
    <t>4.1074850247693</t>
  </si>
  <si>
    <t>0.00024623841113637</t>
  </si>
  <si>
    <t>Icam4</t>
  </si>
  <si>
    <t>4.08822246258683</t>
  </si>
  <si>
    <t>2.5592579951836e-11</t>
  </si>
  <si>
    <t>Slc25a21</t>
  </si>
  <si>
    <t>4.08325001564481</t>
  </si>
  <si>
    <t>3.38268577725638e-10</t>
  </si>
  <si>
    <t>4.07938318252057</t>
  </si>
  <si>
    <t>2.04965392571542e-10</t>
  </si>
  <si>
    <t>4.02865234384015</t>
  </si>
  <si>
    <t>2.7691592719701e-12</t>
  </si>
  <si>
    <t>Cldn13</t>
  </si>
  <si>
    <t>3.9890181092412</t>
  </si>
  <si>
    <t>3.60462184528188e-11</t>
  </si>
  <si>
    <t>Hmbs</t>
  </si>
  <si>
    <t>3.98313366851447</t>
  </si>
  <si>
    <t>1.20600811202094e-12</t>
  </si>
  <si>
    <t>H1f1</t>
  </si>
  <si>
    <t>3.97923256617247</t>
  </si>
  <si>
    <t>1.30669038065705e-05</t>
  </si>
  <si>
    <t>Rhd</t>
  </si>
  <si>
    <t>3.97392104605275</t>
  </si>
  <si>
    <t>9.71849422194996e-09</t>
  </si>
  <si>
    <t>3.97299978360652</t>
  </si>
  <si>
    <t>3.80956292549632e-10</t>
  </si>
  <si>
    <t>3.93553767645744</t>
  </si>
  <si>
    <t>0.000167888451075663</t>
  </si>
  <si>
    <t>3.91471896246869</t>
  </si>
  <si>
    <t>2.79252020990364e-13</t>
  </si>
  <si>
    <t>Mageb16-ps2</t>
  </si>
  <si>
    <t>3.88852956041414</t>
  </si>
  <si>
    <t>0.000129021918335386</t>
  </si>
  <si>
    <t>LOC118567351</t>
  </si>
  <si>
    <t>3.87774467272217</t>
  </si>
  <si>
    <t>5.09832288913986e-05</t>
  </si>
  <si>
    <t>H1f5</t>
  </si>
  <si>
    <t>3.85535260070355</t>
  </si>
  <si>
    <t>1.75878854164805e-06</t>
  </si>
  <si>
    <t>Trim58</t>
  </si>
  <si>
    <t>3.84442817428606</t>
  </si>
  <si>
    <t>4.19022201741261e-08</t>
  </si>
  <si>
    <t>Stil</t>
  </si>
  <si>
    <t>3.84310901705747</t>
  </si>
  <si>
    <t>2.33142746015207e-15</t>
  </si>
  <si>
    <t>3.82994721817081</t>
  </si>
  <si>
    <t>3.27699080679948e-11</t>
  </si>
  <si>
    <t>3.81988571676077</t>
  </si>
  <si>
    <t>6.15689202920629e-15</t>
  </si>
  <si>
    <t>Tfrc</t>
  </si>
  <si>
    <t>3.81733200518949</t>
  </si>
  <si>
    <t>4.49542999475727e-13</t>
  </si>
  <si>
    <t>3.81504820977146</t>
  </si>
  <si>
    <t>1.44181744335077e-09</t>
  </si>
  <si>
    <t>Macroh2a3</t>
  </si>
  <si>
    <t>3.81368590444568</t>
  </si>
  <si>
    <t>0.000695893618000311</t>
  </si>
  <si>
    <t>3.80933124180014</t>
  </si>
  <si>
    <t>3.54762456326832e-11</t>
  </si>
  <si>
    <t>3.80708268182512</t>
  </si>
  <si>
    <t>2.43356493785996e-11</t>
  </si>
  <si>
    <t>3.80379173483107</t>
  </si>
  <si>
    <t>1.78286403187618e-08</t>
  </si>
  <si>
    <t>E2f8</t>
  </si>
  <si>
    <t>3.80082491757834</t>
  </si>
  <si>
    <t>1.47609726846288e-13</t>
  </si>
  <si>
    <t>Rbm44</t>
  </si>
  <si>
    <t>3.79145308421104</t>
  </si>
  <si>
    <t>0.000800092045799067</t>
  </si>
  <si>
    <t>3.78431257658287</t>
  </si>
  <si>
    <t>9.41712981123401e-09</t>
  </si>
  <si>
    <t>3.78249335112116</t>
  </si>
  <si>
    <t>2.66511003977517e-09</t>
  </si>
  <si>
    <t>Il1rl1</t>
  </si>
  <si>
    <t>3.77194548649099</t>
  </si>
  <si>
    <t>1.97270164588757e-14</t>
  </si>
  <si>
    <t>LOC118567338</t>
  </si>
  <si>
    <t>3.7669209299318</t>
  </si>
  <si>
    <t>1.51770783551049e-10</t>
  </si>
  <si>
    <t>Depdc1b</t>
  </si>
  <si>
    <t>3.75864473669492</t>
  </si>
  <si>
    <t>1.6290928120446e-11</t>
  </si>
  <si>
    <t>3.74975829839384</t>
  </si>
  <si>
    <t>6.56659594335528e-13</t>
  </si>
  <si>
    <t>3.72544497255917</t>
  </si>
  <si>
    <t>0.0118896410981987</t>
  </si>
  <si>
    <t>Trib3</t>
  </si>
  <si>
    <t>3.72430521014814</t>
  </si>
  <si>
    <t>1.29565754618438e-07</t>
  </si>
  <si>
    <t>3.71933304814322</t>
  </si>
  <si>
    <t>2.62588638387544e-13</t>
  </si>
  <si>
    <t>Nfe2</t>
  </si>
  <si>
    <t>3.71525900349007</t>
  </si>
  <si>
    <t>6.24043398705264e-11</t>
  </si>
  <si>
    <t>3.7013284399613</t>
  </si>
  <si>
    <t>2.29174677078938e-10</t>
  </si>
  <si>
    <t>Nxpe2</t>
  </si>
  <si>
    <t>3.70061910879348</t>
  </si>
  <si>
    <t>8.46085750947914e-12</t>
  </si>
  <si>
    <t>3.69780063747584</t>
  </si>
  <si>
    <t>1.02817063463142e-09</t>
  </si>
  <si>
    <t>3.69557521260464</t>
  </si>
  <si>
    <t>3.66214687934744e-13</t>
  </si>
  <si>
    <t>Cpox</t>
  </si>
  <si>
    <t>3.68338410295564</t>
  </si>
  <si>
    <t>3.66397749856126e-11</t>
  </si>
  <si>
    <t>3.68286803356879</t>
  </si>
  <si>
    <t>7.68397987481819e-12</t>
  </si>
  <si>
    <t>Atp7b</t>
  </si>
  <si>
    <t>3.67241372611477</t>
  </si>
  <si>
    <t>3.34237300493329e-07</t>
  </si>
  <si>
    <t>3.66135766479896</t>
  </si>
  <si>
    <t>4.52722063859143e-11</t>
  </si>
  <si>
    <t>3.64748758849221</t>
  </si>
  <si>
    <t>8.67720868327211e-10</t>
  </si>
  <si>
    <t>3.59407878377721</t>
  </si>
  <si>
    <t>7.71969979868262e-09</t>
  </si>
  <si>
    <t>Abcb10</t>
  </si>
  <si>
    <t>3.58460317461605</t>
  </si>
  <si>
    <t>3.30097085014695e-13</t>
  </si>
  <si>
    <t>Ctsg</t>
  </si>
  <si>
    <t>3.5816860288101</t>
  </si>
  <si>
    <t>1.87558908035296e-08</t>
  </si>
  <si>
    <t>3.55151199828305</t>
  </si>
  <si>
    <t>1.12558673909676e-09</t>
  </si>
  <si>
    <t>Emilin2</t>
  </si>
  <si>
    <t>3.53829361081531</t>
  </si>
  <si>
    <t>3.41413469273338e-11</t>
  </si>
  <si>
    <t>3.53240131393485</t>
  </si>
  <si>
    <t>2.01196670515869e-10</t>
  </si>
  <si>
    <t>Rps12-ps5</t>
  </si>
  <si>
    <t>3.52412156811471</t>
  </si>
  <si>
    <t>0.000797602745716912</t>
  </si>
  <si>
    <t>3.51020212100103</t>
  </si>
  <si>
    <t>0.000948178237257149</t>
  </si>
  <si>
    <t>3.50010500523003</t>
  </si>
  <si>
    <t>1.21111218252768e-10</t>
  </si>
  <si>
    <t>Omd</t>
  </si>
  <si>
    <t>3.49575852438952</t>
  </si>
  <si>
    <t>8.30193104510744e-13</t>
  </si>
  <si>
    <t>Depdc1a</t>
  </si>
  <si>
    <t>3.49372033182786</t>
  </si>
  <si>
    <t>3.43733795404555e-08</t>
  </si>
  <si>
    <t>H2ac15</t>
  </si>
  <si>
    <t>3.49045849925835</t>
  </si>
  <si>
    <t>1.78089094628202e-06</t>
  </si>
  <si>
    <t>LOC118567955</t>
  </si>
  <si>
    <t>3.48456347673075</t>
  </si>
  <si>
    <t>9.1597089648905e-05</t>
  </si>
  <si>
    <t>3.48154981703363</t>
  </si>
  <si>
    <t>1.01616666878703e-09</t>
  </si>
  <si>
    <t>3.47312261473476</t>
  </si>
  <si>
    <t>3.30728142432021e-11</t>
  </si>
  <si>
    <t>3.46591952039852</t>
  </si>
  <si>
    <t>2.71343140014402e-11</t>
  </si>
  <si>
    <t>Hmmr</t>
  </si>
  <si>
    <t>3.46031967371272</t>
  </si>
  <si>
    <t>4.89414082513953e-12</t>
  </si>
  <si>
    <t>3.43736384531608</t>
  </si>
  <si>
    <t>0.000959562662564838</t>
  </si>
  <si>
    <t>H2bc9</t>
  </si>
  <si>
    <t>3.43535176862578</t>
  </si>
  <si>
    <t>0.000184513760346041</t>
  </si>
  <si>
    <t>Kif11</t>
  </si>
  <si>
    <t>3.42771612242373</t>
  </si>
  <si>
    <t>1.10063330173643e-12</t>
  </si>
  <si>
    <t>3.41748050834671</t>
  </si>
  <si>
    <t>4.72727350844866e-11</t>
  </si>
  <si>
    <t>Lrr1</t>
  </si>
  <si>
    <t>3.41671986214363</t>
  </si>
  <si>
    <t>2.07419782406818e-08</t>
  </si>
  <si>
    <t>3.40324408402602</t>
  </si>
  <si>
    <t>4.07497287382323e-13</t>
  </si>
  <si>
    <t>3.38960285649082</t>
  </si>
  <si>
    <t>3.10684466104676e-07</t>
  </si>
  <si>
    <t>Stom</t>
  </si>
  <si>
    <t>3.38305590194996</t>
  </si>
  <si>
    <t>4.409579660644e-11</t>
  </si>
  <si>
    <t>Oip5</t>
  </si>
  <si>
    <t>3.37697479563868</t>
  </si>
  <si>
    <t>2.06363649787063e-11</t>
  </si>
  <si>
    <t>Kif14</t>
  </si>
  <si>
    <t>3.36985415541485</t>
  </si>
  <si>
    <t>2.19562096449558e-08</t>
  </si>
  <si>
    <t>H2ac4</t>
  </si>
  <si>
    <t>3.36269157747184</t>
  </si>
  <si>
    <t>3.20601797342068e-06</t>
  </si>
  <si>
    <t>Slfn14</t>
  </si>
  <si>
    <t>3.35820141666322</t>
  </si>
  <si>
    <t>0.00225181951511741</t>
  </si>
  <si>
    <t>3.35133401670124</t>
  </si>
  <si>
    <t>4.30764916837525e-11</t>
  </si>
  <si>
    <t>Sox6</t>
  </si>
  <si>
    <t>3.34767007885563</t>
  </si>
  <si>
    <t>5.14675518396339e-08</t>
  </si>
  <si>
    <t>3.32406999428761</t>
  </si>
  <si>
    <t>1.33978543686895e-08</t>
  </si>
  <si>
    <t>3.3180792019275</t>
  </si>
  <si>
    <t>2.50748910550341e-06</t>
  </si>
  <si>
    <t>3.31730017135202</t>
  </si>
  <si>
    <t>2.61412899843213e-10</t>
  </si>
  <si>
    <t>Prss50</t>
  </si>
  <si>
    <t>3.31132686047923</t>
  </si>
  <si>
    <t>3.84750501554513e-11</t>
  </si>
  <si>
    <t>Kntc1</t>
  </si>
  <si>
    <t>3.30202924877905</t>
  </si>
  <si>
    <t>3.27797476429933e-08</t>
  </si>
  <si>
    <t>3.2997769111239</t>
  </si>
  <si>
    <t>4.50367031174792e-12</t>
  </si>
  <si>
    <t>Bard1</t>
  </si>
  <si>
    <t>3.2969439330919</t>
  </si>
  <si>
    <t>4.23624055241799e-10</t>
  </si>
  <si>
    <t>3.2959538039082</t>
  </si>
  <si>
    <t>3.50572344583917e-08</t>
  </si>
  <si>
    <t>3.28549966329293</t>
  </si>
  <si>
    <t>2.17445017643035e-11</t>
  </si>
  <si>
    <t>Mastl</t>
  </si>
  <si>
    <t>3.2835163640832</t>
  </si>
  <si>
    <t>1.21497816146819e-05</t>
  </si>
  <si>
    <t>3.28172567662382</t>
  </si>
  <si>
    <t>2.39066572947832e-07</t>
  </si>
  <si>
    <t>3.27383868773537</t>
  </si>
  <si>
    <t>1.51648241108678e-10</t>
  </si>
  <si>
    <t>3.27085050359696</t>
  </si>
  <si>
    <t>1.87852824514319e-08</t>
  </si>
  <si>
    <t>Dennd2c</t>
  </si>
  <si>
    <t>3.27069799978836</t>
  </si>
  <si>
    <t>3.67830639323862e-08</t>
  </si>
  <si>
    <t>3.26287545452422</t>
  </si>
  <si>
    <t>7.5016368249688e-09</t>
  </si>
  <si>
    <t>3.2610551064802</t>
  </si>
  <si>
    <t>4.22570267416822e-09</t>
  </si>
  <si>
    <t>Elane</t>
  </si>
  <si>
    <t>3.25994958137001</t>
  </si>
  <si>
    <t>4.02020723926198e-08</t>
  </si>
  <si>
    <t>H3c3</t>
  </si>
  <si>
    <t>3.25004024589413</t>
  </si>
  <si>
    <t>4.02538654620388e-06</t>
  </si>
  <si>
    <t>Cdca3</t>
  </si>
  <si>
    <t>3.24995863839896</t>
  </si>
  <si>
    <t>1.91363699609632e-11</t>
  </si>
  <si>
    <t>3.24952022563238</t>
  </si>
  <si>
    <t>1.1562415304633e-11</t>
  </si>
  <si>
    <t>3.21361619537342</t>
  </si>
  <si>
    <t>3.3794411730638e-13</t>
  </si>
  <si>
    <t>Dtl</t>
  </si>
  <si>
    <t>3.21198482910434</t>
  </si>
  <si>
    <t>7.63854247883004e-12</t>
  </si>
  <si>
    <t>Kif4</t>
  </si>
  <si>
    <t>3.21136088131516</t>
  </si>
  <si>
    <t>1.11839534179655e-09</t>
  </si>
  <si>
    <t>3.21038796326082</t>
  </si>
  <si>
    <t>2.68516661519794e-09</t>
  </si>
  <si>
    <t>Orc1</t>
  </si>
  <si>
    <t>3.20802935991395</t>
  </si>
  <si>
    <t>1.18747911038069e-08</t>
  </si>
  <si>
    <t>Pla2g4c</t>
  </si>
  <si>
    <t>3.20403039101999</t>
  </si>
  <si>
    <t>1.90183943350862e-06</t>
  </si>
  <si>
    <t>3.20290648386311</t>
  </si>
  <si>
    <t>2.84325367301808e-10</t>
  </si>
  <si>
    <t>3.2022423919042</t>
  </si>
  <si>
    <t>3.60871517965483e-10</t>
  </si>
  <si>
    <t>3.19862559486876</t>
  </si>
  <si>
    <t>1.20174513699409e-12</t>
  </si>
  <si>
    <t>Dlgap5</t>
  </si>
  <si>
    <t>3.19679733576547</t>
  </si>
  <si>
    <t>5.72314606994241e-10</t>
  </si>
  <si>
    <t>Ankrd61</t>
  </si>
  <si>
    <t>3.19315831039825</t>
  </si>
  <si>
    <t>0.000104987384666363</t>
  </si>
  <si>
    <t>3.18921786720626</t>
  </si>
  <si>
    <t>1.50506705163861e-09</t>
  </si>
  <si>
    <t>3.1883979456136</t>
  </si>
  <si>
    <t>5.197885410501e-06</t>
  </si>
  <si>
    <t>LOC118568302</t>
  </si>
  <si>
    <t>3.17214131548682</t>
  </si>
  <si>
    <t>1.48564966301392e-06</t>
  </si>
  <si>
    <t>Cenpp</t>
  </si>
  <si>
    <t>3.15935792994098</t>
  </si>
  <si>
    <t>6.31207073047855e-10</t>
  </si>
  <si>
    <t>3.15820924006575</t>
  </si>
  <si>
    <t>6.36462469742669e-12</t>
  </si>
  <si>
    <t>Aurka</t>
  </si>
  <si>
    <t>3.15460613044536</t>
  </si>
  <si>
    <t>3.81963029612428e-10</t>
  </si>
  <si>
    <t>H2ac7</t>
  </si>
  <si>
    <t>3.15258636934312</t>
  </si>
  <si>
    <t>0.000153397889184028</t>
  </si>
  <si>
    <t>3.14658588953548</t>
  </si>
  <si>
    <t>1.70639048639136e-08</t>
  </si>
  <si>
    <t>Ddias</t>
  </si>
  <si>
    <t>3.13788864534342</t>
  </si>
  <si>
    <t>2.80081176820963e-06</t>
  </si>
  <si>
    <t>3.13466010978328</t>
  </si>
  <si>
    <t>3.95403387723729e-08</t>
  </si>
  <si>
    <t>3.13083898026954</t>
  </si>
  <si>
    <t>1.93041784813686e-09</t>
  </si>
  <si>
    <t>Ect2</t>
  </si>
  <si>
    <t>3.12767225918926</t>
  </si>
  <si>
    <t>8.47060262735538e-08</t>
  </si>
  <si>
    <t>Sgo1</t>
  </si>
  <si>
    <t>3.12607804171722</t>
  </si>
  <si>
    <t>1.78499174170038e-09</t>
  </si>
  <si>
    <t>Parpbp</t>
  </si>
  <si>
    <t>3.12292638263262</t>
  </si>
  <si>
    <t>0.000214298873291376</t>
  </si>
  <si>
    <t>3.10918747963916</t>
  </si>
  <si>
    <t>1.54793182692033e-08</t>
  </si>
  <si>
    <t>Uros</t>
  </si>
  <si>
    <t>3.10599817771593</t>
  </si>
  <si>
    <t>1.94473277415701e-09</t>
  </si>
  <si>
    <t>3.1041826777315</t>
  </si>
  <si>
    <t>8.3302748966026e-12</t>
  </si>
  <si>
    <t>3.09311638587618</t>
  </si>
  <si>
    <t>4.72655246271139e-09</t>
  </si>
  <si>
    <t>3.08396605094942</t>
  </si>
  <si>
    <t>2.91984384231247e-09</t>
  </si>
  <si>
    <t>Aspm</t>
  </si>
  <si>
    <t>3.07290563067604</t>
  </si>
  <si>
    <t>2.88365214547937e-09</t>
  </si>
  <si>
    <t>3.05453637679963</t>
  </si>
  <si>
    <t>1.13061370053983e-10</t>
  </si>
  <si>
    <t>Ccnb1</t>
  </si>
  <si>
    <t>3.04873703842362</t>
  </si>
  <si>
    <t>1.09951496198313e-08</t>
  </si>
  <si>
    <t>Spc25</t>
  </si>
  <si>
    <t>3.04755825729548</t>
  </si>
  <si>
    <t>3.86646855078526e-13</t>
  </si>
  <si>
    <t>Prss34</t>
  </si>
  <si>
    <t>3.03836471149338</t>
  </si>
  <si>
    <t>7.91245468276882e-05</t>
  </si>
  <si>
    <t>H2bc15</t>
  </si>
  <si>
    <t>3.03380187829461</t>
  </si>
  <si>
    <t>6.15691583484381e-05</t>
  </si>
  <si>
    <t>3.03222389258533</t>
  </si>
  <si>
    <t>8.0293511406018e-09</t>
  </si>
  <si>
    <t>Prr11</t>
  </si>
  <si>
    <t>3.03138568938435</t>
  </si>
  <si>
    <t>1.44136266915325e-08</t>
  </si>
  <si>
    <t>Ankle1</t>
  </si>
  <si>
    <t>3.01052300930106</t>
  </si>
  <si>
    <t>8.04436816140345e-10</t>
  </si>
  <si>
    <t>3.01045865198841</t>
  </si>
  <si>
    <t>1.91436386171855e-08</t>
  </si>
  <si>
    <t>Cenpk</t>
  </si>
  <si>
    <t>2.98831111015071</t>
  </si>
  <si>
    <t>1.07667225093338e-08</t>
  </si>
  <si>
    <t>Ttk</t>
  </si>
  <si>
    <t>2.9877307942929</t>
  </si>
  <si>
    <t>1.08385054877058e-07</t>
  </si>
  <si>
    <t>2.98724668635947</t>
  </si>
  <si>
    <t>6.28474694847154e-11</t>
  </si>
  <si>
    <t>2.97790895445664</t>
  </si>
  <si>
    <t>3.40916002763785e-10</t>
  </si>
  <si>
    <t>Prtn3</t>
  </si>
  <si>
    <t>2.97255726136499</t>
  </si>
  <si>
    <t>5.90222548171954e-07</t>
  </si>
  <si>
    <t>2.97076429770056</t>
  </si>
  <si>
    <t>1.15520806783155e-09</t>
  </si>
  <si>
    <t>2.96890937317522</t>
  </si>
  <si>
    <t>2.77308328213821e-07</t>
  </si>
  <si>
    <t>2.96786091059656</t>
  </si>
  <si>
    <t>1.30338683317539e-10</t>
  </si>
  <si>
    <t>2.96753066342082</t>
  </si>
  <si>
    <t>1.24310799766219e-08</t>
  </si>
  <si>
    <t>Rsad2</t>
  </si>
  <si>
    <t>2.96531823860266</t>
  </si>
  <si>
    <t>1.32880997939879e-07</t>
  </si>
  <si>
    <t>2.96249615997664</t>
  </si>
  <si>
    <t>7.80378612505217e-09</t>
  </si>
  <si>
    <t>Ppp1r15a</t>
  </si>
  <si>
    <t>2.96185874192478</t>
  </si>
  <si>
    <t>1.96234214157751e-07</t>
  </si>
  <si>
    <t>Apol11a</t>
  </si>
  <si>
    <t>2.95938420482407</t>
  </si>
  <si>
    <t>0.0251220906900549</t>
  </si>
  <si>
    <t>Rfx2</t>
  </si>
  <si>
    <t>2.95781946912303</t>
  </si>
  <si>
    <t>3.71106659859361e-11</t>
  </si>
  <si>
    <t>Ubac1</t>
  </si>
  <si>
    <t>2.95703877963949</t>
  </si>
  <si>
    <t>1.18670339242854e-10</t>
  </si>
  <si>
    <t>2.95651025422875</t>
  </si>
  <si>
    <t>5.24161196972364e-08</t>
  </si>
  <si>
    <t>Ifrd2</t>
  </si>
  <si>
    <t>2.95210490765585</t>
  </si>
  <si>
    <t>1.37618570676452e-06</t>
  </si>
  <si>
    <t>Cenpl</t>
  </si>
  <si>
    <t>2.94791106756662</t>
  </si>
  <si>
    <t>1.74011996681606e-09</t>
  </si>
  <si>
    <t>LOC118567636</t>
  </si>
  <si>
    <t>2.93221410489758</t>
  </si>
  <si>
    <t>3.58248594185461e-05</t>
  </si>
  <si>
    <t>2.93013108087464</t>
  </si>
  <si>
    <t>9.67973392049057e-10</t>
  </si>
  <si>
    <t>2.92851191017166</t>
  </si>
  <si>
    <t>9.35568509929104e-07</t>
  </si>
  <si>
    <t>Bub1</t>
  </si>
  <si>
    <t>2.92682712465537</t>
  </si>
  <si>
    <t>7.28730001851812e-06</t>
  </si>
  <si>
    <t>Fn3krp</t>
  </si>
  <si>
    <t>2.92584525805454</t>
  </si>
  <si>
    <t>2.15103952837134e-08</t>
  </si>
  <si>
    <t>2.92288536840702</t>
  </si>
  <si>
    <t>2.71322895761059e-11</t>
  </si>
  <si>
    <t>Ncapg2</t>
  </si>
  <si>
    <t>2.91457333274064</t>
  </si>
  <si>
    <t>6.21914642653208e-09</t>
  </si>
  <si>
    <t>2.91359136687424</t>
  </si>
  <si>
    <t>5.39678231274561e-09</t>
  </si>
  <si>
    <t>Blvrb</t>
  </si>
  <si>
    <t>2.91280124089023</t>
  </si>
  <si>
    <t>2.23892177767257e-08</t>
  </si>
  <si>
    <t>2.91210595634661</t>
  </si>
  <si>
    <t>1.536545710124e-09</t>
  </si>
  <si>
    <t>2.91185422501553</t>
  </si>
  <si>
    <t>3.88819389288002e-09</t>
  </si>
  <si>
    <t>Ms4a3</t>
  </si>
  <si>
    <t>2.90471874491064</t>
  </si>
  <si>
    <t>6.09159097466568e-06</t>
  </si>
  <si>
    <t>2.90356580879538</t>
  </si>
  <si>
    <t>1.06337991887168e-08</t>
  </si>
  <si>
    <t>2.90310027741488</t>
  </si>
  <si>
    <t>2.31491388463213e-09</t>
  </si>
  <si>
    <t>Mpo</t>
  </si>
  <si>
    <t>2.90254802790259</t>
  </si>
  <si>
    <t>4.94447947982724e-05</t>
  </si>
  <si>
    <t>2.89868536724457</t>
  </si>
  <si>
    <t>1.82264791336108e-08</t>
  </si>
  <si>
    <t>Rab3il1</t>
  </si>
  <si>
    <t>2.89296618944721</t>
  </si>
  <si>
    <t>1.01223168810584e-07</t>
  </si>
  <si>
    <t>Abcg2</t>
  </si>
  <si>
    <t>2.89220969461787</t>
  </si>
  <si>
    <t>7.67855407096682e-09</t>
  </si>
  <si>
    <t>Hyal3</t>
  </si>
  <si>
    <t>2.89167950611662</t>
  </si>
  <si>
    <t>0.000123527279658111</t>
  </si>
  <si>
    <t>Cks2</t>
  </si>
  <si>
    <t>2.88976861537098</t>
  </si>
  <si>
    <t>1.7464681881143e-08</t>
  </si>
  <si>
    <t>2.88414009427808</t>
  </si>
  <si>
    <t>4.56969486568412e-09</t>
  </si>
  <si>
    <t>2.87718106928904</t>
  </si>
  <si>
    <t>3.5700016490486e-06</t>
  </si>
  <si>
    <t>2.87528768163694</t>
  </si>
  <si>
    <t>1.90936609509862e-06</t>
  </si>
  <si>
    <t>Ticrr</t>
  </si>
  <si>
    <t>2.86902399993761</t>
  </si>
  <si>
    <t>1.20577018482549e-05</t>
  </si>
  <si>
    <t>H3c4</t>
  </si>
  <si>
    <t>2.86061874152021</t>
  </si>
  <si>
    <t>0.00030995610422697</t>
  </si>
  <si>
    <t>2.85441875965049</t>
  </si>
  <si>
    <t>1.18593943509545e-05</t>
  </si>
  <si>
    <t>Gen1</t>
  </si>
  <si>
    <t>2.85314171407342</t>
  </si>
  <si>
    <t>8.990073650356e-11</t>
  </si>
  <si>
    <t>Ska1</t>
  </si>
  <si>
    <t>2.83696737260086</t>
  </si>
  <si>
    <t>2.53657438210309e-08</t>
  </si>
  <si>
    <t>2.83637668206086</t>
  </si>
  <si>
    <t>4.26769176073666e-08</t>
  </si>
  <si>
    <t>2.83364198017141</t>
  </si>
  <si>
    <t>1.66419282692892e-09</t>
  </si>
  <si>
    <t>2.83025479976325</t>
  </si>
  <si>
    <t>2.41381876536658e-07</t>
  </si>
  <si>
    <t>2.8293691425669</t>
  </si>
  <si>
    <t>3.14493670429963e-05</t>
  </si>
  <si>
    <t>Zfp972</t>
  </si>
  <si>
    <t>2.82584374529383</t>
  </si>
  <si>
    <t>0.00352554477869363</t>
  </si>
  <si>
    <t>2.82344751325441</t>
  </si>
  <si>
    <t>1.57781173279435e-09</t>
  </si>
  <si>
    <t>Mxd3</t>
  </si>
  <si>
    <t>2.82321834549337</t>
  </si>
  <si>
    <t>7.17558772203647e-08</t>
  </si>
  <si>
    <t>2.8231838812366</t>
  </si>
  <si>
    <t>1.53132867066353e-10</t>
  </si>
  <si>
    <t>Mir296</t>
  </si>
  <si>
    <t>2.82298802741221</t>
  </si>
  <si>
    <t>0.00880866349421083</t>
  </si>
  <si>
    <t>Fam241a</t>
  </si>
  <si>
    <t>2.81578881470841</t>
  </si>
  <si>
    <t>6.08884194058264e-09</t>
  </si>
  <si>
    <t>Dyrk3</t>
  </si>
  <si>
    <t>2.81062305939158</t>
  </si>
  <si>
    <t>5.25512714259769e-05</t>
  </si>
  <si>
    <t>H2ac24</t>
  </si>
  <si>
    <t>2.80791203645801</t>
  </si>
  <si>
    <t>2.50169116535703e-06</t>
  </si>
  <si>
    <t>2.80540465063445</t>
  </si>
  <si>
    <t>3.76692449067406e-12</t>
  </si>
  <si>
    <t>Gtse1</t>
  </si>
  <si>
    <t>2.79744937979242</t>
  </si>
  <si>
    <t>5.3400490244237e-08</t>
  </si>
  <si>
    <t>2.78929918042112</t>
  </si>
  <si>
    <t>0.00177890072710244</t>
  </si>
  <si>
    <t>Kif18a</t>
  </si>
  <si>
    <t>2.78917444488084</t>
  </si>
  <si>
    <t>1.65237640479753e-05</t>
  </si>
  <si>
    <t>LOC118567443</t>
  </si>
  <si>
    <t>2.78890358867361</t>
  </si>
  <si>
    <t>6.73565202247283e-06</t>
  </si>
  <si>
    <t>2.78378993849443</t>
  </si>
  <si>
    <t>1.49898392035442e-07</t>
  </si>
  <si>
    <t>Anp32b-ps1</t>
  </si>
  <si>
    <t>2.78330295743751</t>
  </si>
  <si>
    <t>0.00135262898746513</t>
  </si>
  <si>
    <t>2.7824687522847</t>
  </si>
  <si>
    <t>1.37379949001578e-07</t>
  </si>
  <si>
    <t>LOC105246914</t>
  </si>
  <si>
    <t>2.78239905007091</t>
  </si>
  <si>
    <t>0.000999741300513871</t>
  </si>
  <si>
    <t>Fn3k</t>
  </si>
  <si>
    <t>2.78140257214574</t>
  </si>
  <si>
    <t>4.94653636594717e-08</t>
  </si>
  <si>
    <t>2.77720468726797</t>
  </si>
  <si>
    <t>8.55805566246808e-07</t>
  </si>
  <si>
    <t>Prdx2</t>
  </si>
  <si>
    <t>2.77577010433533</t>
  </si>
  <si>
    <t>8.86038389836536e-10</t>
  </si>
  <si>
    <t>2.77559324305318</t>
  </si>
  <si>
    <t>1.07779031437014e-10</t>
  </si>
  <si>
    <t>2.77094165532714</t>
  </si>
  <si>
    <t>3.00926290156679e-09</t>
  </si>
  <si>
    <t>2.7688441461089</t>
  </si>
  <si>
    <t>1.10004646812215e-08</t>
  </si>
  <si>
    <t>Cd59b</t>
  </si>
  <si>
    <t>2.76337128017724</t>
  </si>
  <si>
    <t>1.87460391188886e-07</t>
  </si>
  <si>
    <t>2.76191706922656</t>
  </si>
  <si>
    <t>1.27310082314717e-08</t>
  </si>
  <si>
    <t>Smim1</t>
  </si>
  <si>
    <t>2.75913160544775</t>
  </si>
  <si>
    <t>1.27361520596981e-08</t>
  </si>
  <si>
    <t>2.75255322090925</t>
  </si>
  <si>
    <t>0.000181893716104153</t>
  </si>
  <si>
    <t>Mylk3</t>
  </si>
  <si>
    <t>2.75137898248823</t>
  </si>
  <si>
    <t>3.58032024378467e-07</t>
  </si>
  <si>
    <t>Xpo7</t>
  </si>
  <si>
    <t>2.74968298945618</t>
  </si>
  <si>
    <t>8.40666837958982e-07</t>
  </si>
  <si>
    <t>Fanci</t>
  </si>
  <si>
    <t>2.74165624072526</t>
  </si>
  <si>
    <t>7.46441342681484e-05</t>
  </si>
  <si>
    <t>Ranbp10</t>
  </si>
  <si>
    <t>2.73671745794741</t>
  </si>
  <si>
    <t>2.10245344264793e-07</t>
  </si>
  <si>
    <t>Rrm1</t>
  </si>
  <si>
    <t>2.73565208569537</t>
  </si>
  <si>
    <t>5.8178052866742e-10</t>
  </si>
  <si>
    <t>2.73382077438763</t>
  </si>
  <si>
    <t>6.71697370265656e-06</t>
  </si>
  <si>
    <t>Mcm10</t>
  </si>
  <si>
    <t>2.73231789987093</t>
  </si>
  <si>
    <t>2.78186342512309e-08</t>
  </si>
  <si>
    <t>Kifc1</t>
  </si>
  <si>
    <t>2.73032501905602</t>
  </si>
  <si>
    <t>1.00169094899094e-09</t>
  </si>
  <si>
    <t>H4c12</t>
  </si>
  <si>
    <t>2.72623958771883</t>
  </si>
  <si>
    <t>0.00115075706627466</t>
  </si>
  <si>
    <t>2.72190374207415</t>
  </si>
  <si>
    <t>3.68428287543927e-09</t>
  </si>
  <si>
    <t>Alad</t>
  </si>
  <si>
    <t>2.7206891280076</t>
  </si>
  <si>
    <t>3.76444124162723e-10</t>
  </si>
  <si>
    <t>H2bc13</t>
  </si>
  <si>
    <t>2.72057066229079</t>
  </si>
  <si>
    <t>0.00329603127360161</t>
  </si>
  <si>
    <t>2.7144456795778</t>
  </si>
  <si>
    <t>2.62064652308811e-08</t>
  </si>
  <si>
    <t>Ypel4</t>
  </si>
  <si>
    <t>2.70985444362098</t>
  </si>
  <si>
    <t>8.67950182493371e-05</t>
  </si>
  <si>
    <t>LOC115487153</t>
  </si>
  <si>
    <t>2.70828041094332</t>
  </si>
  <si>
    <t>0.00104955760539423</t>
  </si>
  <si>
    <t>2.70782575028515</t>
  </si>
  <si>
    <t>4.77710365973754e-06</t>
  </si>
  <si>
    <t>Nmnat3</t>
  </si>
  <si>
    <t>2.70020179897606</t>
  </si>
  <si>
    <t>1.44213957648522e-07</t>
  </si>
  <si>
    <t>2.69628298237119</t>
  </si>
  <si>
    <t>4.90939108058836e-07</t>
  </si>
  <si>
    <t>Cenpu</t>
  </si>
  <si>
    <t>2.69592533849082</t>
  </si>
  <si>
    <t>0.000659607019825491</t>
  </si>
  <si>
    <t>Kif24</t>
  </si>
  <si>
    <t>2.69574333941244</t>
  </si>
  <si>
    <t>3.18390575660995e-10</t>
  </si>
  <si>
    <t>2.69530096333328</t>
  </si>
  <si>
    <t>1.9154269651583e-07</t>
  </si>
  <si>
    <t>2.69263461118473</t>
  </si>
  <si>
    <t>4.71462611200569e-08</t>
  </si>
  <si>
    <t>Pigq</t>
  </si>
  <si>
    <t>2.68667861987364</t>
  </si>
  <si>
    <t>1.00074349533198e-08</t>
  </si>
  <si>
    <t>2.68631000372498</t>
  </si>
  <si>
    <t>3.26884834024195e-08</t>
  </si>
  <si>
    <t>2.6841172023352</t>
  </si>
  <si>
    <t>1.2226999602108e-06</t>
  </si>
  <si>
    <t>Hba-ps4</t>
  </si>
  <si>
    <t>2.6838283935485</t>
  </si>
  <si>
    <t>0.00033905702546326</t>
  </si>
  <si>
    <t>Tnfaip2</t>
  </si>
  <si>
    <t>2.68013676091596</t>
  </si>
  <si>
    <t>1.92789236871306e-08</t>
  </si>
  <si>
    <t>Nsl1</t>
  </si>
  <si>
    <t>2.67982628822905</t>
  </si>
  <si>
    <t>1.41939113376768e-06</t>
  </si>
  <si>
    <t>2.67431769537774</t>
  </si>
  <si>
    <t>2.90998367970914e-08</t>
  </si>
  <si>
    <t>Gadd45a</t>
  </si>
  <si>
    <t>2.6668296721536</t>
  </si>
  <si>
    <t>2.55530860323957e-07</t>
  </si>
  <si>
    <t>Snord12</t>
  </si>
  <si>
    <t>2.66197459695898</t>
  </si>
  <si>
    <t>0.00667467140266624</t>
  </si>
  <si>
    <t>2.65970162268086</t>
  </si>
  <si>
    <t>8.16372767910456e-08</t>
  </si>
  <si>
    <t>2.65822087493887</t>
  </si>
  <si>
    <t>8.46238526302435e-08</t>
  </si>
  <si>
    <t>H2bc8</t>
  </si>
  <si>
    <t>2.65797771651621</t>
  </si>
  <si>
    <t>8.24823469645968e-05</t>
  </si>
  <si>
    <t>2.64950110165789</t>
  </si>
  <si>
    <t>1.14196482128506e-08</t>
  </si>
  <si>
    <t>2.63258318642578</t>
  </si>
  <si>
    <t>5.49285950377674e-08</t>
  </si>
  <si>
    <t>2.63084888807235</t>
  </si>
  <si>
    <t>5.09576398636698e-07</t>
  </si>
  <si>
    <t>Amd-ps3</t>
  </si>
  <si>
    <t>2.62545114267289</t>
  </si>
  <si>
    <t>0.000141042114573565</t>
  </si>
  <si>
    <t>2.62157288376963</t>
  </si>
  <si>
    <t>0.000125402518013855</t>
  </si>
  <si>
    <t>Lrrc39</t>
  </si>
  <si>
    <t>2.61903285949945</t>
  </si>
  <si>
    <t>4.16837105681287e-05</t>
  </si>
  <si>
    <t>2.61163654144621</t>
  </si>
  <si>
    <t>4.61241612884569e-06</t>
  </si>
  <si>
    <t>2.60680565637501</t>
  </si>
  <si>
    <t>2.86652655448257e-08</t>
  </si>
  <si>
    <t>Rgcc</t>
  </si>
  <si>
    <t>2.60527402692255</t>
  </si>
  <si>
    <t>4.67590107942494e-08</t>
  </si>
  <si>
    <t>Cdkn2c</t>
  </si>
  <si>
    <t>2.59815395167225</t>
  </si>
  <si>
    <t>5.4632919291705e-08</t>
  </si>
  <si>
    <t>2.59644746082605</t>
  </si>
  <si>
    <t>1.08718523175288e-06</t>
  </si>
  <si>
    <t>2.59635637305704</t>
  </si>
  <si>
    <t>1.59369144826067e-08</t>
  </si>
  <si>
    <t>2.59187918797936</t>
  </si>
  <si>
    <t>7.79589211444892e-09</t>
  </si>
  <si>
    <t>2.5872695577635</t>
  </si>
  <si>
    <t>5.41004731956248e-08</t>
  </si>
  <si>
    <t>2.58447994698825</t>
  </si>
  <si>
    <t>1.11970030568596e-06</t>
  </si>
  <si>
    <t>Urod</t>
  </si>
  <si>
    <t>2.58260000380928</t>
  </si>
  <si>
    <t>8.13188502694444e-09</t>
  </si>
  <si>
    <t>Aunip</t>
  </si>
  <si>
    <t>2.58012488776248</t>
  </si>
  <si>
    <t>3.10533694654777e-07</t>
  </si>
  <si>
    <t>2.57762722055786</t>
  </si>
  <si>
    <t>8.49868671015882e-06</t>
  </si>
  <si>
    <t>2.57604970439828</t>
  </si>
  <si>
    <t>5.02688194006976e-10</t>
  </si>
  <si>
    <t>2.5741684558835</t>
  </si>
  <si>
    <t>7.07137808091427e-10</t>
  </si>
  <si>
    <t>2.57320509805636</t>
  </si>
  <si>
    <t>5.86101867751293e-09</t>
  </si>
  <si>
    <t>AK157302</t>
  </si>
  <si>
    <t>2.56820776781536</t>
  </si>
  <si>
    <t>0.00598711303153901</t>
  </si>
  <si>
    <t>Kbtbd6</t>
  </si>
  <si>
    <t>2.56523857891885</t>
  </si>
  <si>
    <t>0.000204705721980894</t>
  </si>
  <si>
    <t>2.56485152595987</t>
  </si>
  <si>
    <t>0.00030575409271528</t>
  </si>
  <si>
    <t>2.56415055942124</t>
  </si>
  <si>
    <t>1.87055116593019e-07</t>
  </si>
  <si>
    <t>2.56049815135618</t>
  </si>
  <si>
    <t>5.53859163434159e-10</t>
  </si>
  <si>
    <t>Kif22</t>
  </si>
  <si>
    <t>2.55737555081253</t>
  </si>
  <si>
    <t>1.51116114013124e-08</t>
  </si>
  <si>
    <t>2.55416042876655</t>
  </si>
  <si>
    <t>7.65517302048481e-08</t>
  </si>
  <si>
    <t>Cep76</t>
  </si>
  <si>
    <t>2.55296364248798</t>
  </si>
  <si>
    <t>8.41428094075192e-08</t>
  </si>
  <si>
    <t>Atad2</t>
  </si>
  <si>
    <t>2.55286883876317</t>
  </si>
  <si>
    <t>1.22975920067201e-08</t>
  </si>
  <si>
    <t>Ppox</t>
  </si>
  <si>
    <t>2.54540373260976</t>
  </si>
  <si>
    <t>4.88221935039371e-08</t>
  </si>
  <si>
    <t>2.54513161996891</t>
  </si>
  <si>
    <t>0.000166019135544744</t>
  </si>
  <si>
    <t>Rps12-ps19</t>
  </si>
  <si>
    <t>2.5448202166369</t>
  </si>
  <si>
    <t>5.81133302555538e-07</t>
  </si>
  <si>
    <t>H2bc12</t>
  </si>
  <si>
    <t>2.54439513168478</t>
  </si>
  <si>
    <t>0.00193842699460097</t>
  </si>
  <si>
    <t>2.54216397361379</t>
  </si>
  <si>
    <t>0.00558570899188367</t>
  </si>
  <si>
    <t>2.54192538422438</t>
  </si>
  <si>
    <t>7.11034061102243e-07</t>
  </si>
  <si>
    <t>Nuf2</t>
  </si>
  <si>
    <t>2.5252830914829</t>
  </si>
  <si>
    <t>4.05468301345596e-09</t>
  </si>
  <si>
    <t>2.52434431635691</t>
  </si>
  <si>
    <t>1.98936705348522e-08</t>
  </si>
  <si>
    <t>2.52225881106804</t>
  </si>
  <si>
    <t>4.59986936716193e-06</t>
  </si>
  <si>
    <t>2.51694568104927</t>
  </si>
  <si>
    <t>4.41319846758507e-08</t>
  </si>
  <si>
    <t>Glrx5</t>
  </si>
  <si>
    <t>2.51576111371894</t>
  </si>
  <si>
    <t>2.36062157396831e-12</t>
  </si>
  <si>
    <t>Ntn4</t>
  </si>
  <si>
    <t>2.51479119809212</t>
  </si>
  <si>
    <t>0.00140338868573384</t>
  </si>
  <si>
    <t>Nek2</t>
  </si>
  <si>
    <t>2.51449852148963</t>
  </si>
  <si>
    <t>1.23240590946135e-07</t>
  </si>
  <si>
    <t>2.5144411687978</t>
  </si>
  <si>
    <t>9.04883307829592e-05</t>
  </si>
  <si>
    <t>2.51254168040909</t>
  </si>
  <si>
    <t>3.10188788743181e-07</t>
  </si>
  <si>
    <t>2.51202254255511</t>
  </si>
  <si>
    <t>4.48166277684451e-08</t>
  </si>
  <si>
    <t>Hpn</t>
  </si>
  <si>
    <t>2.51047787190084</t>
  </si>
  <si>
    <t>3.20151065420834e-08</t>
  </si>
  <si>
    <t>2.50936526699653</t>
  </si>
  <si>
    <t>3.38494121031867e-08</t>
  </si>
  <si>
    <t>Sptb</t>
  </si>
  <si>
    <t>2.50572487329258</t>
  </si>
  <si>
    <t>4.86182335883701e-05</t>
  </si>
  <si>
    <t>Tmod1</t>
  </si>
  <si>
    <t>2.50487555559031</t>
  </si>
  <si>
    <t>0.000681689430634509</t>
  </si>
  <si>
    <t>Asb1</t>
  </si>
  <si>
    <t>2.50471467944046</t>
  </si>
  <si>
    <t>1.37841443385079e-06</t>
  </si>
  <si>
    <t>2.50235967463361</t>
  </si>
  <si>
    <t>6.57991623135203e-08</t>
  </si>
  <si>
    <t>LOC118567504</t>
  </si>
  <si>
    <t>2.5002997532772</t>
  </si>
  <si>
    <t>0.00201528579494426</t>
  </si>
  <si>
    <t>Rad51</t>
  </si>
  <si>
    <t>2.49691184811653</t>
  </si>
  <si>
    <t>5.00969670967577e-06</t>
  </si>
  <si>
    <t>2.49287671767054</t>
  </si>
  <si>
    <t>2.29872432843078e-06</t>
  </si>
  <si>
    <t>2.49218578440627</t>
  </si>
  <si>
    <t>3.37522914933331e-09</t>
  </si>
  <si>
    <t>LOC118568233</t>
  </si>
  <si>
    <t>2.49079347055679</t>
  </si>
  <si>
    <t>0.0476905068146683</t>
  </si>
  <si>
    <t>Sgo2a</t>
  </si>
  <si>
    <t>2.48836235414535</t>
  </si>
  <si>
    <t>3.11838212273483e-07</t>
  </si>
  <si>
    <t>Fcnb</t>
  </si>
  <si>
    <t>2.4871016413887</t>
  </si>
  <si>
    <t>0.00928671797843022</t>
  </si>
  <si>
    <t>2.48431316735144</t>
  </si>
  <si>
    <t>6.5523838214224e-08</t>
  </si>
  <si>
    <t>2.48301608837852</t>
  </si>
  <si>
    <t>1.75117092170674e-09</t>
  </si>
  <si>
    <t>2.48267116654544</t>
  </si>
  <si>
    <t>0.00522720035759515</t>
  </si>
  <si>
    <t>Tyms</t>
  </si>
  <si>
    <t>2.47999421763352</t>
  </si>
  <si>
    <t>3.08404259933093e-08</t>
  </si>
  <si>
    <t>2.47922476557322</t>
  </si>
  <si>
    <t>0.0002214990195547</t>
  </si>
  <si>
    <t>Ccrl2</t>
  </si>
  <si>
    <t>2.47900052785932</t>
  </si>
  <si>
    <t>0.000355228334102235</t>
  </si>
  <si>
    <t>H2ac23</t>
  </si>
  <si>
    <t>2.47799787910471</t>
  </si>
  <si>
    <t>5.64107588631665e-11</t>
  </si>
  <si>
    <t>2.47734675825535</t>
  </si>
  <si>
    <t>2.13575018871192e-06</t>
  </si>
  <si>
    <t>Stx2</t>
  </si>
  <si>
    <t>2.47463810853675</t>
  </si>
  <si>
    <t>3.30743903316208e-08</t>
  </si>
  <si>
    <t>2.47217134096138</t>
  </si>
  <si>
    <t>1.48555087233223e-07</t>
  </si>
  <si>
    <t>Siah1b</t>
  </si>
  <si>
    <t>2.47128110038513</t>
  </si>
  <si>
    <t>2.6949591003186e-07</t>
  </si>
  <si>
    <t>LOC118568257</t>
  </si>
  <si>
    <t>2.46312173787169</t>
  </si>
  <si>
    <t>0.000606114697941807</t>
  </si>
  <si>
    <t>2.46217612405729</t>
  </si>
  <si>
    <t>1.9705975480589e-07</t>
  </si>
  <si>
    <t>2.45978460391239</t>
  </si>
  <si>
    <t>1.91543869309637e-05</t>
  </si>
  <si>
    <t>2.45840695505181</t>
  </si>
  <si>
    <t>5.53883062632658e-06</t>
  </si>
  <si>
    <t>2.45512785970699</t>
  </si>
  <si>
    <t>0.00542020400874192</t>
  </si>
  <si>
    <t>2.44673456406602</t>
  </si>
  <si>
    <t>2.64088367555139e-06</t>
  </si>
  <si>
    <t>2.4418192853355</t>
  </si>
  <si>
    <t>1.80258485178307e-07</t>
  </si>
  <si>
    <t>2.4406652941713</t>
  </si>
  <si>
    <t>3.52955245991567e-07</t>
  </si>
  <si>
    <t>Cenpn</t>
  </si>
  <si>
    <t>2.43863756737279</t>
  </si>
  <si>
    <t>1.64119544473519e-07</t>
  </si>
  <si>
    <t>2.43195408632791</t>
  </si>
  <si>
    <t>6.62950415235886e-06</t>
  </si>
  <si>
    <t>Usp49</t>
  </si>
  <si>
    <t>2.43178701091029</t>
  </si>
  <si>
    <t>1.06511522756279e-06</t>
  </si>
  <si>
    <t>LOC118568249</t>
  </si>
  <si>
    <t>2.42754788682257</t>
  </si>
  <si>
    <t>0.00169130561470388</t>
  </si>
  <si>
    <t>2.42726516670329</t>
  </si>
  <si>
    <t>2.67598813377021e-08</t>
  </si>
  <si>
    <t>M1ap</t>
  </si>
  <si>
    <t>2.42102606470306</t>
  </si>
  <si>
    <t>2.70802108441282e-06</t>
  </si>
  <si>
    <t>2.41754462072569</t>
  </si>
  <si>
    <t>2.32656869008957e-08</t>
  </si>
  <si>
    <t>Polq</t>
  </si>
  <si>
    <t>2.41427245720957</t>
  </si>
  <si>
    <t>2.65469488751569e-07</t>
  </si>
  <si>
    <t>2.41406919375074</t>
  </si>
  <si>
    <t>0.00015847281893879</t>
  </si>
  <si>
    <t>Ndc80</t>
  </si>
  <si>
    <t>2.41389123473741</t>
  </si>
  <si>
    <t>1.05042350148889e-06</t>
  </si>
  <si>
    <t>2.41123945284173</t>
  </si>
  <si>
    <t>1.1127792759031e-06</t>
  </si>
  <si>
    <t>Nadk2</t>
  </si>
  <si>
    <t>2.40863991637652</t>
  </si>
  <si>
    <t>1.56706348967764e-07</t>
  </si>
  <si>
    <t>Tmem14c</t>
  </si>
  <si>
    <t>2.40804870991384</t>
  </si>
  <si>
    <t>4.2526854296713e-08</t>
  </si>
  <si>
    <t>Mtfr1</t>
  </si>
  <si>
    <t>2.40773751019588</t>
  </si>
  <si>
    <t>1.00119506086148e-07</t>
  </si>
  <si>
    <t>2.4074327621326</t>
  </si>
  <si>
    <t>7.26898440921558e-08</t>
  </si>
  <si>
    <t>2.40498897599322</t>
  </si>
  <si>
    <t>1.4549163013254e-06</t>
  </si>
  <si>
    <t>Mcpt8</t>
  </si>
  <si>
    <t>2.40451268031481</t>
  </si>
  <si>
    <t>0.000899651024959713</t>
  </si>
  <si>
    <t>Slc25a38</t>
  </si>
  <si>
    <t>2.39877380048559</t>
  </si>
  <si>
    <t>1.67887093701264e-08</t>
  </si>
  <si>
    <t>2.39738909887841</t>
  </si>
  <si>
    <t>9.44776660279346e-06</t>
  </si>
  <si>
    <t>Tac2</t>
  </si>
  <si>
    <t>2.39698001187339</t>
  </si>
  <si>
    <t>4.08869751832851e-06</t>
  </si>
  <si>
    <t>2.39555819738606</t>
  </si>
  <si>
    <t>3.79300790640815e-06</t>
  </si>
  <si>
    <t>Trak2</t>
  </si>
  <si>
    <t>2.38864591396255</t>
  </si>
  <si>
    <t>2.68481252349109e-06</t>
  </si>
  <si>
    <t>2.38631519979171</t>
  </si>
  <si>
    <t>1.1686275341196e-06</t>
  </si>
  <si>
    <t>LOC118568194</t>
  </si>
  <si>
    <t>2.3822453303959</t>
  </si>
  <si>
    <t>0.000454015032035387</t>
  </si>
  <si>
    <t>2.38131675165312</t>
  </si>
  <si>
    <t>1.35068115330061e-05</t>
  </si>
  <si>
    <t>Kpna2</t>
  </si>
  <si>
    <t>2.37937803807435</t>
  </si>
  <si>
    <t>4.31597637333159e-06</t>
  </si>
  <si>
    <t>Cdkn3</t>
  </si>
  <si>
    <t>2.37923582200215</t>
  </si>
  <si>
    <t>1.53171901038384e-05</t>
  </si>
  <si>
    <t>Slc26a1</t>
  </si>
  <si>
    <t>2.37878460016972</t>
  </si>
  <si>
    <t>0.00025751347917588</t>
  </si>
  <si>
    <t>Rps2-ps9</t>
  </si>
  <si>
    <t>2.37869647805505</t>
  </si>
  <si>
    <t>1.47471061982193e-05</t>
  </si>
  <si>
    <t>Pcna</t>
  </si>
  <si>
    <t>2.37382453220291</t>
  </si>
  <si>
    <t>9.74676423040969e-08</t>
  </si>
  <si>
    <t>H3c6</t>
  </si>
  <si>
    <t>2.37003585443848</t>
  </si>
  <si>
    <t>0.000469586003218021</t>
  </si>
  <si>
    <t>LOC118568354</t>
  </si>
  <si>
    <t>2.36823531781877</t>
  </si>
  <si>
    <t>1.37191223474109e-06</t>
  </si>
  <si>
    <t>Cdc20</t>
  </si>
  <si>
    <t>2.3675346172281</t>
  </si>
  <si>
    <t>1.25232174771486e-05</t>
  </si>
  <si>
    <t>2.36617407218428</t>
  </si>
  <si>
    <t>2.0338769290202e-06</t>
  </si>
  <si>
    <t>2.36214967242721</t>
  </si>
  <si>
    <t>1.18532537715858e-05</t>
  </si>
  <si>
    <t>2.36021158136408</t>
  </si>
  <si>
    <t>1.20567533046252e-05</t>
  </si>
  <si>
    <t>Ska3</t>
  </si>
  <si>
    <t>2.35800056366195</t>
  </si>
  <si>
    <t>1.99496771820443e-06</t>
  </si>
  <si>
    <t>2.35774054261757</t>
  </si>
  <si>
    <t>7.24141065559312e-05</t>
  </si>
  <si>
    <t>2.35111733597888</t>
  </si>
  <si>
    <t>1.92813672641117e-07</t>
  </si>
  <si>
    <t>2.34949768090023</t>
  </si>
  <si>
    <t>3.7789499033626e-10</t>
  </si>
  <si>
    <t>2.34739091405518</t>
  </si>
  <si>
    <t>1.02136529563457e-07</t>
  </si>
  <si>
    <t>2.34716872511099</t>
  </si>
  <si>
    <t>7.07745100726147e-06</t>
  </si>
  <si>
    <t>Mtfr2</t>
  </si>
  <si>
    <t>2.34684025817686</t>
  </si>
  <si>
    <t>1.00771190269325e-05</t>
  </si>
  <si>
    <t>Melk</t>
  </si>
  <si>
    <t>2.34443253913288</t>
  </si>
  <si>
    <t>8.80463824282796e-06</t>
  </si>
  <si>
    <t>Atg4a</t>
  </si>
  <si>
    <t>2.33012709727652</t>
  </si>
  <si>
    <t>1.27681301186181e-06</t>
  </si>
  <si>
    <t>2.32864575268912</t>
  </si>
  <si>
    <t>2.83669383766745e-06</t>
  </si>
  <si>
    <t>LOC118567709</t>
  </si>
  <si>
    <t>2.32767229540994</t>
  </si>
  <si>
    <t>5.71573438025863e-06</t>
  </si>
  <si>
    <t>Nt5c3</t>
  </si>
  <si>
    <t>2.32756641544642</t>
  </si>
  <si>
    <t>6.02013774507755e-07</t>
  </si>
  <si>
    <t>Slc25a51</t>
  </si>
  <si>
    <t>2.32507075017279</t>
  </si>
  <si>
    <t>3.65234198984251e-07</t>
  </si>
  <si>
    <t>2.32358828156925</t>
  </si>
  <si>
    <t>2.37697446073637e-05</t>
  </si>
  <si>
    <t>H2bc11</t>
  </si>
  <si>
    <t>2.32278474494715</t>
  </si>
  <si>
    <t>0.000824457050179075</t>
  </si>
  <si>
    <t>2.32088610670985</t>
  </si>
  <si>
    <t>8.32221940624988e-06</t>
  </si>
  <si>
    <t>2.31647738752493</t>
  </si>
  <si>
    <t>6.87049160986386e-06</t>
  </si>
  <si>
    <t>2.31567311788379</t>
  </si>
  <si>
    <t>7.15545030236321e-08</t>
  </si>
  <si>
    <t>Add2</t>
  </si>
  <si>
    <t>2.31103120772772</t>
  </si>
  <si>
    <t>3.89960985661718e-06</t>
  </si>
  <si>
    <t>2.30967145350055</t>
  </si>
  <si>
    <t>6.66871379535623e-07</t>
  </si>
  <si>
    <t>2.30959548512104</t>
  </si>
  <si>
    <t>2.21956855525919e-05</t>
  </si>
  <si>
    <t>2.30938985005916</t>
  </si>
  <si>
    <t>5.71549299763581e-07</t>
  </si>
  <si>
    <t>Mcmdc2</t>
  </si>
  <si>
    <t>2.30839509456735</t>
  </si>
  <si>
    <t>0.000438734521006801</t>
  </si>
  <si>
    <t>Foxo3</t>
  </si>
  <si>
    <t>2.3074360313401</t>
  </si>
  <si>
    <t>3.46240096317443e-07</t>
  </si>
  <si>
    <t>2.30383042305461</t>
  </si>
  <si>
    <t>2.32155068319802e-06</t>
  </si>
  <si>
    <t>H2bc18</t>
  </si>
  <si>
    <t>2.30362417493963</t>
  </si>
  <si>
    <t>0.00227968647039611</t>
  </si>
  <si>
    <t>Arhgap19</t>
  </si>
  <si>
    <t>2.30238298151427</t>
  </si>
  <si>
    <t>1.95251786534519e-07</t>
  </si>
  <si>
    <t>Txnrd2</t>
  </si>
  <si>
    <t>2.29574139827902</t>
  </si>
  <si>
    <t>1.83231399624688e-07</t>
  </si>
  <si>
    <t>Nemp1</t>
  </si>
  <si>
    <t>2.29348359781134</t>
  </si>
  <si>
    <t>5.23534305519825e-06</t>
  </si>
  <si>
    <t>H4c4</t>
  </si>
  <si>
    <t>2.29316749504454</t>
  </si>
  <si>
    <t>0.00073083802681223</t>
  </si>
  <si>
    <t>2.29090986889813</t>
  </si>
  <si>
    <t>0.000239820529209784</t>
  </si>
  <si>
    <t>2.28967794365817</t>
  </si>
  <si>
    <t>4.1039764003559e-07</t>
  </si>
  <si>
    <t>2.27552141894913</t>
  </si>
  <si>
    <t>7.86615796789417e-07</t>
  </si>
  <si>
    <t>Arhgap11a</t>
  </si>
  <si>
    <t>2.26201761416348</t>
  </si>
  <si>
    <t>4.28639256939621e-06</t>
  </si>
  <si>
    <t>Smox</t>
  </si>
  <si>
    <t>2.25624953160005</t>
  </si>
  <si>
    <t>1.39099741085524e-06</t>
  </si>
  <si>
    <t>Gclc</t>
  </si>
  <si>
    <t>2.25196835944331</t>
  </si>
  <si>
    <t>1.53327097554648e-07</t>
  </si>
  <si>
    <t>Usp32</t>
  </si>
  <si>
    <t>2.24743991008703</t>
  </si>
  <si>
    <t>1.26783918057688e-05</t>
  </si>
  <si>
    <t>2.24312170312198</t>
  </si>
  <si>
    <t>7.17085377529362e-07</t>
  </si>
  <si>
    <t>Ccne2</t>
  </si>
  <si>
    <t>2.24145718589836</t>
  </si>
  <si>
    <t>1.79359395656068e-06</t>
  </si>
  <si>
    <t>Crnde</t>
  </si>
  <si>
    <t>2.23920880613107</t>
  </si>
  <si>
    <t>0.00237732421219625</t>
  </si>
  <si>
    <t>Pkd2l2</t>
  </si>
  <si>
    <t>2.23769543816966</t>
  </si>
  <si>
    <t>1.3630853667457e-05</t>
  </si>
  <si>
    <t>2.23283671129489</t>
  </si>
  <si>
    <t>3.5456745112274e-06</t>
  </si>
  <si>
    <t>2.22727494904607</t>
  </si>
  <si>
    <t>2.87526953879845e-06</t>
  </si>
  <si>
    <t>2.2271738614233</t>
  </si>
  <si>
    <t>0.000700149873740834</t>
  </si>
  <si>
    <t>Memo1</t>
  </si>
  <si>
    <t>2.22577950428775</t>
  </si>
  <si>
    <t>6.28841153700168e-07</t>
  </si>
  <si>
    <t>Chaf1b</t>
  </si>
  <si>
    <t>2.22011222192928</t>
  </si>
  <si>
    <t>8.96958722776643e-06</t>
  </si>
  <si>
    <t>Ngp</t>
  </si>
  <si>
    <t>2.21850528536559</t>
  </si>
  <si>
    <t>0.00073756329078823</t>
  </si>
  <si>
    <t>Gins1</t>
  </si>
  <si>
    <t>2.2153237749347</t>
  </si>
  <si>
    <t>7.27695980490322e-06</t>
  </si>
  <si>
    <t>Isg15</t>
  </si>
  <si>
    <t>2.21216177373614</t>
  </si>
  <si>
    <t>7.49527341477888e-05</t>
  </si>
  <si>
    <t>2.21024663450644</t>
  </si>
  <si>
    <t>9.8177754831857e-07</t>
  </si>
  <si>
    <t>H3c1</t>
  </si>
  <si>
    <t>2.20400965975178</t>
  </si>
  <si>
    <t>0.0351300365557874</t>
  </si>
  <si>
    <t>Mad2l1</t>
  </si>
  <si>
    <t>2.19857483396607</t>
  </si>
  <si>
    <t>1.79250932822945e-06</t>
  </si>
  <si>
    <t>Cln8</t>
  </si>
  <si>
    <t>2.19828184950702</t>
  </si>
  <si>
    <t>5.6167066637752e-06</t>
  </si>
  <si>
    <t>2.19305900873012</t>
  </si>
  <si>
    <t>1.40756295839627e-07</t>
  </si>
  <si>
    <t>Zfp39</t>
  </si>
  <si>
    <t>2.19146834796378</t>
  </si>
  <si>
    <t>1.4642749968319e-05</t>
  </si>
  <si>
    <t>2.19038331789802</t>
  </si>
  <si>
    <t>4.43251230792285e-05</t>
  </si>
  <si>
    <t>St3gal5</t>
  </si>
  <si>
    <t>2.18978032410144</t>
  </si>
  <si>
    <t>7.32404651160113e-06</t>
  </si>
  <si>
    <t>Ube2t</t>
  </si>
  <si>
    <t>2.18741917780119</t>
  </si>
  <si>
    <t>4.30953249131726e-06</t>
  </si>
  <si>
    <t>Neu3</t>
  </si>
  <si>
    <t>2.18478376315282</t>
  </si>
  <si>
    <t>0.000344490894332843</t>
  </si>
  <si>
    <t>Pnpo</t>
  </si>
  <si>
    <t>2.18475810569634</t>
  </si>
  <si>
    <t>1.7411119779394e-06</t>
  </si>
  <si>
    <t>2.18388174580582</t>
  </si>
  <si>
    <t>0.000327545278236813</t>
  </si>
  <si>
    <t>2.18360476316595</t>
  </si>
  <si>
    <t>7.89704736767826e-06</t>
  </si>
  <si>
    <t>2.18336902329693</t>
  </si>
  <si>
    <t>3.42036323846542e-06</t>
  </si>
  <si>
    <t>Mcph1</t>
  </si>
  <si>
    <t>2.18242549836669</t>
  </si>
  <si>
    <t>1.0863863844895e-06</t>
  </si>
  <si>
    <t>2.18066343034522</t>
  </si>
  <si>
    <t>4.50399118897451e-07</t>
  </si>
  <si>
    <t>2.17335326181573</t>
  </si>
  <si>
    <t>3.84983599805312e-06</t>
  </si>
  <si>
    <t>Ska2</t>
  </si>
  <si>
    <t>2.1723525739215</t>
  </si>
  <si>
    <t>2.15911544776264e-06</t>
  </si>
  <si>
    <t>2.17146613298306</t>
  </si>
  <si>
    <t>4.95585552315953e-08</t>
  </si>
  <si>
    <t>2.16978283118777</t>
  </si>
  <si>
    <t>2.2641341860222e-05</t>
  </si>
  <si>
    <t>Narf</t>
  </si>
  <si>
    <t>2.16925591769872</t>
  </si>
  <si>
    <t>2.35193107498446e-06</t>
  </si>
  <si>
    <t>2.16739703040456</t>
  </si>
  <si>
    <t>0.00021401817904966</t>
  </si>
  <si>
    <t>2.16685988191438</t>
  </si>
  <si>
    <t>5.01397052119952e-06</t>
  </si>
  <si>
    <t>2.16525754387537</t>
  </si>
  <si>
    <t>8.89271789482234e-07</t>
  </si>
  <si>
    <t>2.16358500945719</t>
  </si>
  <si>
    <t>1.4139837022108e-05</t>
  </si>
  <si>
    <t>Scrn3</t>
  </si>
  <si>
    <t>2.16256403955206</t>
  </si>
  <si>
    <t>3.48218065746232e-06</t>
  </si>
  <si>
    <t>2.15973443184256</t>
  </si>
  <si>
    <t>9.93804759690193e-06</t>
  </si>
  <si>
    <t>Efcab11</t>
  </si>
  <si>
    <t>2.15352252922446</t>
  </si>
  <si>
    <t>0.0136338742734298</t>
  </si>
  <si>
    <t>Pnp</t>
  </si>
  <si>
    <t>2.15185679808842</t>
  </si>
  <si>
    <t>2.92876986722597e-05</t>
  </si>
  <si>
    <t>H2bc3</t>
  </si>
  <si>
    <t>2.15168276340422</t>
  </si>
  <si>
    <t>0.00480854889986657</t>
  </si>
  <si>
    <t>Serpinf2</t>
  </si>
  <si>
    <t>2.15137479463693</t>
  </si>
  <si>
    <t>0.00608651333110133</t>
  </si>
  <si>
    <t>Agtr1a</t>
  </si>
  <si>
    <t>2.14635332524599</t>
  </si>
  <si>
    <t>0.000336802511384849</t>
  </si>
  <si>
    <t>2.14628099596092</t>
  </si>
  <si>
    <t>0.000717865946056483</t>
  </si>
  <si>
    <t>2.14542582037673</t>
  </si>
  <si>
    <t>9.66682103566936e-06</t>
  </si>
  <si>
    <t>2.14363530108358</t>
  </si>
  <si>
    <t>0.0177208578789362</t>
  </si>
  <si>
    <t>Psrc1</t>
  </si>
  <si>
    <t>2.14252736616816</t>
  </si>
  <si>
    <t>3.25016386016507e-06</t>
  </si>
  <si>
    <t>2.14170345641293</t>
  </si>
  <si>
    <t>4.65370514025921e-05</t>
  </si>
  <si>
    <t>Ninl</t>
  </si>
  <si>
    <t>2.13855357233152</t>
  </si>
  <si>
    <t>3.91835882577293e-05</t>
  </si>
  <si>
    <t>Bsdc1</t>
  </si>
  <si>
    <t>2.13541893764276</t>
  </si>
  <si>
    <t>2.10208207655108e-06</t>
  </si>
  <si>
    <t>H2ac6</t>
  </si>
  <si>
    <t>2.13365442352228</t>
  </si>
  <si>
    <t>0.000765647285908958</t>
  </si>
  <si>
    <t>Creg1</t>
  </si>
  <si>
    <t>2.13298172479879</t>
  </si>
  <si>
    <t>3.62668398021713e-06</t>
  </si>
  <si>
    <t>2.13077485618043</t>
  </si>
  <si>
    <t>0.00599764206511054</t>
  </si>
  <si>
    <t>2.13046653220523</t>
  </si>
  <si>
    <t>1.59228805453521e-05</t>
  </si>
  <si>
    <t>2.12682730344912</t>
  </si>
  <si>
    <t>3.85190916829996e-06</t>
  </si>
  <si>
    <t>2.12337637235737</t>
  </si>
  <si>
    <t>4.37096993372143e-06</t>
  </si>
  <si>
    <t>Cenpi</t>
  </si>
  <si>
    <t>2.12326412347416</t>
  </si>
  <si>
    <t>0.000426672702771069</t>
  </si>
  <si>
    <t>2.12319113837249</t>
  </si>
  <si>
    <t>4.86174644465836e-06</t>
  </si>
  <si>
    <t>2.11836927285786</t>
  </si>
  <si>
    <t>0.00538257938027687</t>
  </si>
  <si>
    <t>Snx22</t>
  </si>
  <si>
    <t>2.11833644844877</t>
  </si>
  <si>
    <t>1.76562091754123e-05</t>
  </si>
  <si>
    <t>2.11343460202041</t>
  </si>
  <si>
    <t>1.49575588737562e-05</t>
  </si>
  <si>
    <t>Dpf3</t>
  </si>
  <si>
    <t>2.10903574606158</t>
  </si>
  <si>
    <t>0.0135768154058871</t>
  </si>
  <si>
    <t>Spdl1</t>
  </si>
  <si>
    <t>2.10714443710949</t>
  </si>
  <si>
    <t>2.31409206788285e-05</t>
  </si>
  <si>
    <t>2.10289136824563</t>
  </si>
  <si>
    <t>0.000129516122217891</t>
  </si>
  <si>
    <t>Pabpc4</t>
  </si>
  <si>
    <t>2.10001445908033</t>
  </si>
  <si>
    <t>3.18368526904967e-07</t>
  </si>
  <si>
    <t>2.09957699231645</t>
  </si>
  <si>
    <t>1.4823293297733e-05</t>
  </si>
  <si>
    <t>2.09621732138178</t>
  </si>
  <si>
    <t>9.58132051507501e-06</t>
  </si>
  <si>
    <t>2.09461681949536</t>
  </si>
  <si>
    <t>0.000109315605352175</t>
  </si>
  <si>
    <t>2.09256324698879</t>
  </si>
  <si>
    <t>1.97346646854912e-05</t>
  </si>
  <si>
    <t>2.09012810593555</t>
  </si>
  <si>
    <t>0.00139999495788961</t>
  </si>
  <si>
    <t>Minpp1</t>
  </si>
  <si>
    <t>2.08643174054778</t>
  </si>
  <si>
    <t>1.61154600780722e-06</t>
  </si>
  <si>
    <t>LOC118568687</t>
  </si>
  <si>
    <t>2.08557994167894</t>
  </si>
  <si>
    <t>0.00183671949159615</t>
  </si>
  <si>
    <t>Knstrn</t>
  </si>
  <si>
    <t>2.08367712178821</t>
  </si>
  <si>
    <t>2.34443314451028e-06</t>
  </si>
  <si>
    <t>Smim5</t>
  </si>
  <si>
    <t>2.08105717788691</t>
  </si>
  <si>
    <t>8.18033813989334e-06</t>
  </si>
  <si>
    <t>2.08084245181784</t>
  </si>
  <si>
    <t>6.45718358624694e-07</t>
  </si>
  <si>
    <t>2.07990527770386</t>
  </si>
  <si>
    <t>4.07532272386333e-07</t>
  </si>
  <si>
    <t>Picalm</t>
  </si>
  <si>
    <t>2.07910995878042</t>
  </si>
  <si>
    <t>1.00873473142592e-06</t>
  </si>
  <si>
    <t>Dek</t>
  </si>
  <si>
    <t>2.07520983333063</t>
  </si>
  <si>
    <t>6.70191645004701e-06</t>
  </si>
  <si>
    <t>2.07381110528882</t>
  </si>
  <si>
    <t>5.19431493308444e-05</t>
  </si>
  <si>
    <t>2.07109399089446</t>
  </si>
  <si>
    <t>0.000353881309714915</t>
  </si>
  <si>
    <t>2.07094679774661</t>
  </si>
  <si>
    <t>1.47057050282542e-05</t>
  </si>
  <si>
    <t>2.06921071064862</t>
  </si>
  <si>
    <t>9.9585240430366e-08</t>
  </si>
  <si>
    <t>H4c11</t>
  </si>
  <si>
    <t>2.06835999625399</t>
  </si>
  <si>
    <t>0.00550080908359261</t>
  </si>
  <si>
    <t>Kif20a</t>
  </si>
  <si>
    <t>2.06628519917181</t>
  </si>
  <si>
    <t>0.0148348878003685</t>
  </si>
  <si>
    <t>Cdyl</t>
  </si>
  <si>
    <t>2.06298816456367</t>
  </si>
  <si>
    <t>9.46379108834671e-06</t>
  </si>
  <si>
    <t>Prim2</t>
  </si>
  <si>
    <t>2.06285626988544</t>
  </si>
  <si>
    <t>4.45269780516097e-05</t>
  </si>
  <si>
    <t>Tab3</t>
  </si>
  <si>
    <t>2.06239507337945</t>
  </si>
  <si>
    <t>9.64013886994446e-05</t>
  </si>
  <si>
    <t>2.06190392542353</t>
  </si>
  <si>
    <t>0.000594095623219415</t>
  </si>
  <si>
    <t>Mrm1</t>
  </si>
  <si>
    <t>2.06156994464587</t>
  </si>
  <si>
    <t>8.23448674204397e-06</t>
  </si>
  <si>
    <t>n-TEctc4</t>
  </si>
  <si>
    <t>2.05990805092632</t>
  </si>
  <si>
    <t>0.00424788521518929</t>
  </si>
  <si>
    <t>2.05913688547434</t>
  </si>
  <si>
    <t>1.3595797255568e-07</t>
  </si>
  <si>
    <t>2.05866071276278</t>
  </si>
  <si>
    <t>6.56269167672083e-06</t>
  </si>
  <si>
    <t>LOC118568295</t>
  </si>
  <si>
    <t>2.05747568019912</t>
  </si>
  <si>
    <t>0.00694448858938528</t>
  </si>
  <si>
    <t>2.0572406617188</t>
  </si>
  <si>
    <t>1.12840282071623e-05</t>
  </si>
  <si>
    <t>Prkar2b</t>
  </si>
  <si>
    <t>2.05598135397577</t>
  </si>
  <si>
    <t>2.83726092524246e-05</t>
  </si>
  <si>
    <t>Slc6a20a</t>
  </si>
  <si>
    <t>2.05221639676247</t>
  </si>
  <si>
    <t>0.00254319532577805</t>
  </si>
  <si>
    <t>H2ac11</t>
  </si>
  <si>
    <t>2.05148763417088</t>
  </si>
  <si>
    <t>7.8946668819516e-06</t>
  </si>
  <si>
    <t>2.04687435742591</t>
  </si>
  <si>
    <t>8.12261469494098e-06</t>
  </si>
  <si>
    <t>2.04496186469884</t>
  </si>
  <si>
    <t>6.12313896534482e-06</t>
  </si>
  <si>
    <t>Dnajb13</t>
  </si>
  <si>
    <t>2.04481291029681</t>
  </si>
  <si>
    <t>0.000110479257766151</t>
  </si>
  <si>
    <t>Fzr1</t>
  </si>
  <si>
    <t>2.04382871185281</t>
  </si>
  <si>
    <t>1.33743077392262e-06</t>
  </si>
  <si>
    <t>2.03770176193152</t>
  </si>
  <si>
    <t>0.000509997523160667</t>
  </si>
  <si>
    <t>Gcnt1</t>
  </si>
  <si>
    <t>2.03768015250796</t>
  </si>
  <si>
    <t>6.24065673736494e-05</t>
  </si>
  <si>
    <t>Stradb</t>
  </si>
  <si>
    <t>2.03023225563628</t>
  </si>
  <si>
    <t>1.49412136099346e-05</t>
  </si>
  <si>
    <t>Bcl2l1</t>
  </si>
  <si>
    <t>2.02714702626011</t>
  </si>
  <si>
    <t>3.25955086230364e-05</t>
  </si>
  <si>
    <t>2.02559216377325</t>
  </si>
  <si>
    <t>2.00322424497462e-06</t>
  </si>
  <si>
    <t>2.02269487995644</t>
  </si>
  <si>
    <t>5.70428112233675e-06</t>
  </si>
  <si>
    <t>Wfdc3</t>
  </si>
  <si>
    <t>2.02169719324651</t>
  </si>
  <si>
    <t>0.0196814553102063</t>
  </si>
  <si>
    <t>Dclre1b</t>
  </si>
  <si>
    <t>2.01983412634566</t>
  </si>
  <si>
    <t>0.000640917888073962</t>
  </si>
  <si>
    <t>Dscc1</t>
  </si>
  <si>
    <t>2.01885391050604</t>
  </si>
  <si>
    <t>0.000448259236590815</t>
  </si>
  <si>
    <t>Syce2</t>
  </si>
  <si>
    <t>2.0148231120682</t>
  </si>
  <si>
    <t>4.70056145782644e-06</t>
  </si>
  <si>
    <t>2.01335167240387</t>
  </si>
  <si>
    <t>0.000143634081688923</t>
  </si>
  <si>
    <t>Chaf1a</t>
  </si>
  <si>
    <t>2.01278413183828</t>
  </si>
  <si>
    <t>0.00029542873083671</t>
  </si>
  <si>
    <t>E2f4</t>
  </si>
  <si>
    <t>2.00987703924791</t>
  </si>
  <si>
    <t>6.03457737695422e-06</t>
  </si>
  <si>
    <t>Rfwd3</t>
  </si>
  <si>
    <t>2.00872677905332</t>
  </si>
  <si>
    <t>1.19289671472635e-05</t>
  </si>
  <si>
    <t>2.00630858513334</t>
  </si>
  <si>
    <t>9.22613037946452e-06</t>
  </si>
  <si>
    <t>Arhgap23</t>
  </si>
  <si>
    <t>1.99841606996186</t>
  </si>
  <si>
    <t>7.58158052753011e-06</t>
  </si>
  <si>
    <t>Rad23a</t>
  </si>
  <si>
    <t>1.99757038896881</t>
  </si>
  <si>
    <t>6.74976065055049e-05</t>
  </si>
  <si>
    <t>1.98946870097258</t>
  </si>
  <si>
    <t>0.00037723676830984</t>
  </si>
  <si>
    <t>Rad18</t>
  </si>
  <si>
    <t>1.98910932033911</t>
  </si>
  <si>
    <t>0.000492822601566923</t>
  </si>
  <si>
    <t>Pim1</t>
  </si>
  <si>
    <t>1.98875784745742</t>
  </si>
  <si>
    <t>2.6328541390829e-05</t>
  </si>
  <si>
    <t>H4c9</t>
  </si>
  <si>
    <t>1.98539071125612</t>
  </si>
  <si>
    <t>7.07993485131636e-06</t>
  </si>
  <si>
    <t>Tigd3</t>
  </si>
  <si>
    <t>1.9849505848312</t>
  </si>
  <si>
    <t>0.000198677292428608</t>
  </si>
  <si>
    <t>Trip13</t>
  </si>
  <si>
    <t>1.98460302637337</t>
  </si>
  <si>
    <t>0.00152964817789404</t>
  </si>
  <si>
    <t>Ube2s</t>
  </si>
  <si>
    <t>1.98368889799625</t>
  </si>
  <si>
    <t>8.28569170756452e-05</t>
  </si>
  <si>
    <t>Hace1</t>
  </si>
  <si>
    <t>1.98357312237563</t>
  </si>
  <si>
    <t>4.21743470517677e-06</t>
  </si>
  <si>
    <t>1.97964003459286</t>
  </si>
  <si>
    <t>0.000188231210099589</t>
  </si>
  <si>
    <t>Clcn3</t>
  </si>
  <si>
    <t>1.97911814144521</t>
  </si>
  <si>
    <t>6.25390632029875e-06</t>
  </si>
  <si>
    <t>Sppl2b</t>
  </si>
  <si>
    <t>1.97610509640802</t>
  </si>
  <si>
    <t>1.76946830861911e-05</t>
  </si>
  <si>
    <t>Metap2</t>
  </si>
  <si>
    <t>1.97421832569534</t>
  </si>
  <si>
    <t>2.46322316137055e-05</t>
  </si>
  <si>
    <t>Cul4a</t>
  </si>
  <si>
    <t>1.97228598041064</t>
  </si>
  <si>
    <t>1.1036407140668e-05</t>
  </si>
  <si>
    <t>Zfp367</t>
  </si>
  <si>
    <t>1.96852732427534</t>
  </si>
  <si>
    <t>9.58792870090116e-05</t>
  </si>
  <si>
    <t>Marchf2</t>
  </si>
  <si>
    <t>1.96519335187958</t>
  </si>
  <si>
    <t>1.35912728515889e-05</t>
  </si>
  <si>
    <t>Aplf</t>
  </si>
  <si>
    <t>1.96145006718235</t>
  </si>
  <si>
    <t>5.23295479461725e-05</t>
  </si>
  <si>
    <t>1.95883038452302</t>
  </si>
  <si>
    <t>0.000101049312217954</t>
  </si>
  <si>
    <t>Trim43c</t>
  </si>
  <si>
    <t>1.95658003807024</t>
  </si>
  <si>
    <t>0.000262478290210941</t>
  </si>
  <si>
    <t>1.95630086225764</t>
  </si>
  <si>
    <t>0.000477136884141382</t>
  </si>
  <si>
    <t>Fam126a</t>
  </si>
  <si>
    <t>1.95552618169514</t>
  </si>
  <si>
    <t>1.58024888524912e-06</t>
  </si>
  <si>
    <t>1.95538128379737</t>
  </si>
  <si>
    <t>2.54865626940788e-05</t>
  </si>
  <si>
    <t>1.95521921068046</t>
  </si>
  <si>
    <t>3.71450988576596e-05</t>
  </si>
  <si>
    <t>Gid8</t>
  </si>
  <si>
    <t>1.95322459601534</t>
  </si>
  <si>
    <t>2.07384316020705e-06</t>
  </si>
  <si>
    <t>G2e3</t>
  </si>
  <si>
    <t>1.95308521201452</t>
  </si>
  <si>
    <t>0.000114598640047267</t>
  </si>
  <si>
    <t>Pla2g12a</t>
  </si>
  <si>
    <t>1.95236055868426</t>
  </si>
  <si>
    <t>2.81430916074594e-08</t>
  </si>
  <si>
    <t>1.95015448316809</t>
  </si>
  <si>
    <t>2.82028933544518e-05</t>
  </si>
  <si>
    <t>1.94821804433742</t>
  </si>
  <si>
    <t>4.76762683634934e-05</t>
  </si>
  <si>
    <t>1.94816452168766</t>
  </si>
  <si>
    <t>7.02503031683806e-05</t>
  </si>
  <si>
    <t>1.94465112360696</t>
  </si>
  <si>
    <t>4.68300570595447e-07</t>
  </si>
  <si>
    <t>Tex9</t>
  </si>
  <si>
    <t>1.94420606517021</t>
  </si>
  <si>
    <t>5.82261139706224e-07</t>
  </si>
  <si>
    <t>Ttll12</t>
  </si>
  <si>
    <t>1.94193411350514</t>
  </si>
  <si>
    <t>4.00741747383908e-06</t>
  </si>
  <si>
    <t>1.94103239527973</t>
  </si>
  <si>
    <t>0.00577225021568613</t>
  </si>
  <si>
    <t>1.9375462053383</t>
  </si>
  <si>
    <t>0.000943333879849884</t>
  </si>
  <si>
    <t>Pfkfb1</t>
  </si>
  <si>
    <t>1.93110728545593</t>
  </si>
  <si>
    <t>0.000174989248558036</t>
  </si>
  <si>
    <t>Artn</t>
  </si>
  <si>
    <t>1.92981757231796</t>
  </si>
  <si>
    <t>0.00835100263005317</t>
  </si>
  <si>
    <t>Yod1</t>
  </si>
  <si>
    <t>1.92925027522601</t>
  </si>
  <si>
    <t>9.0710762234932e-05</t>
  </si>
  <si>
    <t>1.92894529094367</t>
  </si>
  <si>
    <t>0.000756135071545187</t>
  </si>
  <si>
    <t>1.92859003071441</t>
  </si>
  <si>
    <t>5.3521350133495e-05</t>
  </si>
  <si>
    <t>1.92555723968873</t>
  </si>
  <si>
    <t>3.56934615216827e-06</t>
  </si>
  <si>
    <t>1.92472720636587</t>
  </si>
  <si>
    <t>2.35147676610055e-05</t>
  </si>
  <si>
    <t>H4c14</t>
  </si>
  <si>
    <t>1.92441037307336</t>
  </si>
  <si>
    <t>0.0072267916182056</t>
  </si>
  <si>
    <t>Lars2</t>
  </si>
  <si>
    <t>1.92189058535857</t>
  </si>
  <si>
    <t>0.0018840536018088</t>
  </si>
  <si>
    <t>Shcbp1</t>
  </si>
  <si>
    <t>1.9218397841994</t>
  </si>
  <si>
    <t>0.000856262682248282</t>
  </si>
  <si>
    <t>Piga</t>
  </si>
  <si>
    <t>1.92173840730692</t>
  </si>
  <si>
    <t>1.07731046643139e-05</t>
  </si>
  <si>
    <t>Rps2-ps11</t>
  </si>
  <si>
    <t>1.92094224765347</t>
  </si>
  <si>
    <t>0.00324543650808292</t>
  </si>
  <si>
    <t>Map4k5</t>
  </si>
  <si>
    <t>1.92031335080913</t>
  </si>
  <si>
    <t>1.75628402973506e-05</t>
  </si>
  <si>
    <t>1.9166323097379</t>
  </si>
  <si>
    <t>1.22240700593931e-05</t>
  </si>
  <si>
    <t>1.90610625466612</t>
  </si>
  <si>
    <t>5.77628122521553e-06</t>
  </si>
  <si>
    <t>Pcna-ps2</t>
  </si>
  <si>
    <t>1.90141774333417</t>
  </si>
  <si>
    <t>0.00216517607063016</t>
  </si>
  <si>
    <t>1.89943729492763</t>
  </si>
  <si>
    <t>6.25617759317238e-05</t>
  </si>
  <si>
    <t>LOC118567503</t>
  </si>
  <si>
    <t>1.89506554943234</t>
  </si>
  <si>
    <t>0.0130808487542256</t>
  </si>
  <si>
    <t>Isca1</t>
  </si>
  <si>
    <t>1.89497724014108</t>
  </si>
  <si>
    <t>4.22277913411446e-05</t>
  </si>
  <si>
    <t>Adam10</t>
  </si>
  <si>
    <t>1.89390413732308</t>
  </si>
  <si>
    <t>3.04424705371329e-05</t>
  </si>
  <si>
    <t>1.89014287398282</t>
  </si>
  <si>
    <t>1.08182035394195e-05</t>
  </si>
  <si>
    <t>Ezh2</t>
  </si>
  <si>
    <t>1.88961540133117</t>
  </si>
  <si>
    <t>7.13366623308274e-07</t>
  </si>
  <si>
    <t>1.88773642050348</t>
  </si>
  <si>
    <t>8.59310411756288e-06</t>
  </si>
  <si>
    <t>1.88221586416823</t>
  </si>
  <si>
    <t>0.000202570219601454</t>
  </si>
  <si>
    <t>Oas3</t>
  </si>
  <si>
    <t>1.88216730884754</t>
  </si>
  <si>
    <t>0.000176270335613108</t>
  </si>
  <si>
    <t>1.88177146525881</t>
  </si>
  <si>
    <t>0.00134510477547001</t>
  </si>
  <si>
    <t>1.87609417653448</t>
  </si>
  <si>
    <t>4.95623064020698e-05</t>
  </si>
  <si>
    <t>Scarna9</t>
  </si>
  <si>
    <t>1.87549251386996</t>
  </si>
  <si>
    <t>3.71065544731414e-05</t>
  </si>
  <si>
    <t>Trem3</t>
  </si>
  <si>
    <t>1.87441395624609</t>
  </si>
  <si>
    <t>0.00808867148982287</t>
  </si>
  <si>
    <t>Mylpf</t>
  </si>
  <si>
    <t>1.87287589743438</t>
  </si>
  <si>
    <t>0.0496549169705445</t>
  </si>
  <si>
    <t>Sertad2</t>
  </si>
  <si>
    <t>1.86897453007275</t>
  </si>
  <si>
    <t>3.71531508424019e-05</t>
  </si>
  <si>
    <t>1.86877413378674</t>
  </si>
  <si>
    <t>3.17681602758969e-05</t>
  </si>
  <si>
    <t>1.86492632728611</t>
  </si>
  <si>
    <t>7.75575820381947e-07</t>
  </si>
  <si>
    <t>Rpl26-ps4</t>
  </si>
  <si>
    <t>1.85967383794305</t>
  </si>
  <si>
    <t>0.00438409895199987</t>
  </si>
  <si>
    <t>Hagh</t>
  </si>
  <si>
    <t>1.85857858476101</t>
  </si>
  <si>
    <t>5.13906440252795e-06</t>
  </si>
  <si>
    <t>1.85775316770447</t>
  </si>
  <si>
    <t>0.000347775041271785</t>
  </si>
  <si>
    <t>Cmpk2</t>
  </si>
  <si>
    <t>1.85768790117018</t>
  </si>
  <si>
    <t>0.00116349258663577</t>
  </si>
  <si>
    <t>Syne3</t>
  </si>
  <si>
    <t>1.85582693453133</t>
  </si>
  <si>
    <t>0.000250804921211963</t>
  </si>
  <si>
    <t>Ncoa4-ps</t>
  </si>
  <si>
    <t>1.85505918719762</t>
  </si>
  <si>
    <t>0.0037221164129935</t>
  </si>
  <si>
    <t>1.85302419425763</t>
  </si>
  <si>
    <t>0.0231547955533172</t>
  </si>
  <si>
    <t>1.85224915302121</t>
  </si>
  <si>
    <t>0.000124135156606244</t>
  </si>
  <si>
    <t>Brip1</t>
  </si>
  <si>
    <t>1.84457904541289</t>
  </si>
  <si>
    <t>0.000799979565634254</t>
  </si>
  <si>
    <t>1.83905080585914</t>
  </si>
  <si>
    <t>1.90597642198526e-06</t>
  </si>
  <si>
    <t>LOC118567450</t>
  </si>
  <si>
    <t>1.83886601353815</t>
  </si>
  <si>
    <t>3.79888421417169e-05</t>
  </si>
  <si>
    <t>1.83599785524129</t>
  </si>
  <si>
    <t>0.000212585219336879</t>
  </si>
  <si>
    <t>1.83443681345987</t>
  </si>
  <si>
    <t>8.7677515403263e-05</t>
  </si>
  <si>
    <t>Nxpe5</t>
  </si>
  <si>
    <t>1.83346713348081</t>
  </si>
  <si>
    <t>0.0326432203256424</t>
  </si>
  <si>
    <t>Fam229a</t>
  </si>
  <si>
    <t>1.8278573140298</t>
  </si>
  <si>
    <t>0.0206938352864217</t>
  </si>
  <si>
    <t>1.8276496988603</t>
  </si>
  <si>
    <t>5.9449317770337e-05</t>
  </si>
  <si>
    <t>Bcas3os1</t>
  </si>
  <si>
    <t>1.82579356804415</t>
  </si>
  <si>
    <t>0.0011643911132012</t>
  </si>
  <si>
    <t>1.82424934676809</t>
  </si>
  <si>
    <t>0.000972860864399868</t>
  </si>
  <si>
    <t>Arl6ip6</t>
  </si>
  <si>
    <t>1.82358349664927</t>
  </si>
  <si>
    <t>4.07816265719537e-05</t>
  </si>
  <si>
    <t>1.82242652694537</t>
  </si>
  <si>
    <t>0.00987192050567826</t>
  </si>
  <si>
    <t>1.82001785347051</t>
  </si>
  <si>
    <t>0.000606862673781928</t>
  </si>
  <si>
    <t>Ddx4</t>
  </si>
  <si>
    <t>1.81887133466711</t>
  </si>
  <si>
    <t>0.000228692688402706</t>
  </si>
  <si>
    <t>1.81819300059409</t>
  </si>
  <si>
    <t>0.000680301053648482</t>
  </si>
  <si>
    <t>1.81698105741964</t>
  </si>
  <si>
    <t>2.6435795071237e-05</t>
  </si>
  <si>
    <t>Incenp</t>
  </si>
  <si>
    <t>1.81429883094519</t>
  </si>
  <si>
    <t>4.35643993594413e-05</t>
  </si>
  <si>
    <t>Ehbp1l1</t>
  </si>
  <si>
    <t>1.81371722525537</t>
  </si>
  <si>
    <t>2.63435328579367e-05</t>
  </si>
  <si>
    <t>1.81270526630346</t>
  </si>
  <si>
    <t>0.000225494221172056</t>
  </si>
  <si>
    <t>1.81141882933384</t>
  </si>
  <si>
    <t>0.000564338991906325</t>
  </si>
  <si>
    <t>1.80790350718707</t>
  </si>
  <si>
    <t>0.000132467766101837</t>
  </si>
  <si>
    <t>Tbccd1</t>
  </si>
  <si>
    <t>1.80762836129204</t>
  </si>
  <si>
    <t>0.000206933793374065</t>
  </si>
  <si>
    <t>Cyth3</t>
  </si>
  <si>
    <t>1.80753125485396</t>
  </si>
  <si>
    <t>5.17050845759505e-05</t>
  </si>
  <si>
    <t>Fam220a</t>
  </si>
  <si>
    <t>1.80710791159262</t>
  </si>
  <si>
    <t>0.000149896945405162</t>
  </si>
  <si>
    <t>1.80660159252422</t>
  </si>
  <si>
    <t>2.49247037669341e-05</t>
  </si>
  <si>
    <t>Tmpo</t>
  </si>
  <si>
    <t>1.80623235365494</t>
  </si>
  <si>
    <t>6.07466978981982e-05</t>
  </si>
  <si>
    <t>1.8051172765516</t>
  </si>
  <si>
    <t>6.35985995249014e-05</t>
  </si>
  <si>
    <t>1.80405249513114</t>
  </si>
  <si>
    <t>0.00141903766253104</t>
  </si>
  <si>
    <t>1.80253519317623</t>
  </si>
  <si>
    <t>9.12669925360689e-05</t>
  </si>
  <si>
    <t>1.80204282756353</t>
  </si>
  <si>
    <t>3.40534432224164e-05</t>
  </si>
  <si>
    <t>1.80111331418963</t>
  </si>
  <si>
    <t>1.88731664474389e-06</t>
  </si>
  <si>
    <t>1.79911427790884</t>
  </si>
  <si>
    <t>3.67771708910713e-05</t>
  </si>
  <si>
    <t>Fancd2</t>
  </si>
  <si>
    <t>1.7986066224924</t>
  </si>
  <si>
    <t>0.0019619532699923</t>
  </si>
  <si>
    <t>1.79564891902196</t>
  </si>
  <si>
    <t>0.00653490128577563</t>
  </si>
  <si>
    <t>Pnma1</t>
  </si>
  <si>
    <t>1.79466748571942</t>
  </si>
  <si>
    <t>0.0121667288066871</t>
  </si>
  <si>
    <t>1.7902508401548</t>
  </si>
  <si>
    <t>6.78294225873681e-06</t>
  </si>
  <si>
    <t>1.78969176844215</t>
  </si>
  <si>
    <t>2.19486917030906e-05</t>
  </si>
  <si>
    <t>Pck2</t>
  </si>
  <si>
    <t>1.78859887242666</t>
  </si>
  <si>
    <t>1.50494145362171e-05</t>
  </si>
  <si>
    <t>Vopp1</t>
  </si>
  <si>
    <t>1.78501361279645</t>
  </si>
  <si>
    <t>0.000156349239062093</t>
  </si>
  <si>
    <t>Rnaseh2b</t>
  </si>
  <si>
    <t>1.78286095579989</t>
  </si>
  <si>
    <t>1.57986661385248e-05</t>
  </si>
  <si>
    <t>1.7827747342401</t>
  </si>
  <si>
    <t>0.000706646612649473</t>
  </si>
  <si>
    <t>Lin54</t>
  </si>
  <si>
    <t>1.77970165581466</t>
  </si>
  <si>
    <t>0.000656907683768907</t>
  </si>
  <si>
    <t>1.77951446159181</t>
  </si>
  <si>
    <t>0.0014419009613288</t>
  </si>
  <si>
    <t>1.77663938967202</t>
  </si>
  <si>
    <t>0.000111224895819385</t>
  </si>
  <si>
    <t>Cenpm</t>
  </si>
  <si>
    <t>1.77618983111837</t>
  </si>
  <si>
    <t>8.46958834213786e-05</t>
  </si>
  <si>
    <t>Muc13</t>
  </si>
  <si>
    <t>1.77546348515814</t>
  </si>
  <si>
    <t>0.00311028882290561</t>
  </si>
  <si>
    <t>1.77516362855633</t>
  </si>
  <si>
    <t>8.03228205239096e-06</t>
  </si>
  <si>
    <t>Rad54b</t>
  </si>
  <si>
    <t>1.77390875822862</t>
  </si>
  <si>
    <t>0.00551376578679792</t>
  </si>
  <si>
    <t>Prdx2-ps1</t>
  </si>
  <si>
    <t>1.77002514642768</t>
  </si>
  <si>
    <t>0.00909040035342818</t>
  </si>
  <si>
    <t>1.76965609386149</t>
  </si>
  <si>
    <t>0.00142940894187272</t>
  </si>
  <si>
    <t>Psmf1</t>
  </si>
  <si>
    <t>1.76921349663165</t>
  </si>
  <si>
    <t>0.00015449133518024</t>
  </si>
  <si>
    <t>Mafk</t>
  </si>
  <si>
    <t>1.7685465110296</t>
  </si>
  <si>
    <t>0.000562706760054056</t>
  </si>
  <si>
    <t>Dnajb3</t>
  </si>
  <si>
    <t>1.76811044451839</t>
  </si>
  <si>
    <t>0.000744429280544131</t>
  </si>
  <si>
    <t>Nudcd2</t>
  </si>
  <si>
    <t>1.76434290318717</t>
  </si>
  <si>
    <t>0.000520146004936848</t>
  </si>
  <si>
    <t>Prss57</t>
  </si>
  <si>
    <t>1.76320858643727</t>
  </si>
  <si>
    <t>0.0284383991883842</t>
  </si>
  <si>
    <t>Rffl</t>
  </si>
  <si>
    <t>1.76214106488252</t>
  </si>
  <si>
    <t>0.000359962718061972</t>
  </si>
  <si>
    <t>1.76158391511786</t>
  </si>
  <si>
    <t>0.000546864680566406</t>
  </si>
  <si>
    <t>1.75352293788074</t>
  </si>
  <si>
    <t>0.000179434949253293</t>
  </si>
  <si>
    <t>1.75188019809109</t>
  </si>
  <si>
    <t>0.000144634540166324</t>
  </si>
  <si>
    <t>Eldr</t>
  </si>
  <si>
    <t>1.74854293486404</t>
  </si>
  <si>
    <t>0.000257285411226589</t>
  </si>
  <si>
    <t>1.74767333960557</t>
  </si>
  <si>
    <t>0.0117643912438045</t>
  </si>
  <si>
    <t>1.74669719256496</t>
  </si>
  <si>
    <t>2.59742038629183e-05</t>
  </si>
  <si>
    <t>1.74191215872276</t>
  </si>
  <si>
    <t>2.2174253331612e-05</t>
  </si>
  <si>
    <t>1.73886596849381</t>
  </si>
  <si>
    <t>4.28279647677077e-05</t>
  </si>
  <si>
    <t>Pfas</t>
  </si>
  <si>
    <t>1.73835499349272</t>
  </si>
  <si>
    <t>5.57864826938638e-06</t>
  </si>
  <si>
    <t>LOC115486328</t>
  </si>
  <si>
    <t>1.73631424838975</t>
  </si>
  <si>
    <t>0.0275914242711247</t>
  </si>
  <si>
    <t>1.73299698979812</t>
  </si>
  <si>
    <t>0.000189974581098223</t>
  </si>
  <si>
    <t>1.72620825360285</t>
  </si>
  <si>
    <t>0.00128049427399901</t>
  </si>
  <si>
    <t>Kmt5a</t>
  </si>
  <si>
    <t>1.72595671764594</t>
  </si>
  <si>
    <t>6.12452350016749e-05</t>
  </si>
  <si>
    <t>Mmel1</t>
  </si>
  <si>
    <t>1.72479430290627</t>
  </si>
  <si>
    <t>0.012895085817023</t>
  </si>
  <si>
    <t>1.7218583932041</t>
  </si>
  <si>
    <t>0.000285724606498331</t>
  </si>
  <si>
    <t>Ccdc92b</t>
  </si>
  <si>
    <t>1.7204121583092</t>
  </si>
  <si>
    <t>0.0057409014704888</t>
  </si>
  <si>
    <t>Alkbh8</t>
  </si>
  <si>
    <t>1.71956871780423</t>
  </si>
  <si>
    <t>1.36518414234993e-05</t>
  </si>
  <si>
    <t>Natd1</t>
  </si>
  <si>
    <t>1.71538908509076</t>
  </si>
  <si>
    <t>0.000154604994815006</t>
  </si>
  <si>
    <t>1.71446797320374</t>
  </si>
  <si>
    <t>0.00118114657182366</t>
  </si>
  <si>
    <t>Rab43</t>
  </si>
  <si>
    <t>1.71301171790656</t>
  </si>
  <si>
    <t>0.000426936778303639</t>
  </si>
  <si>
    <t>1.70961403425224</t>
  </si>
  <si>
    <t>0.00132871611794006</t>
  </si>
  <si>
    <t>1.70702398752994</t>
  </si>
  <si>
    <t>6.14496487344376e-05</t>
  </si>
  <si>
    <t>1.70579876548862</t>
  </si>
  <si>
    <t>0.00455033602242629</t>
  </si>
  <si>
    <t>1.70475408616081</t>
  </si>
  <si>
    <t>0.00689485742008127</t>
  </si>
  <si>
    <t>Rbl1</t>
  </si>
  <si>
    <t>1.70305197734204</t>
  </si>
  <si>
    <t>0.000174656100889344</t>
  </si>
  <si>
    <t>Tfdp1</t>
  </si>
  <si>
    <t>1.70137226399796</t>
  </si>
  <si>
    <t>0.00060313138041538</t>
  </si>
  <si>
    <t>1.70117506858399</t>
  </si>
  <si>
    <t>0.000116473093302258</t>
  </si>
  <si>
    <t>Abcg4</t>
  </si>
  <si>
    <t>1.6984892290181</t>
  </si>
  <si>
    <t>0.00117517029775864</t>
  </si>
  <si>
    <t>1.69839814023106</t>
  </si>
  <si>
    <t>0.000116591267514778</t>
  </si>
  <si>
    <t>Sass6</t>
  </si>
  <si>
    <t>1.69791179715564</t>
  </si>
  <si>
    <t>0.00014581509737542</t>
  </si>
  <si>
    <t>Arf5</t>
  </si>
  <si>
    <t>1.69314525485989</t>
  </si>
  <si>
    <t>2.42229839528325e-05</t>
  </si>
  <si>
    <t>Afmid</t>
  </si>
  <si>
    <t>1.69102012645803</t>
  </si>
  <si>
    <t>5.61024526507555e-05</t>
  </si>
  <si>
    <t>1.68854488017118</t>
  </si>
  <si>
    <t>1.18768050177877e-05</t>
  </si>
  <si>
    <t>Dcaf12</t>
  </si>
  <si>
    <t>1.68837039708045</t>
  </si>
  <si>
    <t>7.55541620399423e-05</t>
  </si>
  <si>
    <t>1.68677504989796</t>
  </si>
  <si>
    <t>0.000122335888299358</t>
  </si>
  <si>
    <t>Rps7-ps2</t>
  </si>
  <si>
    <t>1.68547026186776</t>
  </si>
  <si>
    <t>0.0348263372453586</t>
  </si>
  <si>
    <t>1.68261627956599</t>
  </si>
  <si>
    <t>0.0197376526832877</t>
  </si>
  <si>
    <t>Acsl1</t>
  </si>
  <si>
    <t>1.68156739679707</t>
  </si>
  <si>
    <t>0.000385813170855875</t>
  </si>
  <si>
    <t>Ppm1d</t>
  </si>
  <si>
    <t>1.68026133547457</t>
  </si>
  <si>
    <t>0.000152610253473516</t>
  </si>
  <si>
    <t>Ncapd3</t>
  </si>
  <si>
    <t>1.67956041149137</t>
  </si>
  <si>
    <t>0.000262562352188828</t>
  </si>
  <si>
    <t>Tubb4b-ps1</t>
  </si>
  <si>
    <t>1.67612839716141</t>
  </si>
  <si>
    <t>0.0156385522292543</t>
  </si>
  <si>
    <t>1.66934600943262</t>
  </si>
  <si>
    <t>0.000192458165668089</t>
  </si>
  <si>
    <t>1.66711603896115</t>
  </si>
  <si>
    <t>0.0133245969415885</t>
  </si>
  <si>
    <t>Lrrc29</t>
  </si>
  <si>
    <t>1.65776447349627</t>
  </si>
  <si>
    <t>0.00269764290426197</t>
  </si>
  <si>
    <t>Slc11a2</t>
  </si>
  <si>
    <t>1.65632942281471</t>
  </si>
  <si>
    <t>3.52073616216096e-05</t>
  </si>
  <si>
    <t>Fbxo7</t>
  </si>
  <si>
    <t>1.65589784614746</t>
  </si>
  <si>
    <t>1.24716989874768e-05</t>
  </si>
  <si>
    <t>Stxbp4</t>
  </si>
  <si>
    <t>1.65368080137278</t>
  </si>
  <si>
    <t>7.1668542528962e-05</t>
  </si>
  <si>
    <t>Tbcel</t>
  </si>
  <si>
    <t>1.65206813941645</t>
  </si>
  <si>
    <t>0.00013817649096915</t>
  </si>
  <si>
    <t>1.64869523635317</t>
  </si>
  <si>
    <t>0.00031362094147452</t>
  </si>
  <si>
    <t>Hdgf</t>
  </si>
  <si>
    <t>1.6458284012853</t>
  </si>
  <si>
    <t>7.60100408144653e-07</t>
  </si>
  <si>
    <t>Cpeb4</t>
  </si>
  <si>
    <t>1.64533457082362</t>
  </si>
  <si>
    <t>0.00116853809637449</t>
  </si>
  <si>
    <t>1.64529937822351</t>
  </si>
  <si>
    <t>4.50728018074792e-05</t>
  </si>
  <si>
    <t>Cdca7</t>
  </si>
  <si>
    <t>1.64502627748013</t>
  </si>
  <si>
    <t>0.000316676954690695</t>
  </si>
  <si>
    <t>LOC118568621</t>
  </si>
  <si>
    <t>1.64411001211873</t>
  </si>
  <si>
    <t>0.0107342398422467</t>
  </si>
  <si>
    <t>1.64400848300437</t>
  </si>
  <si>
    <t>0.000295609438857628</t>
  </si>
  <si>
    <t>H1f4</t>
  </si>
  <si>
    <t>1.64240318853069</t>
  </si>
  <si>
    <t>0.00690060231616333</t>
  </si>
  <si>
    <t>1.64076603458543</t>
  </si>
  <si>
    <t>0.00782192534531001</t>
  </si>
  <si>
    <t>Cercam</t>
  </si>
  <si>
    <t>1.64064943076535</t>
  </si>
  <si>
    <t>0.000499542765280828</t>
  </si>
  <si>
    <t>Sertad3</t>
  </si>
  <si>
    <t>1.63904859165202</t>
  </si>
  <si>
    <t>0.000221273702435767</t>
  </si>
  <si>
    <t>1.63861334514272</t>
  </si>
  <si>
    <t>0.00038730931746574</t>
  </si>
  <si>
    <t>Rad21</t>
  </si>
  <si>
    <t>1.63394091265935</t>
  </si>
  <si>
    <t>9.1811022417224e-05</t>
  </si>
  <si>
    <t>Usp15</t>
  </si>
  <si>
    <t>1.6332810785233</t>
  </si>
  <si>
    <t>0.000126359015160126</t>
  </si>
  <si>
    <t>1.62983654209063</t>
  </si>
  <si>
    <t>0.000146580417962635</t>
  </si>
  <si>
    <t>1.62823524215123</t>
  </si>
  <si>
    <t>6.64321157407335e-05</t>
  </si>
  <si>
    <t>Cenpw</t>
  </si>
  <si>
    <t>1.62721732887003</t>
  </si>
  <si>
    <t>4.49442817960907e-05</t>
  </si>
  <si>
    <t>Wdr26</t>
  </si>
  <si>
    <t>1.62689642979941</t>
  </si>
  <si>
    <t>3.09166903800899e-05</t>
  </si>
  <si>
    <t>1.62334123647804</t>
  </si>
  <si>
    <t>0.00026458062691745</t>
  </si>
  <si>
    <t>Wee1</t>
  </si>
  <si>
    <t>1.62321611426643</t>
  </si>
  <si>
    <t>0.000206790539056677</t>
  </si>
  <si>
    <t>1.62251035419629</t>
  </si>
  <si>
    <t>0.011899504238094</t>
  </si>
  <si>
    <t>1.62172594393562</t>
  </si>
  <si>
    <t>0.00026061086523332</t>
  </si>
  <si>
    <t>Cep128</t>
  </si>
  <si>
    <t>1.62008254360644</t>
  </si>
  <si>
    <t>0.000374215703580715</t>
  </si>
  <si>
    <t>Mtcp1</t>
  </si>
  <si>
    <t>1.6168368175554</t>
  </si>
  <si>
    <t>0.0326600433301261</t>
  </si>
  <si>
    <t>Tusc1</t>
  </si>
  <si>
    <t>1.61582180275958</t>
  </si>
  <si>
    <t>0.0003174922288001</t>
  </si>
  <si>
    <t>Ptger3</t>
  </si>
  <si>
    <t>1.61395492280733</t>
  </si>
  <si>
    <t>0.0243384924794235</t>
  </si>
  <si>
    <t>Alms1</t>
  </si>
  <si>
    <t>1.61303466142364</t>
  </si>
  <si>
    <t>0.00767263744920727</t>
  </si>
  <si>
    <t>1.60877004882481</t>
  </si>
  <si>
    <t>5.46922359021107e-05</t>
  </si>
  <si>
    <t>1.60639071687535</t>
  </si>
  <si>
    <t>6.90367265655496e-05</t>
  </si>
  <si>
    <t>Dnaja4</t>
  </si>
  <si>
    <t>1.60468921503392</t>
  </si>
  <si>
    <t>0.00234703399081746</t>
  </si>
  <si>
    <t>Bcl2l13</t>
  </si>
  <si>
    <t>1.60422326003837</t>
  </si>
  <si>
    <t>0.000921097498080357</t>
  </si>
  <si>
    <t>Gins2</t>
  </si>
  <si>
    <t>1.60353671782405</t>
  </si>
  <si>
    <t>0.00285438200382034</t>
  </si>
  <si>
    <t>1.60326525473024</t>
  </si>
  <si>
    <t>0.00030769904809467</t>
  </si>
  <si>
    <t>Brip1os</t>
  </si>
  <si>
    <t>1.60310476811114</t>
  </si>
  <si>
    <t>0.000101339239688974</t>
  </si>
  <si>
    <t>1.60242254425555</t>
  </si>
  <si>
    <t>0.000894201921558589</t>
  </si>
  <si>
    <t>1.60226813276141</t>
  </si>
  <si>
    <t>0.000220707239327833</t>
  </si>
  <si>
    <t>Suz12</t>
  </si>
  <si>
    <t>1.60172913180092</t>
  </si>
  <si>
    <t>0.000134804557384139</t>
  </si>
  <si>
    <t>Zc3hav1l</t>
  </si>
  <si>
    <t>1.59966593190606</t>
  </si>
  <si>
    <t>0.00669458524873886</t>
  </si>
  <si>
    <t>Acp1</t>
  </si>
  <si>
    <t>1.59903926836208</t>
  </si>
  <si>
    <t>0.000179339839064495</t>
  </si>
  <si>
    <t>Eaf1</t>
  </si>
  <si>
    <t>1.59844774929947</t>
  </si>
  <si>
    <t>0.000462430035274915</t>
  </si>
  <si>
    <t>1.59723114832913</t>
  </si>
  <si>
    <t>0.000952169037833181</t>
  </si>
  <si>
    <t>1.59612887779791</t>
  </si>
  <si>
    <t>0.000691075031023962</t>
  </si>
  <si>
    <t>Mocs1</t>
  </si>
  <si>
    <t>1.59544136180086</t>
  </si>
  <si>
    <t>0.00060778560526007</t>
  </si>
  <si>
    <t>Rcc1</t>
  </si>
  <si>
    <t>1.59358816573025</t>
  </si>
  <si>
    <t>4.20211463424706e-05</t>
  </si>
  <si>
    <t>1.59326772422426</t>
  </si>
  <si>
    <t>0.00022078051272243</t>
  </si>
  <si>
    <t>1.59225052816298</t>
  </si>
  <si>
    <t>0.000659321183825016</t>
  </si>
  <si>
    <t>1.59187047384267</t>
  </si>
  <si>
    <t>0.00155003410901154</t>
  </si>
  <si>
    <t>Lefty1</t>
  </si>
  <si>
    <t>1.59051219902341</t>
  </si>
  <si>
    <t>0.00417697237081979</t>
  </si>
  <si>
    <t>Mospd1</t>
  </si>
  <si>
    <t>1.58983840011245</t>
  </si>
  <si>
    <t>0.000284911050147238</t>
  </si>
  <si>
    <t>Lin9</t>
  </si>
  <si>
    <t>1.58923509521269</t>
  </si>
  <si>
    <t>0.00598492324539029</t>
  </si>
  <si>
    <t>H3f3a-ps2</t>
  </si>
  <si>
    <t>1.58879013675333</t>
  </si>
  <si>
    <t>0.00944891267024628</t>
  </si>
  <si>
    <t>LOC115487771</t>
  </si>
  <si>
    <t>1.58790755343075</t>
  </si>
  <si>
    <t>0.0013139182213836</t>
  </si>
  <si>
    <t>Prxl2a</t>
  </si>
  <si>
    <t>1.58469783084212</t>
  </si>
  <si>
    <t>0.00249618388331055</t>
  </si>
  <si>
    <t>1.58330545482317</t>
  </si>
  <si>
    <t>0.0132511311808277</t>
  </si>
  <si>
    <t>Mthfd1</t>
  </si>
  <si>
    <t>1.58254673177923</t>
  </si>
  <si>
    <t>0.000248244330869689</t>
  </si>
  <si>
    <t>1.5818111649792</t>
  </si>
  <si>
    <t>0.00045296875308278</t>
  </si>
  <si>
    <t>1.58090274746622</t>
  </si>
  <si>
    <t>0.000106062362446126</t>
  </si>
  <si>
    <t>1.57966102025154</t>
  </si>
  <si>
    <t>0.00730427297030408</t>
  </si>
  <si>
    <t>1.57959836097032</t>
  </si>
  <si>
    <t>0.00113041659307819</t>
  </si>
  <si>
    <t>1.57579072967459</t>
  </si>
  <si>
    <t>0.0106471502026927</t>
  </si>
  <si>
    <t>1.57532295025361</t>
  </si>
  <si>
    <t>3.6492811882838e-05</t>
  </si>
  <si>
    <t>1.57317527575034</t>
  </si>
  <si>
    <t>0.00321859534968518</t>
  </si>
  <si>
    <t>1.57271289315742</t>
  </si>
  <si>
    <t>0.000984051581377716</t>
  </si>
  <si>
    <t>1.57174994564639</t>
  </si>
  <si>
    <t>0.00354250661114272</t>
  </si>
  <si>
    <t>Ccdc77</t>
  </si>
  <si>
    <t>1.5695832552268</t>
  </si>
  <si>
    <t>0.0015441163334211</t>
  </si>
  <si>
    <t>Sapcd2</t>
  </si>
  <si>
    <t>1.56445261536124</t>
  </si>
  <si>
    <t>0.00886113161269386</t>
  </si>
  <si>
    <t>1.56275585656976</t>
  </si>
  <si>
    <t>0.000222475756026627</t>
  </si>
  <si>
    <t>Gse1</t>
  </si>
  <si>
    <t>1.56114510140681</t>
  </si>
  <si>
    <t>0.000357448631196866</t>
  </si>
  <si>
    <t>Cchcr1</t>
  </si>
  <si>
    <t>1.56023083824437</t>
  </si>
  <si>
    <t>0.000477731505758828</t>
  </si>
  <si>
    <t>Agfg2</t>
  </si>
  <si>
    <t>1.55966976774629</t>
  </si>
  <si>
    <t>0.000124054970652764</t>
  </si>
  <si>
    <t>Zfp526</t>
  </si>
  <si>
    <t>1.5569535079765</t>
  </si>
  <si>
    <t>0.00445414246851807</t>
  </si>
  <si>
    <t>Dnase1l1</t>
  </si>
  <si>
    <t>1.55636713232764</t>
  </si>
  <si>
    <t>0.00735471612239999</t>
  </si>
  <si>
    <t>Ago2</t>
  </si>
  <si>
    <t>1.55570147286053</t>
  </si>
  <si>
    <t>0.00592404560897086</t>
  </si>
  <si>
    <t>Zfp800</t>
  </si>
  <si>
    <t>1.55272973413062</t>
  </si>
  <si>
    <t>0.000558169887475897</t>
  </si>
  <si>
    <t>Klhl12</t>
  </si>
  <si>
    <t>1.55211927795976</t>
  </si>
  <si>
    <t>0.000879863890748033</t>
  </si>
  <si>
    <t>1.55124638982857</t>
  </si>
  <si>
    <t>0.000144553870830544</t>
  </si>
  <si>
    <t>1.55101161430285</t>
  </si>
  <si>
    <t>0.000339177946252128</t>
  </si>
  <si>
    <t>1.55092333068931</t>
  </si>
  <si>
    <t>0.0267816848939419</t>
  </si>
  <si>
    <t>Samd1</t>
  </si>
  <si>
    <t>1.54986802740203</t>
  </si>
  <si>
    <t>4.15689222254397e-05</t>
  </si>
  <si>
    <t>Dtymk</t>
  </si>
  <si>
    <t>1.54925706805059</t>
  </si>
  <si>
    <t>6.92274637463827e-05</t>
  </si>
  <si>
    <t>Casp3</t>
  </si>
  <si>
    <t>1.54871898178889</t>
  </si>
  <si>
    <t>0.000982955807200027</t>
  </si>
  <si>
    <t>1.54753956359017</t>
  </si>
  <si>
    <t>0.0013748205434718</t>
  </si>
  <si>
    <t>Rbbp8</t>
  </si>
  <si>
    <t>1.54602512770078</t>
  </si>
  <si>
    <t>0.000351835706236647</t>
  </si>
  <si>
    <t>1.54567522533977</t>
  </si>
  <si>
    <t>0.000179862033445847</t>
  </si>
  <si>
    <t>Cdkl1</t>
  </si>
  <si>
    <t>1.54468148619581</t>
  </si>
  <si>
    <t>0.000888735525157518</t>
  </si>
  <si>
    <t>Ppp2r1b</t>
  </si>
  <si>
    <t>1.54297114896296</t>
  </si>
  <si>
    <t>0.00109432798540128</t>
  </si>
  <si>
    <t>1.54144982696232</t>
  </si>
  <si>
    <t>0.00318706889380668</t>
  </si>
  <si>
    <t>Col8a1</t>
  </si>
  <si>
    <t>1.53912074884527</t>
  </si>
  <si>
    <t>0.0484284227897236</t>
  </si>
  <si>
    <t>1.53176289731972</t>
  </si>
  <si>
    <t>0.000919608026141656</t>
  </si>
  <si>
    <t>1.53153142036608</t>
  </si>
  <si>
    <t>0.000912926329654113</t>
  </si>
  <si>
    <t>Snord22</t>
  </si>
  <si>
    <t>1.53082610081858</t>
  </si>
  <si>
    <t>0.0293791413831265</t>
  </si>
  <si>
    <t>Suv39h1</t>
  </si>
  <si>
    <t>1.53052903046639</t>
  </si>
  <si>
    <t>8.6031920085707e-05</t>
  </si>
  <si>
    <t>1.53018290494023</t>
  </si>
  <si>
    <t>0.000188411134250256</t>
  </si>
  <si>
    <t>Ppwd1</t>
  </si>
  <si>
    <t>1.52689135640926</t>
  </si>
  <si>
    <t>0.000176157959586705</t>
  </si>
  <si>
    <t>Slc7a1</t>
  </si>
  <si>
    <t>1.52566705248902</t>
  </si>
  <si>
    <t>2.91818298609668e-05</t>
  </si>
  <si>
    <t>Klhl25</t>
  </si>
  <si>
    <t>1.52087697070978</t>
  </si>
  <si>
    <t>0.000506529082243637</t>
  </si>
  <si>
    <t>Ppp1r15b</t>
  </si>
  <si>
    <t>1.51972136319505</t>
  </si>
  <si>
    <t>0.000501974986105871</t>
  </si>
  <si>
    <t>LOC118567764</t>
  </si>
  <si>
    <t>1.51968053425298</t>
  </si>
  <si>
    <t>0.00439757165994085</t>
  </si>
  <si>
    <t>1.51843980859021</t>
  </si>
  <si>
    <t>0.000665947277882177</t>
  </si>
  <si>
    <t>1.51805749768673</t>
  </si>
  <si>
    <t>0.000585933820812525</t>
  </si>
  <si>
    <t>Gpx4-ps2</t>
  </si>
  <si>
    <t>1.51767088241415</t>
  </si>
  <si>
    <t>7.37230256532785e-05</t>
  </si>
  <si>
    <t>Iqcd</t>
  </si>
  <si>
    <t>1.51765269417608</t>
  </si>
  <si>
    <t>0.0033074071497709</t>
  </si>
  <si>
    <t>1.51534620145962</t>
  </si>
  <si>
    <t>0.0347552387340065</t>
  </si>
  <si>
    <t>Hipk1</t>
  </si>
  <si>
    <t>1.51529531618901</t>
  </si>
  <si>
    <t>0.000527158391739967</t>
  </si>
  <si>
    <t>Nipa1</t>
  </si>
  <si>
    <t>1.51392336529992</t>
  </si>
  <si>
    <t>0.0253939551513353</t>
  </si>
  <si>
    <t>1.5119037199316</t>
  </si>
  <si>
    <t>0.0146765780187488</t>
  </si>
  <si>
    <t>Chek2</t>
  </si>
  <si>
    <t>1.50969941393845</t>
  </si>
  <si>
    <t>0.000106768889561084</t>
  </si>
  <si>
    <t>1.5094827846413</t>
  </si>
  <si>
    <t>2.44363016118452e-05</t>
  </si>
  <si>
    <t>1.50886191533335</t>
  </si>
  <si>
    <t>0.00226124797246303</t>
  </si>
  <si>
    <t>Wapl</t>
  </si>
  <si>
    <t>1.50822768052651</t>
  </si>
  <si>
    <t>0.000178196732118098</t>
  </si>
  <si>
    <t>Cbx5</t>
  </si>
  <si>
    <t>1.50587923411502</t>
  </si>
  <si>
    <t>0.000119442020941664</t>
  </si>
  <si>
    <t>1.50490374324841</t>
  </si>
  <si>
    <t>0.000124924891353996</t>
  </si>
  <si>
    <t>1.50451737016219</t>
  </si>
  <si>
    <t>0.000732931057607708</t>
  </si>
  <si>
    <t>1.50353762714291</t>
  </si>
  <si>
    <t>0.00349939355697104</t>
  </si>
  <si>
    <t>Fxn</t>
  </si>
  <si>
    <t>1.50109894037882</t>
  </si>
  <si>
    <t>1.02771716809791e-05</t>
  </si>
  <si>
    <t>1.49998343693963</t>
  </si>
  <si>
    <t>0.00788089395584668</t>
  </si>
  <si>
    <t>Ibtk</t>
  </si>
  <si>
    <t>1.49987165487362</t>
  </si>
  <si>
    <t>0.000218409583338632</t>
  </si>
  <si>
    <t>Acss1</t>
  </si>
  <si>
    <t>1.49801252003597</t>
  </si>
  <si>
    <t>0.000335421755189</t>
  </si>
  <si>
    <t>1.49692469246334</t>
  </si>
  <si>
    <t>0.000263289002011449</t>
  </si>
  <si>
    <t>1.49563839463635</t>
  </si>
  <si>
    <t>0.000733648552481538</t>
  </si>
  <si>
    <t>Haspin</t>
  </si>
  <si>
    <t>1.4953632621684</t>
  </si>
  <si>
    <t>0.0042610285958224</t>
  </si>
  <si>
    <t>LOC115490496</t>
  </si>
  <si>
    <t>1.4951792895216</t>
  </si>
  <si>
    <t>0.0452959140111883</t>
  </si>
  <si>
    <t>Lrrc47</t>
  </si>
  <si>
    <t>1.49508402216835</t>
  </si>
  <si>
    <t>1.05145633902738e-06</t>
  </si>
  <si>
    <t>1.49502356264312</t>
  </si>
  <si>
    <t>0.0056684253100748</t>
  </si>
  <si>
    <t>Cd82</t>
  </si>
  <si>
    <t>1.49497415943743</t>
  </si>
  <si>
    <t>0.000384955501720431</t>
  </si>
  <si>
    <t>Traf4</t>
  </si>
  <si>
    <t>1.49279005416353</t>
  </si>
  <si>
    <t>0.00116055100240873</t>
  </si>
  <si>
    <t>H3c13</t>
  </si>
  <si>
    <t>1.49266940938084</t>
  </si>
  <si>
    <t>0.0154430200628253</t>
  </si>
  <si>
    <t>Rps19-ps4</t>
  </si>
  <si>
    <t>1.49204633394679</t>
  </si>
  <si>
    <t>0.035244755795626</t>
  </si>
  <si>
    <t>1.4914416880373</t>
  </si>
  <si>
    <t>0.000670733902395692</t>
  </si>
  <si>
    <t>Dnd1</t>
  </si>
  <si>
    <t>1.49135629870762</t>
  </si>
  <si>
    <t>0.00378367481078437</t>
  </si>
  <si>
    <t>Tlnrd1</t>
  </si>
  <si>
    <t>1.48540964531895</t>
  </si>
  <si>
    <t>0.000150831979072511</t>
  </si>
  <si>
    <t>Usp1</t>
  </si>
  <si>
    <t>1.48453079978952</t>
  </si>
  <si>
    <t>0.000827739776057396</t>
  </si>
  <si>
    <t>Psmd9</t>
  </si>
  <si>
    <t>1.48314620452161</t>
  </si>
  <si>
    <t>4.81069729901637e-05</t>
  </si>
  <si>
    <t>Asf1a</t>
  </si>
  <si>
    <t>1.48061236098704</t>
  </si>
  <si>
    <t>0.0319319421550255</t>
  </si>
  <si>
    <t>1.47942554760049</t>
  </si>
  <si>
    <t>0.00208601020574048</t>
  </si>
  <si>
    <t>Tapt1</t>
  </si>
  <si>
    <t>1.47670610951814</t>
  </si>
  <si>
    <t>0.00117913148696</t>
  </si>
  <si>
    <t>St3gal6</t>
  </si>
  <si>
    <t>1.47547068160363</t>
  </si>
  <si>
    <t>0.000430996583000585</t>
  </si>
  <si>
    <t>1.47374826400764</t>
  </si>
  <si>
    <t>0.00311546588729414</t>
  </si>
  <si>
    <t>1.47348346404494</t>
  </si>
  <si>
    <t>0.00414696515058028</t>
  </si>
  <si>
    <t>1.47308020703454</t>
  </si>
  <si>
    <t>0.000431704206008238</t>
  </si>
  <si>
    <t>C5ar2</t>
  </si>
  <si>
    <t>1.47206283916972</t>
  </si>
  <si>
    <t>0.0200180336354021</t>
  </si>
  <si>
    <t>Ubald2</t>
  </si>
  <si>
    <t>1.47027328525644</t>
  </si>
  <si>
    <t>0.000410719418091538</t>
  </si>
  <si>
    <t>Ell2</t>
  </si>
  <si>
    <t>1.46767943146528</t>
  </si>
  <si>
    <t>0.00152460292794168</t>
  </si>
  <si>
    <t>Gins3</t>
  </si>
  <si>
    <t>1.46604258522643</t>
  </si>
  <si>
    <t>0.00265294537831631</t>
  </si>
  <si>
    <t>Mir7036b</t>
  </si>
  <si>
    <t>1.46573208749271</t>
  </si>
  <si>
    <t>0.0408373955174679</t>
  </si>
  <si>
    <t>1.46064344709459</t>
  </si>
  <si>
    <t>0.00101106283421688</t>
  </si>
  <si>
    <t>Bnip3l-ps</t>
  </si>
  <si>
    <t>1.45279075335249</t>
  </si>
  <si>
    <t>0.0225024044696127</t>
  </si>
  <si>
    <t>1.45225107221938</t>
  </si>
  <si>
    <t>0.0383347531785829</t>
  </si>
  <si>
    <t>Wdr62</t>
  </si>
  <si>
    <t>1.44843094537193</t>
  </si>
  <si>
    <t>0.00249246274253865</t>
  </si>
  <si>
    <t>Lcorl</t>
  </si>
  <si>
    <t>1.44839852266023</t>
  </si>
  <si>
    <t>0.00391180159568152</t>
  </si>
  <si>
    <t>LOC108167594</t>
  </si>
  <si>
    <t>1.44762863985107</t>
  </si>
  <si>
    <t>0.00828057882245647</t>
  </si>
  <si>
    <t>1.44705320449645</t>
  </si>
  <si>
    <t>0.00053320430482375</t>
  </si>
  <si>
    <t>1.4466110636942</t>
  </si>
  <si>
    <t>0.00138962299726541</t>
  </si>
  <si>
    <t>Ccdc189</t>
  </si>
  <si>
    <t>1.44649899480264</t>
  </si>
  <si>
    <t>0.0249342641356142</t>
  </si>
  <si>
    <t>1.44314765265244</t>
  </si>
  <si>
    <t>0.000829701407213548</t>
  </si>
  <si>
    <t>1.43981128972889</t>
  </si>
  <si>
    <t>0.0054700124566484</t>
  </si>
  <si>
    <t>H3f3c</t>
  </si>
  <si>
    <t>1.43935672496267</t>
  </si>
  <si>
    <t>0.0395315357200937</t>
  </si>
  <si>
    <t>1.43917786697725</t>
  </si>
  <si>
    <t>0.000779979944533623</t>
  </si>
  <si>
    <t>Abhd5</t>
  </si>
  <si>
    <t>1.43835696954054</t>
  </si>
  <si>
    <t>0.00135137014608214</t>
  </si>
  <si>
    <t>1.43758295311213</t>
  </si>
  <si>
    <t>0.000163135966136913</t>
  </si>
  <si>
    <t>1.43531954205875</t>
  </si>
  <si>
    <t>0.00374821429149275</t>
  </si>
  <si>
    <t>Helb</t>
  </si>
  <si>
    <t>1.43097516142092</t>
  </si>
  <si>
    <t>0.00122166954875183</t>
  </si>
  <si>
    <t>Pacsin2</t>
  </si>
  <si>
    <t>1.43092384769331</t>
  </si>
  <si>
    <t>0.000965094950065375</t>
  </si>
  <si>
    <t>Nde1</t>
  </si>
  <si>
    <t>1.43038319936759</t>
  </si>
  <si>
    <t>0.00159499779556951</t>
  </si>
  <si>
    <t>Cenpq</t>
  </si>
  <si>
    <t>1.42932082740423</t>
  </si>
  <si>
    <t>0.00179730922456368</t>
  </si>
  <si>
    <t>Wrn</t>
  </si>
  <si>
    <t>1.42723177271778</t>
  </si>
  <si>
    <t>0.00039792609217785</t>
  </si>
  <si>
    <t>LOC118568158</t>
  </si>
  <si>
    <t>1.42665225760282</t>
  </si>
  <si>
    <t>0.0284637995539967</t>
  </si>
  <si>
    <t>LOC118567736</t>
  </si>
  <si>
    <t>1.42584324227791</t>
  </si>
  <si>
    <t>0.000337550578986301</t>
  </si>
  <si>
    <t>1.42449392963422</t>
  </si>
  <si>
    <t>0.000225052649821001</t>
  </si>
  <si>
    <t>Aff1</t>
  </si>
  <si>
    <t>1.42441230057628</t>
  </si>
  <si>
    <t>0.00107188644005444</t>
  </si>
  <si>
    <t>H4f16</t>
  </si>
  <si>
    <t>1.42330145870553</t>
  </si>
  <si>
    <t>0.0366020376534566</t>
  </si>
  <si>
    <t>Nsd2</t>
  </si>
  <si>
    <t>1.42258728701268</t>
  </si>
  <si>
    <t>0.000348407582338401</t>
  </si>
  <si>
    <t>1.4225375870066</t>
  </si>
  <si>
    <t>5.53172119074473e-05</t>
  </si>
  <si>
    <t>1.42050642672344</t>
  </si>
  <si>
    <t>0.00103769336165779</t>
  </si>
  <si>
    <t>Apold1</t>
  </si>
  <si>
    <t>1.41838591394504</t>
  </si>
  <si>
    <t>0.00966165142005084</t>
  </si>
  <si>
    <t>Gcnt7</t>
  </si>
  <si>
    <t>1.41577520657273</t>
  </si>
  <si>
    <t>0.0250353022109618</t>
  </si>
  <si>
    <t>1.41431164242159</t>
  </si>
  <si>
    <t>0.00165028608771322</t>
  </si>
  <si>
    <t>1.41318544344642</t>
  </si>
  <si>
    <t>0.000197834949188096</t>
  </si>
  <si>
    <t>Reep4</t>
  </si>
  <si>
    <t>1.41123461514905</t>
  </si>
  <si>
    <t>0.0011628591050132</t>
  </si>
  <si>
    <t>Supt16</t>
  </si>
  <si>
    <t>1.41078676732009</t>
  </si>
  <si>
    <t>0.00239962857927719</t>
  </si>
  <si>
    <t>1.40862121805464</t>
  </si>
  <si>
    <t>0.00313041970099099</t>
  </si>
  <si>
    <t>Nxpe4</t>
  </si>
  <si>
    <t>1.40757699515479</t>
  </si>
  <si>
    <t>0.000483738884306992</t>
  </si>
  <si>
    <t>Traip</t>
  </si>
  <si>
    <t>1.40558551888624</t>
  </si>
  <si>
    <t>0.00025024849680749</t>
  </si>
  <si>
    <t>1.40105631056653</t>
  </si>
  <si>
    <t>0.00242842109469027</t>
  </si>
  <si>
    <t>1.40014477450436</t>
  </si>
  <si>
    <t>0.00591417539804596</t>
  </si>
  <si>
    <t>Aars</t>
  </si>
  <si>
    <t>1.39901154830066</t>
  </si>
  <si>
    <t>0.000563983630083098</t>
  </si>
  <si>
    <t>1.39570478348848</t>
  </si>
  <si>
    <t>0.00105293816935768</t>
  </si>
  <si>
    <t>Mcm8</t>
  </si>
  <si>
    <t>1.39508181749023</t>
  </si>
  <si>
    <t>0.00855195419076692</t>
  </si>
  <si>
    <t>Usp7</t>
  </si>
  <si>
    <t>1.39126057215783</t>
  </si>
  <si>
    <t>0.000237809937106851</t>
  </si>
  <si>
    <t>1.39060708462412</t>
  </si>
  <si>
    <t>0.00828635250561752</t>
  </si>
  <si>
    <t>1.39044961915402</t>
  </si>
  <si>
    <t>0.000489797699660639</t>
  </si>
  <si>
    <t>Josd2</t>
  </si>
  <si>
    <t>1.38879236534929</t>
  </si>
  <si>
    <t>0.000179375634692249</t>
  </si>
  <si>
    <t>1.38627863432516</t>
  </si>
  <si>
    <t>0.0164981153895905</t>
  </si>
  <si>
    <t>1.38623299501391</t>
  </si>
  <si>
    <t>0.00106448250335531</t>
  </si>
  <si>
    <t>1.38524977705979</t>
  </si>
  <si>
    <t>0.00491111441376474</t>
  </si>
  <si>
    <t>Rpain</t>
  </si>
  <si>
    <t>1.38316740358328</t>
  </si>
  <si>
    <t>0.00073378155050091</t>
  </si>
  <si>
    <t>Arhgef12</t>
  </si>
  <si>
    <t>1.37992074646407</t>
  </si>
  <si>
    <t>0.000418155511132953</t>
  </si>
  <si>
    <t>Nedd1</t>
  </si>
  <si>
    <t>1.37811532693154</t>
  </si>
  <si>
    <t>0.00436299784990152</t>
  </si>
  <si>
    <t>1.37791974254801</t>
  </si>
  <si>
    <t>0.00547730858134568</t>
  </si>
  <si>
    <t>Skp2</t>
  </si>
  <si>
    <t>1.37633302664609</t>
  </si>
  <si>
    <t>0.00578643470074799</t>
  </si>
  <si>
    <t>H2az1</t>
  </si>
  <si>
    <t>1.37506491079255</t>
  </si>
  <si>
    <t>0.00119220397265336</t>
  </si>
  <si>
    <t>1.37352106465625</t>
  </si>
  <si>
    <t>0.000669263799375746</t>
  </si>
  <si>
    <t>1.37262320051289</t>
  </si>
  <si>
    <t>0.0126293427610018</t>
  </si>
  <si>
    <t>1.36938372088738</t>
  </si>
  <si>
    <t>0.00153271096438969</t>
  </si>
  <si>
    <t>1.36886168003625</t>
  </si>
  <si>
    <t>0.00077553212462032</t>
  </si>
  <si>
    <t>Dnajb2</t>
  </si>
  <si>
    <t>1.36885616924557</t>
  </si>
  <si>
    <t>0.00188409816877295</t>
  </si>
  <si>
    <t>1.36706072043096</t>
  </si>
  <si>
    <t>0.00278254714273017</t>
  </si>
  <si>
    <t>Eri1</t>
  </si>
  <si>
    <t>1.36410283165987</t>
  </si>
  <si>
    <t>0.000955825948155158</t>
  </si>
  <si>
    <t>Pole3</t>
  </si>
  <si>
    <t>1.36387039551732</t>
  </si>
  <si>
    <t>0.00011414886927686</t>
  </si>
  <si>
    <t>1.3638541767854</t>
  </si>
  <si>
    <t>0.00060833634479666</t>
  </si>
  <si>
    <t>Rccd1</t>
  </si>
  <si>
    <t>1.36357105686147</t>
  </si>
  <si>
    <t>8.82076511159275e-05</t>
  </si>
  <si>
    <t>Tifa</t>
  </si>
  <si>
    <t>1.36351579393196</t>
  </si>
  <si>
    <t>0.00250533419361414</t>
  </si>
  <si>
    <t>Ccp110</t>
  </si>
  <si>
    <t>1.36138081151497</t>
  </si>
  <si>
    <t>0.0030704307786303</t>
  </si>
  <si>
    <t>Nme4</t>
  </si>
  <si>
    <t>1.36113950509168</t>
  </si>
  <si>
    <t>0.0088546673987595</t>
  </si>
  <si>
    <t>1.36041105273487</t>
  </si>
  <si>
    <t>0.000618129699696011</t>
  </si>
  <si>
    <t>Ccdc14</t>
  </si>
  <si>
    <t>1.36030156666809</t>
  </si>
  <si>
    <t>0.00119737313267413</t>
  </si>
  <si>
    <t>Dnajb4</t>
  </si>
  <si>
    <t>1.35768972887647</t>
  </si>
  <si>
    <t>0.00667941964438686</t>
  </si>
  <si>
    <t>Casp2</t>
  </si>
  <si>
    <t>1.35670767003076</t>
  </si>
  <si>
    <t>0.00519496083757305</t>
  </si>
  <si>
    <t>Fam122b</t>
  </si>
  <si>
    <t>1.35431218046152</t>
  </si>
  <si>
    <t>0.00490803257317862</t>
  </si>
  <si>
    <t>1.34961989340465</t>
  </si>
  <si>
    <t>0.00023094617066985</t>
  </si>
  <si>
    <t>Anxa9</t>
  </si>
  <si>
    <t>1.3471531199815</t>
  </si>
  <si>
    <t>0.000658277468648928</t>
  </si>
  <si>
    <t>1.34499006740941</t>
  </si>
  <si>
    <t>0.00134261517955466</t>
  </si>
  <si>
    <t>Sesn2</t>
  </si>
  <si>
    <t>1.34465776236566</t>
  </si>
  <si>
    <t>0.0209537521070936</t>
  </si>
  <si>
    <t>Gucd1</t>
  </si>
  <si>
    <t>1.34407546812223</t>
  </si>
  <si>
    <t>0.0158179315100558</t>
  </si>
  <si>
    <t>1.34347633603528</t>
  </si>
  <si>
    <t>0.00713103921227112</t>
  </si>
  <si>
    <t>LOC118567856</t>
  </si>
  <si>
    <t>1.34280360161669</t>
  </si>
  <si>
    <t>0.00606208575497574</t>
  </si>
  <si>
    <t>LOC118568201</t>
  </si>
  <si>
    <t>1.34243985337221</t>
  </si>
  <si>
    <t>0.00148491797404883</t>
  </si>
  <si>
    <t>Zfand4</t>
  </si>
  <si>
    <t>1.3418817734143</t>
  </si>
  <si>
    <t>0.0217474123696045</t>
  </si>
  <si>
    <t>Gins4</t>
  </si>
  <si>
    <t>1.3411944214268</t>
  </si>
  <si>
    <t>0.00158030947851957</t>
  </si>
  <si>
    <t>1.34074976325868</t>
  </si>
  <si>
    <t>0.000947086774745149</t>
  </si>
  <si>
    <t>Rbm3-ps</t>
  </si>
  <si>
    <t>1.3406482899568</t>
  </si>
  <si>
    <t>0.0289708813071515</t>
  </si>
  <si>
    <t>Eif4ebp1</t>
  </si>
  <si>
    <t>1.34061521623933</t>
  </si>
  <si>
    <t>0.00115573203191599</t>
  </si>
  <si>
    <t>1.33950566459542</t>
  </si>
  <si>
    <t>0.000408241073803515</t>
  </si>
  <si>
    <t>1.33882684745134</t>
  </si>
  <si>
    <t>0.0100375232417018</t>
  </si>
  <si>
    <t>Serpinb10</t>
  </si>
  <si>
    <t>1.33868714241489</t>
  </si>
  <si>
    <t>0.0374677852862044</t>
  </si>
  <si>
    <t>Siva1</t>
  </si>
  <si>
    <t>1.33685366252059</t>
  </si>
  <si>
    <t>0.000547682240226425</t>
  </si>
  <si>
    <t>Zdhhc14</t>
  </si>
  <si>
    <t>1.33584099611354</t>
  </si>
  <si>
    <t>0.000573650508845674</t>
  </si>
  <si>
    <t>Nscme3l</t>
  </si>
  <si>
    <t>1.33016042161404</t>
  </si>
  <si>
    <t>0.0285753662857353</t>
  </si>
  <si>
    <t>1.32754980224899</t>
  </si>
  <si>
    <t>0.00104952714268549</t>
  </si>
  <si>
    <t>Cdk6</t>
  </si>
  <si>
    <t>1.32753624051546</t>
  </si>
  <si>
    <t>1.53427776081901e-05</t>
  </si>
  <si>
    <t>Bola3</t>
  </si>
  <si>
    <t>1.32675575522616</t>
  </si>
  <si>
    <t>0.000877130652267791</t>
  </si>
  <si>
    <t>Zbtb44</t>
  </si>
  <si>
    <t>1.32553790925177</t>
  </si>
  <si>
    <t>0.00213465038262467</t>
  </si>
  <si>
    <t>1.32511914594659</t>
  </si>
  <si>
    <t>0.00142619083208014</t>
  </si>
  <si>
    <t>Snx15</t>
  </si>
  <si>
    <t>1.32357682260849</t>
  </si>
  <si>
    <t>0.000391354276918824</t>
  </si>
  <si>
    <t>1.32280234541776</t>
  </si>
  <si>
    <t>0.00179100450288946</t>
  </si>
  <si>
    <t>Dcun1d1</t>
  </si>
  <si>
    <t>1.31827512039739</t>
  </si>
  <si>
    <t>0.000519853546033221</t>
  </si>
  <si>
    <t>Rnf26</t>
  </si>
  <si>
    <t>1.31724385380305</t>
  </si>
  <si>
    <t>0.00381293861749847</t>
  </si>
  <si>
    <t>1.31608210039841</t>
  </si>
  <si>
    <t>0.000450830999028249</t>
  </si>
  <si>
    <t>1.31233246096651</t>
  </si>
  <si>
    <t>0.0115103421231534</t>
  </si>
  <si>
    <t>1.31218746704198</t>
  </si>
  <si>
    <t>0.00222447941346151</t>
  </si>
  <si>
    <t>1.31216986890686</t>
  </si>
  <si>
    <t>0.00532631771099421</t>
  </si>
  <si>
    <t>1.31193048183703</t>
  </si>
  <si>
    <t>0.00241488655251896</t>
  </si>
  <si>
    <t>Rnf19a</t>
  </si>
  <si>
    <t>1.31132170949874</t>
  </si>
  <si>
    <t>0.00709717408220238</t>
  </si>
  <si>
    <t>Mafg</t>
  </si>
  <si>
    <t>1.31073884117534</t>
  </si>
  <si>
    <t>0.000697344865805885</t>
  </si>
  <si>
    <t>Taf5</t>
  </si>
  <si>
    <t>1.30953179720307</t>
  </si>
  <si>
    <t>0.00620028055348051</t>
  </si>
  <si>
    <t>Adipor1</t>
  </si>
  <si>
    <t>1.30570479976453</t>
  </si>
  <si>
    <t>0.00200283752754679</t>
  </si>
  <si>
    <t>1.30553667773321</t>
  </si>
  <si>
    <t>0.00125609030488616</t>
  </si>
  <si>
    <t>Kctd14</t>
  </si>
  <si>
    <t>1.30511600665119</t>
  </si>
  <si>
    <t>0.000504996121376039</t>
  </si>
  <si>
    <t>1.30480185468914</t>
  </si>
  <si>
    <t>0.000746762557597922</t>
  </si>
  <si>
    <t>Cmc2</t>
  </si>
  <si>
    <t>1.3031649461104</t>
  </si>
  <si>
    <t>0.000357796300413539</t>
  </si>
  <si>
    <t>Mad2l1bp</t>
  </si>
  <si>
    <t>1.30278781014504</t>
  </si>
  <si>
    <t>0.00618209501865607</t>
  </si>
  <si>
    <t>Zfp874a</t>
  </si>
  <si>
    <t>1.30236177685833</t>
  </si>
  <si>
    <t>0.0154835649098471</t>
  </si>
  <si>
    <t>Lrrc20</t>
  </si>
  <si>
    <t>1.30189960129843</t>
  </si>
  <si>
    <t>0.000888671607271574</t>
  </si>
  <si>
    <t>1.30170810808689</t>
  </si>
  <si>
    <t>0.00208881599913932</t>
  </si>
  <si>
    <t>Carnmt1</t>
  </si>
  <si>
    <t>1.29933930943076</t>
  </si>
  <si>
    <t>0.000732001365069874</t>
  </si>
  <si>
    <t>Usp45</t>
  </si>
  <si>
    <t>1.29817563604395</t>
  </si>
  <si>
    <t>0.00459703541163371</t>
  </si>
  <si>
    <t>1.29609917349133</t>
  </si>
  <si>
    <t>0.00436323984230733</t>
  </si>
  <si>
    <t>Otud5</t>
  </si>
  <si>
    <t>1.29505068065627</t>
  </si>
  <si>
    <t>0.00382868505784156</t>
  </si>
  <si>
    <t>1.29391525175857</t>
  </si>
  <si>
    <t>0.00389127722174431</t>
  </si>
  <si>
    <t>1.29337948137461</t>
  </si>
  <si>
    <t>0.00232693888347645</t>
  </si>
  <si>
    <t>1.29264640685706</t>
  </si>
  <si>
    <t>0.0134284360140749</t>
  </si>
  <si>
    <t>Lyrm4</t>
  </si>
  <si>
    <t>1.29230720538182</t>
  </si>
  <si>
    <t>0.000313218912487178</t>
  </si>
  <si>
    <t>Zbed4</t>
  </si>
  <si>
    <t>1.2916726785207</t>
  </si>
  <si>
    <t>0.00126127474702546</t>
  </si>
  <si>
    <t>Crat</t>
  </si>
  <si>
    <t>1.28743422391926</t>
  </si>
  <si>
    <t>0.00166673965461755</t>
  </si>
  <si>
    <t>Rpia</t>
  </si>
  <si>
    <t>1.28606509241694</t>
  </si>
  <si>
    <t>0.000390637628896434</t>
  </si>
  <si>
    <t>Poc1a</t>
  </si>
  <si>
    <t>1.28517418898037</t>
  </si>
  <si>
    <t>0.000991041670771807</t>
  </si>
  <si>
    <t>Slc41a3</t>
  </si>
  <si>
    <t>1.2851242472641</t>
  </si>
  <si>
    <t>0.000924247571597763</t>
  </si>
  <si>
    <t>Mis12</t>
  </si>
  <si>
    <t>1.28441530619911</t>
  </si>
  <si>
    <t>0.00413434379095223</t>
  </si>
  <si>
    <t>1.28410257089388</t>
  </si>
  <si>
    <t>0.0152748333416023</t>
  </si>
  <si>
    <t>1.28408515649718</t>
  </si>
  <si>
    <t>0.000355971393602249</t>
  </si>
  <si>
    <t>Fntb</t>
  </si>
  <si>
    <t>1.28372617115076</t>
  </si>
  <si>
    <t>0.00131589756304614</t>
  </si>
  <si>
    <t>1.27988167859353</t>
  </si>
  <si>
    <t>0.00455440623160521</t>
  </si>
  <si>
    <t>Acer3</t>
  </si>
  <si>
    <t>1.27547969047523</t>
  </si>
  <si>
    <t>0.00264036306467484</t>
  </si>
  <si>
    <t>1.27301360269987</t>
  </si>
  <si>
    <t>0.00467140816471773</t>
  </si>
  <si>
    <t>1.27138880137059</t>
  </si>
  <si>
    <t>0.000914478003123772</t>
  </si>
  <si>
    <t>1.26803239990043</t>
  </si>
  <si>
    <t>0.00582617589287629</t>
  </si>
  <si>
    <t>Mfhas1</t>
  </si>
  <si>
    <t>1.2668156372445</t>
  </si>
  <si>
    <t>0.000206542632167058</t>
  </si>
  <si>
    <t>Oaz1-ps</t>
  </si>
  <si>
    <t>1.26546233252342</t>
  </si>
  <si>
    <t>0.00140389396492737</t>
  </si>
  <si>
    <t>Sp3</t>
  </si>
  <si>
    <t>1.26498074307272</t>
  </si>
  <si>
    <t>0.00100042888738252</t>
  </si>
  <si>
    <t>1.26460472138753</t>
  </si>
  <si>
    <t>0.0286539666772284</t>
  </si>
  <si>
    <t>Hcfc1</t>
  </si>
  <si>
    <t>1.26359948764621</t>
  </si>
  <si>
    <t>0.00164965889787574</t>
  </si>
  <si>
    <t>Haus4</t>
  </si>
  <si>
    <t>1.26230767701699</t>
  </si>
  <si>
    <t>0.00680874729265138</t>
  </si>
  <si>
    <t>1.26222682577154</t>
  </si>
  <si>
    <t>0.0123486924987048</t>
  </si>
  <si>
    <t>Srsf10</t>
  </si>
  <si>
    <t>1.26194062580817</t>
  </si>
  <si>
    <t>0.000922908340418481</t>
  </si>
  <si>
    <t>Pcyt1b</t>
  </si>
  <si>
    <t>1.26188291697045</t>
  </si>
  <si>
    <t>0.0085168590413237</t>
  </si>
  <si>
    <t>1.26008465014157</t>
  </si>
  <si>
    <t>0.0034785321826964</t>
  </si>
  <si>
    <t>1.2595074111833</t>
  </si>
  <si>
    <t>0.000167550177337481</t>
  </si>
  <si>
    <t>1.25754506155273</t>
  </si>
  <si>
    <t>0.00194554091184031</t>
  </si>
  <si>
    <t>1.25668858071775</t>
  </si>
  <si>
    <t>0.00692407608713008</t>
  </si>
  <si>
    <t>1.25590257465937</t>
  </si>
  <si>
    <t>0.00994033750922056</t>
  </si>
  <si>
    <t>1.25531783409632</t>
  </si>
  <si>
    <t>0.0168249856903077</t>
  </si>
  <si>
    <t>Rprd1b</t>
  </si>
  <si>
    <t>1.25463052254175</t>
  </si>
  <si>
    <t>0.0019517996643869</t>
  </si>
  <si>
    <t>1.24776996242414</t>
  </si>
  <si>
    <t>0.00190212313525986</t>
  </si>
  <si>
    <t>LOC115490354</t>
  </si>
  <si>
    <t>1.24756807569836</t>
  </si>
  <si>
    <t>0.0222115400300415</t>
  </si>
  <si>
    <t>1.24651698158167</t>
  </si>
  <si>
    <t>0.00348258054263295</t>
  </si>
  <si>
    <t>1.24602200421013</t>
  </si>
  <si>
    <t>0.0037168942832723</t>
  </si>
  <si>
    <t>Phlpp2</t>
  </si>
  <si>
    <t>1.24417359973347</t>
  </si>
  <si>
    <t>0.000551428739148132</t>
  </si>
  <si>
    <t>1.24338483997298</t>
  </si>
  <si>
    <t>0.00860540154463332</t>
  </si>
  <si>
    <t>1.24325960237242</t>
  </si>
  <si>
    <t>0.00917280496815101</t>
  </si>
  <si>
    <t>1.24265529743922</t>
  </si>
  <si>
    <t>0.00588871136583405</t>
  </si>
  <si>
    <t>Cgas</t>
  </si>
  <si>
    <t>1.24226390415483</t>
  </si>
  <si>
    <t>0.0165076777890712</t>
  </si>
  <si>
    <t>Cramp1l</t>
  </si>
  <si>
    <t>1.24115232016575</t>
  </si>
  <si>
    <t>0.000550251233777145</t>
  </si>
  <si>
    <t>1.24068790650479</t>
  </si>
  <si>
    <t>0.00746249303880468</t>
  </si>
  <si>
    <t>1.23839926280343</t>
  </si>
  <si>
    <t>0.00582915986485407</t>
  </si>
  <si>
    <t>1.23828539650827</t>
  </si>
  <si>
    <t>0.00461125793419165</t>
  </si>
  <si>
    <t>Grina</t>
  </si>
  <si>
    <t>1.23630898707591</t>
  </si>
  <si>
    <t>0.00277721635742963</t>
  </si>
  <si>
    <t>Spopl</t>
  </si>
  <si>
    <t>1.23377195325229</t>
  </si>
  <si>
    <t>0.000527575835800669</t>
  </si>
  <si>
    <t>1.23347466284455</t>
  </si>
  <si>
    <t>0.0384815222535752</t>
  </si>
  <si>
    <t>Ptgr1</t>
  </si>
  <si>
    <t>1.23331816052863</t>
  </si>
  <si>
    <t>0.00906659268552221</t>
  </si>
  <si>
    <t>Alkbh5</t>
  </si>
  <si>
    <t>1.23268504602047</t>
  </si>
  <si>
    <t>0.000327294914552147</t>
  </si>
  <si>
    <t>Ccdc138</t>
  </si>
  <si>
    <t>1.23167015325279</t>
  </si>
  <si>
    <t>0.00834997799864054</t>
  </si>
  <si>
    <t>Tmx1</t>
  </si>
  <si>
    <t>1.23047985435554</t>
  </si>
  <si>
    <t>0.00127643572089958</t>
  </si>
  <si>
    <t>1.23023783150957</t>
  </si>
  <si>
    <t>0.00566000185760309</t>
  </si>
  <si>
    <t>1.22986596479013</t>
  </si>
  <si>
    <t>0.00188948649883729</t>
  </si>
  <si>
    <t>Clp1</t>
  </si>
  <si>
    <t>1.22676106709275</t>
  </si>
  <si>
    <t>0.00934743551686705</t>
  </si>
  <si>
    <t>Orc5</t>
  </si>
  <si>
    <t>1.22640982241885</t>
  </si>
  <si>
    <t>0.00145509114971714</t>
  </si>
  <si>
    <t>Med18</t>
  </si>
  <si>
    <t>1.22632719894623</t>
  </si>
  <si>
    <t>0.00972157901722115</t>
  </si>
  <si>
    <t>Atf4</t>
  </si>
  <si>
    <t>1.22625616492268</t>
  </si>
  <si>
    <t>0.0017294766471401</t>
  </si>
  <si>
    <t>1.22359426379997</t>
  </si>
  <si>
    <t>0.0285859520692304</t>
  </si>
  <si>
    <t>Hectd4</t>
  </si>
  <si>
    <t>1.22307843882442</t>
  </si>
  <si>
    <t>0.00622609254759228</t>
  </si>
  <si>
    <t>1.22295380212256</t>
  </si>
  <si>
    <t>0.0269435012882113</t>
  </si>
  <si>
    <t>1.22107460695885</t>
  </si>
  <si>
    <t>0.00672966855100136</t>
  </si>
  <si>
    <t>1.21885571244508</t>
  </si>
  <si>
    <t>0.000824886923827464</t>
  </si>
  <si>
    <t>Fancl</t>
  </si>
  <si>
    <t>1.21762351353281</t>
  </si>
  <si>
    <t>0.00915520480915587</t>
  </si>
  <si>
    <t>Slc30a9</t>
  </si>
  <si>
    <t>1.21634609717806</t>
  </si>
  <si>
    <t>0.00139615807276619</t>
  </si>
  <si>
    <t>Alyref</t>
  </si>
  <si>
    <t>1.21511235349623</t>
  </si>
  <si>
    <t>0.00250236334809205</t>
  </si>
  <si>
    <t>Gtpbp2</t>
  </si>
  <si>
    <t>1.21500093207135</t>
  </si>
  <si>
    <t>0.00312599825617059</t>
  </si>
  <si>
    <t>Comt</t>
  </si>
  <si>
    <t>1.21408591857597</t>
  </si>
  <si>
    <t>0.000982682646826323</t>
  </si>
  <si>
    <t>Mis18a</t>
  </si>
  <si>
    <t>1.21377190749138</t>
  </si>
  <si>
    <t>0.00767780314707735</t>
  </si>
  <si>
    <t>Cast</t>
  </si>
  <si>
    <t>1.2132314878848</t>
  </si>
  <si>
    <t>0.0024781719081882</t>
  </si>
  <si>
    <t>1.21199362032512</t>
  </si>
  <si>
    <t>0.0148077237592274</t>
  </si>
  <si>
    <t>Paxip1</t>
  </si>
  <si>
    <t>1.2109053143672</t>
  </si>
  <si>
    <t>0.00176440478589577</t>
  </si>
  <si>
    <t>Gpx4</t>
  </si>
  <si>
    <t>1.20970873426714</t>
  </si>
  <si>
    <t>0.000307392322236058</t>
  </si>
  <si>
    <t>Rabgef1</t>
  </si>
  <si>
    <t>1.20897357323737</t>
  </si>
  <si>
    <t>0.00354396600363819</t>
  </si>
  <si>
    <t>Fcho2</t>
  </si>
  <si>
    <t>1.20890145995326</t>
  </si>
  <si>
    <t>0.00301400253432261</t>
  </si>
  <si>
    <t>1.20801562726958</t>
  </si>
  <si>
    <t>0.0215282416616715</t>
  </si>
  <si>
    <t>Ggnbp2os</t>
  </si>
  <si>
    <t>1.20762705081385</t>
  </si>
  <si>
    <t>0.00260545714178462</t>
  </si>
  <si>
    <t>1.20415602822923</t>
  </si>
  <si>
    <t>0.0133125853764971</t>
  </si>
  <si>
    <t>1.20379405239264</t>
  </si>
  <si>
    <t>0.0041213227163919</t>
  </si>
  <si>
    <t>1.20322568919625</t>
  </si>
  <si>
    <t>0.00696824878164246</t>
  </si>
  <si>
    <t>1.20093696220268</t>
  </si>
  <si>
    <t>0.00424513779970138</t>
  </si>
  <si>
    <t>Shc1</t>
  </si>
  <si>
    <t>1.19919772430158</t>
  </si>
  <si>
    <t>0.00530736254179898</t>
  </si>
  <si>
    <t>Cenpc1</t>
  </si>
  <si>
    <t>1.19735725556974</t>
  </si>
  <si>
    <t>0.00349330714491769</t>
  </si>
  <si>
    <t>St3gal2</t>
  </si>
  <si>
    <t>1.19659313255761</t>
  </si>
  <si>
    <t>0.00356641300118114</t>
  </si>
  <si>
    <t>Myb</t>
  </si>
  <si>
    <t>1.19655987253433</t>
  </si>
  <si>
    <t>0.00399449375838647</t>
  </si>
  <si>
    <t>Pik3r1</t>
  </si>
  <si>
    <t>1.19463224147298</t>
  </si>
  <si>
    <t>0.00173406459406203</t>
  </si>
  <si>
    <t>Cep295</t>
  </si>
  <si>
    <t>1.19441978570738</t>
  </si>
  <si>
    <t>0.00183927855398736</t>
  </si>
  <si>
    <t>Apeh</t>
  </si>
  <si>
    <t>1.19394746476648</t>
  </si>
  <si>
    <t>0.0162959346726845</t>
  </si>
  <si>
    <t>Plaat3</t>
  </si>
  <si>
    <t>1.1912822530496</t>
  </si>
  <si>
    <t>0.00330418804064074</t>
  </si>
  <si>
    <t>Mllt3</t>
  </si>
  <si>
    <t>1.19102616096888</t>
  </si>
  <si>
    <t>0.001892950463861</t>
  </si>
  <si>
    <t>Ckap5</t>
  </si>
  <si>
    <t>1.1890039423943</t>
  </si>
  <si>
    <t>0.00166955670688915</t>
  </si>
  <si>
    <t>1.18823620340595</t>
  </si>
  <si>
    <t>0.00280668151726724</t>
  </si>
  <si>
    <t>Ikzf5</t>
  </si>
  <si>
    <t>1.18809842526763</t>
  </si>
  <si>
    <t>0.00111686803119793</t>
  </si>
  <si>
    <t>1.18564844155927</t>
  </si>
  <si>
    <t>0.0243089526083903</t>
  </si>
  <si>
    <t>Rfesd</t>
  </si>
  <si>
    <t>1.18543772583499</t>
  </si>
  <si>
    <t>0.0267464063299473</t>
  </si>
  <si>
    <t>Fbxo42</t>
  </si>
  <si>
    <t>1.18457928726621</t>
  </si>
  <si>
    <t>0.00357820381439117</t>
  </si>
  <si>
    <t>Anp32b</t>
  </si>
  <si>
    <t>1.18226576611993</t>
  </si>
  <si>
    <t>0.00111490581414207</t>
  </si>
  <si>
    <t>Dhrs4</t>
  </si>
  <si>
    <t>1.18161516640228</t>
  </si>
  <si>
    <t>0.00312283599700828</t>
  </si>
  <si>
    <t>Med13l</t>
  </si>
  <si>
    <t>1.18064355264633</t>
  </si>
  <si>
    <t>0.0026963244906404</t>
  </si>
  <si>
    <t>Copz1</t>
  </si>
  <si>
    <t>1.17861810915471</t>
  </si>
  <si>
    <t>0.000466415400143587</t>
  </si>
  <si>
    <t>1.17811668757909</t>
  </si>
  <si>
    <t>0.00086065782567965</t>
  </si>
  <si>
    <t>Npat</t>
  </si>
  <si>
    <t>1.17776547181328</t>
  </si>
  <si>
    <t>0.0089840144988545</t>
  </si>
  <si>
    <t>Serinc3</t>
  </si>
  <si>
    <t>1.17716223522724</t>
  </si>
  <si>
    <t>0.0088347550970977</t>
  </si>
  <si>
    <t>Wdr81</t>
  </si>
  <si>
    <t>1.17713021019128</t>
  </si>
  <si>
    <t>0.00316199219512928</t>
  </si>
  <si>
    <t>Fam234b</t>
  </si>
  <si>
    <t>1.17594510638312</t>
  </si>
  <si>
    <t>0.0165078665513975</t>
  </si>
  <si>
    <t>1.17587818153591</t>
  </si>
  <si>
    <t>0.00269440123076198</t>
  </si>
  <si>
    <t>1.17586659717614</t>
  </si>
  <si>
    <t>0.0342708326736102</t>
  </si>
  <si>
    <t>1.17571044928208</t>
  </si>
  <si>
    <t>0.0019470291572709</t>
  </si>
  <si>
    <t>1.17536668629728</t>
  </si>
  <si>
    <t>0.00732620747130663</t>
  </si>
  <si>
    <t>1.17401460207584</t>
  </si>
  <si>
    <t>0.00468270304422992</t>
  </si>
  <si>
    <t>1.17384597870708</t>
  </si>
  <si>
    <t>0.000112701888214602</t>
  </si>
  <si>
    <t>Top1</t>
  </si>
  <si>
    <t>1.17280152795643</t>
  </si>
  <si>
    <t>0.00261846072971277</t>
  </si>
  <si>
    <t>Tmem256</t>
  </si>
  <si>
    <t>1.17093613838218</t>
  </si>
  <si>
    <t>0.000506064903178656</t>
  </si>
  <si>
    <t>1.1690370228791</t>
  </si>
  <si>
    <t>0.00312396081513763</t>
  </si>
  <si>
    <t>1.16804700610299</t>
  </si>
  <si>
    <t>0.00234273355838127</t>
  </si>
  <si>
    <t>Yipf4</t>
  </si>
  <si>
    <t>1.16564342486677</t>
  </si>
  <si>
    <t>0.00233081977228326</t>
  </si>
  <si>
    <t>1.16532827238884</t>
  </si>
  <si>
    <t>0.00216044256753892</t>
  </si>
  <si>
    <t>1.16368111116715</t>
  </si>
  <si>
    <t>0.0127807070180531</t>
  </si>
  <si>
    <t>1.16354159130097</t>
  </si>
  <si>
    <t>0.00102459024862602</t>
  </si>
  <si>
    <t>Etaa1</t>
  </si>
  <si>
    <t>1.16254879237116</t>
  </si>
  <si>
    <t>0.0252307066388965</t>
  </si>
  <si>
    <t>Nucks1</t>
  </si>
  <si>
    <t>1.15901654844953</t>
  </si>
  <si>
    <t>0.000522023213764556</t>
  </si>
  <si>
    <t>Svbp</t>
  </si>
  <si>
    <t>1.15876999229445</t>
  </si>
  <si>
    <t>0.00226207739050215</t>
  </si>
  <si>
    <t>Ndc1</t>
  </si>
  <si>
    <t>1.1560602528218</t>
  </si>
  <si>
    <t>0.00635056509619835</t>
  </si>
  <si>
    <t>Atg4b</t>
  </si>
  <si>
    <t>1.15545753765179</t>
  </si>
  <si>
    <t>0.000946515708567985</t>
  </si>
  <si>
    <t>Alg10b</t>
  </si>
  <si>
    <t>1.15493506121706</t>
  </si>
  <si>
    <t>0.0478568277784202</t>
  </si>
  <si>
    <t>Kif2a</t>
  </si>
  <si>
    <t>1.15466228428741</t>
  </si>
  <si>
    <t>0.0071414044273011</t>
  </si>
  <si>
    <t>Hmgb1-ps2</t>
  </si>
  <si>
    <t>1.1544665659275</t>
  </si>
  <si>
    <t>0.0155931054581794</t>
  </si>
  <si>
    <t>Ankrd54</t>
  </si>
  <si>
    <t>1.15247217981578</t>
  </si>
  <si>
    <t>0.00838984028829252</t>
  </si>
  <si>
    <t>Kdm7a</t>
  </si>
  <si>
    <t>1.15247101470748</t>
  </si>
  <si>
    <t>0.00335087736303174</t>
  </si>
  <si>
    <t>1.15136756305965</t>
  </si>
  <si>
    <t>0.00512165536756396</t>
  </si>
  <si>
    <t>1.14987047577514</t>
  </si>
  <si>
    <t>0.00418081678043229</t>
  </si>
  <si>
    <t>Casp8ap2</t>
  </si>
  <si>
    <t>1.14859174031901</t>
  </si>
  <si>
    <t>0.00405719403604102</t>
  </si>
  <si>
    <t>Rnf10</t>
  </si>
  <si>
    <t>1.14854516665149</t>
  </si>
  <si>
    <t>0.00586304941908849</t>
  </si>
  <si>
    <t>1.14745749650015</t>
  </si>
  <si>
    <t>0.0370026240640403</t>
  </si>
  <si>
    <t>1.14183233167193</t>
  </si>
  <si>
    <t>0.00514718434331831</t>
  </si>
  <si>
    <t>Sirt1</t>
  </si>
  <si>
    <t>1.14041503980357</t>
  </si>
  <si>
    <t>0.0113322483018554</t>
  </si>
  <si>
    <t>1.13940715380758</t>
  </si>
  <si>
    <t>0.00569474072973138</t>
  </si>
  <si>
    <t>1.13853501741374</t>
  </si>
  <si>
    <t>0.0103111841659446</t>
  </si>
  <si>
    <t>1.13842564569553</t>
  </si>
  <si>
    <t>0.0264367040871606</t>
  </si>
  <si>
    <t>Necap2</t>
  </si>
  <si>
    <t>1.13607429069759</t>
  </si>
  <si>
    <t>0.00526451961871451</t>
  </si>
  <si>
    <t>1.13511763493134</t>
  </si>
  <si>
    <t>0.00284339411975782</t>
  </si>
  <si>
    <t>Ptpa</t>
  </si>
  <si>
    <t>1.13331791472608</t>
  </si>
  <si>
    <t>0.0013657951009002</t>
  </si>
  <si>
    <t>LOC115488769</t>
  </si>
  <si>
    <t>1.13244222512483</t>
  </si>
  <si>
    <t>0.0160588970909526</t>
  </si>
  <si>
    <t>Ipp</t>
  </si>
  <si>
    <t>1.13198217117501</t>
  </si>
  <si>
    <t>0.00860667287599515</t>
  </si>
  <si>
    <t>Btaf1</t>
  </si>
  <si>
    <t>1.13182918084832</t>
  </si>
  <si>
    <t>0.00298727666665872</t>
  </si>
  <si>
    <t>Nrf1</t>
  </si>
  <si>
    <t>1.12950398211172</t>
  </si>
  <si>
    <t>0.00239266858273902</t>
  </si>
  <si>
    <t>Suco</t>
  </si>
  <si>
    <t>1.12880762124663</t>
  </si>
  <si>
    <t>0.00251655809527642</t>
  </si>
  <si>
    <t>1.12838030926089</t>
  </si>
  <si>
    <t>0.0269265518666195</t>
  </si>
  <si>
    <t>Kctd9</t>
  </si>
  <si>
    <t>1.12757057755645</t>
  </si>
  <si>
    <t>0.0205898971933641</t>
  </si>
  <si>
    <t>Uevld</t>
  </si>
  <si>
    <t>1.12727188838784</t>
  </si>
  <si>
    <t>0.00256202532169524</t>
  </si>
  <si>
    <t>1.12696127738483</t>
  </si>
  <si>
    <t>0.0125446112637648</t>
  </si>
  <si>
    <t>1.12591068164868</t>
  </si>
  <si>
    <t>0.00906436210500115</t>
  </si>
  <si>
    <t>1.12583307720183</t>
  </si>
  <si>
    <t>0.0136310250085587</t>
  </si>
  <si>
    <t>1.12413955679866</t>
  </si>
  <si>
    <t>0.011431564278327</t>
  </si>
  <si>
    <t>Rngtt</t>
  </si>
  <si>
    <t>1.12347090240645</t>
  </si>
  <si>
    <t>0.00288908678229581</t>
  </si>
  <si>
    <t>Rif1</t>
  </si>
  <si>
    <t>1.12324270074053</t>
  </si>
  <si>
    <t>0.000569200156816702</t>
  </si>
  <si>
    <t>1.12095308218457</t>
  </si>
  <si>
    <t>0.0045290982788579</t>
  </si>
  <si>
    <t>Cdkn1b</t>
  </si>
  <si>
    <t>1.11821866518479</t>
  </si>
  <si>
    <t>0.00600776294868219</t>
  </si>
  <si>
    <t>Hars</t>
  </si>
  <si>
    <t>1.11799594315987</t>
  </si>
  <si>
    <t>0.00892741539237649</t>
  </si>
  <si>
    <t>Pmf1</t>
  </si>
  <si>
    <t>1.11782391699995</t>
  </si>
  <si>
    <t>0.00234838652996378</t>
  </si>
  <si>
    <t>1.11754294492362</t>
  </si>
  <si>
    <t>0.00336767480841498</t>
  </si>
  <si>
    <t>1.11675225110709</t>
  </si>
  <si>
    <t>0.0481361008257622</t>
  </si>
  <si>
    <t>Tmem9</t>
  </si>
  <si>
    <t>1.11439584675546</t>
  </si>
  <si>
    <t>0.0119868518501694</t>
  </si>
  <si>
    <t>Gtf2a1</t>
  </si>
  <si>
    <t>1.11394828454133</t>
  </si>
  <si>
    <t>0.00122451865903655</t>
  </si>
  <si>
    <t>Ciao2a</t>
  </si>
  <si>
    <t>1.11360626350446</t>
  </si>
  <si>
    <t>0.00408816714678752</t>
  </si>
  <si>
    <t>Josd1</t>
  </si>
  <si>
    <t>1.11231589568881</t>
  </si>
  <si>
    <t>0.00572410359258501</t>
  </si>
  <si>
    <t>1.11225071928316</t>
  </si>
  <si>
    <t>0.00490101878493981</t>
  </si>
  <si>
    <t>1.11129092496768</t>
  </si>
  <si>
    <t>0.0021790468965072</t>
  </si>
  <si>
    <t>1.11101051646582</t>
  </si>
  <si>
    <t>0.00860612793959457</t>
  </si>
  <si>
    <t>1.11011348651343</t>
  </si>
  <si>
    <t>0.00620227720951056</t>
  </si>
  <si>
    <t>Cnnm2</t>
  </si>
  <si>
    <t>1.10936026428982</t>
  </si>
  <si>
    <t>0.0139155851206908</t>
  </si>
  <si>
    <t>Pfkfb2</t>
  </si>
  <si>
    <t>1.10927009603958</t>
  </si>
  <si>
    <t>0.00269500797138091</t>
  </si>
  <si>
    <t>1.10772318765085</t>
  </si>
  <si>
    <t>0.00815466592295208</t>
  </si>
  <si>
    <t>1.10673402201766</t>
  </si>
  <si>
    <t>0.000608526681538089</t>
  </si>
  <si>
    <t>1.10648232277914</t>
  </si>
  <si>
    <t>0.0123849168980946</t>
  </si>
  <si>
    <t>Prpf18</t>
  </si>
  <si>
    <t>1.10608420735481</t>
  </si>
  <si>
    <t>0.00143424596879053</t>
  </si>
  <si>
    <t>Smc3</t>
  </si>
  <si>
    <t>1.10487611016615</t>
  </si>
  <si>
    <t>0.000849792354611963</t>
  </si>
  <si>
    <t>Psmd5</t>
  </si>
  <si>
    <t>1.10475299697727</t>
  </si>
  <si>
    <t>0.00491912920250784</t>
  </si>
  <si>
    <t>1.10252401543394</t>
  </si>
  <si>
    <t>0.01764229927455</t>
  </si>
  <si>
    <t>Ppp1cb</t>
  </si>
  <si>
    <t>1.10207772920281</t>
  </si>
  <si>
    <t>0.00885680007112036</t>
  </si>
  <si>
    <t>1.10170237873996</t>
  </si>
  <si>
    <t>0.0157135441593287</t>
  </si>
  <si>
    <t>AA386476</t>
  </si>
  <si>
    <t>1.10111888720098</t>
  </si>
  <si>
    <t>0.032886347831192</t>
  </si>
  <si>
    <t>1.10096823616821</t>
  </si>
  <si>
    <t>0.00393011427814696</t>
  </si>
  <si>
    <t>Dnttip1</t>
  </si>
  <si>
    <t>1.10025136597432</t>
  </si>
  <si>
    <t>0.00226319099207868</t>
  </si>
  <si>
    <t>1.0995833128625</t>
  </si>
  <si>
    <t>0.0147983705210224</t>
  </si>
  <si>
    <t>Apex2</t>
  </si>
  <si>
    <t>1.09865963200961</t>
  </si>
  <si>
    <t>0.0198198494118277</t>
  </si>
  <si>
    <t>Wnk1</t>
  </si>
  <si>
    <t>1.09618470768851</t>
  </si>
  <si>
    <t>0.00465407954722083</t>
  </si>
  <si>
    <t>Ccdc74a</t>
  </si>
  <si>
    <t>1.09590045910311</t>
  </si>
  <si>
    <t>0.0386602706799771</t>
  </si>
  <si>
    <t>Khsrp</t>
  </si>
  <si>
    <t>1.09557308394533</t>
  </si>
  <si>
    <t>0.00272543623508699</t>
  </si>
  <si>
    <t>Nup50</t>
  </si>
  <si>
    <t>1.09371232534045</t>
  </si>
  <si>
    <t>0.00374284362531344</t>
  </si>
  <si>
    <t>Cd36</t>
  </si>
  <si>
    <t>1.09370595739944</t>
  </si>
  <si>
    <t>0.00845252215453229</t>
  </si>
  <si>
    <t>1.09305625173135</t>
  </si>
  <si>
    <t>0.0140174705456648</t>
  </si>
  <si>
    <t>Dcaf10</t>
  </si>
  <si>
    <t>1.09282673499015</t>
  </si>
  <si>
    <t>0.00683165659581994</t>
  </si>
  <si>
    <t>Dynlt1a</t>
  </si>
  <si>
    <t>1.09002759521714</t>
  </si>
  <si>
    <t>0.0306530156126724</t>
  </si>
  <si>
    <t>1.08977032105035</t>
  </si>
  <si>
    <t>0.0101920209920645</t>
  </si>
  <si>
    <t>Med7</t>
  </si>
  <si>
    <t>1.08939733384008</t>
  </si>
  <si>
    <t>0.0161983080649289</t>
  </si>
  <si>
    <t>1.08783246847706</t>
  </si>
  <si>
    <t>0.015173034840518</t>
  </si>
  <si>
    <t>Asap1</t>
  </si>
  <si>
    <t>1.08763141621191</t>
  </si>
  <si>
    <t>0.00425526263451369</t>
  </si>
  <si>
    <t>Nasp</t>
  </si>
  <si>
    <t>1.08758022245051</t>
  </si>
  <si>
    <t>0.0009810453925351</t>
  </si>
  <si>
    <t>Pot1a</t>
  </si>
  <si>
    <t>1.08631786844902</t>
  </si>
  <si>
    <t>0.00908095115780402</t>
  </si>
  <si>
    <t>Cnep1r1</t>
  </si>
  <si>
    <t>1.08496226751409</t>
  </si>
  <si>
    <t>0.00187821760047049</t>
  </si>
  <si>
    <t>Hspd1-ps3</t>
  </si>
  <si>
    <t>1.08153091423059</t>
  </si>
  <si>
    <t>0.00151722613750286</t>
  </si>
  <si>
    <t>Vamp8</t>
  </si>
  <si>
    <t>1.08053185189683</t>
  </si>
  <si>
    <t>0.00282639703572482</t>
  </si>
  <si>
    <t>1.08015637435949</t>
  </si>
  <si>
    <t>0.00421275785803706</t>
  </si>
  <si>
    <t>Pdik1l</t>
  </si>
  <si>
    <t>1.08014651398692</t>
  </si>
  <si>
    <t>0.0342453932676257</t>
  </si>
  <si>
    <t>1.07902129784658</t>
  </si>
  <si>
    <t>0.0101552993358541</t>
  </si>
  <si>
    <t>1.07885539466225</t>
  </si>
  <si>
    <t>0.0067420778297777</t>
  </si>
  <si>
    <t>Isca2</t>
  </si>
  <si>
    <t>1.07734672582758</t>
  </si>
  <si>
    <t>0.00278265399361744</t>
  </si>
  <si>
    <t>Rbbp4</t>
  </si>
  <si>
    <t>1.07727133448605</t>
  </si>
  <si>
    <t>0.00144707348218053</t>
  </si>
  <si>
    <t>1.07511909518161</t>
  </si>
  <si>
    <t>0.00114365949822096</t>
  </si>
  <si>
    <t>1.07393581251357</t>
  </si>
  <si>
    <t>0.0429229228822223</t>
  </si>
  <si>
    <t>Mzt1</t>
  </si>
  <si>
    <t>1.07391693259598</t>
  </si>
  <si>
    <t>0.00286168342074494</t>
  </si>
  <si>
    <t>Fpgs</t>
  </si>
  <si>
    <t>1.07249852491518</t>
  </si>
  <si>
    <t>0.00242448987129589</t>
  </si>
  <si>
    <t>Sav1</t>
  </si>
  <si>
    <t>1.07203881106421</t>
  </si>
  <si>
    <t>0.0256028450560648</t>
  </si>
  <si>
    <t>Phf10</t>
  </si>
  <si>
    <t>1.07168205196508</t>
  </si>
  <si>
    <t>0.00631899680802945</t>
  </si>
  <si>
    <t>LOC115489130</t>
  </si>
  <si>
    <t>1.07124418918214</t>
  </si>
  <si>
    <t>0.0150839557441374</t>
  </si>
  <si>
    <t>Amd2</t>
  </si>
  <si>
    <t>1.07032420004938</t>
  </si>
  <si>
    <t>0.0213502591713417</t>
  </si>
  <si>
    <t>1.06869887488065</t>
  </si>
  <si>
    <t>0.038835272578595</t>
  </si>
  <si>
    <t>Zbtb14</t>
  </si>
  <si>
    <t>1.06832629912535</t>
  </si>
  <si>
    <t>0.00923032194119113</t>
  </si>
  <si>
    <t>Hspbap1</t>
  </si>
  <si>
    <t>1.06717104660826</t>
  </si>
  <si>
    <t>0.0109784586551731</t>
  </si>
  <si>
    <t>B4galt1</t>
  </si>
  <si>
    <t>1.06706219262277</t>
  </si>
  <si>
    <t>0.0181969959211741</t>
  </si>
  <si>
    <t>1.0638426838677</t>
  </si>
  <si>
    <t>0.00343399456183124</t>
  </si>
  <si>
    <t>Mtmr3</t>
  </si>
  <si>
    <t>1.06347654482158</t>
  </si>
  <si>
    <t>0.00886104830377441</t>
  </si>
  <si>
    <t>1.06328775356573</t>
  </si>
  <si>
    <t>0.00178459994195139</t>
  </si>
  <si>
    <t>Nrip1</t>
  </si>
  <si>
    <t>1.06131777072468</t>
  </si>
  <si>
    <t>0.00266253039381419</t>
  </si>
  <si>
    <t>1.06103458070578</t>
  </si>
  <si>
    <t>0.0168165602385995</t>
  </si>
  <si>
    <t>1.06070059753715</t>
  </si>
  <si>
    <t>0.00485323098101426</t>
  </si>
  <si>
    <t>Armc9</t>
  </si>
  <si>
    <t>1.05968875993979</t>
  </si>
  <si>
    <t>0.00110452391786448</t>
  </si>
  <si>
    <t>Ddx19a</t>
  </si>
  <si>
    <t>1.05929234851975</t>
  </si>
  <si>
    <t>0.0116375836663033</t>
  </si>
  <si>
    <t>Uhrf1bp1</t>
  </si>
  <si>
    <t>1.05917860898969</t>
  </si>
  <si>
    <t>0.0321840765526828</t>
  </si>
  <si>
    <t>Eri2</t>
  </si>
  <si>
    <t>1.05637607396842</t>
  </si>
  <si>
    <t>0.0373590786229238</t>
  </si>
  <si>
    <t>Hells</t>
  </si>
  <si>
    <t>1.05556101499284</t>
  </si>
  <si>
    <t>0.00451475967062519</t>
  </si>
  <si>
    <t>Pds5a</t>
  </si>
  <si>
    <t>1.05511226183921</t>
  </si>
  <si>
    <t>0.0124679129251472</t>
  </si>
  <si>
    <t>1.05108586644013</t>
  </si>
  <si>
    <t>0.00272933227078607</t>
  </si>
  <si>
    <t>Cyb5a</t>
  </si>
  <si>
    <t>1.05096718833086</t>
  </si>
  <si>
    <t>0.00261618793811948</t>
  </si>
  <si>
    <t>Cep350</t>
  </si>
  <si>
    <t>1.05063821881976</t>
  </si>
  <si>
    <t>0.00483403799993296</t>
  </si>
  <si>
    <t>F2rl2</t>
  </si>
  <si>
    <t>1.04959695036294</t>
  </si>
  <si>
    <t>0.0266170484357145</t>
  </si>
  <si>
    <t>1.04879612625296</t>
  </si>
  <si>
    <t>0.0164088372273416</t>
  </si>
  <si>
    <t>Tor1aip2</t>
  </si>
  <si>
    <t>1.04835961898575</t>
  </si>
  <si>
    <t>0.00891871017967291</t>
  </si>
  <si>
    <t>Rps27l</t>
  </si>
  <si>
    <t>1.04682542908701</t>
  </si>
  <si>
    <t>0.0144783191535443</t>
  </si>
  <si>
    <t>Fam120a</t>
  </si>
  <si>
    <t>1.04609789981179</t>
  </si>
  <si>
    <t>0.00566001876445146</t>
  </si>
  <si>
    <t>Dars2</t>
  </si>
  <si>
    <t>1.04509089104908</t>
  </si>
  <si>
    <t>0.0252410023770717</t>
  </si>
  <si>
    <t>Ulk1</t>
  </si>
  <si>
    <t>1.04220856231021</t>
  </si>
  <si>
    <t>0.00771252442762159</t>
  </si>
  <si>
    <t>Herc1</t>
  </si>
  <si>
    <t>1.0409987114247</t>
  </si>
  <si>
    <t>0.013742048536352</t>
  </si>
  <si>
    <t>Btrc</t>
  </si>
  <si>
    <t>1.04080076537171</t>
  </si>
  <si>
    <t>0.0052290155811492</t>
  </si>
  <si>
    <t>Nudt9</t>
  </si>
  <si>
    <t>1.0389088495688</t>
  </si>
  <si>
    <t>0.0121671077142294</t>
  </si>
  <si>
    <t>1.03787970884909</t>
  </si>
  <si>
    <t>0.0106166786345204</t>
  </si>
  <si>
    <t>1.03753723434856</t>
  </si>
  <si>
    <t>0.0187908894022977</t>
  </si>
  <si>
    <t>Oaz1</t>
  </si>
  <si>
    <t>1.03740204943396</t>
  </si>
  <si>
    <t>0.00341399644369857</t>
  </si>
  <si>
    <t>Rnf38</t>
  </si>
  <si>
    <t>1.03672590338312</t>
  </si>
  <si>
    <t>0.00891803141798846</t>
  </si>
  <si>
    <t>Smarca5</t>
  </si>
  <si>
    <t>1.03578357704303</t>
  </si>
  <si>
    <t>0.00489253096495518</t>
  </si>
  <si>
    <t>Nup133</t>
  </si>
  <si>
    <t>1.03488829291303</t>
  </si>
  <si>
    <t>0.0200172085089858</t>
  </si>
  <si>
    <t>1.03466499321023</t>
  </si>
  <si>
    <t>0.0199607572170656</t>
  </si>
  <si>
    <t>1.03403410675964</t>
  </si>
  <si>
    <t>0.0156836844381801</t>
  </si>
  <si>
    <t>Bud31</t>
  </si>
  <si>
    <t>1.03374737297577</t>
  </si>
  <si>
    <t>0.0201729631537047</t>
  </si>
  <si>
    <t>Larp4b</t>
  </si>
  <si>
    <t>1.03368392302932</t>
  </si>
  <si>
    <t>0.00166943896318133</t>
  </si>
  <si>
    <t>Foxo4</t>
  </si>
  <si>
    <t>1.03275771795145</t>
  </si>
  <si>
    <t>0.00896403821135562</t>
  </si>
  <si>
    <t>Tcea1</t>
  </si>
  <si>
    <t>1.03220731493083</t>
  </si>
  <si>
    <t>0.00238160520614366</t>
  </si>
  <si>
    <t>Pex12</t>
  </si>
  <si>
    <t>1.03142594180715</t>
  </si>
  <si>
    <t>0.0184829922151265</t>
  </si>
  <si>
    <t>Xpo1</t>
  </si>
  <si>
    <t>1.03116216178961</t>
  </si>
  <si>
    <t>0.013564766109603</t>
  </si>
  <si>
    <t>Tceal8</t>
  </si>
  <si>
    <t>1.03025920511083</t>
  </si>
  <si>
    <t>0.0123727052132396</t>
  </si>
  <si>
    <t>Cetn4</t>
  </si>
  <si>
    <t>1.02999999788222</t>
  </si>
  <si>
    <t>0.0262597524716008</t>
  </si>
  <si>
    <t>Rmc1</t>
  </si>
  <si>
    <t>1.02967831465986</t>
  </si>
  <si>
    <t>0.04429503200694</t>
  </si>
  <si>
    <t>Dhrs13</t>
  </si>
  <si>
    <t>1.02892089472641</t>
  </si>
  <si>
    <t>0.0185788675623477</t>
  </si>
  <si>
    <t>Rbm14</t>
  </si>
  <si>
    <t>1.02889545981504</t>
  </si>
  <si>
    <t>0.00896871898475007</t>
  </si>
  <si>
    <t>1.02818610576674</t>
  </si>
  <si>
    <t>0.0224632485246396</t>
  </si>
  <si>
    <t>1.02712802975586</t>
  </si>
  <si>
    <t>0.029423526470456</t>
  </si>
  <si>
    <t>Tmem69</t>
  </si>
  <si>
    <t>1.02480730534759</t>
  </si>
  <si>
    <t>0.000412803655706538</t>
  </si>
  <si>
    <t>1.02405209751005</t>
  </si>
  <si>
    <t>0.0160732626329333</t>
  </si>
  <si>
    <t>Arrdc3</t>
  </si>
  <si>
    <t>1.02389833663477</t>
  </si>
  <si>
    <t>0.00175576999921526</t>
  </si>
  <si>
    <t>1.02388103988754</t>
  </si>
  <si>
    <t>0.0215837488666684</t>
  </si>
  <si>
    <t>Fbxo3</t>
  </si>
  <si>
    <t>1.02262318496113</t>
  </si>
  <si>
    <t>0.00440078204158322</t>
  </si>
  <si>
    <t>Kpnb1</t>
  </si>
  <si>
    <t>1.02211334830356</t>
  </si>
  <si>
    <t>0.00841858304834203</t>
  </si>
  <si>
    <t>Ppp2r5b</t>
  </si>
  <si>
    <t>1.02117392937391</t>
  </si>
  <si>
    <t>0.0261262968237958</t>
  </si>
  <si>
    <t>Slc16a3</t>
  </si>
  <si>
    <t>1.02113131110237</t>
  </si>
  <si>
    <t>0.0183906976535945</t>
  </si>
  <si>
    <t>Dedd2</t>
  </si>
  <si>
    <t>1.02061346149989</t>
  </si>
  <si>
    <t>0.0171942546658771</t>
  </si>
  <si>
    <t>1.01943421515674</t>
  </si>
  <si>
    <t>0.0152292332470022</t>
  </si>
  <si>
    <t>Tbc1d31</t>
  </si>
  <si>
    <t>1.01922915597261</t>
  </si>
  <si>
    <t>0.0197605793520683</t>
  </si>
  <si>
    <t>1.01790135526797</t>
  </si>
  <si>
    <t>0.0022564217076677</t>
  </si>
  <si>
    <t>1.01782161022052</t>
  </si>
  <si>
    <t>0.0359509295818439</t>
  </si>
  <si>
    <t>1.01605070089382</t>
  </si>
  <si>
    <t>0.00520430555252438</t>
  </si>
  <si>
    <t>1.01456701644316</t>
  </si>
  <si>
    <t>0.00680783742604024</t>
  </si>
  <si>
    <t>Slc25a40</t>
  </si>
  <si>
    <t>1.01420453732219</t>
  </si>
  <si>
    <t>0.0101289808876145</t>
  </si>
  <si>
    <t>Abtb1</t>
  </si>
  <si>
    <t>1.01330698934525</t>
  </si>
  <si>
    <t>0.0111924876020097</t>
  </si>
  <si>
    <t>1.01048389843225</t>
  </si>
  <si>
    <t>0.0178877067729137</t>
  </si>
  <si>
    <t>1.00966699181671</t>
  </si>
  <si>
    <t>0.0215896499971059</t>
  </si>
  <si>
    <t>1.0094027012135</t>
  </si>
  <si>
    <t>0.0158057626806547</t>
  </si>
  <si>
    <t>1.00532354040087</t>
  </si>
  <si>
    <t>0.0195126597801142</t>
  </si>
  <si>
    <t>Eif3j1</t>
  </si>
  <si>
    <t>1.00495128930427</t>
  </si>
  <si>
    <t>0.0176877829897808</t>
  </si>
  <si>
    <t>1.00460489098748</t>
  </si>
  <si>
    <t>0.00325408040724897</t>
  </si>
  <si>
    <t>Pbrm1</t>
  </si>
  <si>
    <t>1.00458336287645</t>
  </si>
  <si>
    <t>0.00291313926483742</t>
  </si>
  <si>
    <t>1.00297690222784</t>
  </si>
  <si>
    <t>0.0137495365748032</t>
  </si>
  <si>
    <t>Ints2</t>
  </si>
  <si>
    <t>1.00176350811314</t>
  </si>
  <si>
    <t>0.0230120395580471</t>
  </si>
  <si>
    <t>Zfp410</t>
  </si>
  <si>
    <t>1.00102499334697</t>
  </si>
  <si>
    <t>0.00909052899222779</t>
  </si>
  <si>
    <t>Ces2g</t>
  </si>
  <si>
    <t>1.52613868456055e-14</t>
  </si>
  <si>
    <t>Epor</t>
  </si>
  <si>
    <t>4.29625717982918e-16</t>
  </si>
  <si>
    <t>2.66417170972282e-11</t>
  </si>
  <si>
    <t>Cox6b2</t>
  </si>
  <si>
    <t>1.41115355812068e-11</t>
  </si>
  <si>
    <t>H1f3</t>
  </si>
  <si>
    <t>0.000148283205321002</t>
  </si>
  <si>
    <t>Xk</t>
  </si>
  <si>
    <t>2.65542783229941e-05</t>
  </si>
  <si>
    <t>5.70420794783402e-07</t>
  </si>
  <si>
    <t>0.00704625944131437</t>
  </si>
  <si>
    <t>2.75497956522476e-05</t>
  </si>
  <si>
    <t>0.000155520939455959</t>
  </si>
  <si>
    <t>0.000130591247420203</t>
  </si>
  <si>
    <t>Fancm</t>
  </si>
  <si>
    <t>0.00734787661171789</t>
  </si>
  <si>
    <t>Tmem250-ps</t>
  </si>
  <si>
    <t>0.000202070684002908</t>
  </si>
  <si>
    <t>0.00694311723925857</t>
  </si>
  <si>
    <t>Kcnj16</t>
  </si>
  <si>
    <t>0.0254315232788952</t>
  </si>
  <si>
    <t>Cdh4</t>
  </si>
  <si>
    <t>0.0322717936941079</t>
  </si>
  <si>
    <t>0.0484116463139266</t>
  </si>
  <si>
    <t>0.0110100712076778</t>
  </si>
  <si>
    <t>0.0430499290188013</t>
  </si>
  <si>
    <t>0.0287650543425878</t>
  </si>
  <si>
    <t>0.0241044509212245</t>
  </si>
  <si>
    <t>0.00246709406258611</t>
  </si>
  <si>
    <t>0.00719600028102462</t>
  </si>
  <si>
    <t>0.0209201852013563</t>
  </si>
  <si>
    <t>Plcxd2</t>
  </si>
  <si>
    <t>0.0229184879924914</t>
  </si>
  <si>
    <t>Asic1</t>
  </si>
  <si>
    <t>0.0426628170160355</t>
  </si>
  <si>
    <t>0.0490318663127507</t>
  </si>
  <si>
    <t>0.00303437052852897</t>
  </si>
  <si>
    <t>Ptchd1</t>
  </si>
  <si>
    <t>0.0316476991233167</t>
  </si>
  <si>
    <t>0.0291587133969651</t>
  </si>
  <si>
    <t>Tmem179</t>
  </si>
  <si>
    <t>0.0427066790132521</t>
  </si>
  <si>
    <t>Icam5</t>
  </si>
  <si>
    <t>0.0455538430288487</t>
  </si>
  <si>
    <t>0.0151020183237942</t>
  </si>
  <si>
    <t>0.00730260106071325</t>
  </si>
  <si>
    <t>0.0129343648315987</t>
  </si>
  <si>
    <t>Rims4</t>
  </si>
  <si>
    <t>0.048343397964389</t>
  </si>
  <si>
    <t>0.0455176338376529</t>
  </si>
  <si>
    <t>Pak6</t>
  </si>
  <si>
    <t>0.0434850643245468</t>
  </si>
  <si>
    <t>Pth1r</t>
  </si>
  <si>
    <t>0.0158158070453936</t>
  </si>
  <si>
    <t>0.0498376027955275</t>
  </si>
  <si>
    <t>0.014389621357881</t>
  </si>
  <si>
    <t>Phf14</t>
  </si>
  <si>
    <t>0.000903916390435544</t>
  </si>
  <si>
    <t>0.00324727338264003</t>
  </si>
  <si>
    <t>Prkce</t>
  </si>
  <si>
    <t>0.0135975133770419</t>
  </si>
  <si>
    <t>0.0322450132213813</t>
  </si>
  <si>
    <t>Tnnt2</t>
  </si>
  <si>
    <t>0.02188017211441</t>
  </si>
  <si>
    <t>0.00440225832766659</t>
  </si>
  <si>
    <t>Gprasp2</t>
  </si>
  <si>
    <t>0.049315596349159</t>
  </si>
  <si>
    <t>Mdga2</t>
  </si>
  <si>
    <t>0.0426888241187124</t>
  </si>
  <si>
    <t>Trpc1</t>
  </si>
  <si>
    <t>0.0385001081296845</t>
  </si>
  <si>
    <t>0.00183337325204132</t>
  </si>
  <si>
    <t>0.0106739878121674</t>
  </si>
  <si>
    <t>0.0101445436233372</t>
  </si>
  <si>
    <t>Ptpro</t>
  </si>
  <si>
    <t>0.0125370181321876</t>
  </si>
  <si>
    <t>Elfn1</t>
  </si>
  <si>
    <t>0.0492659130720175</t>
  </si>
  <si>
    <t>0.0353348982360244</t>
  </si>
  <si>
    <t>Zfp423</t>
  </si>
  <si>
    <t>0.0416331233061605</t>
  </si>
  <si>
    <t>Scrt1</t>
  </si>
  <si>
    <t>0.0382406318336824</t>
  </si>
  <si>
    <t>Pnmal2</t>
  </si>
  <si>
    <t>0.0399324093378355</t>
  </si>
  <si>
    <t>AA414768</t>
  </si>
  <si>
    <t>0.0151691810317822</t>
  </si>
  <si>
    <t>Armc3</t>
  </si>
  <si>
    <t>0.0267411589164757</t>
  </si>
  <si>
    <t>0.00878009501935138</t>
  </si>
  <si>
    <t>Ppfia4</t>
  </si>
  <si>
    <t>0.00722835185335017</t>
  </si>
  <si>
    <t>Bc1</t>
  </si>
  <si>
    <t>0.0107758493708088</t>
  </si>
  <si>
    <t>Sec31b</t>
  </si>
  <si>
    <t>0.0474789742799169</t>
  </si>
  <si>
    <t>Sox11</t>
  </si>
  <si>
    <t>0.0276146873959733</t>
  </si>
  <si>
    <t>0.00127393097817282</t>
  </si>
  <si>
    <t>0.0257399062979244</t>
  </si>
  <si>
    <t>0.0394223568527218</t>
  </si>
  <si>
    <t>Cyp26b1</t>
  </si>
  <si>
    <t>0.0388663631907702</t>
  </si>
  <si>
    <t>0.0179972546209439</t>
  </si>
  <si>
    <t>0.0324179487341572</t>
  </si>
  <si>
    <t>0.00266407099788672</t>
  </si>
  <si>
    <t>0.0157171458430536</t>
  </si>
  <si>
    <t>Map7d2</t>
  </si>
  <si>
    <t>0.0438038193112824</t>
  </si>
  <si>
    <t>0.00388947856363179</t>
  </si>
  <si>
    <t>0.01523341436016</t>
  </si>
  <si>
    <t>0.0364642394733894</t>
  </si>
  <si>
    <t>Shd</t>
  </si>
  <si>
    <t>0.0419543526590277</t>
  </si>
  <si>
    <t>Hmgcll1</t>
  </si>
  <si>
    <t>0.0441112013767709</t>
  </si>
  <si>
    <t>0.0273449959316985</t>
  </si>
  <si>
    <t>Nhs</t>
  </si>
  <si>
    <t>0.0377785435082003</t>
  </si>
  <si>
    <t>0.0463516748231104</t>
  </si>
  <si>
    <t>Fbxl7</t>
  </si>
  <si>
    <t>0.0456501243333163</t>
  </si>
  <si>
    <t>0.0471998727772213</t>
  </si>
  <si>
    <t>Resp18</t>
  </si>
  <si>
    <t>0.0243174757718876</t>
  </si>
  <si>
    <t>0.0435025831415212</t>
  </si>
  <si>
    <t>LOC118567340</t>
  </si>
  <si>
    <t>0.0403999258660891</t>
  </si>
  <si>
    <t>0.0114648738617792</t>
  </si>
  <si>
    <t>0.00301833046575733</t>
  </si>
  <si>
    <t>0.0270963279084479</t>
  </si>
  <si>
    <t>0.0250380240734675</t>
  </si>
  <si>
    <t>Catsperg1</t>
  </si>
  <si>
    <t>0.0176997156140883</t>
  </si>
  <si>
    <t>0.00277695416075902</t>
  </si>
  <si>
    <t>0.0302605700164513</t>
  </si>
  <si>
    <t>0.00233919747616552</t>
  </si>
  <si>
    <t>0.0256790524760492</t>
  </si>
  <si>
    <t>0.0278583519471686</t>
  </si>
  <si>
    <t>0.00301687527155609</t>
  </si>
  <si>
    <t>0.00472682017683757</t>
  </si>
  <si>
    <t>0.0336505396552557</t>
  </si>
  <si>
    <t>0.0351435999434425</t>
  </si>
  <si>
    <t>0.0372684646751488</t>
  </si>
  <si>
    <t>0.00876812036838036</t>
  </si>
  <si>
    <t>0.00150953782349031</t>
  </si>
  <si>
    <t>Cdh22</t>
  </si>
  <si>
    <t>0.0224913344018497</t>
  </si>
  <si>
    <t>0.0384628197333377</t>
  </si>
  <si>
    <t>Zfp827</t>
  </si>
  <si>
    <t>0.00316656217621234</t>
  </si>
  <si>
    <t>C1ql1</t>
  </si>
  <si>
    <t>0.0403120248358693</t>
  </si>
  <si>
    <t>0.00368376375300569</t>
  </si>
  <si>
    <t>0.00632192710624365</t>
  </si>
  <si>
    <t>0.010450449226572</t>
  </si>
  <si>
    <t>0.0466916328747448</t>
  </si>
  <si>
    <t>0.00654985014060792</t>
  </si>
  <si>
    <t>Cers4</t>
  </si>
  <si>
    <t>0.00062178424808116</t>
  </si>
  <si>
    <t>0.0039506461179458</t>
  </si>
  <si>
    <t>0.00449423667860806</t>
  </si>
  <si>
    <t>0.0288832649664069</t>
  </si>
  <si>
    <t>0.00459335974374608</t>
  </si>
  <si>
    <t>Frrs1l</t>
  </si>
  <si>
    <t>0.0466085037562324</t>
  </si>
  <si>
    <t>Xkr6</t>
  </si>
  <si>
    <t>0.0284804938194121</t>
  </si>
  <si>
    <t>0.0109821327468036</t>
  </si>
  <si>
    <t>Macroh2a2</t>
  </si>
  <si>
    <t>0.0329880104640253</t>
  </si>
  <si>
    <t>Gpr85</t>
  </si>
  <si>
    <t>0.0496448037866536</t>
  </si>
  <si>
    <t>Ttc30b</t>
  </si>
  <si>
    <t>0.0449290657913597</t>
  </si>
  <si>
    <t>0.0102622751764176</t>
  </si>
  <si>
    <t>Cys1</t>
  </si>
  <si>
    <t>0.0338666821180497</t>
  </si>
  <si>
    <t>0.00291006219549621</t>
  </si>
  <si>
    <t>0.0217166048987297</t>
  </si>
  <si>
    <t>0.0190122068507378</t>
  </si>
  <si>
    <t>0.0215282368435131</t>
  </si>
  <si>
    <t>0.00131787430329776</t>
  </si>
  <si>
    <t>0.000696420562461496</t>
  </si>
  <si>
    <t>0.0030405586694196</t>
  </si>
  <si>
    <t>0.0374911156542032</t>
  </si>
  <si>
    <t>Slc17a6</t>
  </si>
  <si>
    <t>0.0468550907267674</t>
  </si>
  <si>
    <t>0.0171752922705375</t>
  </si>
  <si>
    <t>Tcerg1l</t>
  </si>
  <si>
    <t>0.0375166759430385</t>
  </si>
  <si>
    <t>Tafa2</t>
  </si>
  <si>
    <t>0.0362491265481694</t>
  </si>
  <si>
    <t>Fign</t>
  </si>
  <si>
    <t>0.0172990780779031</t>
  </si>
  <si>
    <t>0.0245708416311806</t>
  </si>
  <si>
    <t>0.00373273459758842</t>
  </si>
  <si>
    <t>0.0271585367633412</t>
  </si>
  <si>
    <t>0.0407749649625935</t>
  </si>
  <si>
    <t>Raver2</t>
  </si>
  <si>
    <t>0.0446167872586534</t>
  </si>
  <si>
    <t>0.0487711129503094</t>
  </si>
  <si>
    <t>Tbata</t>
  </si>
  <si>
    <t>0.0498459964508388</t>
  </si>
  <si>
    <t>Gabra2</t>
  </si>
  <si>
    <t>0.00690397729250276</t>
  </si>
  <si>
    <t>0.00533320323247647</t>
  </si>
  <si>
    <t>C2cd4c</t>
  </si>
  <si>
    <t>0.0230207780528198</t>
  </si>
  <si>
    <t>0.0156041779850269</t>
  </si>
  <si>
    <t>Spata33</t>
  </si>
  <si>
    <t>0.040117770398625</t>
  </si>
  <si>
    <t>Slc6a11</t>
  </si>
  <si>
    <t>0.0293882749879012</t>
  </si>
  <si>
    <t>Usp27x</t>
  </si>
  <si>
    <t>0.00884495947562535</t>
  </si>
  <si>
    <t>0.000229215328114921</t>
  </si>
  <si>
    <t>0.0469496020900622</t>
  </si>
  <si>
    <t>Tmem132c</t>
  </si>
  <si>
    <t>0.035472067054249</t>
  </si>
  <si>
    <t>Epha5</t>
  </si>
  <si>
    <t>0.0358832258825078</t>
  </si>
  <si>
    <t>0.0196343629669187</t>
  </si>
  <si>
    <t>Atad3aos</t>
  </si>
  <si>
    <t>0.032761187386373</t>
  </si>
  <si>
    <t>0.0176397375814984</t>
  </si>
  <si>
    <t>Klhdc8a</t>
  </si>
  <si>
    <t>0.0328402203146774</t>
  </si>
  <si>
    <t>Pla2g4f</t>
  </si>
  <si>
    <t>0.0448848473589918</t>
  </si>
  <si>
    <t>0.00123164208452507</t>
  </si>
  <si>
    <t>0.00453868833133562</t>
  </si>
  <si>
    <t>Prg3</t>
  </si>
  <si>
    <t>0.00717498248136822</t>
  </si>
  <si>
    <t>Cpne4</t>
  </si>
  <si>
    <t>0.0497383460311966</t>
  </si>
  <si>
    <t>Npas3</t>
  </si>
  <si>
    <t>0.0126299545638851</t>
  </si>
  <si>
    <t>Kcnip1</t>
  </si>
  <si>
    <t>0.0469444957416537</t>
  </si>
  <si>
    <t>0.0233724590513682</t>
  </si>
  <si>
    <t>Armc2</t>
  </si>
  <si>
    <t>0.0199665327419052</t>
  </si>
  <si>
    <t>Ck-ps3</t>
  </si>
  <si>
    <t>0.0073852443691861</t>
  </si>
  <si>
    <t>Mmp24</t>
  </si>
  <si>
    <t>0.0416698649302559</t>
  </si>
  <si>
    <t>0.0119664143171023</t>
  </si>
  <si>
    <t>0.00467130902076237</t>
  </si>
  <si>
    <t>Lor</t>
  </si>
  <si>
    <t>0.010598757108069</t>
  </si>
  <si>
    <t>Kcnk12</t>
  </si>
  <si>
    <t>0.0318645540070237</t>
  </si>
  <si>
    <t>Cntnap2</t>
  </si>
  <si>
    <t>0.0395947471254161</t>
  </si>
  <si>
    <t>0.0232684194170352</t>
  </si>
  <si>
    <t>Krt77</t>
  </si>
  <si>
    <t>0.0413021951990849</t>
  </si>
  <si>
    <t>Caln1</t>
  </si>
  <si>
    <t>0.0113978967418252</t>
  </si>
  <si>
    <t>0.00975580810808075</t>
  </si>
  <si>
    <t>Trmt9b</t>
  </si>
  <si>
    <t>0.0364055280746385</t>
  </si>
  <si>
    <t>0.0183906008732486</t>
  </si>
  <si>
    <t>Htr1a</t>
  </si>
  <si>
    <t>0.0393818097963142</t>
  </si>
  <si>
    <t>4.039297882164e-05</t>
  </si>
  <si>
    <t>0.00567352452081633</t>
  </si>
  <si>
    <t>Pabpc1l</t>
  </si>
  <si>
    <t>0.0205825139137183</t>
  </si>
  <si>
    <t>Slc25a29</t>
  </si>
  <si>
    <t>0.00407531466935234</t>
  </si>
  <si>
    <t>5.70790642229055e-05</t>
  </si>
  <si>
    <t>0.00732900443227087</t>
  </si>
  <si>
    <t>Lypd1</t>
  </si>
  <si>
    <t>0.0294945019210585</t>
  </si>
  <si>
    <t>Pde11a</t>
  </si>
  <si>
    <t>0.0052033074318211</t>
  </si>
  <si>
    <t>LOC118567915</t>
  </si>
  <si>
    <t>0.0163381483146839</t>
  </si>
  <si>
    <t>Klhl4</t>
  </si>
  <si>
    <t>0.031255586018579</t>
  </si>
  <si>
    <t>0.00503077364540465</t>
  </si>
  <si>
    <t>Cntn6</t>
  </si>
  <si>
    <t>0.0428674237263879</t>
  </si>
  <si>
    <t>Klhdc7a</t>
  </si>
  <si>
    <t>0.0339040623176923</t>
  </si>
  <si>
    <t>Wfikkn2</t>
  </si>
  <si>
    <t>0.0238057591058708</t>
  </si>
  <si>
    <t>0.00578057867585455</t>
  </si>
  <si>
    <t>Mir124-2hg</t>
  </si>
  <si>
    <t>0.0362883623121861</t>
  </si>
  <si>
    <t>Mmp16</t>
  </si>
  <si>
    <t>0.0439541968027761</t>
  </si>
  <si>
    <t>Mrap2</t>
  </si>
  <si>
    <t>0.0350719658834102</t>
  </si>
  <si>
    <t>0.00271535259139256</t>
  </si>
  <si>
    <t>Unc5c</t>
  </si>
  <si>
    <t>0.0245034182873722</t>
  </si>
  <si>
    <t>Dbpht2</t>
  </si>
  <si>
    <t>0.0291398045316685</t>
  </si>
  <si>
    <t>Epha6</t>
  </si>
  <si>
    <t>0.0261509949412462</t>
  </si>
  <si>
    <t>0.00515216887979915</t>
  </si>
  <si>
    <t>0.00201065272281519</t>
  </si>
  <si>
    <t>0.0305388760863512</t>
  </si>
  <si>
    <t>Gpr61</t>
  </si>
  <si>
    <t>0.0326399446513623</t>
  </si>
  <si>
    <t>0.0156929139895686</t>
  </si>
  <si>
    <t>8.48786946204823e-05</t>
  </si>
  <si>
    <t>Igsf10</t>
  </si>
  <si>
    <t>0.0317769043050706</t>
  </si>
  <si>
    <t>0.00128008821661537</t>
  </si>
  <si>
    <t>Dlx1as</t>
  </si>
  <si>
    <t>0.0499362119408261</t>
  </si>
  <si>
    <t>0.0262284452428682</t>
  </si>
  <si>
    <t>Grm4</t>
  </si>
  <si>
    <t>0.0375516670624606</t>
  </si>
  <si>
    <t>Pcdhgb4</t>
  </si>
  <si>
    <t>0.0163233923821801</t>
  </si>
  <si>
    <t>Pax6</t>
  </si>
  <si>
    <t>0.038379800731015</t>
  </si>
  <si>
    <t>Nudt11</t>
  </si>
  <si>
    <t>0.0165697973025461</t>
  </si>
  <si>
    <t>Mycn</t>
  </si>
  <si>
    <t>0.0405082400420177</t>
  </si>
  <si>
    <t>Hcn4</t>
  </si>
  <si>
    <t>0.0363803392876641</t>
  </si>
  <si>
    <t>Dcx</t>
  </si>
  <si>
    <t>0.0485921379967977</t>
  </si>
  <si>
    <t>Tnnt3</t>
  </si>
  <si>
    <t>0.0191904146709954</t>
  </si>
  <si>
    <t>Msln</t>
  </si>
  <si>
    <t>0.0311068798324456</t>
  </si>
  <si>
    <t>Myh7</t>
  </si>
  <si>
    <t>0.0192688256029045</t>
  </si>
  <si>
    <t>0.00162143481046516</t>
  </si>
  <si>
    <t>0.0012037181992679</t>
  </si>
  <si>
    <t>Ifit3b</t>
  </si>
  <si>
    <t>0.0129159277581845</t>
  </si>
  <si>
    <t>B3gnt9</t>
  </si>
  <si>
    <t>0.0177903711442767</t>
  </si>
  <si>
    <t>Enkur</t>
  </si>
  <si>
    <t>0.0470549810186468</t>
  </si>
  <si>
    <t>LOC118568138</t>
  </si>
  <si>
    <t>0.0489582964601859</t>
  </si>
  <si>
    <t>0.0150302957546756</t>
  </si>
  <si>
    <t>0.0176303504173516</t>
  </si>
  <si>
    <t>0.0245713461753977</t>
  </si>
  <si>
    <t>Cntnap5b</t>
  </si>
  <si>
    <t>0.0126344461136168</t>
  </si>
  <si>
    <t>Tmem266</t>
  </si>
  <si>
    <t>0.0422289397371362</t>
  </si>
  <si>
    <t>0.00241404570074874</t>
  </si>
  <si>
    <t>Arhgap36</t>
  </si>
  <si>
    <t>0.0186053795404817</t>
  </si>
  <si>
    <t>0.00158963974345692</t>
  </si>
  <si>
    <t>Kcnk10</t>
  </si>
  <si>
    <t>0.0189850861413939</t>
  </si>
  <si>
    <t>Slc26a4</t>
  </si>
  <si>
    <t>0.0250430681222267</t>
  </si>
  <si>
    <t>Xkr7</t>
  </si>
  <si>
    <t>0.0159155568449972</t>
  </si>
  <si>
    <t>Atg9b</t>
  </si>
  <si>
    <t>0.00234593988306709</t>
  </si>
  <si>
    <t>AF357359</t>
  </si>
  <si>
    <t>0.0183862213362542</t>
  </si>
  <si>
    <t>0.00052908107705732</t>
  </si>
  <si>
    <t>LOC118568428</t>
  </si>
  <si>
    <t>0.00806068429608821</t>
  </si>
  <si>
    <t>0.000129862757615361</t>
  </si>
  <si>
    <t>0.00281737834852543</t>
  </si>
  <si>
    <t>0.00851321360445947</t>
  </si>
  <si>
    <t>Rpl36-ps3</t>
  </si>
  <si>
    <t>0.0296523810729053</t>
  </si>
  <si>
    <t>Pomc</t>
  </si>
  <si>
    <t>0.0249331363044687</t>
  </si>
  <si>
    <t>Tubb4b-ps2</t>
  </si>
  <si>
    <t>0.0171078359763143</t>
  </si>
  <si>
    <t>Ear-ps12</t>
  </si>
  <si>
    <t>1.9277558857424</t>
  </si>
  <si>
    <t>0.00446615395742754</t>
  </si>
  <si>
    <t>1.91780555674185</t>
  </si>
  <si>
    <t>0.001754868907076</t>
  </si>
  <si>
    <t>Rpl31-ps6</t>
  </si>
  <si>
    <t>1.65445297127504</t>
  </si>
  <si>
    <t>0.0223192822120109</t>
  </si>
  <si>
    <t>Neurog3</t>
  </si>
  <si>
    <t>1.56711614650347</t>
  </si>
  <si>
    <t>0.0186859457484081</t>
  </si>
  <si>
    <t>1.5324253747378</t>
  </si>
  <si>
    <t>0.030140845383045</t>
  </si>
  <si>
    <t>Klk1b22</t>
  </si>
  <si>
    <t>1.51431478711356</t>
  </si>
  <si>
    <t>0.0137972433198831</t>
  </si>
  <si>
    <t>Fbxl8</t>
  </si>
  <si>
    <t>1.48310383948902</t>
  </si>
  <si>
    <t>0.00439343837011106</t>
  </si>
  <si>
    <t>1.42738851926421</t>
  </si>
  <si>
    <t>0.0233568036069377</t>
  </si>
  <si>
    <t>1.41926310909094</t>
  </si>
  <si>
    <t>0.0357664784427223</t>
  </si>
  <si>
    <t>1.40291367280549</t>
  </si>
  <si>
    <t>0.0254993648595916</t>
  </si>
  <si>
    <t>1.37539745943736</t>
  </si>
  <si>
    <t>0.0303192379547358</t>
  </si>
  <si>
    <t>P2ry12</t>
  </si>
  <si>
    <t>1.32613038708139</t>
  </si>
  <si>
    <t>0.0256807786768393</t>
  </si>
  <si>
    <t>1.30724255954972</t>
  </si>
  <si>
    <t>0.00112689472193065</t>
  </si>
  <si>
    <t>Panx3</t>
  </si>
  <si>
    <t>1.26980405642992</t>
  </si>
  <si>
    <t>0.024349787714003</t>
  </si>
  <si>
    <t>Mrgprb2</t>
  </si>
  <si>
    <t>1.25365945525468</t>
  </si>
  <si>
    <t>0.0390450416469294</t>
  </si>
  <si>
    <t>1.24718634374291</t>
  </si>
  <si>
    <t>0.0119391021902153</t>
  </si>
  <si>
    <t>Slfn10-ps</t>
  </si>
  <si>
    <t>1.22009946336814</t>
  </si>
  <si>
    <t>0.0234278696725112</t>
  </si>
  <si>
    <t>Asphd2</t>
  </si>
  <si>
    <t>1.1880531045073</t>
  </si>
  <si>
    <t>0.0344781285708039</t>
  </si>
  <si>
    <t>Lrp8os3</t>
  </si>
  <si>
    <t>1.18370685956258</t>
  </si>
  <si>
    <t>0.0354756462812363</t>
  </si>
  <si>
    <t>Btf3-ps4</t>
  </si>
  <si>
    <t>1.17849826077939</t>
  </si>
  <si>
    <t>0.0446376575023591</t>
  </si>
  <si>
    <t>LOC118567820</t>
  </si>
  <si>
    <t>1.16845650413271</t>
  </si>
  <si>
    <t>0.0168669839061621</t>
  </si>
  <si>
    <t>Otx1</t>
  </si>
  <si>
    <t>1.16491552501803</t>
  </si>
  <si>
    <t>0.0096866110360924</t>
  </si>
  <si>
    <t>1.1306898429299</t>
  </si>
  <si>
    <t>0.00479176909694383</t>
  </si>
  <si>
    <t>LOC115489710</t>
  </si>
  <si>
    <t>1.09812656529337</t>
  </si>
  <si>
    <t>0.0384607555139094</t>
  </si>
  <si>
    <t>1.09397691028176</t>
  </si>
  <si>
    <t>0.000252103962131674</t>
  </si>
  <si>
    <t>Tcte3</t>
  </si>
  <si>
    <t>1.08988319689797</t>
  </si>
  <si>
    <t>0.00546888447677953</t>
  </si>
  <si>
    <t>1.06771100139143</t>
  </si>
  <si>
    <t>0.0430160578608666</t>
  </si>
  <si>
    <t>Rtl8c</t>
  </si>
  <si>
    <t>1.04623636345887</t>
  </si>
  <si>
    <t>0.0237172609493387</t>
  </si>
  <si>
    <t>Cldn34c3</t>
  </si>
  <si>
    <t>1.04172496967401</t>
  </si>
  <si>
    <t>0.0064410498684143</t>
  </si>
  <si>
    <t>Bex1</t>
  </si>
  <si>
    <t>1.03616566991536</t>
  </si>
  <si>
    <t>0.016530949009289</t>
  </si>
  <si>
    <t>1.00587723679715</t>
  </si>
  <si>
    <t>0.000412124486616242</t>
  </si>
  <si>
    <t>1.00015611613441</t>
  </si>
  <si>
    <t>0.00128472556889112</t>
  </si>
  <si>
    <t>0.0469211980275348</t>
  </si>
  <si>
    <t>Slc6a20b</t>
  </si>
  <si>
    <t>0.0221475483136073</t>
  </si>
  <si>
    <t>0.0123819950748867</t>
  </si>
  <si>
    <t>Mid1</t>
  </si>
  <si>
    <t>0.000968633029726225</t>
  </si>
  <si>
    <t>Got2-ps1</t>
  </si>
  <si>
    <t>0.0462087454935092</t>
  </si>
  <si>
    <t>Lilra5</t>
  </si>
  <si>
    <t>0.0394532906153951</t>
  </si>
  <si>
    <t>Ccl27b</t>
  </si>
  <si>
    <t>0.00768237656525587</t>
  </si>
  <si>
    <t>Bdkrb1</t>
  </si>
  <si>
    <t>0.0244322586519031</t>
  </si>
  <si>
    <t>Endog</t>
  </si>
  <si>
    <t>0.0204865106672216</t>
  </si>
  <si>
    <t>Rtp4</t>
  </si>
  <si>
    <t>0.0107659585536143</t>
  </si>
  <si>
    <t>Ifi44</t>
  </si>
  <si>
    <t>0.0292933843675934</t>
  </si>
  <si>
    <t>Padi1</t>
  </si>
  <si>
    <t>0.0346726267354633</t>
  </si>
  <si>
    <t>0.0367779371018731</t>
  </si>
  <si>
    <t>Sult6b1</t>
  </si>
  <si>
    <t>0.0491517950215095</t>
  </si>
  <si>
    <t>Rpsa-ps8</t>
  </si>
  <si>
    <t>0.0194256418866663</t>
  </si>
  <si>
    <t>Vwc2</t>
  </si>
  <si>
    <t>0.0222032787473997</t>
  </si>
  <si>
    <t>0.0292586973166301</t>
  </si>
  <si>
    <t>Vmn1r223</t>
  </si>
  <si>
    <t>0.0377844205078482</t>
  </si>
  <si>
    <t>Nmu</t>
  </si>
  <si>
    <t>0.0459048489846678</t>
  </si>
  <si>
    <t>Irx3os</t>
  </si>
  <si>
    <t>0.0385565342186316</t>
  </si>
  <si>
    <t>LOC118567693</t>
  </si>
  <si>
    <t>0.00238861347734137</t>
  </si>
  <si>
    <t>LOC115487412</t>
  </si>
  <si>
    <t>0.0168980235643443</t>
  </si>
  <si>
    <t>Cldn20</t>
  </si>
  <si>
    <t>0.0372208563202591</t>
  </si>
  <si>
    <t>Bmpr1b</t>
  </si>
  <si>
    <t>0.0161539994333324</t>
  </si>
  <si>
    <t>Entpd4b</t>
  </si>
  <si>
    <t>0.00221938346208017</t>
  </si>
  <si>
    <t>7.19860795658127</t>
  </si>
  <si>
    <t>2.34616884898082e-05</t>
  </si>
  <si>
    <t>Tnnc2</t>
  </si>
  <si>
    <t>4.11181860750147</t>
  </si>
  <si>
    <t>0.00131368043937955</t>
  </si>
  <si>
    <t>Tnni2</t>
  </si>
  <si>
    <t>4.07382712203853</t>
  </si>
  <si>
    <t>0.00218689166783515</t>
  </si>
  <si>
    <t>3.87796976418393</t>
  </si>
  <si>
    <t>1.01213381313672e-06</t>
  </si>
  <si>
    <t>3.10668358022649</t>
  </si>
  <si>
    <t>0.00591581083740322</t>
  </si>
  <si>
    <t>3.1048545924732</t>
  </si>
  <si>
    <t>0.0060733904038885</t>
  </si>
  <si>
    <t>3.07194679935002</t>
  </si>
  <si>
    <t>9.92907445137157e-05</t>
  </si>
  <si>
    <t>Calm4</t>
  </si>
  <si>
    <t>3.05215459238779</t>
  </si>
  <si>
    <t>0.0114099303731075</t>
  </si>
  <si>
    <t>Rps19-ps7</t>
  </si>
  <si>
    <t>2.99015212974869</t>
  </si>
  <si>
    <t>0.000154631251091451</t>
  </si>
  <si>
    <t>2.88381689632292</t>
  </si>
  <si>
    <t>0.000476245895707469</t>
  </si>
  <si>
    <t>2.73100718282045</t>
  </si>
  <si>
    <t>0.00193585646121251</t>
  </si>
  <si>
    <t>2.69428635775971</t>
  </si>
  <si>
    <t>0.0127731200205685</t>
  </si>
  <si>
    <t>2.24847681905605</t>
  </si>
  <si>
    <t>0.0031381654398193</t>
  </si>
  <si>
    <t>Actn3</t>
  </si>
  <si>
    <t>2.0598920566167</t>
  </si>
  <si>
    <t>0.00153986302251479</t>
  </si>
  <si>
    <t>2.02269674815613</t>
  </si>
  <si>
    <t>0.000807956581949572</t>
  </si>
  <si>
    <t>2.01172877254584</t>
  </si>
  <si>
    <t>0.0354068006607543</t>
  </si>
  <si>
    <t>1.91932109153637</t>
  </si>
  <si>
    <t>0.0109484639566614</t>
  </si>
  <si>
    <t>1.88087183348364</t>
  </si>
  <si>
    <t>0.0448718512462595</t>
  </si>
  <si>
    <t>1.84603311040594</t>
  </si>
  <si>
    <t>0.0448991898944152</t>
  </si>
  <si>
    <t>1.81196990831248</t>
  </si>
  <si>
    <t>0.000100488437460797</t>
  </si>
  <si>
    <t>1.51958547871592</t>
  </si>
  <si>
    <t>0.0201459557173484</t>
  </si>
  <si>
    <t>1.47081638048005</t>
  </si>
  <si>
    <t>0.00100395264330763</t>
  </si>
  <si>
    <t>Neb</t>
  </si>
  <si>
    <t>1.39045826777557</t>
  </si>
  <si>
    <t>0.00272274536660058</t>
  </si>
  <si>
    <t>Rpl19-ps6</t>
  </si>
  <si>
    <t>1.34177141301951</t>
  </si>
  <si>
    <t>0.0449673950799926</t>
  </si>
  <si>
    <t>1.28060018036082</t>
  </si>
  <si>
    <t>0.0490831090329312</t>
  </si>
  <si>
    <t>Rbp7</t>
  </si>
  <si>
    <t>1.26310110252324</t>
  </si>
  <si>
    <t>0.041039509506428</t>
  </si>
  <si>
    <t>Zfp493</t>
  </si>
  <si>
    <t>1.25487789876473</t>
  </si>
  <si>
    <t>0.0450408722693385</t>
  </si>
  <si>
    <t>Cib2</t>
  </si>
  <si>
    <t>1.24956254329308</t>
  </si>
  <si>
    <t>0.0370468400677211</t>
  </si>
  <si>
    <t>1.15410320013672</t>
  </si>
  <si>
    <t>0.0249325057464396</t>
  </si>
  <si>
    <t>1.15066380100274</t>
  </si>
  <si>
    <t>0.00639049337365511</t>
  </si>
  <si>
    <t>Mycl</t>
  </si>
  <si>
    <t>1.10290083102106</t>
  </si>
  <si>
    <t>0.0193727019960702</t>
  </si>
  <si>
    <t>1.07352301710546</t>
  </si>
  <si>
    <t>0.0107144540142323</t>
  </si>
  <si>
    <t>Plag1</t>
  </si>
  <si>
    <t>1.04340395402544</t>
  </si>
  <si>
    <t>0.0375479268078005</t>
  </si>
  <si>
    <t>1.01944152912259</t>
  </si>
  <si>
    <t>0.00210537084230439</t>
  </si>
  <si>
    <t>0.0220799384501649</t>
  </si>
  <si>
    <t>0.0242646729404533</t>
  </si>
  <si>
    <t>0.00715127043361608</t>
  </si>
  <si>
    <t>0.000319182808025303</t>
  </si>
  <si>
    <t>0.0194597415078748</t>
  </si>
  <si>
    <t>Irf7</t>
  </si>
  <si>
    <t>0.0066830719720365</t>
  </si>
  <si>
    <t>Eif5al3-ps</t>
  </si>
  <si>
    <t>0.036362282385787</t>
  </si>
  <si>
    <t>6.91239631689994e-05</t>
  </si>
  <si>
    <t>0.0495928981343027</t>
  </si>
  <si>
    <t>Gbgt1</t>
  </si>
  <si>
    <t>0.0381840830251354</t>
  </si>
  <si>
    <t>Oasl1</t>
  </si>
  <si>
    <t>0.000422895048543069</t>
  </si>
  <si>
    <t>Serpinb3a</t>
  </si>
  <si>
    <t>0.0456043174009521</t>
  </si>
  <si>
    <t>0.0107025491039897</t>
  </si>
  <si>
    <t>0.000870033079214988</t>
  </si>
  <si>
    <t>Ifit1</t>
  </si>
  <si>
    <t>0.00229670677760382</t>
  </si>
  <si>
    <t>Rpl18-ps1</t>
  </si>
  <si>
    <t>0.0498366646225479</t>
  </si>
  <si>
    <t>0.0127813434354383</t>
  </si>
  <si>
    <t>0.00262258035106106</t>
  </si>
  <si>
    <t>0.0285569049130233</t>
  </si>
  <si>
    <t>5.3788982299767e-06</t>
  </si>
  <si>
    <t>0.00144749634719408</t>
  </si>
  <si>
    <t>0.0210703853003795</t>
  </si>
  <si>
    <t>Oas1a</t>
  </si>
  <si>
    <t>0.00170415400277221</t>
  </si>
  <si>
    <t>0.000272986895709385</t>
  </si>
  <si>
    <t>0.0180014477888004</t>
  </si>
  <si>
    <t>H4c17</t>
  </si>
  <si>
    <t>0.0125726364198911</t>
  </si>
  <si>
    <t>0.0366631284659228</t>
  </si>
  <si>
    <t>0.00803337249852408</t>
  </si>
  <si>
    <t>0.00168501294861711</t>
  </si>
  <si>
    <t>Siglec1</t>
  </si>
  <si>
    <t>0.00350721922773894</t>
  </si>
  <si>
    <t>0.0366323913409795</t>
  </si>
  <si>
    <t>0.00484820427925525</t>
  </si>
  <si>
    <t>0.0149871710770224</t>
  </si>
  <si>
    <t>0.0247481118165758</t>
  </si>
  <si>
    <t>0.00144510463714211</t>
  </si>
  <si>
    <t>0.000625545721188065</t>
  </si>
  <si>
    <t>0.00666244616188963</t>
  </si>
  <si>
    <t>log2(fold change)</t>
  </si>
  <si>
    <t>Table S1</t>
    <phoneticPr fontId="2" type="noConversion"/>
  </si>
  <si>
    <t>Table S2</t>
    <phoneticPr fontId="2" type="noConversion"/>
  </si>
  <si>
    <t>Igkv4-50</t>
  </si>
  <si>
    <t>3.42690113073024</t>
  </si>
  <si>
    <t>0.00394073950289284</t>
  </si>
  <si>
    <t>Trav6-6</t>
  </si>
  <si>
    <t>3.29135101827025</t>
  </si>
  <si>
    <t>0.00276739104044758</t>
  </si>
  <si>
    <t>Traj43</t>
  </si>
  <si>
    <t>3.12418683644239</t>
  </si>
  <si>
    <t>0.0148662650757787</t>
  </si>
  <si>
    <t>Fam177a2</t>
  </si>
  <si>
    <t>3.02323558267468</t>
  </si>
  <si>
    <t>0.00166120726768632</t>
  </si>
  <si>
    <t>Ighv1-80</t>
  </si>
  <si>
    <t>2.98213941630777</t>
  </si>
  <si>
    <t>0.00116774782810892</t>
  </si>
  <si>
    <t>Igkv5-45</t>
  </si>
  <si>
    <t>2.96061759777974</t>
  </si>
  <si>
    <t>0.0282347753900958</t>
  </si>
  <si>
    <t>Zfp965</t>
  </si>
  <si>
    <t>2.86352283664121</t>
  </si>
  <si>
    <t>0.00895363867976657</t>
  </si>
  <si>
    <t>Spink8</t>
  </si>
  <si>
    <t>2.45395085156003</t>
  </si>
  <si>
    <t>0.0265613196042555</t>
  </si>
  <si>
    <t>Igkv4-70</t>
  </si>
  <si>
    <t>2.39520514179617</t>
  </si>
  <si>
    <t>0.0199288378041969</t>
  </si>
  <si>
    <t>Ighv5-4</t>
  </si>
  <si>
    <t>2.38531326972288</t>
  </si>
  <si>
    <t>0.0198529059536633</t>
  </si>
  <si>
    <t>Kplce</t>
  </si>
  <si>
    <t>2.32243677329164</t>
  </si>
  <si>
    <t>0.0410133130080094</t>
  </si>
  <si>
    <t>Igkv6-23</t>
  </si>
  <si>
    <t>2.16900159608068</t>
  </si>
  <si>
    <t>0.0311005926939797</t>
  </si>
  <si>
    <t>1.76186302000273</t>
  </si>
  <si>
    <t>0.00300951545210093</t>
  </si>
  <si>
    <t>Ovol3</t>
  </si>
  <si>
    <t>1.71645118039337</t>
  </si>
  <si>
    <t>0.0465080709728792</t>
  </si>
  <si>
    <t>Ighv3-5</t>
  </si>
  <si>
    <t>1.7075560221931</t>
  </si>
  <si>
    <t>0.0453310979553542</t>
  </si>
  <si>
    <t>Cntn5</t>
  </si>
  <si>
    <t>1.66646592579036</t>
  </si>
  <si>
    <t>0.0302329832044668</t>
  </si>
  <si>
    <t>1.65786673634859</t>
  </si>
  <si>
    <t>0.00304807550432244</t>
  </si>
  <si>
    <t>Igkv8-21</t>
  </si>
  <si>
    <t>1.64302618898013</t>
  </si>
  <si>
    <t>0.00777456070376628</t>
  </si>
  <si>
    <t>Igkv12-44</t>
  </si>
  <si>
    <t>1.60171874287992</t>
  </si>
  <si>
    <t>0.0148247643688234</t>
  </si>
  <si>
    <t>1.56970980802546</t>
  </si>
  <si>
    <t>0.0408720061248705</t>
  </si>
  <si>
    <t>Igkv3-10</t>
  </si>
  <si>
    <t>1.52861296556275</t>
  </si>
  <si>
    <t>0.00147533617211236</t>
  </si>
  <si>
    <t>Npm2</t>
  </si>
  <si>
    <t>1.48818236575882</t>
  </si>
  <si>
    <t>0.0472152990698479</t>
  </si>
  <si>
    <t>1.46196247845649</t>
  </si>
  <si>
    <t>7.64880739076477e-05</t>
  </si>
  <si>
    <t>Patl2</t>
  </si>
  <si>
    <t>1.44405347179952</t>
  </si>
  <si>
    <t>0.0324756132641494</t>
  </si>
  <si>
    <t>Ighv8-12</t>
  </si>
  <si>
    <t>1.38212093935946</t>
  </si>
  <si>
    <t>0.0302867838257215</t>
  </si>
  <si>
    <t>H2-T3</t>
  </si>
  <si>
    <t>1.36926348783233</t>
  </si>
  <si>
    <t>0.00292332194637602</t>
  </si>
  <si>
    <t>Nanos3</t>
  </si>
  <si>
    <t>1.36911365447318</t>
  </si>
  <si>
    <t>0.000171872833910649</t>
  </si>
  <si>
    <t>1.33020008270829</t>
  </si>
  <si>
    <t>0.0272922899802098</t>
  </si>
  <si>
    <t>1.29461145865386</t>
  </si>
  <si>
    <t>0.0483641044953024</t>
  </si>
  <si>
    <t>1.28391333121221</t>
  </si>
  <si>
    <t>0.0162109289702329</t>
  </si>
  <si>
    <t>1.28028981399372</t>
  </si>
  <si>
    <t>1.98483704640678e-06</t>
  </si>
  <si>
    <t>Ighv5-6</t>
  </si>
  <si>
    <t>1.27837356011122</t>
  </si>
  <si>
    <t>0.0232432317510546</t>
  </si>
  <si>
    <t>Shroom1</t>
  </si>
  <si>
    <t>1.26999376299206</t>
  </si>
  <si>
    <t>0.014677066096661</t>
  </si>
  <si>
    <t>1.25715342398104</t>
  </si>
  <si>
    <t>0.0127150987157054</t>
  </si>
  <si>
    <t>1.25597311435768</t>
  </si>
  <si>
    <t>0.0151307425225732</t>
  </si>
  <si>
    <t>Igkv3-5</t>
  </si>
  <si>
    <t>1.25455916800278</t>
  </si>
  <si>
    <t>0.0396888885892488</t>
  </si>
  <si>
    <t>Cacnb4</t>
  </si>
  <si>
    <t>1.24873397641175</t>
  </si>
  <si>
    <t>0.01555622687808</t>
  </si>
  <si>
    <t>Ighg2c</t>
  </si>
  <si>
    <t>1.23903267789094</t>
  </si>
  <si>
    <t>0.00584873649188444</t>
  </si>
  <si>
    <t>H2-T25</t>
  </si>
  <si>
    <t>1.22045165701873</t>
  </si>
  <si>
    <t>0.0153777557645483</t>
  </si>
  <si>
    <t>Cimap1b</t>
  </si>
  <si>
    <t>1.12876352055537</t>
  </si>
  <si>
    <t>0.000583819902533079</t>
  </si>
  <si>
    <t>Prr29</t>
  </si>
  <si>
    <t>1.11181404920487</t>
  </si>
  <si>
    <t>4.0772468661449e-07</t>
  </si>
  <si>
    <t>Ighv1-18</t>
  </si>
  <si>
    <t>1.10030122490158</t>
  </si>
  <si>
    <t>0.0402253605702954</t>
  </si>
  <si>
    <t>Igkv12-41</t>
  </si>
  <si>
    <t>1.05041147388469</t>
  </si>
  <si>
    <t>0.0358225877902937</t>
  </si>
  <si>
    <t>1.04310336319432</t>
  </si>
  <si>
    <t>1.31439791178679e-08</t>
  </si>
  <si>
    <t>1.02837823406027</t>
  </si>
  <si>
    <t>0.0373386740119086</t>
  </si>
  <si>
    <t>Ighv3-6</t>
  </si>
  <si>
    <t>1.02418962307049</t>
  </si>
  <si>
    <t>0.0275256587798768</t>
  </si>
  <si>
    <t>Haghl</t>
  </si>
  <si>
    <t>1.01546251397589</t>
  </si>
  <si>
    <t>5.29532193231042e-13</t>
  </si>
  <si>
    <t>Ermardl2</t>
  </si>
  <si>
    <t>1.01369193482707</t>
  </si>
  <si>
    <t>0.0156207079637569</t>
  </si>
  <si>
    <t>1.00198626903269</t>
  </si>
  <si>
    <t>0.0153053054377595</t>
  </si>
  <si>
    <t>0.0287471520233911</t>
  </si>
  <si>
    <t>0.00257935270186661</t>
  </si>
  <si>
    <t>Kctd12</t>
  </si>
  <si>
    <t>1.87637793438068e-05</t>
  </si>
  <si>
    <t>2.00404736593446e-05</t>
  </si>
  <si>
    <t>2.4253719609028e-06</t>
  </si>
  <si>
    <t>0.003018859252598</t>
  </si>
  <si>
    <t>Clec10a</t>
  </si>
  <si>
    <t>1.37801602122798e-06</t>
  </si>
  <si>
    <t>Mcpt4</t>
  </si>
  <si>
    <t>0.00543554849831612</t>
  </si>
  <si>
    <t>0.0339534795216719</t>
  </si>
  <si>
    <t>0.000164140101886563</t>
  </si>
  <si>
    <t>Havcr2</t>
  </si>
  <si>
    <t>0.0010654327825035</t>
  </si>
  <si>
    <t>Tnp2</t>
  </si>
  <si>
    <t>0.0108601685259449</t>
  </si>
  <si>
    <t>Slit3</t>
  </si>
  <si>
    <t>0.000283951446235141</t>
  </si>
  <si>
    <t>0.029695593698877</t>
  </si>
  <si>
    <t>0.000953649409277891</t>
  </si>
  <si>
    <t>4.29802057507297e-06</t>
  </si>
  <si>
    <t>0.0406339939767552</t>
  </si>
  <si>
    <t>Hcar2</t>
  </si>
  <si>
    <t>0.0137557621787957</t>
  </si>
  <si>
    <t>B4galt6</t>
  </si>
  <si>
    <t>0.0223208933037131</t>
  </si>
  <si>
    <t>0.0482795979462972</t>
  </si>
  <si>
    <t>0.0134790370508464</t>
  </si>
  <si>
    <t>Irs3</t>
  </si>
  <si>
    <t>0.0246153579650383</t>
  </si>
  <si>
    <t>0.00238452240631638</t>
  </si>
  <si>
    <t>Scara5</t>
  </si>
  <si>
    <t>0.000655320789682492</t>
  </si>
  <si>
    <t>Flrt2</t>
  </si>
  <si>
    <t>0.0297011458396654</t>
  </si>
  <si>
    <t>Mtcl2</t>
  </si>
  <si>
    <t>0.0002829210121235</t>
  </si>
  <si>
    <t>0.00868519839923018</t>
  </si>
  <si>
    <t>Mmp23</t>
  </si>
  <si>
    <t>4.70155453310306e-05</t>
  </si>
  <si>
    <t>0.000265271559202145</t>
  </si>
  <si>
    <t>0.0349301204265575</t>
  </si>
  <si>
    <t>0.00274944231133725</t>
  </si>
  <si>
    <t>Tlr8</t>
  </si>
  <si>
    <t>0.000995985651326394</t>
  </si>
  <si>
    <t>Thbs4</t>
  </si>
  <si>
    <t>0.00341624490971514</t>
  </si>
  <si>
    <t>Gfpt2</t>
  </si>
  <si>
    <t>0.00129327230679202</t>
  </si>
  <si>
    <t>0.0141116684986017</t>
  </si>
  <si>
    <t>1.36706088404413e-05</t>
  </si>
  <si>
    <t>0.000358722183073845</t>
  </si>
  <si>
    <t>Col14a1</t>
  </si>
  <si>
    <t>0.0265645442427708</t>
  </si>
  <si>
    <t>0.0190157252223514</t>
  </si>
  <si>
    <t>0.000112771138271969</t>
  </si>
  <si>
    <t>Rspo1</t>
  </si>
  <si>
    <t>0.0365043473363367</t>
  </si>
  <si>
    <t>3.60675080607964e-05</t>
  </si>
  <si>
    <t>0.00133014500241702</t>
  </si>
  <si>
    <t>Mep1a</t>
  </si>
  <si>
    <t>0.00340316941910613</t>
  </si>
  <si>
    <t>0.00728672600755492</t>
  </si>
  <si>
    <t>Trarg1</t>
  </si>
  <si>
    <t>0.0110951508486667</t>
  </si>
  <si>
    <t>Ighv1-55</t>
  </si>
  <si>
    <t>0.00369728599689543</t>
  </si>
  <si>
    <t>Pde7b</t>
  </si>
  <si>
    <t>0.0282395977942946</t>
  </si>
  <si>
    <t>0.00427715204437699</t>
  </si>
  <si>
    <t>3.40243808823366e-11</t>
  </si>
  <si>
    <t>0.00663623710467179</t>
  </si>
  <si>
    <t>Slc7a2</t>
  </si>
  <si>
    <t>0.00481187162128496</t>
  </si>
  <si>
    <t>Fras1</t>
  </si>
  <si>
    <t>0.00186977098656559</t>
  </si>
  <si>
    <t>Col6a6</t>
  </si>
  <si>
    <t>0.00446482355276924</t>
  </si>
  <si>
    <t>4.24881054560334e-06</t>
  </si>
  <si>
    <t>0.00629430546271255</t>
  </si>
  <si>
    <t>Rai2</t>
  </si>
  <si>
    <t>0.0249927591903107</t>
  </si>
  <si>
    <t>0.00329424651906889</t>
  </si>
  <si>
    <t>Rassf4</t>
  </si>
  <si>
    <t>1.0906068726408e-05</t>
  </si>
  <si>
    <t>Rtn4rl2</t>
  </si>
  <si>
    <t>0.0382614639780286</t>
  </si>
  <si>
    <t>0.0133113988290599</t>
  </si>
  <si>
    <t>0.0123123685120161</t>
  </si>
  <si>
    <t>0.000100500582506171</t>
  </si>
  <si>
    <t>Tgm3</t>
  </si>
  <si>
    <t>0.00490273728970808</t>
  </si>
  <si>
    <t>0.00304759617261017</t>
  </si>
  <si>
    <t>Itgb8</t>
  </si>
  <si>
    <t>0.0351246352026027</t>
  </si>
  <si>
    <t>Kcnq3</t>
  </si>
  <si>
    <t>0.0235118048036501</t>
  </si>
  <si>
    <t>0.0115498919483008</t>
  </si>
  <si>
    <t>Kcnk6</t>
  </si>
  <si>
    <t>0.000618592415190039</t>
  </si>
  <si>
    <t>Sema6d</t>
  </si>
  <si>
    <t>4.35263542327925e-05</t>
  </si>
  <si>
    <t>0.0130845330088108</t>
  </si>
  <si>
    <t>0.00103095410837602</t>
  </si>
  <si>
    <t>Mefv</t>
  </si>
  <si>
    <t>0.00953845618149792</t>
  </si>
  <si>
    <t>0.00369624357922455</t>
  </si>
  <si>
    <t>Il27</t>
  </si>
  <si>
    <t>0.0260177188391451</t>
  </si>
  <si>
    <t>0.0250378615758671</t>
  </si>
  <si>
    <t>0.0493712814847974</t>
  </si>
  <si>
    <t>0.0346860258969065</t>
  </si>
  <si>
    <t>0.0199525229612663</t>
  </si>
  <si>
    <t>Fcor</t>
  </si>
  <si>
    <t>0.0472883765021542</t>
  </si>
  <si>
    <t>Mmp19</t>
  </si>
  <si>
    <t>0.000377442856743249</t>
  </si>
  <si>
    <t>0.0159607443240239</t>
  </si>
  <si>
    <t>Igkv8-27</t>
  </si>
  <si>
    <t>0.00632308447468612</t>
  </si>
  <si>
    <t>Map3k13</t>
  </si>
  <si>
    <t>0.00281892201738417</t>
  </si>
  <si>
    <t>Igkv17-127</t>
  </si>
  <si>
    <t>0.00653322858139909</t>
  </si>
  <si>
    <t>1.51413394004137e-05</t>
  </si>
  <si>
    <t>Tpsb2</t>
  </si>
  <si>
    <t>0.000111569510528753</t>
  </si>
  <si>
    <t>0.0470599714240197</t>
  </si>
  <si>
    <t>Prrg3</t>
  </si>
  <si>
    <t>0.00863394652643513</t>
  </si>
  <si>
    <t>0.0384648639303314</t>
  </si>
  <si>
    <t>0.00791847921362964</t>
  </si>
  <si>
    <t>Cfh</t>
  </si>
  <si>
    <t>3.29598141599494e-09</t>
  </si>
  <si>
    <t>3.38322137592849e-05</t>
  </si>
  <si>
    <t>0.0457080873396121</t>
  </si>
  <si>
    <t>0.00623291029287299</t>
  </si>
  <si>
    <t>Ptgs2</t>
  </si>
  <si>
    <t>0.00259254934315508</t>
  </si>
  <si>
    <t>1.85349460042999e-06</t>
  </si>
  <si>
    <t>Upk1b</t>
  </si>
  <si>
    <t>0.00808520242334062</t>
  </si>
  <si>
    <t>6.38416220745707e-07</t>
  </si>
  <si>
    <t>Pcx</t>
  </si>
  <si>
    <t>0.0107349819874343</t>
  </si>
  <si>
    <t>0.0491782199990678</t>
  </si>
  <si>
    <t>0.0316312445277946</t>
  </si>
  <si>
    <t>Cilp</t>
  </si>
  <si>
    <t>0.000131787922501671</t>
  </si>
  <si>
    <t>0.000199721412096617</t>
  </si>
  <si>
    <t>0.000659702136468099</t>
  </si>
  <si>
    <t>0.00401501803157978</t>
  </si>
  <si>
    <t>Sis</t>
  </si>
  <si>
    <t>0.0170721943431625</t>
  </si>
  <si>
    <t>0.00234106822853647</t>
  </si>
  <si>
    <t>0.00170606857979651</t>
  </si>
  <si>
    <t>0.00170367410128794</t>
  </si>
  <si>
    <t>0.0382945025105123</t>
  </si>
  <si>
    <t>0.0426801307262905</t>
  </si>
  <si>
    <t>0.0295741647990603</t>
  </si>
  <si>
    <t>Meig1</t>
  </si>
  <si>
    <t>0.0389996444025608</t>
  </si>
  <si>
    <t>0.0144375853692094</t>
  </si>
  <si>
    <t>0.000198532760809089</t>
  </si>
  <si>
    <t>2.44189403358699e-23</t>
  </si>
  <si>
    <t>Gja5</t>
  </si>
  <si>
    <t>0.0482155119767612</t>
  </si>
  <si>
    <t>Bmper</t>
  </si>
  <si>
    <t>0.0459092328069372</t>
  </si>
  <si>
    <t>0.0411356140216731</t>
  </si>
  <si>
    <t>0.0274027050495285</t>
  </si>
  <si>
    <t>Dbil5</t>
  </si>
  <si>
    <t>0.0208900089679996</t>
  </si>
  <si>
    <t>Adamts12</t>
  </si>
  <si>
    <t>0.0186436077548394</t>
  </si>
  <si>
    <t>0.0267758514622616</t>
  </si>
  <si>
    <t>3.07090836288419e-05</t>
  </si>
  <si>
    <t>0.0399634447656648</t>
  </si>
  <si>
    <t>Has2</t>
  </si>
  <si>
    <t>0.0270928997426064</t>
  </si>
  <si>
    <t>0.000787303796998159</t>
  </si>
  <si>
    <t>Setbp1</t>
  </si>
  <si>
    <t>0.0195023697549538</t>
  </si>
  <si>
    <t>0.00225177292567708</t>
  </si>
  <si>
    <t>0.00469585768802578</t>
  </si>
  <si>
    <t>Il6ra</t>
  </si>
  <si>
    <t>7.87172933582182e-07</t>
  </si>
  <si>
    <t>Adamts5</t>
  </si>
  <si>
    <t>0.000732200147892945</t>
  </si>
  <si>
    <t>0.0341764928561956</t>
  </si>
  <si>
    <t>Sez6l</t>
  </si>
  <si>
    <t>0.0036315385913345</t>
  </si>
  <si>
    <t>Ccl2</t>
  </si>
  <si>
    <t>0.00628859203364079</t>
  </si>
  <si>
    <t>0.0446419782027687</t>
  </si>
  <si>
    <t>0.0101876656345339</t>
  </si>
  <si>
    <t>0.0190339487191445</t>
  </si>
  <si>
    <t>Lamc3</t>
  </si>
  <si>
    <t>0.0104917952891395</t>
  </si>
  <si>
    <t>1.20969392785804e-06</t>
  </si>
  <si>
    <t>Galnt16</t>
  </si>
  <si>
    <t>0.0142044148307833</t>
  </si>
  <si>
    <t>Klb</t>
  </si>
  <si>
    <t>0.0228397036444802</t>
  </si>
  <si>
    <t>Slc2a5</t>
  </si>
  <si>
    <t>0.0109193753038422</t>
  </si>
  <si>
    <t>Zfp366</t>
  </si>
  <si>
    <t>0.00077390022914031</t>
  </si>
  <si>
    <t>1.93525958702223e-05</t>
  </si>
  <si>
    <t>0.0117849482036936</t>
  </si>
  <si>
    <t>0.027518199216809</t>
  </si>
  <si>
    <t>Cdk14</t>
  </si>
  <si>
    <t>0.00618973909639483</t>
  </si>
  <si>
    <t>Aebp1</t>
  </si>
  <si>
    <t>0.000883709565249447</t>
  </si>
  <si>
    <t>Ror1</t>
  </si>
  <si>
    <t>3.21181446400167e-05</t>
  </si>
  <si>
    <t>0.018632898490826</t>
  </si>
  <si>
    <t>Osr1</t>
  </si>
  <si>
    <t>0.00618064155737826</t>
  </si>
  <si>
    <t>4.90779852140406e-05</t>
  </si>
  <si>
    <t>0.0446452986045144</t>
  </si>
  <si>
    <t>0.00446678756524414</t>
  </si>
  <si>
    <t>0.00837271419738615</t>
  </si>
  <si>
    <t>B3galt2</t>
  </si>
  <si>
    <t>1.90231754578254e-05</t>
  </si>
  <si>
    <t>Ldhc</t>
  </si>
  <si>
    <t>0.00649543835245539</t>
  </si>
  <si>
    <t>1.3106637447733e-06</t>
  </si>
  <si>
    <t>0.00203094345262987</t>
  </si>
  <si>
    <t>0.0153166073198693</t>
  </si>
  <si>
    <t>0.0234707988075771</t>
  </si>
  <si>
    <t>Muc16</t>
  </si>
  <si>
    <t>0.00572804490052935</t>
  </si>
  <si>
    <t>0.000539952137523484</t>
  </si>
  <si>
    <t>0.000139931890319786</t>
  </si>
  <si>
    <t>Odf1</t>
  </si>
  <si>
    <t>0.0310598532763916</t>
  </si>
  <si>
    <t>Alox8</t>
  </si>
  <si>
    <t>0.0210571873237099</t>
  </si>
  <si>
    <t>0.039499284068784</t>
  </si>
  <si>
    <t>0.00958456781423124</t>
  </si>
  <si>
    <t>0.00617130342161346</t>
  </si>
  <si>
    <t>0.0237487119335589</t>
  </si>
  <si>
    <t>1.018210551089e-06</t>
  </si>
  <si>
    <t>Shroom4</t>
  </si>
  <si>
    <t>0.000677663538500076</t>
  </si>
  <si>
    <t>0.00487701054334545</t>
  </si>
  <si>
    <t>Dchs2</t>
  </si>
  <si>
    <t>0.00558956001053547</t>
  </si>
  <si>
    <t>Zfpm2</t>
  </si>
  <si>
    <t>0.0416624057987025</t>
  </si>
  <si>
    <t>0.00118601208912676</t>
  </si>
  <si>
    <t>Podn</t>
  </si>
  <si>
    <t>1.49927326079901e-05</t>
  </si>
  <si>
    <t>9.28912615463053e-11</t>
  </si>
  <si>
    <t>Plxna4</t>
  </si>
  <si>
    <t>0.0243589241837903</t>
  </si>
  <si>
    <t>Il1b</t>
  </si>
  <si>
    <t>0.00098423335991114</t>
  </si>
  <si>
    <t>Wdr72</t>
  </si>
  <si>
    <t>0.0315151138870704</t>
  </si>
  <si>
    <t>0.0065423717795471</t>
  </si>
  <si>
    <t>0.00086319250538847</t>
  </si>
  <si>
    <t>0.00300592243379898</t>
  </si>
  <si>
    <t>Clec4d</t>
  </si>
  <si>
    <t>0.0356944043143603</t>
  </si>
  <si>
    <t>3.34511135308606e-07</t>
  </si>
  <si>
    <t>4.49232112719332e-09</t>
  </si>
  <si>
    <t>0.00035759375560655</t>
  </si>
  <si>
    <t>Capn6</t>
  </si>
  <si>
    <t>0.0306441733506708</t>
  </si>
  <si>
    <t>Scd3</t>
  </si>
  <si>
    <t>0.0498303464245901</t>
  </si>
  <si>
    <t>Folr2</t>
  </si>
  <si>
    <t>3.31612057676237e-08</t>
  </si>
  <si>
    <t>Lrp2</t>
  </si>
  <si>
    <t>0.00211661270802409</t>
  </si>
  <si>
    <t>0.000691027331987136</t>
  </si>
  <si>
    <t>Hcar1</t>
  </si>
  <si>
    <t>0.00488613256697149</t>
  </si>
  <si>
    <t>Dsg4</t>
  </si>
  <si>
    <t>0.0381865660077378</t>
  </si>
  <si>
    <t>0.0135740406196605</t>
  </si>
  <si>
    <t>Itga11</t>
  </si>
  <si>
    <t>0.0107975698154371</t>
  </si>
  <si>
    <t>Tmem229a</t>
  </si>
  <si>
    <t>0.0387429255176708</t>
  </si>
  <si>
    <t>Lrrn4cl</t>
  </si>
  <si>
    <t>0.0207487406937013</t>
  </si>
  <si>
    <t>Tcte1</t>
  </si>
  <si>
    <t>0.0259174930666666</t>
  </si>
  <si>
    <t>2.35733371682136e-05</t>
  </si>
  <si>
    <t>0.000157717188555319</t>
  </si>
  <si>
    <t>Pak3</t>
  </si>
  <si>
    <t>0.0195574486127729</t>
  </si>
  <si>
    <t>Siglece</t>
  </si>
  <si>
    <t>0.000642629042747801</t>
  </si>
  <si>
    <t>0.0252226707084089</t>
  </si>
  <si>
    <t>Adam3</t>
  </si>
  <si>
    <t>0.0288333731889558</t>
  </si>
  <si>
    <t>Fkbp1b</t>
  </si>
  <si>
    <t>0.027266775158795</t>
  </si>
  <si>
    <t>Sspn</t>
  </si>
  <si>
    <t>0.0109120359199682</t>
  </si>
  <si>
    <t>Acvr1c</t>
  </si>
  <si>
    <t>0.0452947657820542</t>
  </si>
  <si>
    <t>Retnla</t>
  </si>
  <si>
    <t>7.75847186428968e-06</t>
  </si>
  <si>
    <t>3.82892106725151e-05</t>
  </si>
  <si>
    <t>Cma1</t>
  </si>
  <si>
    <t>8.66033144076734e-05</t>
  </si>
  <si>
    <t>Siglecf</t>
  </si>
  <si>
    <t>0.0162012400864606</t>
  </si>
  <si>
    <t>2.96192998282275e-05</t>
  </si>
  <si>
    <t>Ccl1</t>
  </si>
  <si>
    <t>0.0395273105430122</t>
  </si>
  <si>
    <t>0.0107168191684876</t>
  </si>
  <si>
    <t>0.0351701665895602</t>
  </si>
  <si>
    <t>Spata20</t>
  </si>
  <si>
    <t>0.00616365556898263</t>
  </si>
  <si>
    <t>Atp1a4</t>
  </si>
  <si>
    <t>0.0297950276655594</t>
  </si>
  <si>
    <t>0.0117245929025503</t>
  </si>
  <si>
    <t>Clec2m</t>
  </si>
  <si>
    <t>0.0333889951966916</t>
  </si>
  <si>
    <t>0.00653473263127179</t>
  </si>
  <si>
    <t>Ina</t>
  </si>
  <si>
    <t>0.0301456745466772</t>
  </si>
  <si>
    <t>Prm2</t>
  </si>
  <si>
    <t>8.41714012143792e-05</t>
  </si>
  <si>
    <t>Smcp</t>
  </si>
  <si>
    <t>0.0229533650809714</t>
  </si>
  <si>
    <t>0.0419615318188992</t>
  </si>
  <si>
    <t>0.0188500213890043</t>
  </si>
  <si>
    <t>0.000274873650772328</t>
  </si>
  <si>
    <t>0.00485546116858479</t>
  </si>
  <si>
    <t>Lrrn4</t>
  </si>
  <si>
    <t>4.7585180145633e-05</t>
  </si>
  <si>
    <t>Calb1</t>
  </si>
  <si>
    <t>0.0085078530689621</t>
  </si>
  <si>
    <t>0.0311570002912863</t>
  </si>
  <si>
    <t>1.22730399545528e-06</t>
  </si>
  <si>
    <t>Kank4</t>
  </si>
  <si>
    <t>0.0272733842409671</t>
  </si>
  <si>
    <t>Ighv12-3</t>
  </si>
  <si>
    <t>0.0428386994174424</t>
  </si>
  <si>
    <t>Fcrl2</t>
  </si>
  <si>
    <t>1.44818102168333e-07</t>
  </si>
  <si>
    <t>0.000229550027042324</t>
  </si>
  <si>
    <t>0.0269105554368432</t>
  </si>
  <si>
    <t>0.00462999750542498</t>
  </si>
  <si>
    <t>1.04986255709144e-07</t>
  </si>
  <si>
    <t>Pcdhga3</t>
  </si>
  <si>
    <t>0.0254260428866173</t>
  </si>
  <si>
    <t>Spz1</t>
  </si>
  <si>
    <t>0.0054932314797149</t>
  </si>
  <si>
    <t>Csmd2</t>
  </si>
  <si>
    <t>0.00420437844117692</t>
  </si>
  <si>
    <t>0.000223021039091131</t>
  </si>
  <si>
    <t>0.010856141975413</t>
  </si>
  <si>
    <t>2.42766260562277e-06</t>
  </si>
  <si>
    <t>Crisp2</t>
  </si>
  <si>
    <t>0.0155302557049149</t>
  </si>
  <si>
    <t>0.0480481239244673</t>
  </si>
  <si>
    <t>Wnt2b</t>
  </si>
  <si>
    <t>0.0294393996544623</t>
  </si>
  <si>
    <t>0.00901208854180844</t>
  </si>
  <si>
    <t>Glb1l2</t>
  </si>
  <si>
    <t>1.25113221021259e-08</t>
  </si>
  <si>
    <t>Ankef1</t>
  </si>
  <si>
    <t>0.00441789502710076</t>
  </si>
  <si>
    <t>0.00314650151741708</t>
  </si>
  <si>
    <t>Sema3d</t>
  </si>
  <si>
    <t>0.00778584056400955</t>
  </si>
  <si>
    <t>Myh15</t>
  </si>
  <si>
    <t>0.0138765530731568</t>
  </si>
  <si>
    <t>0.0168709299302275</t>
  </si>
  <si>
    <t>0.0254508091210708</t>
  </si>
  <si>
    <t>Tshr</t>
  </si>
  <si>
    <t>0.00224732619980102</t>
  </si>
  <si>
    <t>Prm1</t>
  </si>
  <si>
    <t>1.2413210153801e-07</t>
  </si>
  <si>
    <t>Aldh1a2</t>
  </si>
  <si>
    <t>0.00804782098800089</t>
  </si>
  <si>
    <t>2.34793049007257e-09</t>
  </si>
  <si>
    <t>Tdrd6</t>
  </si>
  <si>
    <t>0.0352866175798485</t>
  </si>
  <si>
    <t>Spata18</t>
  </si>
  <si>
    <t>0.0180374622130709</t>
  </si>
  <si>
    <t>Tbx5</t>
  </si>
  <si>
    <t>0.0206180332479335</t>
  </si>
  <si>
    <t>Dnajb8</t>
  </si>
  <si>
    <t>0.0164119588313834</t>
  </si>
  <si>
    <t>Serpina3b</t>
  </si>
  <si>
    <t>0.0113832906366641</t>
  </si>
  <si>
    <t>0.00229049579113321</t>
  </si>
  <si>
    <t>0.0476787630706665</t>
  </si>
  <si>
    <t>0.0170571491867195</t>
  </si>
  <si>
    <t>Actrt2</t>
  </si>
  <si>
    <t>0.0242894558948236</t>
  </si>
  <si>
    <t>0.021714376484696</t>
  </si>
  <si>
    <t>Srp54b</t>
  </si>
  <si>
    <t>0.00154838307002384</t>
  </si>
  <si>
    <t>Gk2</t>
  </si>
  <si>
    <t>0.0154311114161994</t>
  </si>
  <si>
    <t>0.0214729400101557</t>
  </si>
  <si>
    <t>0.001096117284481</t>
  </si>
  <si>
    <t>0.000118462718007133</t>
  </si>
  <si>
    <t>Cdhr18</t>
  </si>
  <si>
    <t>0.0402299159846519</t>
  </si>
  <si>
    <t>Retnlg</t>
  </si>
  <si>
    <t>0.00788913519651528</t>
  </si>
  <si>
    <t>Sult1e1</t>
  </si>
  <si>
    <t>0.00252070261585672</t>
  </si>
  <si>
    <t>Gsc</t>
  </si>
  <si>
    <t>0.0181224333094965</t>
  </si>
  <si>
    <t>Mybphl</t>
  </si>
  <si>
    <t>0.00217203164054097</t>
  </si>
  <si>
    <t>0.0208718478895504</t>
  </si>
  <si>
    <t>Tnp1</t>
  </si>
  <si>
    <t>6.91941364983392e-06</t>
  </si>
  <si>
    <t>Adam5</t>
  </si>
  <si>
    <t>0.00421312645618983</t>
  </si>
  <si>
    <t>Mmp8</t>
  </si>
  <si>
    <t>0.020667801942752</t>
  </si>
  <si>
    <t>Ckmt2</t>
  </si>
  <si>
    <t>0.022089445610099</t>
  </si>
  <si>
    <t>Pcdhb16</t>
  </si>
  <si>
    <t>0.0408783342965708</t>
  </si>
  <si>
    <t>0.00750847796092902</t>
  </si>
  <si>
    <t>Actl9</t>
  </si>
  <si>
    <t>0.00826773373864502</t>
  </si>
  <si>
    <t>Wt1</t>
  </si>
  <si>
    <t>0.00658424307675989</t>
  </si>
  <si>
    <t>Trav15n-2</t>
  </si>
  <si>
    <t>0.00303578809946925</t>
  </si>
  <si>
    <t>Gykl1</t>
  </si>
  <si>
    <t>0.0357645702231147</t>
  </si>
  <si>
    <t>Spem1</t>
  </si>
  <si>
    <t>0.00543817621279921</t>
  </si>
  <si>
    <t>Ighv8-5</t>
  </si>
  <si>
    <t>0.00187926469285345</t>
  </si>
  <si>
    <t>0.0381317069856115</t>
  </si>
  <si>
    <t>Col10a1</t>
  </si>
  <si>
    <t>0.0333651140087828</t>
  </si>
  <si>
    <t>Cmtm2a</t>
  </si>
  <si>
    <t>0.0173048043222919</t>
  </si>
  <si>
    <t>0.0288616703251211</t>
  </si>
  <si>
    <t>3.42708201986527e-14</t>
  </si>
  <si>
    <t>Gsta13</t>
  </si>
  <si>
    <t>0.00997698772178485</t>
  </si>
  <si>
    <t>4.627336931928e-09</t>
  </si>
  <si>
    <t>Pdcl2</t>
  </si>
  <si>
    <t>0.00827111717689561</t>
  </si>
  <si>
    <t>Fscn3</t>
  </si>
  <si>
    <t>0.0122549538076466</t>
  </si>
  <si>
    <t>Allc</t>
  </si>
  <si>
    <t>0.000881794282847645</t>
  </si>
  <si>
    <t>0.00635000819130592</t>
  </si>
  <si>
    <t>Morn5</t>
  </si>
  <si>
    <t>0.0318898638928796</t>
  </si>
  <si>
    <t>H1f9</t>
  </si>
  <si>
    <t>0.0098215162468411</t>
  </si>
  <si>
    <t>Spata3</t>
  </si>
  <si>
    <t>0.00931703390677035</t>
  </si>
  <si>
    <t>Ifnl2</t>
  </si>
  <si>
    <t>0.0268501795169428</t>
  </si>
  <si>
    <t>Ighv1-42</t>
  </si>
  <si>
    <t>0.000362071562030229</t>
  </si>
  <si>
    <t>Prr30</t>
  </si>
  <si>
    <t>0.0292251578253523</t>
  </si>
  <si>
    <t>0.00333433830984874</t>
  </si>
  <si>
    <t>Iqcf2</t>
  </si>
  <si>
    <t>0.0415449535348153</t>
  </si>
  <si>
    <t>Slc16a12</t>
  </si>
  <si>
    <t>0.00428865400146032</t>
  </si>
  <si>
    <t>Ccdc169</t>
  </si>
  <si>
    <t>0.0188856615369622</t>
  </si>
  <si>
    <t>Lyve1</t>
  </si>
  <si>
    <t>8.12989897850166e-12</t>
  </si>
  <si>
    <t>0.000183156844947563</t>
  </si>
  <si>
    <t>Igkv17-121</t>
  </si>
  <si>
    <t>0.00215974011450552</t>
  </si>
  <si>
    <t>Vsig1</t>
  </si>
  <si>
    <t>0.00411653380831251</t>
  </si>
  <si>
    <t>Prlh</t>
  </si>
  <si>
    <t>5.10430718099635</t>
  </si>
  <si>
    <t>0.0011688989353246</t>
  </si>
  <si>
    <t>Nppb</t>
  </si>
  <si>
    <t>4.7026887998133</t>
  </si>
  <si>
    <t>0.000640485160543849</t>
  </si>
  <si>
    <t>3.53406327452646</t>
  </si>
  <si>
    <t>0.0319436926601306</t>
  </si>
  <si>
    <t>Asic3</t>
  </si>
  <si>
    <t>2.91632125357969</t>
  </si>
  <si>
    <t>0.0131825370064729</t>
  </si>
  <si>
    <t>Fbxo24</t>
  </si>
  <si>
    <t>2.89907623299061</t>
  </si>
  <si>
    <t>0.0252846205094631</t>
  </si>
  <si>
    <t>2.89304710683837</t>
  </si>
  <si>
    <t>0.0101851161035877</t>
  </si>
  <si>
    <t>Rho</t>
  </si>
  <si>
    <t>2.79760173000599</t>
  </si>
  <si>
    <t>0.00752968575015745</t>
  </si>
  <si>
    <t>Fstl3</t>
  </si>
  <si>
    <t>2.75281889112515</t>
  </si>
  <si>
    <t>0.0245572364923183</t>
  </si>
  <si>
    <t>2.59386557235447</t>
  </si>
  <si>
    <t>0.033990143615394</t>
  </si>
  <si>
    <t>Ptgir</t>
  </si>
  <si>
    <t>2.43338188755534</t>
  </si>
  <si>
    <t>0.023111281013643</t>
  </si>
  <si>
    <t>Lrrc36</t>
  </si>
  <si>
    <t>2.40266981014562</t>
  </si>
  <si>
    <t>0.00248935355219309</t>
  </si>
  <si>
    <t>Pax6os1</t>
  </si>
  <si>
    <t>2.34629251838253</t>
  </si>
  <si>
    <t>0.00130870409027733</t>
  </si>
  <si>
    <t>Ceacam10</t>
  </si>
  <si>
    <t>2.32183191850969</t>
  </si>
  <si>
    <t>0.0223993953174765</t>
  </si>
  <si>
    <t>2.17924704066931</t>
  </si>
  <si>
    <t>0.00789268461226733</t>
  </si>
  <si>
    <t>Maskbp3</t>
  </si>
  <si>
    <t>2.16568044401424</t>
  </si>
  <si>
    <t>0.0154246421857233</t>
  </si>
  <si>
    <t>Prss53</t>
  </si>
  <si>
    <t>2.15772857788222</t>
  </si>
  <si>
    <t>0.00643435826220909</t>
  </si>
  <si>
    <t>Kcnv2</t>
  </si>
  <si>
    <t>2.04816758635109</t>
  </si>
  <si>
    <t>0.0453647670605757</t>
  </si>
  <si>
    <t>1.99500317761199</t>
  </si>
  <si>
    <t>0.0264824584887084</t>
  </si>
  <si>
    <t>Prl2c2</t>
  </si>
  <si>
    <t>1.95345924515453</t>
  </si>
  <si>
    <t>0.0453996723823412</t>
  </si>
  <si>
    <t>Chst5</t>
  </si>
  <si>
    <t>1.94600049874498</t>
  </si>
  <si>
    <t>0.000118322377429361</t>
  </si>
  <si>
    <t>1.90540615459611</t>
  </si>
  <si>
    <t>0.0344395035466302</t>
  </si>
  <si>
    <t>Dlx3</t>
  </si>
  <si>
    <t>1.85103372646157</t>
  </si>
  <si>
    <t>0.0473457317526767</t>
  </si>
  <si>
    <t>1.80429424422948</t>
  </si>
  <si>
    <t>0.00654215755430976</t>
  </si>
  <si>
    <t>1.79441820647813</t>
  </si>
  <si>
    <t>0.0196994037897484</t>
  </si>
  <si>
    <t>Tcam1</t>
  </si>
  <si>
    <t>1.76537670836819</t>
  </si>
  <si>
    <t>0.0389417704139943</t>
  </si>
  <si>
    <t>BB031773</t>
  </si>
  <si>
    <t>1.71217420332469</t>
  </si>
  <si>
    <t>0.023739173224184</t>
  </si>
  <si>
    <t>Emilin3</t>
  </si>
  <si>
    <t>1.62545297436511</t>
  </si>
  <si>
    <t>0.0206874395856841</t>
  </si>
  <si>
    <t>Mogat1</t>
  </si>
  <si>
    <t>1.61953220299172</t>
  </si>
  <si>
    <t>0.0180986249387651</t>
  </si>
  <si>
    <t>Snai1</t>
  </si>
  <si>
    <t>1.56962857538818</t>
  </si>
  <si>
    <t>0.0476058216633316</t>
  </si>
  <si>
    <t>Alms1-ps2</t>
  </si>
  <si>
    <t>1.55620664565981</t>
  </si>
  <si>
    <t>0.0227989001549387</t>
  </si>
  <si>
    <t>Galnt15</t>
  </si>
  <si>
    <t>1.45981195218671</t>
  </si>
  <si>
    <t>0.00491734198347787</t>
  </si>
  <si>
    <t>Isl1</t>
  </si>
  <si>
    <t>1.45292517556015</t>
  </si>
  <si>
    <t>0.0449669422588742</t>
  </si>
  <si>
    <t>1.4286894904982</t>
  </si>
  <si>
    <t>0.00741503765493821</t>
  </si>
  <si>
    <t>1.40570879231965</t>
  </si>
  <si>
    <t>0.0213339223236199</t>
  </si>
  <si>
    <t>Dhrs13os</t>
  </si>
  <si>
    <t>1.40000732229406</t>
  </si>
  <si>
    <t>0.0485367529886953</t>
  </si>
  <si>
    <t>1.37991024054179</t>
  </si>
  <si>
    <t>0.0389262876693077</t>
  </si>
  <si>
    <t>1.35905694182095</t>
  </si>
  <si>
    <t>0.000353566089754999</t>
  </si>
  <si>
    <t>Defb42</t>
  </si>
  <si>
    <t>1.31618443920064</t>
  </si>
  <si>
    <t>0.0343261613496676</t>
  </si>
  <si>
    <t>Lrrc71</t>
  </si>
  <si>
    <t>1.30880993741459</t>
  </si>
  <si>
    <t>0.0391564654619126</t>
  </si>
  <si>
    <t>Ptgfr</t>
  </si>
  <si>
    <t>1.29340236762822</t>
  </si>
  <si>
    <t>0.0266268788379674</t>
  </si>
  <si>
    <t>Msx2</t>
  </si>
  <si>
    <t>1.26706280916529</t>
  </si>
  <si>
    <t>0.0265529156791519</t>
  </si>
  <si>
    <t>1.25855183663767</t>
  </si>
  <si>
    <t>0.00272887645771816</t>
  </si>
  <si>
    <t>1.18748014505699</t>
  </si>
  <si>
    <t>0.011805110908012</t>
  </si>
  <si>
    <t>1.1383201343553</t>
  </si>
  <si>
    <t>0.00683936370182607</t>
  </si>
  <si>
    <t>1.13048429403629</t>
  </si>
  <si>
    <t>0.00861872434341206</t>
  </si>
  <si>
    <t>Zfp1001</t>
  </si>
  <si>
    <t>1.12915544963929</t>
  </si>
  <si>
    <t>0.0345027617239283</t>
  </si>
  <si>
    <t>Rnls</t>
  </si>
  <si>
    <t>1.09737521535103</t>
  </si>
  <si>
    <t>0.0224824223042466</t>
  </si>
  <si>
    <t>1.09687440266863</t>
  </si>
  <si>
    <t>0.0357433194087825</t>
  </si>
  <si>
    <t>Myo15a</t>
  </si>
  <si>
    <t>1.08744533893616</t>
  </si>
  <si>
    <t>0.0424552879233544</t>
  </si>
  <si>
    <t>Agbl2</t>
  </si>
  <si>
    <t>1.07665095248478</t>
  </si>
  <si>
    <t>0.0147852164995556</t>
  </si>
  <si>
    <t>Acsm5</t>
  </si>
  <si>
    <t>1.06814707620634</t>
  </si>
  <si>
    <t>0.00812508366599802</t>
  </si>
  <si>
    <t>1.01343216758417</t>
  </si>
  <si>
    <t>0.0460340384582833</t>
  </si>
  <si>
    <t>1.00712700523825</t>
  </si>
  <si>
    <t>0.00209195413913855</t>
  </si>
  <si>
    <t>1.00475070821023</t>
  </si>
  <si>
    <t>0.00543713361503647</t>
  </si>
  <si>
    <t>0.0145272137779615</t>
  </si>
  <si>
    <t>0.0482696073691213</t>
  </si>
  <si>
    <t>Phactr1</t>
  </si>
  <si>
    <t>0.0405912964063931</t>
  </si>
  <si>
    <t>Cage1</t>
  </si>
  <si>
    <t>0.0318448900743784</t>
  </si>
  <si>
    <t>Fgf13</t>
  </si>
  <si>
    <t>0.02164111839673</t>
  </si>
  <si>
    <t>0.0451685510911524</t>
  </si>
  <si>
    <t>0.00786091139092814</t>
  </si>
  <si>
    <t>0.0161634816043093</t>
  </si>
  <si>
    <t>Efna3</t>
  </si>
  <si>
    <t>0.0252181203210849</t>
  </si>
  <si>
    <t>0.00864201908028609</t>
  </si>
  <si>
    <t>0.00264658011566466</t>
  </si>
  <si>
    <t>0.0149182650317836</t>
  </si>
  <si>
    <t>0.0309348254863418</t>
  </si>
  <si>
    <t>Pcdh10</t>
  </si>
  <si>
    <t>0.00712877096076574</t>
  </si>
  <si>
    <t>0.0386617960184804</t>
  </si>
  <si>
    <t>Lix1</t>
  </si>
  <si>
    <t>0.0221060363999481</t>
  </si>
  <si>
    <t>0.00295659465937706</t>
  </si>
  <si>
    <t>0.0488870722253629</t>
  </si>
  <si>
    <t>Fbxl16</t>
  </si>
  <si>
    <t>0.0406032064200741</t>
  </si>
  <si>
    <t>0.0272778943421924</t>
  </si>
  <si>
    <t>Lrrc9</t>
  </si>
  <si>
    <t>0.00840109610817773</t>
  </si>
  <si>
    <t>Vgf</t>
  </si>
  <si>
    <t>0.00901269319898596</t>
  </si>
  <si>
    <t>0.0285729040339639</t>
  </si>
  <si>
    <t>0.0242376358180982</t>
  </si>
  <si>
    <t>Ppp1r1a</t>
  </si>
  <si>
    <t>0.0208940791146176</t>
  </si>
  <si>
    <t>Mdga1</t>
  </si>
  <si>
    <t>0.013506976931789</t>
  </si>
  <si>
    <t>0.036027027440067</t>
  </si>
  <si>
    <t>0.0107455275307495</t>
  </si>
  <si>
    <t>0.00779286317178794</t>
  </si>
  <si>
    <t>Kcnh6</t>
  </si>
  <si>
    <t>0.0125509023561095</t>
  </si>
  <si>
    <t>Rab26</t>
  </si>
  <si>
    <t>0.0450908257921612</t>
  </si>
  <si>
    <t>0.0265995483244283</t>
  </si>
  <si>
    <t>Dok6</t>
  </si>
  <si>
    <t>0.00604103151080302</t>
  </si>
  <si>
    <t>Chd5</t>
  </si>
  <si>
    <t>0.00882035687434718</t>
  </si>
  <si>
    <t>Ptpn14</t>
  </si>
  <si>
    <t>0.0068424842990809</t>
  </si>
  <si>
    <t>0.0483408044703052</t>
  </si>
  <si>
    <t>Kcnb2</t>
  </si>
  <si>
    <t>0.0252730708324975</t>
  </si>
  <si>
    <t>Iqub</t>
  </si>
  <si>
    <t>0.0240246077270001</t>
  </si>
  <si>
    <t>Crb2</t>
  </si>
  <si>
    <t>0.000703622368695979</t>
  </si>
  <si>
    <t>0.0174111020454993</t>
  </si>
  <si>
    <t>0.0209910080377826</t>
  </si>
  <si>
    <t>Pcdhb6</t>
  </si>
  <si>
    <t>0.00748512777298206</t>
  </si>
  <si>
    <t>0.0257199242650066</t>
  </si>
  <si>
    <t>0.0460408255798276</t>
  </si>
  <si>
    <t>Gabra4</t>
  </si>
  <si>
    <t>0.0199838755195198</t>
  </si>
  <si>
    <t>0.000149320497894907</t>
  </si>
  <si>
    <t>0.0116839598814181</t>
  </si>
  <si>
    <t>0.00615985592155421</t>
  </si>
  <si>
    <t>0.020794973816232</t>
  </si>
  <si>
    <t>0.0023659265665752</t>
  </si>
  <si>
    <t>Ephb6</t>
  </si>
  <si>
    <t>0.0106307038871026</t>
  </si>
  <si>
    <t>0.0169457385911192</t>
  </si>
  <si>
    <t>Npr3</t>
  </si>
  <si>
    <t>0.0087161058281258</t>
  </si>
  <si>
    <t>0.0315313428363849</t>
  </si>
  <si>
    <t>0.0044367270927454</t>
  </si>
  <si>
    <t>0.0188858801400761</t>
  </si>
  <si>
    <t>Spp2</t>
  </si>
  <si>
    <t>0.0396996519953204</t>
  </si>
  <si>
    <t>0.046836375623502</t>
  </si>
  <si>
    <t>Pcdh20</t>
  </si>
  <si>
    <t>0.02325659701084</t>
  </si>
  <si>
    <t>Ier5l</t>
  </si>
  <si>
    <t>0.0203609889912624</t>
  </si>
  <si>
    <t>Ntsr1</t>
  </si>
  <si>
    <t>0.0112058359050029</t>
  </si>
  <si>
    <t>0.0417828962836227</t>
  </si>
  <si>
    <t>Entrep2</t>
  </si>
  <si>
    <t>0.0392106320473558</t>
  </si>
  <si>
    <t>0.0412526567332238</t>
  </si>
  <si>
    <t>Gpc4</t>
  </si>
  <si>
    <t>0.0251637703469842</t>
  </si>
  <si>
    <t>0.00567539568795971</t>
  </si>
  <si>
    <t>0.026963505270163</t>
  </si>
  <si>
    <t>0.0281643207752609</t>
  </si>
  <si>
    <t>Syt6</t>
  </si>
  <si>
    <t>0.0116673003535246</t>
  </si>
  <si>
    <t>0.00236226876454657</t>
  </si>
  <si>
    <t>Tmem217rt</t>
  </si>
  <si>
    <t>0.0326333901497688</t>
  </si>
  <si>
    <t>Creg2</t>
  </si>
  <si>
    <t>0.0273366877269304</t>
  </si>
  <si>
    <t>Rap2b</t>
  </si>
  <si>
    <t>0.0185517689397014</t>
  </si>
  <si>
    <t>Fam163a</t>
  </si>
  <si>
    <t>0.00329226641904157</t>
  </si>
  <si>
    <t>Gpr21</t>
  </si>
  <si>
    <t>0.0424174484228102</t>
  </si>
  <si>
    <t>Sh3rf1</t>
  </si>
  <si>
    <t>0.00735356022661381</t>
  </si>
  <si>
    <t>Fam131a</t>
  </si>
  <si>
    <t>0.0278027063400384</t>
  </si>
  <si>
    <t>Neurl3</t>
  </si>
  <si>
    <t>0.0015429037986363</t>
  </si>
  <si>
    <t>Cmip</t>
  </si>
  <si>
    <t>0.0128944567107451</t>
  </si>
  <si>
    <t>0.023029943214179</t>
  </si>
  <si>
    <t>0.000762854125124336</t>
  </si>
  <si>
    <t>Frrs1</t>
  </si>
  <si>
    <t>0.0102545546872212</t>
  </si>
  <si>
    <t>Sox1ot</t>
  </si>
  <si>
    <t>0.019863962939803</t>
  </si>
  <si>
    <t>0.0454427122939939</t>
  </si>
  <si>
    <t>C1ql2</t>
  </si>
  <si>
    <t>0.00998322678705392</t>
  </si>
  <si>
    <t>0.0204439563994607</t>
  </si>
  <si>
    <t>Pcdh1</t>
  </si>
  <si>
    <t>0.0338697033420478</t>
  </si>
  <si>
    <t>Rcor2</t>
  </si>
  <si>
    <t>0.0186553476811857</t>
  </si>
  <si>
    <t>0.0179774616689909</t>
  </si>
  <si>
    <t>0.00824011607122755</t>
  </si>
  <si>
    <t>0.0085200383783046</t>
  </si>
  <si>
    <t>Galntl6</t>
  </si>
  <si>
    <t>0.0150269924345281</t>
  </si>
  <si>
    <t>Gsg1l</t>
  </si>
  <si>
    <t>0.00975061390936375</t>
  </si>
  <si>
    <t>0.00215888747770887</t>
  </si>
  <si>
    <t>Rasgrf2</t>
  </si>
  <si>
    <t>0.00364598956873257</t>
  </si>
  <si>
    <t>0.0151758358974274</t>
  </si>
  <si>
    <t>Cbln2</t>
  </si>
  <si>
    <t>0.000884819804622553</t>
  </si>
  <si>
    <t>0.0300770803578172</t>
  </si>
  <si>
    <t>Gpr149</t>
  </si>
  <si>
    <t>0.00552512817072273</t>
  </si>
  <si>
    <t>Ak8</t>
  </si>
  <si>
    <t>0.0431919604879762</t>
  </si>
  <si>
    <t>0.00770538049790191</t>
  </si>
  <si>
    <t>0.0355859719787855</t>
  </si>
  <si>
    <t>0.0197853598217462</t>
  </si>
  <si>
    <t>Ppp1r3g</t>
  </si>
  <si>
    <t>0.0270827562136739</t>
  </si>
  <si>
    <t>Stard8</t>
  </si>
  <si>
    <t>0.0184542283789445</t>
  </si>
  <si>
    <t>Cldn1</t>
  </si>
  <si>
    <t>0.0222735241254584</t>
  </si>
  <si>
    <t>Hkdc1</t>
  </si>
  <si>
    <t>0.0486294463838348</t>
  </si>
  <si>
    <t>Robo2</t>
  </si>
  <si>
    <t>0.0153976402290177</t>
  </si>
  <si>
    <t>Adgrb2</t>
  </si>
  <si>
    <t>0.0186987761447579</t>
  </si>
  <si>
    <t>0.0133710095666683</t>
  </si>
  <si>
    <t>0.0433949552710269</t>
  </si>
  <si>
    <t>0.000118739251205647</t>
  </si>
  <si>
    <t>Epha7</t>
  </si>
  <si>
    <t>0.0192698155306777</t>
  </si>
  <si>
    <t>0.0223174391873958</t>
  </si>
  <si>
    <t>Tmem191</t>
  </si>
  <si>
    <t>0.00401001481234659</t>
  </si>
  <si>
    <t>Dnajb5</t>
  </si>
  <si>
    <t>0.0243893099260452</t>
  </si>
  <si>
    <t>0.0189193796284432</t>
  </si>
  <si>
    <t>0.0483376523196868</t>
  </si>
  <si>
    <t>0.0251125063252539</t>
  </si>
  <si>
    <t>Grp</t>
  </si>
  <si>
    <t>0.0212434672464541</t>
  </si>
  <si>
    <t>0.00468574440236359</t>
  </si>
  <si>
    <t>Hrh3</t>
  </si>
  <si>
    <t>0.0105061868555103</t>
  </si>
  <si>
    <t>Drc1</t>
  </si>
  <si>
    <t>0.0214994958095122</t>
  </si>
  <si>
    <t>0.00205784274066082</t>
  </si>
  <si>
    <t>0.0430565311565765</t>
  </si>
  <si>
    <t>Per2</t>
  </si>
  <si>
    <t>1.60896479287562e-05</t>
  </si>
  <si>
    <t>0.0321933720794305</t>
  </si>
  <si>
    <t>0.00634612891815483</t>
  </si>
  <si>
    <t>Kcna4</t>
  </si>
  <si>
    <t>0.0247320543822257</t>
  </si>
  <si>
    <t>0.0242242405415068</t>
  </si>
  <si>
    <t>Dyrk2</t>
  </si>
  <si>
    <t>0.0336122294598346</t>
  </si>
  <si>
    <t>Kctd4</t>
  </si>
  <si>
    <t>0.0143729656969371</t>
  </si>
  <si>
    <t>0.0497801126558449</t>
  </si>
  <si>
    <t>0.0377999570802556</t>
  </si>
  <si>
    <t>0.0240129655367517</t>
  </si>
  <si>
    <t>0.00582572877894128</t>
  </si>
  <si>
    <t>0.00459653080375206</t>
  </si>
  <si>
    <t>Col11a1</t>
  </si>
  <si>
    <t>0.017515173151095</t>
  </si>
  <si>
    <t>Erf</t>
  </si>
  <si>
    <t>0.017279241569034</t>
  </si>
  <si>
    <t>Mpp2</t>
  </si>
  <si>
    <t>0.00645476578990176</t>
  </si>
  <si>
    <t>0.00268750864626054</t>
  </si>
  <si>
    <t>Xkr4</t>
  </si>
  <si>
    <t>0.0299965167828283</t>
  </si>
  <si>
    <t>0.0253879438379139</t>
  </si>
  <si>
    <t>Stc1</t>
  </si>
  <si>
    <t>0.0448903002610533</t>
  </si>
  <si>
    <t>0.00453369237728899</t>
  </si>
  <si>
    <t>0.016728564441459</t>
  </si>
  <si>
    <t>Htr2a</t>
  </si>
  <si>
    <t>0.0162579618518822</t>
  </si>
  <si>
    <t>0.00381994601847745</t>
  </si>
  <si>
    <t>Mmd</t>
  </si>
  <si>
    <t>0.0191001114429957</t>
  </si>
  <si>
    <t>0.00931917520518661</t>
  </si>
  <si>
    <t>0.0090417201390174</t>
  </si>
  <si>
    <t>Thsd7b</t>
  </si>
  <si>
    <t>0.00782826766379731</t>
  </si>
  <si>
    <t>Slc24a4</t>
  </si>
  <si>
    <t>0.0137934288311832</t>
  </si>
  <si>
    <t>Ly6h</t>
  </si>
  <si>
    <t>0.00731045738057044</t>
  </si>
  <si>
    <t>0.00565888394719031</t>
  </si>
  <si>
    <t>0.00403229855749889</t>
  </si>
  <si>
    <t>0.0263167397781789</t>
  </si>
  <si>
    <t>0.0184526701857074</t>
  </si>
  <si>
    <t>0.0172840295792649</t>
  </si>
  <si>
    <t>Miat</t>
  </si>
  <si>
    <t>0.00147488096360326</t>
  </si>
  <si>
    <t>0.00183065545132363</t>
  </si>
  <si>
    <t>Tlr13</t>
  </si>
  <si>
    <t>0.0113498246917562</t>
  </si>
  <si>
    <t>0.013152574334061</t>
  </si>
  <si>
    <t>Josd1-ps</t>
  </si>
  <si>
    <t>0.00830270589658622</t>
  </si>
  <si>
    <t>0.0156127712695224</t>
  </si>
  <si>
    <t>0.0128619028300948</t>
  </si>
  <si>
    <t>Necab1</t>
  </si>
  <si>
    <t>0.0140172920621042</t>
  </si>
  <si>
    <t>Pdzd2</t>
  </si>
  <si>
    <t>0.00864242111560095</t>
  </si>
  <si>
    <t>0.00397811097776197</t>
  </si>
  <si>
    <t>0.0115698703892288</t>
  </si>
  <si>
    <t>0.0317419729027153</t>
  </si>
  <si>
    <t>Kcna5</t>
  </si>
  <si>
    <t>0.00962427389406851</t>
  </si>
  <si>
    <t>0.00742272860399691</t>
  </si>
  <si>
    <t>0.00975581943301771</t>
  </si>
  <si>
    <t>0.0397033740661425</t>
  </si>
  <si>
    <t>Pdyn</t>
  </si>
  <si>
    <t>0.0499433627082612</t>
  </si>
  <si>
    <t>7.12047019029543e-06</t>
  </si>
  <si>
    <t>0.0135017354884288</t>
  </si>
  <si>
    <t>0.000218270866703056</t>
  </si>
  <si>
    <t>0.00136298908721037</t>
  </si>
  <si>
    <t>Mchr1</t>
  </si>
  <si>
    <t>0.0308387351909509</t>
  </si>
  <si>
    <t>0.0039971108333228</t>
  </si>
  <si>
    <t>0.00516793353020002</t>
  </si>
  <si>
    <t>0.0124132847962205</t>
  </si>
  <si>
    <t>Ark2c</t>
  </si>
  <si>
    <t>0.0245098708527484</t>
  </si>
  <si>
    <t>Plekhg5</t>
  </si>
  <si>
    <t>0.0277842159529238</t>
  </si>
  <si>
    <t>Fbp2</t>
  </si>
  <si>
    <t>0.0119889769628155</t>
  </si>
  <si>
    <t>0.00206649001658761</t>
  </si>
  <si>
    <t>Gabra5</t>
  </si>
  <si>
    <t>0.012051036089516</t>
  </si>
  <si>
    <t>0.011950630717167</t>
  </si>
  <si>
    <t>Gabrg3</t>
  </si>
  <si>
    <t>0.00722859290281181</t>
  </si>
  <si>
    <t>0.0122417735594631</t>
  </si>
  <si>
    <t>Brinp2</t>
  </si>
  <si>
    <t>0.00672734620029885</t>
  </si>
  <si>
    <t>Dclk3</t>
  </si>
  <si>
    <t>0.0112941040960851</t>
  </si>
  <si>
    <t>Sox3</t>
  </si>
  <si>
    <t>0.0152247362203451</t>
  </si>
  <si>
    <t>Adamtsl2</t>
  </si>
  <si>
    <t>0.0298960820195876</t>
  </si>
  <si>
    <t>H3c15</t>
  </si>
  <si>
    <t>0.0170826830007915</t>
  </si>
  <si>
    <t>0.00177623282308538</t>
  </si>
  <si>
    <t>0.046160537625831</t>
  </si>
  <si>
    <t>Zfp575</t>
  </si>
  <si>
    <t>0.0106553917269144</t>
  </si>
  <si>
    <t>Tmem132b</t>
  </si>
  <si>
    <t>0.00864912257836646</t>
  </si>
  <si>
    <t>Dgkb</t>
  </si>
  <si>
    <t>0.0116580383294293</t>
  </si>
  <si>
    <t>0.0064180432642983</t>
  </si>
  <si>
    <t>0.00678742226001448</t>
  </si>
  <si>
    <t>Stoml3</t>
  </si>
  <si>
    <t>0.0427554452064116</t>
  </si>
  <si>
    <t>Ces2e</t>
  </si>
  <si>
    <t>0.0142524646081637</t>
  </si>
  <si>
    <t>0.0005703203348188</t>
  </si>
  <si>
    <t>Nmbr</t>
  </si>
  <si>
    <t>0.0391262325656031</t>
  </si>
  <si>
    <t>Tmem184a</t>
  </si>
  <si>
    <t>0.0356347307612866</t>
  </si>
  <si>
    <t>0.0130431822162863</t>
  </si>
  <si>
    <t>Hs3st4</t>
  </si>
  <si>
    <t>0.00498059705778281</t>
  </si>
  <si>
    <t>Itga8</t>
  </si>
  <si>
    <t>0.017720019849721</t>
  </si>
  <si>
    <t>Sertm1</t>
  </si>
  <si>
    <t>0.0109037341927788</t>
  </si>
  <si>
    <t>Slc44a5</t>
  </si>
  <si>
    <t>0.0238492513679046</t>
  </si>
  <si>
    <t>0.0124380195024314</t>
  </si>
  <si>
    <t>0.00749568362542218</t>
  </si>
  <si>
    <t>0.0337013750077332</t>
  </si>
  <si>
    <t>Il34</t>
  </si>
  <si>
    <t>0.00752083867726334</t>
  </si>
  <si>
    <t>0.000600351782476366</t>
  </si>
  <si>
    <t>C1ql3</t>
  </si>
  <si>
    <t>0.0114651588268233</t>
  </si>
  <si>
    <t>0.0172101297536357</t>
  </si>
  <si>
    <t>0.00145236079743807</t>
  </si>
  <si>
    <t>0.0436687372465996</t>
  </si>
  <si>
    <t>Cfap45</t>
  </si>
  <si>
    <t>0.000396686452238074</t>
  </si>
  <si>
    <t>Chst1</t>
  </si>
  <si>
    <t>0.00594861758767391</t>
  </si>
  <si>
    <t>0.0108468748186765</t>
  </si>
  <si>
    <t>0.0445938977421961</t>
  </si>
  <si>
    <t>Dapk1</t>
  </si>
  <si>
    <t>0.00865047832885487</t>
  </si>
  <si>
    <t>Doc2a</t>
  </si>
  <si>
    <t>0.000732825147076663</t>
  </si>
  <si>
    <t>0.000394532458016021</t>
  </si>
  <si>
    <t>Rgs9</t>
  </si>
  <si>
    <t>0.00316640656384845</t>
  </si>
  <si>
    <t>Col9a1</t>
  </si>
  <si>
    <t>0.0420581009231094</t>
  </si>
  <si>
    <t>Slc30a3</t>
  </si>
  <si>
    <t>0.0128873331764575</t>
  </si>
  <si>
    <t>Pakap</t>
  </si>
  <si>
    <t>0.0138645878354558</t>
  </si>
  <si>
    <t>0.0276324515855573</t>
  </si>
  <si>
    <t>0.00810043107316523</t>
  </si>
  <si>
    <t>Gng7</t>
  </si>
  <si>
    <t>0.00521791230883559</t>
  </si>
  <si>
    <t>Lrrtm4</t>
  </si>
  <si>
    <t>0.0033759412718333</t>
  </si>
  <si>
    <t>0.0243701944403714</t>
  </si>
  <si>
    <t>0.0100453386241905</t>
  </si>
  <si>
    <t>Kcnh7</t>
  </si>
  <si>
    <t>0.0118677075095876</t>
  </si>
  <si>
    <t>Scn3a</t>
  </si>
  <si>
    <t>0.00188885751942877</t>
  </si>
  <si>
    <t>0.00834837388816273</t>
  </si>
  <si>
    <t>0.00187622453994641</t>
  </si>
  <si>
    <t>0.00815429357232829</t>
  </si>
  <si>
    <t>0.000752558424357141</t>
  </si>
  <si>
    <t>0.0355383232317582</t>
  </si>
  <si>
    <t>Nexmif</t>
  </si>
  <si>
    <t>0.00134091800336768</t>
  </si>
  <si>
    <t>0.0299299760238241</t>
  </si>
  <si>
    <t>Ldb2</t>
  </si>
  <si>
    <t>0.00212303917542155</t>
  </si>
  <si>
    <t>0.0379104542396084</t>
  </si>
  <si>
    <t>Asic4</t>
  </si>
  <si>
    <t>0.00158815791723151</t>
  </si>
  <si>
    <t>0.01498378213989</t>
  </si>
  <si>
    <t>0.00838975931261902</t>
  </si>
  <si>
    <t>Hs3st2</t>
  </si>
  <si>
    <t>0.0152637680666009</t>
  </si>
  <si>
    <t>0.0101707724088547</t>
  </si>
  <si>
    <t>0.0263601944368783</t>
  </si>
  <si>
    <t>Dusp14</t>
  </si>
  <si>
    <t>0.00659083005675165</t>
  </si>
  <si>
    <t>0.00228657411389953</t>
  </si>
  <si>
    <t>Lrrc55</t>
  </si>
  <si>
    <t>0.00238689837231941</t>
  </si>
  <si>
    <t>Lrfn2</t>
  </si>
  <si>
    <t>0.00680912153130093</t>
  </si>
  <si>
    <t>Spata2l</t>
  </si>
  <si>
    <t>0.0041750150848292</t>
  </si>
  <si>
    <t>Igsf9</t>
  </si>
  <si>
    <t>0.0186603690876768</t>
  </si>
  <si>
    <t>Crhbp</t>
  </si>
  <si>
    <t>0.00597042855515724</t>
  </si>
  <si>
    <t>Rnaset2b</t>
  </si>
  <si>
    <t>0.0318910386723532</t>
  </si>
  <si>
    <t>Lrrtm1</t>
  </si>
  <si>
    <t>0.00198817098127062</t>
  </si>
  <si>
    <t>Mroh7</t>
  </si>
  <si>
    <t>0.00713035298947148</t>
  </si>
  <si>
    <t>0.0436611842257108</t>
  </si>
  <si>
    <t>0.0134766961718143</t>
  </si>
  <si>
    <t>0.000259084971204929</t>
  </si>
  <si>
    <t>0.00240161803006569</t>
  </si>
  <si>
    <t>0.010131933230667</t>
  </si>
  <si>
    <t>Npy1r</t>
  </si>
  <si>
    <t>0.00755056427726893</t>
  </si>
  <si>
    <t>Kcng2</t>
  </si>
  <si>
    <t>0.0141829371579446</t>
  </si>
  <si>
    <t>Liat1</t>
  </si>
  <si>
    <t>0.0312123616771369</t>
  </si>
  <si>
    <t>0.00863660096904306</t>
  </si>
  <si>
    <t>Hmgb1-ps3</t>
  </si>
  <si>
    <t>0.0118348789367137</t>
  </si>
  <si>
    <t>0.00141637862767564</t>
  </si>
  <si>
    <t>Rspo2</t>
  </si>
  <si>
    <t>0.0454837257632888</t>
  </si>
  <si>
    <t>Rxrg</t>
  </si>
  <si>
    <t>0.00180439026955288</t>
  </si>
  <si>
    <t>Adrb1</t>
  </si>
  <si>
    <t>0.0159500445823506</t>
  </si>
  <si>
    <t>Trpv6</t>
  </si>
  <si>
    <t>0.0131148642055491</t>
  </si>
  <si>
    <t>0.017019133859073</t>
  </si>
  <si>
    <t>Rxfp3</t>
  </si>
  <si>
    <t>0.00297776716732626</t>
  </si>
  <si>
    <t>Cdkl4</t>
  </si>
  <si>
    <t>0.0175098766859948</t>
  </si>
  <si>
    <t>Gucy2f</t>
  </si>
  <si>
    <t>0.0271394187224359</t>
  </si>
  <si>
    <t>Pcsk5</t>
  </si>
  <si>
    <t>0.00195748773405652</t>
  </si>
  <si>
    <t>0.0372345106134955</t>
  </si>
  <si>
    <t>0.00125754037730913</t>
  </si>
  <si>
    <t>Ncan</t>
  </si>
  <si>
    <t>0.0476604568122081</t>
  </si>
  <si>
    <t>Rps15a-ps6</t>
  </si>
  <si>
    <t>0.0387642673045551</t>
  </si>
  <si>
    <t>0.0165573706207658</t>
  </si>
  <si>
    <t>0.0145884915127987</t>
  </si>
  <si>
    <t>Prdm16os</t>
  </si>
  <si>
    <t>0.00509893540927514</t>
  </si>
  <si>
    <t>0.00593733535998867</t>
  </si>
  <si>
    <t>0.000451392497701191</t>
  </si>
  <si>
    <t>0.00812229401537323</t>
  </si>
  <si>
    <t>0.0252913215944489</t>
  </si>
  <si>
    <t>Ccn4</t>
  </si>
  <si>
    <t>0.0327231011496567</t>
  </si>
  <si>
    <t>0.00289010031643797</t>
  </si>
  <si>
    <t>0.00364580162569398</t>
  </si>
  <si>
    <t>Wnt9a</t>
  </si>
  <si>
    <t>0.0238620641809149</t>
  </si>
  <si>
    <t>Slc7a9</t>
  </si>
  <si>
    <t>0.0383863860839686</t>
  </si>
  <si>
    <t>0.00416826692510794</t>
  </si>
  <si>
    <t>Chsy3</t>
  </si>
  <si>
    <t>0.00695604033658329</t>
  </si>
  <si>
    <t>0.008369775893097</t>
  </si>
  <si>
    <t>0.00227901094119633</t>
  </si>
  <si>
    <t>Oprd1</t>
  </si>
  <si>
    <t>0.00536298707185124</t>
  </si>
  <si>
    <t>Tmem200a</t>
  </si>
  <si>
    <t>0.000896877845623852</t>
  </si>
  <si>
    <t>0.000868871532732718</t>
  </si>
  <si>
    <t>Syt17</t>
  </si>
  <si>
    <t>0.00478777919395761</t>
  </si>
  <si>
    <t>Mrip-ps</t>
  </si>
  <si>
    <t>0.0476668062671516</t>
  </si>
  <si>
    <t>0.00530753837287381</t>
  </si>
  <si>
    <t>Stk32c</t>
  </si>
  <si>
    <t>0.0414850585955794</t>
  </si>
  <si>
    <t>0.00351721834935827</t>
  </si>
  <si>
    <t>Grhl3</t>
  </si>
  <si>
    <t>0.0301399369845136</t>
  </si>
  <si>
    <t>Pcdh8</t>
  </si>
  <si>
    <t>0.000723815371144984</t>
  </si>
  <si>
    <t>0.00966463100127036</t>
  </si>
  <si>
    <t>0.00418662948347614</t>
  </si>
  <si>
    <t>0.0447262096672331</t>
  </si>
  <si>
    <t>0.000118895503756973</t>
  </si>
  <si>
    <t>Scn3b</t>
  </si>
  <si>
    <t>0.0387156369928649</t>
  </si>
  <si>
    <t>Sstr1</t>
  </si>
  <si>
    <t>0.00494632120497699</t>
  </si>
  <si>
    <t>Otof</t>
  </si>
  <si>
    <t>7.72161646581902e-05</t>
  </si>
  <si>
    <t>Lrp8os2</t>
  </si>
  <si>
    <t>0.0486885622648391</t>
  </si>
  <si>
    <t>Tafa1</t>
  </si>
  <si>
    <t>0.00249376593527469</t>
  </si>
  <si>
    <t>Trpc6</t>
  </si>
  <si>
    <t>0.0298101578772203</t>
  </si>
  <si>
    <t>0.0461818450195064</t>
  </si>
  <si>
    <t>Nek10</t>
  </si>
  <si>
    <t>0.0497545919149655</t>
  </si>
  <si>
    <t>0.00583474712234711</t>
  </si>
  <si>
    <t>Ypel1</t>
  </si>
  <si>
    <t>0.0062772653211539</t>
  </si>
  <si>
    <t>Serpinb8</t>
  </si>
  <si>
    <t>0.0170999888498049</t>
  </si>
  <si>
    <t>0.0188140598637133</t>
  </si>
  <si>
    <t>Gpr52</t>
  </si>
  <si>
    <t>0.0178409968539433</t>
  </si>
  <si>
    <t>0.00238820389718599</t>
  </si>
  <si>
    <t>Adra1d</t>
  </si>
  <si>
    <t>0.00781890105990669</t>
  </si>
  <si>
    <t>Arsj</t>
  </si>
  <si>
    <t>0.0442018235154317</t>
  </si>
  <si>
    <t>0.00377555584087302</t>
  </si>
  <si>
    <t>0.000845371030087014</t>
  </si>
  <si>
    <t>0.00146829682473155</t>
  </si>
  <si>
    <t>Cpne6</t>
  </si>
  <si>
    <t>0.0455688965841186</t>
  </si>
  <si>
    <t>0.0392040996360506</t>
  </si>
  <si>
    <t>Jsrp1</t>
  </si>
  <si>
    <t>0.0379354609271071</t>
  </si>
  <si>
    <t>0.0407839606534782</t>
  </si>
  <si>
    <t>Dlk2</t>
  </si>
  <si>
    <t>0.00256345699613872</t>
  </si>
  <si>
    <t>Scn5a</t>
  </si>
  <si>
    <t>0.0136149420594105</t>
  </si>
  <si>
    <t>0.00588785691767504</t>
  </si>
  <si>
    <t>Nherf4</t>
  </si>
  <si>
    <t>0.0331027038449141</t>
  </si>
  <si>
    <t>Kcnj6</t>
  </si>
  <si>
    <t>0.00208723870293293</t>
  </si>
  <si>
    <t>Myo3b</t>
  </si>
  <si>
    <t>0.0305854007349036</t>
  </si>
  <si>
    <t>Tmem132d</t>
  </si>
  <si>
    <t>0.00311462578602754</t>
  </si>
  <si>
    <t>Grm5</t>
  </si>
  <si>
    <t>0.000672901864894914</t>
  </si>
  <si>
    <t>0.0107521493562655</t>
  </si>
  <si>
    <t>0.00639479254287203</t>
  </si>
  <si>
    <t>0.0399573396157477</t>
  </si>
  <si>
    <t>0.00532943780704466</t>
  </si>
  <si>
    <t>Kcnh5</t>
  </si>
  <si>
    <t>0.0072117572057252</t>
  </si>
  <si>
    <t>Iyd</t>
  </si>
  <si>
    <t>0.00553490848878041</t>
  </si>
  <si>
    <t>Rtp1</t>
  </si>
  <si>
    <t>0.0351182473009344</t>
  </si>
  <si>
    <t>0.0471588023628628</t>
  </si>
  <si>
    <t>0.00221887784818246</t>
  </si>
  <si>
    <t>Lrrc25</t>
  </si>
  <si>
    <t>0.00860007363912418</t>
  </si>
  <si>
    <t>Htr6</t>
  </si>
  <si>
    <t>0.0351294762453029</t>
  </si>
  <si>
    <t>Zfp853</t>
  </si>
  <si>
    <t>0.00148601108223981</t>
  </si>
  <si>
    <t>Teddm2</t>
  </si>
  <si>
    <t>0.00416619002698853</t>
  </si>
  <si>
    <t>Dsc3</t>
  </si>
  <si>
    <t>0.0286871544092896</t>
  </si>
  <si>
    <t>Ildr2</t>
  </si>
  <si>
    <t>0.0177901636442843</t>
  </si>
  <si>
    <t>Slit1</t>
  </si>
  <si>
    <t>0.000825277168312694</t>
  </si>
  <si>
    <t>Rimbp2</t>
  </si>
  <si>
    <t>0.0292754340278779</t>
  </si>
  <si>
    <t>St6galnac5</t>
  </si>
  <si>
    <t>0.0395513953882773</t>
  </si>
  <si>
    <t>0.030638131938176</t>
  </si>
  <si>
    <t>Runx2</t>
  </si>
  <si>
    <t>0.0352592986583567</t>
  </si>
  <si>
    <t>0.000909950338581709</t>
  </si>
  <si>
    <t>0.039980201423946</t>
  </si>
  <si>
    <t>Mc3r</t>
  </si>
  <si>
    <t>0.0339060417691978</t>
  </si>
  <si>
    <t>Cacng3</t>
  </si>
  <si>
    <t>0.0257236928827459</t>
  </si>
  <si>
    <t>0.0325670680372144</t>
  </si>
  <si>
    <t>0.0250571400255157</t>
  </si>
  <si>
    <t>0.00799526915189946</t>
  </si>
  <si>
    <t>0.00211575570338107</t>
  </si>
  <si>
    <t>Fibcd1</t>
  </si>
  <si>
    <t>0.000143709340673216</t>
  </si>
  <si>
    <t>0.0188724523834964</t>
  </si>
  <si>
    <t>Ccnd2</t>
  </si>
  <si>
    <t>0.000508425640090554</t>
  </si>
  <si>
    <t>Lhx9</t>
  </si>
  <si>
    <t>0.000885441712661152</t>
  </si>
  <si>
    <t>Foxo6</t>
  </si>
  <si>
    <t>0.00516038869875913</t>
  </si>
  <si>
    <t>Fam163b</t>
  </si>
  <si>
    <t>0.0281350001883474</t>
  </si>
  <si>
    <t>Homer1</t>
  </si>
  <si>
    <t>0.0249408299715551</t>
  </si>
  <si>
    <t>Gng4</t>
  </si>
  <si>
    <t>0.02830166695595</t>
  </si>
  <si>
    <t>Sstr2</t>
  </si>
  <si>
    <t>0.0012003839318386</t>
  </si>
  <si>
    <t>Rpe65</t>
  </si>
  <si>
    <t>0.00525055490841741</t>
  </si>
  <si>
    <t>Cpa4</t>
  </si>
  <si>
    <t>0.0282180427113116</t>
  </si>
  <si>
    <t>Trpc4</t>
  </si>
  <si>
    <t>0.00179430242608806</t>
  </si>
  <si>
    <t>Syt5</t>
  </si>
  <si>
    <t>0.0224681865061109</t>
  </si>
  <si>
    <t>0.0369036709550387</t>
  </si>
  <si>
    <t>Sh3rf3</t>
  </si>
  <si>
    <t>0.00121491833695466</t>
  </si>
  <si>
    <t>Kctd16</t>
  </si>
  <si>
    <t>0.0219767326886589</t>
  </si>
  <si>
    <t>0.0195175413931847</t>
  </si>
  <si>
    <t>Panct2</t>
  </si>
  <si>
    <t>0.00491974243818976</t>
  </si>
  <si>
    <t>0.0363446567473774</t>
  </si>
  <si>
    <t>Gpr26</t>
  </si>
  <si>
    <t>0.0131587402799142</t>
  </si>
  <si>
    <t>Lmo3</t>
  </si>
  <si>
    <t>0.0248676853062224</t>
  </si>
  <si>
    <t>0.0443190328626409</t>
  </si>
  <si>
    <t>Vegfd</t>
  </si>
  <si>
    <t>0.0197883812243587</t>
  </si>
  <si>
    <t>2.83352795735894e-05</t>
  </si>
  <si>
    <t>Myh3</t>
  </si>
  <si>
    <t>0.0266386949167242</t>
  </si>
  <si>
    <t>Syt16</t>
  </si>
  <si>
    <t>0.02104412792025</t>
  </si>
  <si>
    <t>Cnih3</t>
  </si>
  <si>
    <t>0.0172221382946936</t>
  </si>
  <si>
    <t>Acbd7</t>
  </si>
  <si>
    <t>0.0454654800470204</t>
  </si>
  <si>
    <t>Slc17a2</t>
  </si>
  <si>
    <t>0.022252136833649</t>
  </si>
  <si>
    <t>0.0264936527177556</t>
  </si>
  <si>
    <t>4.07114335237051e-05</t>
  </si>
  <si>
    <t>Gramd2a</t>
  </si>
  <si>
    <t>0.000956168401931313</t>
  </si>
  <si>
    <t>Cdh9</t>
  </si>
  <si>
    <t>0.00044435738341733</t>
  </si>
  <si>
    <t>Qrfpr</t>
  </si>
  <si>
    <t>0.00496437254503681</t>
  </si>
  <si>
    <t>Rln1</t>
  </si>
  <si>
    <t>0.0225005976773279</t>
  </si>
  <si>
    <t>0.000520730669865573</t>
  </si>
  <si>
    <t>0.0106078110260107</t>
  </si>
  <si>
    <t>0.0240107939885716</t>
  </si>
  <si>
    <t>0.00812293748427512</t>
  </si>
  <si>
    <t>CK137956</t>
  </si>
  <si>
    <t>0.0154740566287244</t>
  </si>
  <si>
    <t>ENSMUSG00000121792</t>
  </si>
  <si>
    <t>0.0131434340191783</t>
  </si>
  <si>
    <t>Tmem215</t>
  </si>
  <si>
    <t>0.000894940057871786</t>
  </si>
  <si>
    <t>Cdh26</t>
  </si>
  <si>
    <t>0.0358564104541017</t>
  </si>
  <si>
    <t>Npsr1</t>
  </si>
  <si>
    <t>0.00557352406854712</t>
  </si>
  <si>
    <t>0.0108305570418</t>
  </si>
  <si>
    <t>Rad51ap2</t>
  </si>
  <si>
    <t>0.0101023445623912</t>
  </si>
  <si>
    <t>Tex15</t>
  </si>
  <si>
    <t>0.00598002564851997</t>
  </si>
  <si>
    <t>Fosl2</t>
  </si>
  <si>
    <t>1.67649206169625e-05</t>
  </si>
  <si>
    <t>Avp</t>
  </si>
  <si>
    <t>0.0104950054228837</t>
  </si>
  <si>
    <t>Scube1</t>
  </si>
  <si>
    <t>0.000371727688955689</t>
  </si>
  <si>
    <t>0.00548735649087691</t>
  </si>
  <si>
    <t>0.0305116483021487</t>
  </si>
  <si>
    <t>0.0185401669230574</t>
  </si>
  <si>
    <t>Myom3</t>
  </si>
  <si>
    <t>0.00615139159972368</t>
  </si>
  <si>
    <t>Dalir</t>
  </si>
  <si>
    <t>0.00273236140370153</t>
  </si>
  <si>
    <t>0.00180387684340843</t>
  </si>
  <si>
    <t>Robo3</t>
  </si>
  <si>
    <t>0.0179228082254051</t>
  </si>
  <si>
    <t>0.00109323903105922</t>
  </si>
  <si>
    <t>Htr1f</t>
  </si>
  <si>
    <t>0.0127576763133719</t>
  </si>
  <si>
    <t>Six3os1</t>
  </si>
  <si>
    <t>0.0332131935759881</t>
  </si>
  <si>
    <t>0.00148047913223508</t>
  </si>
  <si>
    <t>Fgf16</t>
  </si>
  <si>
    <t>0.0288658826110555</t>
  </si>
  <si>
    <t>Trim30e-ps1</t>
  </si>
  <si>
    <t>0.017668432690361</t>
  </si>
  <si>
    <t>Krt73</t>
  </si>
  <si>
    <t>0.0112270127705982</t>
  </si>
  <si>
    <t>Hgf</t>
  </si>
  <si>
    <t>0.0203567141556234</t>
  </si>
  <si>
    <t>Baiap2l2</t>
  </si>
  <si>
    <t>7.95017875257608e-05</t>
  </si>
  <si>
    <t>0.046070896062237</t>
  </si>
  <si>
    <t>Igfn1</t>
  </si>
  <si>
    <t>2.07686315349778e-05</t>
  </si>
  <si>
    <t>0.00265181974831428</t>
  </si>
  <si>
    <t>Cyp2c38</t>
  </si>
  <si>
    <t>0.0399216939150384</t>
  </si>
  <si>
    <t>Sag</t>
  </si>
  <si>
    <t>0.00544173356131624</t>
  </si>
  <si>
    <t>Prrt1b</t>
  </si>
  <si>
    <t>0.0265829112718091</t>
  </si>
  <si>
    <t>Krt2</t>
  </si>
  <si>
    <t>0.0131805429312819</t>
  </si>
  <si>
    <t>0.00459507342947617</t>
  </si>
  <si>
    <t>Clec18a</t>
  </si>
  <si>
    <t>0.000349935469441943</t>
  </si>
  <si>
    <t>Adamts19</t>
  </si>
  <si>
    <t>0.000259318044639829</t>
  </si>
  <si>
    <t>Trbc2</t>
  </si>
  <si>
    <t>0.000935057460673324</t>
  </si>
  <si>
    <t>0.000879444086558648</t>
  </si>
  <si>
    <t>Zbtb9</t>
  </si>
  <si>
    <t>0.00294968315337985</t>
  </si>
  <si>
    <t>Emx2os</t>
  </si>
  <si>
    <t>2.52989983967967e-05</t>
  </si>
  <si>
    <t>Gucy2g</t>
  </si>
  <si>
    <t>0.027209283091019</t>
  </si>
  <si>
    <t>Emx2</t>
  </si>
  <si>
    <t>0.0080169103671934</t>
  </si>
  <si>
    <t>Taf7l</t>
  </si>
  <si>
    <t>0.000886904370043989</t>
  </si>
  <si>
    <t>Iho1</t>
  </si>
  <si>
    <t>0.00137747227796122</t>
  </si>
  <si>
    <t>Tfap2d</t>
  </si>
  <si>
    <t>3.12800751477686e-08</t>
  </si>
  <si>
    <t>6.48708919969579e-08</t>
  </si>
  <si>
    <t>9.65947415989512</t>
  </si>
  <si>
    <t>3.8212276995136e-14</t>
  </si>
  <si>
    <t>Serpina1d</t>
  </si>
  <si>
    <t>9.65376369795897</t>
  </si>
  <si>
    <t>2.06251194689679e-13</t>
  </si>
  <si>
    <t>9.44982713383419</t>
  </si>
  <si>
    <t>3.21689019317493e-13</t>
  </si>
  <si>
    <t>9.38500313143971</t>
  </si>
  <si>
    <t>6.43387848755143e-14</t>
  </si>
  <si>
    <t>9.23117453782887</t>
  </si>
  <si>
    <t>1.05445728674105e-11</t>
  </si>
  <si>
    <t>Atp5l-ps2</t>
  </si>
  <si>
    <t>8.91654392167714</t>
  </si>
  <si>
    <t>2.69587900485612e-12</t>
  </si>
  <si>
    <t>8.8920105908799</t>
  </si>
  <si>
    <t>9.84864883131042e-10</t>
  </si>
  <si>
    <t>Mup7</t>
  </si>
  <si>
    <t>8.72540941296327</t>
  </si>
  <si>
    <t>2.75133421743886e-12</t>
  </si>
  <si>
    <t>8.51914351756296</t>
  </si>
  <si>
    <t>3.31967938901183e-10</t>
  </si>
  <si>
    <t>8.02869610210428</t>
  </si>
  <si>
    <t>1.55707662157448e-12</t>
  </si>
  <si>
    <t>7.90073913114859</t>
  </si>
  <si>
    <t>8.51874084383723e-09</t>
  </si>
  <si>
    <t>7.71562136062697</t>
  </si>
  <si>
    <t>1.11295936709801e-90</t>
  </si>
  <si>
    <t>Rpl17-ps4</t>
  </si>
  <si>
    <t>7.53426324692745</t>
  </si>
  <si>
    <t>1.51325997125082e-34</t>
  </si>
  <si>
    <t>Cyp2c37</t>
  </si>
  <si>
    <t>7.47111201606427</t>
  </si>
  <si>
    <t>5.13687065077138e-07</t>
  </si>
  <si>
    <t>7.3789819396682</t>
  </si>
  <si>
    <t>2.34318420351462e-07</t>
  </si>
  <si>
    <t>7.36151880852432</t>
  </si>
  <si>
    <t>1.71935328388262e-06</t>
  </si>
  <si>
    <t>7.32986362425478</t>
  </si>
  <si>
    <t>3.03152636592998e-07</t>
  </si>
  <si>
    <t>7.30495227949976</t>
  </si>
  <si>
    <t>2.76180388669581e-07</t>
  </si>
  <si>
    <t>Serpina1a</t>
  </si>
  <si>
    <t>7.2480438175834</t>
  </si>
  <si>
    <t>2.86144062447799e-17</t>
  </si>
  <si>
    <t>7.2348449485972</t>
  </si>
  <si>
    <t>1.07580646748382e-17</t>
  </si>
  <si>
    <t>7.19872706481439</t>
  </si>
  <si>
    <t>1.55824585520145e-06</t>
  </si>
  <si>
    <t>Atp1b4</t>
  </si>
  <si>
    <t>7.17516192031637</t>
  </si>
  <si>
    <t>2.23420599105278e-06</t>
  </si>
  <si>
    <t>6.99187474756609</t>
  </si>
  <si>
    <t>2.10960775215193e-06</t>
  </si>
  <si>
    <t>C8a</t>
  </si>
  <si>
    <t>6.93441493500193</t>
  </si>
  <si>
    <t>3.54907213894015e-06</t>
  </si>
  <si>
    <t>6.9200483923985</t>
  </si>
  <si>
    <t>6.92078200205486e-06</t>
  </si>
  <si>
    <t>6.91788888916464</t>
  </si>
  <si>
    <t>1.9631335296044e-12</t>
  </si>
  <si>
    <t>Kera</t>
  </si>
  <si>
    <t>6.85145642895305</t>
  </si>
  <si>
    <t>2.0662157969453e-19</t>
  </si>
  <si>
    <t>6.82262650683081</t>
  </si>
  <si>
    <t>1.08030316163264e-05</t>
  </si>
  <si>
    <t>Mup22</t>
  </si>
  <si>
    <t>6.74119668723165</t>
  </si>
  <si>
    <t>5.82876541437297e-09</t>
  </si>
  <si>
    <t>6.65590434061658</t>
  </si>
  <si>
    <t>1.70796254270115e-05</t>
  </si>
  <si>
    <t>6.57875858690352</t>
  </si>
  <si>
    <t>3.10968728905834e-05</t>
  </si>
  <si>
    <t>6.55834577335464</t>
  </si>
  <si>
    <t>1.72661610858014e-36</t>
  </si>
  <si>
    <t>Rpl10-ps2</t>
  </si>
  <si>
    <t>6.3564972024172</t>
  </si>
  <si>
    <t>4.86389240698169e-06</t>
  </si>
  <si>
    <t>6.28058506187337</t>
  </si>
  <si>
    <t>0.000113113286762827</t>
  </si>
  <si>
    <t>Mup12</t>
  </si>
  <si>
    <t>6.24679080405725</t>
  </si>
  <si>
    <t>0.000156712967394833</t>
  </si>
  <si>
    <t>6.23467292132019</t>
  </si>
  <si>
    <t>3.99914226907116e-22</t>
  </si>
  <si>
    <t>Mettl21c</t>
  </si>
  <si>
    <t>6.21606299490633</t>
  </si>
  <si>
    <t>1.29274548756095e-09</t>
  </si>
  <si>
    <t>Serpina6</t>
  </si>
  <si>
    <t>6.2014007512317</t>
  </si>
  <si>
    <t>0.000186926286081165</t>
  </si>
  <si>
    <t>6.12763923802551</t>
  </si>
  <si>
    <t>6.37780443725096e-07</t>
  </si>
  <si>
    <t>Npy6r</t>
  </si>
  <si>
    <t>5.9838449508052</t>
  </si>
  <si>
    <t>3.64072837608367e-13</t>
  </si>
  <si>
    <t>Hnrnpa1l2-ps</t>
  </si>
  <si>
    <t>5.95838383630292</t>
  </si>
  <si>
    <t>0.000585875260663181</t>
  </si>
  <si>
    <t>5.89581095454409</t>
  </si>
  <si>
    <t>1.45312767940332e-06</t>
  </si>
  <si>
    <t>Gabra1</t>
  </si>
  <si>
    <t>5.86644246751613</t>
  </si>
  <si>
    <t>1.33503398398784e-16</t>
  </si>
  <si>
    <t>Rps19-ps1</t>
  </si>
  <si>
    <t>5.8203173340879</t>
  </si>
  <si>
    <t>2.02444903367219e-16</t>
  </si>
  <si>
    <t>5.78077857191014</t>
  </si>
  <si>
    <t>2.26376344733849e-10</t>
  </si>
  <si>
    <t>5.77051111103409</t>
  </si>
  <si>
    <t>0.00114104425499755</t>
  </si>
  <si>
    <t>5.76851805419514</t>
  </si>
  <si>
    <t>4.3122337182825e-05</t>
  </si>
  <si>
    <t>Nctc1</t>
  </si>
  <si>
    <t>5.75092558107339</t>
  </si>
  <si>
    <t>1.80108413882176e-05</t>
  </si>
  <si>
    <t>Rps12-ps1</t>
  </si>
  <si>
    <t>5.74889746947139</t>
  </si>
  <si>
    <t>5.04073001625721e-12</t>
  </si>
  <si>
    <t>Rpl15-ps5</t>
  </si>
  <si>
    <t>5.66311073381543</t>
  </si>
  <si>
    <t>6.52888329067838e-08</t>
  </si>
  <si>
    <t>Il11ra3</t>
  </si>
  <si>
    <t>5.62424069094912</t>
  </si>
  <si>
    <t>0.000172210867255168</t>
  </si>
  <si>
    <t>Actg-ps1</t>
  </si>
  <si>
    <t>5.53724462645788</t>
  </si>
  <si>
    <t>5.56221029556243e-07</t>
  </si>
  <si>
    <t>Cyp4a14</t>
  </si>
  <si>
    <t>5.51696220303947</t>
  </si>
  <si>
    <t>0.00276109053929095</t>
  </si>
  <si>
    <t>5.50235542015117</t>
  </si>
  <si>
    <t>1.25930635266845e-18</t>
  </si>
  <si>
    <t>Lmod3</t>
  </si>
  <si>
    <t>5.45011931910787</t>
  </si>
  <si>
    <t>2.84661578852524e-07</t>
  </si>
  <si>
    <t>H2bc24</t>
  </si>
  <si>
    <t>5.43415938826169</t>
  </si>
  <si>
    <t>0.00370530292056714</t>
  </si>
  <si>
    <t>5.42476910203655</t>
  </si>
  <si>
    <t>3.27920474179836e-09</t>
  </si>
  <si>
    <t>Rpl7a-ps10</t>
  </si>
  <si>
    <t>5.40442417144418</t>
  </si>
  <si>
    <t>6.67011177632923e-07</t>
  </si>
  <si>
    <t>5.39420824445235</t>
  </si>
  <si>
    <t>1.20169397323513e-05</t>
  </si>
  <si>
    <t>Inhca</t>
  </si>
  <si>
    <t>5.34074784706385</t>
  </si>
  <si>
    <t>5.32983185466274e-05</t>
  </si>
  <si>
    <t>Rpl31-ps10</t>
  </si>
  <si>
    <t>5.31731818856326</t>
  </si>
  <si>
    <t>3.22664221104805e-08</t>
  </si>
  <si>
    <t>5.3151056277558</t>
  </si>
  <si>
    <t>1.27064088297625e-07</t>
  </si>
  <si>
    <t>Rps18-ps1</t>
  </si>
  <si>
    <t>5.30804999705293</t>
  </si>
  <si>
    <t>3.42092280245516e-12</t>
  </si>
  <si>
    <t>Rps8-ps5</t>
  </si>
  <si>
    <t>5.29007370264309</t>
  </si>
  <si>
    <t>1.2067741469477e-18</t>
  </si>
  <si>
    <t>Cbx3-ps5</t>
  </si>
  <si>
    <t>5.2806866538807</t>
  </si>
  <si>
    <t>0.00623403083563286</t>
  </si>
  <si>
    <t>Cbx3-ps2</t>
  </si>
  <si>
    <t>5.19823338433201</t>
  </si>
  <si>
    <t>8.17419862533013e-27</t>
  </si>
  <si>
    <t>5.1894376697827</t>
  </si>
  <si>
    <t>8.94006025803563e-05</t>
  </si>
  <si>
    <t>Tpt1-ps6</t>
  </si>
  <si>
    <t>5.13428006513641</t>
  </si>
  <si>
    <t>1.72315405873195e-65</t>
  </si>
  <si>
    <t>5.1203502148524</t>
  </si>
  <si>
    <t>2.1891664179226e-46</t>
  </si>
  <si>
    <t>ENSMUSG00000121487</t>
  </si>
  <si>
    <t>5.09763800912179</t>
  </si>
  <si>
    <t>0.0110155076933628</t>
  </si>
  <si>
    <t>5.0673053366468</t>
  </si>
  <si>
    <t>2.01964163971366e-16</t>
  </si>
  <si>
    <t>Rpl35a-ps6</t>
  </si>
  <si>
    <t>5.0656682777325</t>
  </si>
  <si>
    <t>3.22531695937558e-06</t>
  </si>
  <si>
    <t>Hmgb1-ps6</t>
  </si>
  <si>
    <t>5.0519443083817</t>
  </si>
  <si>
    <t>6.33994694778808e-06</t>
  </si>
  <si>
    <t>Fam177a</t>
  </si>
  <si>
    <t>5.02061829611675</t>
  </si>
  <si>
    <t>2.0687211235587e-31</t>
  </si>
  <si>
    <t>Il11ra2</t>
  </si>
  <si>
    <t>4.99030828210444</t>
  </si>
  <si>
    <t>0.000135322933673195</t>
  </si>
  <si>
    <t>Hmgb1-ps1</t>
  </si>
  <si>
    <t>4.94040820226426</t>
  </si>
  <si>
    <t>2.16523999616705e-14</t>
  </si>
  <si>
    <t>Pzp</t>
  </si>
  <si>
    <t>4.87679019942717</t>
  </si>
  <si>
    <t>1.22462941767571e-11</t>
  </si>
  <si>
    <t>4.8409496615697</t>
  </si>
  <si>
    <t>1.37706262495848e-05</t>
  </si>
  <si>
    <t>Myf6</t>
  </si>
  <si>
    <t>4.83999284460697</t>
  </si>
  <si>
    <t>1.96366392767649e-05</t>
  </si>
  <si>
    <t>4.83994656908563</t>
  </si>
  <si>
    <t>1.22254132815575e-13</t>
  </si>
  <si>
    <t>4.83225929385404</t>
  </si>
  <si>
    <t>0.00155739219938583</t>
  </si>
  <si>
    <t>Myot</t>
  </si>
  <si>
    <t>4.79309896335713</t>
  </si>
  <si>
    <t>7.23423444803171e-12</t>
  </si>
  <si>
    <t>Tnxa</t>
  </si>
  <si>
    <t>4.78332179915128</t>
  </si>
  <si>
    <t>0.000539121559854982</t>
  </si>
  <si>
    <t>Wdr49</t>
  </si>
  <si>
    <t>4.77820207016976</t>
  </si>
  <si>
    <t>0.00110545108654045</t>
  </si>
  <si>
    <t>4.77568911938036</t>
  </si>
  <si>
    <t>6.64549744311989e-75</t>
  </si>
  <si>
    <t>4.77026583301171</t>
  </si>
  <si>
    <t>2.97685353158325e-11</t>
  </si>
  <si>
    <t>4.76301342260102</t>
  </si>
  <si>
    <t>0.000933220961564999</t>
  </si>
  <si>
    <t>4.75910821514959</t>
  </si>
  <si>
    <t>1.01716391571244e-08</t>
  </si>
  <si>
    <t>4.75048438671471</t>
  </si>
  <si>
    <t>0.00566777412448809</t>
  </si>
  <si>
    <t>4.74138722863785</t>
  </si>
  <si>
    <t>0.00109338209173802</t>
  </si>
  <si>
    <t>4.70418956097278</t>
  </si>
  <si>
    <t>1.00242923313169e-16</t>
  </si>
  <si>
    <t>4.70019986147475</t>
  </si>
  <si>
    <t>0.00623062043055588</t>
  </si>
  <si>
    <t>Xirp2</t>
  </si>
  <si>
    <t>4.69996778780905</t>
  </si>
  <si>
    <t>1.51994307645475e-11</t>
  </si>
  <si>
    <t>4.68364594716849</t>
  </si>
  <si>
    <t>1.22376499136956e-08</t>
  </si>
  <si>
    <t>Sim2</t>
  </si>
  <si>
    <t>4.67219885897218</t>
  </si>
  <si>
    <t>2.55504920894378e-05</t>
  </si>
  <si>
    <t>4.63094230224593</t>
  </si>
  <si>
    <t>1.00495950189647e-05</t>
  </si>
  <si>
    <t>Or52d3</t>
  </si>
  <si>
    <t>4.62724823587063</t>
  </si>
  <si>
    <t>0.00735433073982738</t>
  </si>
  <si>
    <t>Entpd4</t>
  </si>
  <si>
    <t>4.57698274244764</t>
  </si>
  <si>
    <t>1.43237932442838e-05</t>
  </si>
  <si>
    <t>4.53395846915515</t>
  </si>
  <si>
    <t>0.002865645605314</t>
  </si>
  <si>
    <t>4.52997165628519</t>
  </si>
  <si>
    <t>2.59844246902611e-09</t>
  </si>
  <si>
    <t>Mybpc1</t>
  </si>
  <si>
    <t>4.52884237182456</t>
  </si>
  <si>
    <t>0.000120204589934902</t>
  </si>
  <si>
    <t>4.47834249176155</t>
  </si>
  <si>
    <t>0.00234788313607948</t>
  </si>
  <si>
    <t>Rpl19-ps1</t>
  </si>
  <si>
    <t>4.46560101066304</t>
  </si>
  <si>
    <t>1.02417113432462e-05</t>
  </si>
  <si>
    <t>4.45977118923019</t>
  </si>
  <si>
    <t>0.0172629189446448</t>
  </si>
  <si>
    <t>4.41377788634659</t>
  </si>
  <si>
    <t>1.11648515529408e-05</t>
  </si>
  <si>
    <t>4.40105159120415</t>
  </si>
  <si>
    <t>2.41592153992887e-11</t>
  </si>
  <si>
    <t>Rpl17-ps9</t>
  </si>
  <si>
    <t>4.40090654977807</t>
  </si>
  <si>
    <t>4.02724355499417e-39</t>
  </si>
  <si>
    <t>Myh1</t>
  </si>
  <si>
    <t>4.37941928731993</t>
  </si>
  <si>
    <t>0.00313886549018801</t>
  </si>
  <si>
    <t>Fndc3c1</t>
  </si>
  <si>
    <t>4.37623037801174</t>
  </si>
  <si>
    <t>0.00343622879015279</t>
  </si>
  <si>
    <t>Fitm1</t>
  </si>
  <si>
    <t>4.36070056658229</t>
  </si>
  <si>
    <t>0.000204802282777762</t>
  </si>
  <si>
    <t>Crisp1</t>
  </si>
  <si>
    <t>4.34779370798346</t>
  </si>
  <si>
    <t>3.63949823176963e-30</t>
  </si>
  <si>
    <t>Mir703</t>
  </si>
  <si>
    <t>4.33799454066006</t>
  </si>
  <si>
    <t>7.69452076941024e-23</t>
  </si>
  <si>
    <t>4.33677643033033</t>
  </si>
  <si>
    <t>0.0132731204215254</t>
  </si>
  <si>
    <t>4.26170061767636</t>
  </si>
  <si>
    <t>0.0136889137313466</t>
  </si>
  <si>
    <t>4.25548748875108</t>
  </si>
  <si>
    <t>8.14351769822088e-10</t>
  </si>
  <si>
    <t>4.23234673029438</t>
  </si>
  <si>
    <t>0.00291210517257897</t>
  </si>
  <si>
    <t>4.2302392609538</t>
  </si>
  <si>
    <t>2.29993671818717e-25</t>
  </si>
  <si>
    <t>Ppp1r3a</t>
  </si>
  <si>
    <t>4.2281482511048</t>
  </si>
  <si>
    <t>1.48443835264335e-06</t>
  </si>
  <si>
    <t>Ppef1</t>
  </si>
  <si>
    <t>4.21042819097531</t>
  </si>
  <si>
    <t>0.00515622221848277</t>
  </si>
  <si>
    <t>Sbk2</t>
  </si>
  <si>
    <t>4.17617124041186</t>
  </si>
  <si>
    <t>4.14903607287964e-07</t>
  </si>
  <si>
    <t>Sln</t>
  </si>
  <si>
    <t>4.15805609863145</t>
  </si>
  <si>
    <t>7.82995287856303e-12</t>
  </si>
  <si>
    <t>Myoz1</t>
  </si>
  <si>
    <t>4.05696726069174</t>
  </si>
  <si>
    <t>5.0145479499331e-11</t>
  </si>
  <si>
    <t>4.05600946458442</t>
  </si>
  <si>
    <t>3.46964851600171e-12</t>
  </si>
  <si>
    <t>Hspb3</t>
  </si>
  <si>
    <t>4.04208920182415</t>
  </si>
  <si>
    <t>0.0105601366849529</t>
  </si>
  <si>
    <t>Myhas</t>
  </si>
  <si>
    <t>4.03329737722935</t>
  </si>
  <si>
    <t>0.00586008601976551</t>
  </si>
  <si>
    <t>4.01144685899294</t>
  </si>
  <si>
    <t>0.000105165237286408</t>
  </si>
  <si>
    <t>Amd-ps4</t>
  </si>
  <si>
    <t>4.0035879428345</t>
  </si>
  <si>
    <t>0.00810232475516507</t>
  </si>
  <si>
    <t>3.99796386220564</t>
  </si>
  <si>
    <t>2.36157960475404e-18</t>
  </si>
  <si>
    <t>3.99514633954711</t>
  </si>
  <si>
    <t>1.05607287517198e-06</t>
  </si>
  <si>
    <t>Ftdc2</t>
  </si>
  <si>
    <t>3.95284868930189</t>
  </si>
  <si>
    <t>0.00368736805932767</t>
  </si>
  <si>
    <t>3.94185671153956</t>
  </si>
  <si>
    <t>2.05986387686129e-13</t>
  </si>
  <si>
    <t>Nme-ps1</t>
  </si>
  <si>
    <t>3.92052061037549</t>
  </si>
  <si>
    <t>0.00428505309616529</t>
  </si>
  <si>
    <t>Rpl19-ps9</t>
  </si>
  <si>
    <t>3.91824696269676</t>
  </si>
  <si>
    <t>0.00256927568608142</t>
  </si>
  <si>
    <t>Rpl31-ps12</t>
  </si>
  <si>
    <t>3.91437206445374</t>
  </si>
  <si>
    <t>6.17238445082924e-09</t>
  </si>
  <si>
    <t>3.90056974056545</t>
  </si>
  <si>
    <t>9.17815818382631e-12</t>
  </si>
  <si>
    <t>Ampd1</t>
  </si>
  <si>
    <t>3.8788022514409</t>
  </si>
  <si>
    <t>2.94879237240315e-07</t>
  </si>
  <si>
    <t>Mylk2</t>
  </si>
  <si>
    <t>3.86737978878844</t>
  </si>
  <si>
    <t>0.0136501164951502</t>
  </si>
  <si>
    <t>3.86708157114243</t>
  </si>
  <si>
    <t>0.000126831375105682</t>
  </si>
  <si>
    <t>3.85323731224255</t>
  </si>
  <si>
    <t>0.00154119736568941</t>
  </si>
  <si>
    <t>Mstn</t>
  </si>
  <si>
    <t>3.83686847903433</t>
  </si>
  <si>
    <t>4.25294515715266e-08</t>
  </si>
  <si>
    <t>Rpl30-ps9</t>
  </si>
  <si>
    <t>3.83660269224267</t>
  </si>
  <si>
    <t>4.83313612705819e-05</t>
  </si>
  <si>
    <t>3.83448379537203</t>
  </si>
  <si>
    <t>0.0061292687313515</t>
  </si>
  <si>
    <t>3.80878215952382</t>
  </si>
  <si>
    <t>0.000364677215765948</t>
  </si>
  <si>
    <t>Tbx15</t>
  </si>
  <si>
    <t>3.80854720588717</t>
  </si>
  <si>
    <t>2.74203845964857e-05</t>
  </si>
  <si>
    <t>Dhrs7c</t>
  </si>
  <si>
    <t>3.7941275923073</t>
  </si>
  <si>
    <t>6.03083109935497e-05</t>
  </si>
  <si>
    <t>3.77825793140073</t>
  </si>
  <si>
    <t>4.34644801195766e-05</t>
  </si>
  <si>
    <t>3.74432358265146</t>
  </si>
  <si>
    <t>1.12166071740818e-09</t>
  </si>
  <si>
    <t>3.72280538310867</t>
  </si>
  <si>
    <t>1.08945026249417e-78</t>
  </si>
  <si>
    <t>Gsdmc</t>
  </si>
  <si>
    <t>3.69920880733579</t>
  </si>
  <si>
    <t>0.000113825368731978</t>
  </si>
  <si>
    <t>Rps8-ps1</t>
  </si>
  <si>
    <t>3.69309109308045</t>
  </si>
  <si>
    <t>7.68566391480964e-11</t>
  </si>
  <si>
    <t>3.62501419405273</t>
  </si>
  <si>
    <t>4.35362181348584e-10</t>
  </si>
  <si>
    <t>3.61865997013958</t>
  </si>
  <si>
    <t>0.0295499806144537</t>
  </si>
  <si>
    <t>3.60991558609241</t>
  </si>
  <si>
    <t>0.000492476597581384</t>
  </si>
  <si>
    <t>Cacng1</t>
  </si>
  <si>
    <t>3.60112443454379</t>
  </si>
  <si>
    <t>2.48657489155669e-07</t>
  </si>
  <si>
    <t>3.58129738523225</t>
  </si>
  <si>
    <t>2.12904735272718e-23</t>
  </si>
  <si>
    <t>3.57926215799221</t>
  </si>
  <si>
    <t>4.29576799355597e-05</t>
  </si>
  <si>
    <t>Acsm1</t>
  </si>
  <si>
    <t>3.57862795954889</t>
  </si>
  <si>
    <t>0.00429349196043958</t>
  </si>
  <si>
    <t>3.54092160735032</t>
  </si>
  <si>
    <t>0.00314608955362995</t>
  </si>
  <si>
    <t>3.53870984797214</t>
  </si>
  <si>
    <t>4.7706387332129e-07</t>
  </si>
  <si>
    <t>Art1</t>
  </si>
  <si>
    <t>3.52793054701149</t>
  </si>
  <si>
    <t>3.93150190576225e-05</t>
  </si>
  <si>
    <t>Mlf1</t>
  </si>
  <si>
    <t>3.51671207630777</t>
  </si>
  <si>
    <t>3.81726898361968e-06</t>
  </si>
  <si>
    <t>3.50627487147313</t>
  </si>
  <si>
    <t>0.00017374313882302</t>
  </si>
  <si>
    <t>Myoz3</t>
  </si>
  <si>
    <t>3.50417911018666</t>
  </si>
  <si>
    <t>7.7379605661621e-05</t>
  </si>
  <si>
    <t>Txlnb</t>
  </si>
  <si>
    <t>3.46529642004832</t>
  </si>
  <si>
    <t>1.272630005572e-07</t>
  </si>
  <si>
    <t>3.45443411115711</t>
  </si>
  <si>
    <t>0.00080992640774272</t>
  </si>
  <si>
    <t>Slc2a2</t>
  </si>
  <si>
    <t>3.45268750196432</t>
  </si>
  <si>
    <t>0.000105335368598437</t>
  </si>
  <si>
    <t>Rpl19-ps12</t>
  </si>
  <si>
    <t>3.44992128282784</t>
  </si>
  <si>
    <t>0.0445231240185818</t>
  </si>
  <si>
    <t>Rapgef4os2</t>
  </si>
  <si>
    <t>3.4420625441591</t>
  </si>
  <si>
    <t>0.000353113564324518</t>
  </si>
  <si>
    <t>Mdfic2</t>
  </si>
  <si>
    <t>3.43076614859732</t>
  </si>
  <si>
    <t>2.37469075697203e-10</t>
  </si>
  <si>
    <t>3.42728873647324</t>
  </si>
  <si>
    <t>0.00143637250005774</t>
  </si>
  <si>
    <t>3.42394417351765</t>
  </si>
  <si>
    <t>4.86816398303603e-09</t>
  </si>
  <si>
    <t>Myl1</t>
  </si>
  <si>
    <t>3.42148351247159</t>
  </si>
  <si>
    <t>0.000375858044511138</t>
  </si>
  <si>
    <t>3.4206015594545</t>
  </si>
  <si>
    <t>6.5443728707741e-09</t>
  </si>
  <si>
    <t>3.40323912134975</t>
  </si>
  <si>
    <t>7.25243824462964e-07</t>
  </si>
  <si>
    <t>BC051019</t>
  </si>
  <si>
    <t>3.37771522870343</t>
  </si>
  <si>
    <t>2.65371480825688e-11</t>
  </si>
  <si>
    <t>3.37470251786096</t>
  </si>
  <si>
    <t>5.1127337145469e-05</t>
  </si>
  <si>
    <t>Spata31f1a</t>
  </si>
  <si>
    <t>3.37374918093468</t>
  </si>
  <si>
    <t>0.001543030994969</t>
  </si>
  <si>
    <t>Rpl3l</t>
  </si>
  <si>
    <t>3.36939804053641</t>
  </si>
  <si>
    <t>4.8911197245016e-08</t>
  </si>
  <si>
    <t>Clca4c-ps</t>
  </si>
  <si>
    <t>3.36925782972452</t>
  </si>
  <si>
    <t>3.97867768180687e-11</t>
  </si>
  <si>
    <t>Rps13-ps5</t>
  </si>
  <si>
    <t>3.36487025335789</t>
  </si>
  <si>
    <t>6.93201506332731e-05</t>
  </si>
  <si>
    <t>Rps2-ps7</t>
  </si>
  <si>
    <t>3.36004607828116</t>
  </si>
  <si>
    <t>8.72602181698927e-06</t>
  </si>
  <si>
    <t>Zfp966</t>
  </si>
  <si>
    <t>3.35606392878616</t>
  </si>
  <si>
    <t>0.00148887029046353</t>
  </si>
  <si>
    <t>3.33666799395754</t>
  </si>
  <si>
    <t>0.00769308480616922</t>
  </si>
  <si>
    <t>3.33200088313518</t>
  </si>
  <si>
    <t>0.00376792339083124</t>
  </si>
  <si>
    <t>Rpl13-ps3</t>
  </si>
  <si>
    <t>3.31274871282844</t>
  </si>
  <si>
    <t>6.60226224876014e-10</t>
  </si>
  <si>
    <t>Rps19-ps2</t>
  </si>
  <si>
    <t>3.30241744380828</t>
  </si>
  <si>
    <t>9.16537659883899e-11</t>
  </si>
  <si>
    <t>Rpl31-ps14</t>
  </si>
  <si>
    <t>3.30210972748524</t>
  </si>
  <si>
    <t>3.30343870488861e-05</t>
  </si>
  <si>
    <t>3.28568680281638</t>
  </si>
  <si>
    <t>6.45231783880023e-31</t>
  </si>
  <si>
    <t>3.27791839622245</t>
  </si>
  <si>
    <t>2.15255394293472e-05</t>
  </si>
  <si>
    <t>Scnn1g</t>
  </si>
  <si>
    <t>3.25917439736774</t>
  </si>
  <si>
    <t>0.00103258389119626</t>
  </si>
  <si>
    <t>Il13ra2</t>
  </si>
  <si>
    <t>3.25574726571614</t>
  </si>
  <si>
    <t>3.52289261063357e-15</t>
  </si>
  <si>
    <t>Clec4b1</t>
  </si>
  <si>
    <t>3.25520242478184</t>
  </si>
  <si>
    <t>0.0257273103376282</t>
  </si>
  <si>
    <t>Usf2-ps1</t>
  </si>
  <si>
    <t>3.2546262415873</t>
  </si>
  <si>
    <t>0.00807650502987934</t>
  </si>
  <si>
    <t>3.25458635319042</t>
  </si>
  <si>
    <t>9.37311595365223e-17</t>
  </si>
  <si>
    <t>3.25277162683076</t>
  </si>
  <si>
    <t>8.20073098342539e-08</t>
  </si>
  <si>
    <t>3.2500890363629</t>
  </si>
  <si>
    <t>0.000881706239364836</t>
  </si>
  <si>
    <t>Csta1</t>
  </si>
  <si>
    <t>3.2400860747193</t>
  </si>
  <si>
    <t>9.1201651780037e-44</t>
  </si>
  <si>
    <t>Rpl30-ps1</t>
  </si>
  <si>
    <t>3.23477059568898</t>
  </si>
  <si>
    <t>2.43741411885886e-12</t>
  </si>
  <si>
    <t>3.20853588248474</t>
  </si>
  <si>
    <t>7.3664903579313e-05</t>
  </si>
  <si>
    <t>3.19756515561927</t>
  </si>
  <si>
    <t>0.0403571735492044</t>
  </si>
  <si>
    <t>3.18485155816527</t>
  </si>
  <si>
    <t>1.27999975409167e-05</t>
  </si>
  <si>
    <t>Zfp969</t>
  </si>
  <si>
    <t>3.16926944588961</t>
  </si>
  <si>
    <t>1.41490084167699e-09</t>
  </si>
  <si>
    <t>Leap2</t>
  </si>
  <si>
    <t>3.16440652132791</t>
  </si>
  <si>
    <t>0.000331144637475517</t>
  </si>
  <si>
    <t>3.15469137746661</t>
  </si>
  <si>
    <t>0.000849044780910825</t>
  </si>
  <si>
    <t>Rps18-ps3</t>
  </si>
  <si>
    <t>3.12236030588535</t>
  </si>
  <si>
    <t>5.79183740397629e-09</t>
  </si>
  <si>
    <t>3.11627522066212</t>
  </si>
  <si>
    <t>7.63627990535764e-15</t>
  </si>
  <si>
    <t>Klk15</t>
  </si>
  <si>
    <t>3.08794818068289</t>
  </si>
  <si>
    <t>0.00398059524893387</t>
  </si>
  <si>
    <t>3.08110365132315</t>
  </si>
  <si>
    <t>4.23909971821871e-23</t>
  </si>
  <si>
    <t>3.08064295179126</t>
  </si>
  <si>
    <t>2.45651814384574e-05</t>
  </si>
  <si>
    <t>Itgb1bp2</t>
  </si>
  <si>
    <t>3.07434206832574</t>
  </si>
  <si>
    <t>4.3910189744742e-06</t>
  </si>
  <si>
    <t>Rpl21-ps10</t>
  </si>
  <si>
    <t>3.07257325470121</t>
  </si>
  <si>
    <t>2.58976872001551e-18</t>
  </si>
  <si>
    <t>3.06677729538503</t>
  </si>
  <si>
    <t>4.05877408187084e-05</t>
  </si>
  <si>
    <t>Epyc</t>
  </si>
  <si>
    <t>3.05085696704005</t>
  </si>
  <si>
    <t>0.0146729409586888</t>
  </si>
  <si>
    <t>3.03406139231787</t>
  </si>
  <si>
    <t>7.57999240648218e-07</t>
  </si>
  <si>
    <t>ENSMUSG00000121716</t>
  </si>
  <si>
    <t>3.02681628533925</t>
  </si>
  <si>
    <t>3.43297134067202e-10</t>
  </si>
  <si>
    <t>Hoxd13</t>
  </si>
  <si>
    <t>2.99675575000115</t>
  </si>
  <si>
    <t>2.46342769734317e-68</t>
  </si>
  <si>
    <t>Tfap2a</t>
  </si>
  <si>
    <t>2.98756940680332</t>
  </si>
  <si>
    <t>1.92455162874523e-06</t>
  </si>
  <si>
    <t>Amdhd1</t>
  </si>
  <si>
    <t>2.97211740726572</t>
  </si>
  <si>
    <t>0.0141903203566373</t>
  </si>
  <si>
    <t>2.96983276892154</t>
  </si>
  <si>
    <t>7.79987049966073e-06</t>
  </si>
  <si>
    <t>Rpl5-ps2</t>
  </si>
  <si>
    <t>2.96007087410137</t>
  </si>
  <si>
    <t>1.95154836836798e-07</t>
  </si>
  <si>
    <t>2.95225215410283</t>
  </si>
  <si>
    <t>0.00018791444463447</t>
  </si>
  <si>
    <t>Fads2b</t>
  </si>
  <si>
    <t>2.92757153738822</t>
  </si>
  <si>
    <t>0.00825486961527489</t>
  </si>
  <si>
    <t>Gkn3</t>
  </si>
  <si>
    <t>2.92083618837158</t>
  </si>
  <si>
    <t>0.00176638258593826</t>
  </si>
  <si>
    <t>Defb45</t>
  </si>
  <si>
    <t>2.9183549231506</t>
  </si>
  <si>
    <t>2.10937809828555e-07</t>
  </si>
  <si>
    <t>2.89840286270029</t>
  </si>
  <si>
    <t>2.75998950241415e-11</t>
  </si>
  <si>
    <t>2.89587841750673</t>
  </si>
  <si>
    <t>0.00729130414186329</t>
  </si>
  <si>
    <t>Lgr6</t>
  </si>
  <si>
    <t>2.8712235845452</t>
  </si>
  <si>
    <t>0.000263632390305189</t>
  </si>
  <si>
    <t>Mup-ps23</t>
  </si>
  <si>
    <t>2.86276478550493</t>
  </si>
  <si>
    <t>0.00302611151519794</t>
  </si>
  <si>
    <t>2.86147292417172</t>
  </si>
  <si>
    <t>1.18138501487919e-09</t>
  </si>
  <si>
    <t>2.86079478657808</t>
  </si>
  <si>
    <t>0.00729611746462673</t>
  </si>
  <si>
    <t>2.85543561146506</t>
  </si>
  <si>
    <t>9.02707647752687e-05</t>
  </si>
  <si>
    <t>Or8b39</t>
  </si>
  <si>
    <t>2.84098605571871</t>
  </si>
  <si>
    <t>0.0104253347109838</t>
  </si>
  <si>
    <t>Brme1</t>
  </si>
  <si>
    <t>2.84047858011798</t>
  </si>
  <si>
    <t>7.25012861828125e-10</t>
  </si>
  <si>
    <t>Cd200r3</t>
  </si>
  <si>
    <t>2.81371014182889</t>
  </si>
  <si>
    <t>0.00682562145929504</t>
  </si>
  <si>
    <t>Otor</t>
  </si>
  <si>
    <t>2.78351927520094</t>
  </si>
  <si>
    <t>1.40673747669972e-07</t>
  </si>
  <si>
    <t>Eef1a1-ps1</t>
  </si>
  <si>
    <t>2.77741318482472</t>
  </si>
  <si>
    <t>5.03487636037377e-26</t>
  </si>
  <si>
    <t>2.75842253713992</t>
  </si>
  <si>
    <t>1.39080490274046e-06</t>
  </si>
  <si>
    <t>Gjb5</t>
  </si>
  <si>
    <t>2.75842122928545</t>
  </si>
  <si>
    <t>1.44953425884111e-20</t>
  </si>
  <si>
    <t>Ppp1r2-ps2</t>
  </si>
  <si>
    <t>2.75650723835759</t>
  </si>
  <si>
    <t>0.030101519523097</t>
  </si>
  <si>
    <t>G6pc2</t>
  </si>
  <si>
    <t>2.75618780261203</t>
  </si>
  <si>
    <t>0.000709903806284061</t>
  </si>
  <si>
    <t>2.75537582607725</t>
  </si>
  <si>
    <t>1.72073528182129e-14</t>
  </si>
  <si>
    <t>2.73108217085644</t>
  </si>
  <si>
    <t>0.0203671485063549</t>
  </si>
  <si>
    <t>2.72680551017898</t>
  </si>
  <si>
    <t>0.00205075348047259</t>
  </si>
  <si>
    <t>2.72663638836364</t>
  </si>
  <si>
    <t>6.16104462813296e-10</t>
  </si>
  <si>
    <t>Cd200r2</t>
  </si>
  <si>
    <t>2.71792291798752</t>
  </si>
  <si>
    <t>5.43614382326723e-18</t>
  </si>
  <si>
    <t>Gapdhrt</t>
  </si>
  <si>
    <t>2.7162517729998</t>
  </si>
  <si>
    <t>1.00876332189637e-05</t>
  </si>
  <si>
    <t>Cyp4a10</t>
  </si>
  <si>
    <t>2.71567754211143</t>
  </si>
  <si>
    <t>0.00298949450901749</t>
  </si>
  <si>
    <t>2.71343320424461</t>
  </si>
  <si>
    <t>1.36842645019373e-06</t>
  </si>
  <si>
    <t>2.71196873658107</t>
  </si>
  <si>
    <t>5.12518940926767e-05</t>
  </si>
  <si>
    <t>2.70936201945264</t>
  </si>
  <si>
    <t>7.20774252558063e-10</t>
  </si>
  <si>
    <t>2.70866857206233</t>
  </si>
  <si>
    <t>0.0137242807158384</t>
  </si>
  <si>
    <t>2.69702746210547</t>
  </si>
  <si>
    <t>4.12639139873243e-21</t>
  </si>
  <si>
    <t>2.68122392815886</t>
  </si>
  <si>
    <t>0.000318993861954009</t>
  </si>
  <si>
    <t>Rpl31-ps11</t>
  </si>
  <si>
    <t>2.66618506371922</t>
  </si>
  <si>
    <t>2.24803681415556e-09</t>
  </si>
  <si>
    <t>Prkag3</t>
  </si>
  <si>
    <t>2.65417710545645</t>
  </si>
  <si>
    <t>1.79280329628078e-07</t>
  </si>
  <si>
    <t>Myh2</t>
  </si>
  <si>
    <t>2.63658516888377</t>
  </si>
  <si>
    <t>2.32032256855709e-11</t>
  </si>
  <si>
    <t>Aff2</t>
  </si>
  <si>
    <t>2.63166111367735</t>
  </si>
  <si>
    <t>0.00395448554936941</t>
  </si>
  <si>
    <t>Mylf-ps</t>
  </si>
  <si>
    <t>2.62103172669505</t>
  </si>
  <si>
    <t>0.0004949197151493</t>
  </si>
  <si>
    <t>2.6169327601452</t>
  </si>
  <si>
    <t>0.000417912700942632</t>
  </si>
  <si>
    <t>Hoxd12</t>
  </si>
  <si>
    <t>2.60565989886017</t>
  </si>
  <si>
    <t>1.04713816370373e-24</t>
  </si>
  <si>
    <t>2.60360457005642</t>
  </si>
  <si>
    <t>2.77552904913091e-06</t>
  </si>
  <si>
    <t>2.60146183262599</t>
  </si>
  <si>
    <t>2.31220232111738e-05</t>
  </si>
  <si>
    <t>Rpl19-ps7</t>
  </si>
  <si>
    <t>2.5989793572434</t>
  </si>
  <si>
    <t>0.00293788780213313</t>
  </si>
  <si>
    <t>2.59194412155466</t>
  </si>
  <si>
    <t>3.70434323423734e-05</t>
  </si>
  <si>
    <t>Myom2</t>
  </si>
  <si>
    <t>2.57393636730012</t>
  </si>
  <si>
    <t>0.000253228867956016</t>
  </si>
  <si>
    <t>Evx2</t>
  </si>
  <si>
    <t>2.57356021362069</t>
  </si>
  <si>
    <t>3.26719376493724e-27</t>
  </si>
  <si>
    <t>Tmt1a3</t>
  </si>
  <si>
    <t>2.56946522697231</t>
  </si>
  <si>
    <t>1.94535595845917e-12</t>
  </si>
  <si>
    <t>2.56399631380559</t>
  </si>
  <si>
    <t>2.24653904443654e-06</t>
  </si>
  <si>
    <t>2.56191546548812</t>
  </si>
  <si>
    <t>1.06738243590784e-07</t>
  </si>
  <si>
    <t>Anxa8</t>
  </si>
  <si>
    <t>2.55709771836229</t>
  </si>
  <si>
    <t>2.44618240201474e-25</t>
  </si>
  <si>
    <t>Cyp2c40</t>
  </si>
  <si>
    <t>2.55136612116583</t>
  </si>
  <si>
    <t>3.57692237923499e-06</t>
  </si>
  <si>
    <t>Rpl7a-ps7</t>
  </si>
  <si>
    <t>2.54562061716444</t>
  </si>
  <si>
    <t>0.000286349496672537</t>
  </si>
  <si>
    <t>Gtf2a1l</t>
  </si>
  <si>
    <t>2.53362996244571</t>
  </si>
  <si>
    <t>0.0168919097004029</t>
  </si>
  <si>
    <t>Klhl40</t>
  </si>
  <si>
    <t>2.53247941748526</t>
  </si>
  <si>
    <t>0.000988144343812725</t>
  </si>
  <si>
    <t>Elovl4</t>
  </si>
  <si>
    <t>2.53161683113922</t>
  </si>
  <si>
    <t>0.00543057614639157</t>
  </si>
  <si>
    <t>2.53058414688377</t>
  </si>
  <si>
    <t>0.00771551861525936</t>
  </si>
  <si>
    <t>2.52600305583791</t>
  </si>
  <si>
    <t>8.72951962233732e-30</t>
  </si>
  <si>
    <t>Atp13a4</t>
  </si>
  <si>
    <t>2.51439134351871</t>
  </si>
  <si>
    <t>0.00020964824569794</t>
  </si>
  <si>
    <t>Abra</t>
  </si>
  <si>
    <t>2.49840148828401</t>
  </si>
  <si>
    <t>1.94607661250447e-06</t>
  </si>
  <si>
    <t>2.49830983489541</t>
  </si>
  <si>
    <t>1.57184687259812e-11</t>
  </si>
  <si>
    <t>Pax9</t>
  </si>
  <si>
    <t>2.49760912710349</t>
  </si>
  <si>
    <t>0.00205084236330353</t>
  </si>
  <si>
    <t>2.4941276670783</t>
  </si>
  <si>
    <t>2.65984579681598e-06</t>
  </si>
  <si>
    <t>Itgbl1</t>
  </si>
  <si>
    <t>2.48674737355881</t>
  </si>
  <si>
    <t>7.80351765827223e-09</t>
  </si>
  <si>
    <t>2.47839067104252</t>
  </si>
  <si>
    <t>1.35418532010407e-14</t>
  </si>
  <si>
    <t>2.47710764634872</t>
  </si>
  <si>
    <t>3.69860404615506e-05</t>
  </si>
  <si>
    <t>2.47278961249046</t>
  </si>
  <si>
    <t>9.14357720545416e-11</t>
  </si>
  <si>
    <t>Slc5a12</t>
  </si>
  <si>
    <t>2.46490675132168</t>
  </si>
  <si>
    <t>0.0464859965873483</t>
  </si>
  <si>
    <t>Rpl7-ps7</t>
  </si>
  <si>
    <t>2.45725426591874</t>
  </si>
  <si>
    <t>1.14678846906021e-08</t>
  </si>
  <si>
    <t>2.45210931025011</t>
  </si>
  <si>
    <t>0.0330663022433947</t>
  </si>
  <si>
    <t>Ftcd</t>
  </si>
  <si>
    <t>2.44475690563341</t>
  </si>
  <si>
    <t>0.0360146915643183</t>
  </si>
  <si>
    <t>Pcdh11x</t>
  </si>
  <si>
    <t>2.44427271495157</t>
  </si>
  <si>
    <t>1.23016123998982e-05</t>
  </si>
  <si>
    <t>Rps2-ps6</t>
  </si>
  <si>
    <t>2.43906705376172</t>
  </si>
  <si>
    <t>1.74218809420496e-10</t>
  </si>
  <si>
    <t>Ces2f</t>
  </si>
  <si>
    <t>2.43658335510122</t>
  </si>
  <si>
    <t>0.00140522166176132</t>
  </si>
  <si>
    <t>2.42432788064098</t>
  </si>
  <si>
    <t>3.34421959356372e-05</t>
  </si>
  <si>
    <t>2.42251023144379</t>
  </si>
  <si>
    <t>0.000121038460276277</t>
  </si>
  <si>
    <t>Ppp1r2-ps4</t>
  </si>
  <si>
    <t>2.42228455808923</t>
  </si>
  <si>
    <t>0.000221833514203075</t>
  </si>
  <si>
    <t>Spmip3</t>
  </si>
  <si>
    <t>2.38715253176104</t>
  </si>
  <si>
    <t>0.0242941846158001</t>
  </si>
  <si>
    <t>Cyp4f39</t>
  </si>
  <si>
    <t>2.37803535251991</t>
  </si>
  <si>
    <t>0.000183636384918808</t>
  </si>
  <si>
    <t>Chrdl1</t>
  </si>
  <si>
    <t>2.37789427953054</t>
  </si>
  <si>
    <t>2.57846421003461e-29</t>
  </si>
  <si>
    <t>Nt5c1a</t>
  </si>
  <si>
    <t>2.3650773627455</t>
  </si>
  <si>
    <t>3.8517763568939e-05</t>
  </si>
  <si>
    <t>Rpl35a-ps5</t>
  </si>
  <si>
    <t>2.35431896988683</t>
  </si>
  <si>
    <t>0.0285412734206232</t>
  </si>
  <si>
    <t>Hsf5</t>
  </si>
  <si>
    <t>2.35290409161838</t>
  </si>
  <si>
    <t>0.00283434158053493</t>
  </si>
  <si>
    <t>Gapdh-ps15</t>
  </si>
  <si>
    <t>2.3487407245985</t>
  </si>
  <si>
    <t>0.016848176310535</t>
  </si>
  <si>
    <t>2.34401488631424</t>
  </si>
  <si>
    <t>5.16897159323541e-18</t>
  </si>
  <si>
    <t>Krt16</t>
  </si>
  <si>
    <t>2.34391593803839</t>
  </si>
  <si>
    <t>0.0303036137186955</t>
  </si>
  <si>
    <t>Gjb4</t>
  </si>
  <si>
    <t>2.33574750598104</t>
  </si>
  <si>
    <t>5.5761510476591e-11</t>
  </si>
  <si>
    <t>2.32294770480126</t>
  </si>
  <si>
    <t>0.00245745680789983</t>
  </si>
  <si>
    <t>2.32280295057565</t>
  </si>
  <si>
    <t>3.42161505167024e-05</t>
  </si>
  <si>
    <t>Rpl31-ps9</t>
  </si>
  <si>
    <t>2.32268222329442</t>
  </si>
  <si>
    <t>2.07455185476497e-06</t>
  </si>
  <si>
    <t>Rpl32l</t>
  </si>
  <si>
    <t>2.31763749088856</t>
  </si>
  <si>
    <t>8.24423521612477e-07</t>
  </si>
  <si>
    <t>Mir143</t>
  </si>
  <si>
    <t>2.31295922848941</t>
  </si>
  <si>
    <t>0.0305708671111317</t>
  </si>
  <si>
    <t>Trp63</t>
  </si>
  <si>
    <t>2.31056116137376</t>
  </si>
  <si>
    <t>0.00901548428451176</t>
  </si>
  <si>
    <t>Syt10</t>
  </si>
  <si>
    <t>2.30863010128413</t>
  </si>
  <si>
    <t>0.0045136000803063</t>
  </si>
  <si>
    <t>Ankrd1</t>
  </si>
  <si>
    <t>2.30816121402231</t>
  </si>
  <si>
    <t>0.00253139602058357</t>
  </si>
  <si>
    <t>SLC9C2</t>
  </si>
  <si>
    <t>2.30610746183356</t>
  </si>
  <si>
    <t>0.012274616676355</t>
  </si>
  <si>
    <t>Tgm7</t>
  </si>
  <si>
    <t>2.30607712204981</t>
  </si>
  <si>
    <t>3.52920265107199e-05</t>
  </si>
  <si>
    <t>Adss1</t>
  </si>
  <si>
    <t>2.30438702668971</t>
  </si>
  <si>
    <t>9.10229248237983e-06</t>
  </si>
  <si>
    <t>Cd55b</t>
  </si>
  <si>
    <t>2.30382378858258</t>
  </si>
  <si>
    <t>0.0104198479606017</t>
  </si>
  <si>
    <t>Kcns2</t>
  </si>
  <si>
    <t>2.28925262043895</t>
  </si>
  <si>
    <t>0.0400198243094602</t>
  </si>
  <si>
    <t>2.2836607939419</t>
  </si>
  <si>
    <t>0.00923236237799967</t>
  </si>
  <si>
    <t>Wnt10b</t>
  </si>
  <si>
    <t>2.28175185433187</t>
  </si>
  <si>
    <t>0.0132617952117583</t>
  </si>
  <si>
    <t>Wnt8b</t>
  </si>
  <si>
    <t>2.27412738126941</t>
  </si>
  <si>
    <t>5.87455138123426e-06</t>
  </si>
  <si>
    <t>Nat8f7</t>
  </si>
  <si>
    <t>2.27189957718649</t>
  </si>
  <si>
    <t>0.0254287745673594</t>
  </si>
  <si>
    <t>Klra17</t>
  </si>
  <si>
    <t>2.27062848670925</t>
  </si>
  <si>
    <t>0.0386003744842413</t>
  </si>
  <si>
    <t>2.26785539702009</t>
  </si>
  <si>
    <t>8.67815391828402e-22</t>
  </si>
  <si>
    <t>2.26294458658618</t>
  </si>
  <si>
    <t>9.88165177051987e-39</t>
  </si>
  <si>
    <t>Cxcl1</t>
  </si>
  <si>
    <t>2.2546845680649</t>
  </si>
  <si>
    <t>0.0132045352840087</t>
  </si>
  <si>
    <t>Gp6</t>
  </si>
  <si>
    <t>2.24403919263653</t>
  </si>
  <si>
    <t>1.59152167794778e-10</t>
  </si>
  <si>
    <t>Abo</t>
  </si>
  <si>
    <t>2.22825945453432</t>
  </si>
  <si>
    <t>8.76449881537e-25</t>
  </si>
  <si>
    <t>Trpv1</t>
  </si>
  <si>
    <t>2.22822991118588</t>
  </si>
  <si>
    <t>1.28486751937795e-07</t>
  </si>
  <si>
    <t>Ar</t>
  </si>
  <si>
    <t>2.22346638490146</t>
  </si>
  <si>
    <t>9.87119791371042e-15</t>
  </si>
  <si>
    <t>Eya4</t>
  </si>
  <si>
    <t>2.22231191892028</t>
  </si>
  <si>
    <t>1.54801284466601e-08</t>
  </si>
  <si>
    <t>2.22117844439033</t>
  </si>
  <si>
    <t>0.0294898408099071</t>
  </si>
  <si>
    <t>2.22083455992361</t>
  </si>
  <si>
    <t>2.95495050805519e-05</t>
  </si>
  <si>
    <t>2.21979703546158</t>
  </si>
  <si>
    <t>0.0135919209672286</t>
  </si>
  <si>
    <t>Eya1</t>
  </si>
  <si>
    <t>2.21250183762703</t>
  </si>
  <si>
    <t>5.12675946231192e-08</t>
  </si>
  <si>
    <t>Ccl24</t>
  </si>
  <si>
    <t>2.20818833042553</t>
  </si>
  <si>
    <t>3.60741082909224e-05</t>
  </si>
  <si>
    <t>2.1989841744367</t>
  </si>
  <si>
    <t>7.53110601804197e-05</t>
  </si>
  <si>
    <t>Trpv3</t>
  </si>
  <si>
    <t>2.19776460822637</t>
  </si>
  <si>
    <t>7.38686771059483e-20</t>
  </si>
  <si>
    <t>Calcoco2</t>
  </si>
  <si>
    <t>2.19536318535103</t>
  </si>
  <si>
    <t>0.0395327027311321</t>
  </si>
  <si>
    <t>2.18851738257377</t>
  </si>
  <si>
    <t>1.11314519488057e-14</t>
  </si>
  <si>
    <t>Cdh7</t>
  </si>
  <si>
    <t>2.18716527619426</t>
  </si>
  <si>
    <t>0.0196865170399284</t>
  </si>
  <si>
    <t>2.18447166732198</t>
  </si>
  <si>
    <t>1.28479842018361e-06</t>
  </si>
  <si>
    <t>Ybx1-ps2</t>
  </si>
  <si>
    <t>2.17791245101573</t>
  </si>
  <si>
    <t>1.07112576667614e-12</t>
  </si>
  <si>
    <t>Mlip</t>
  </si>
  <si>
    <t>2.17618567862129</t>
  </si>
  <si>
    <t>0.000825990755379751</t>
  </si>
  <si>
    <t>2.17314419333423</t>
  </si>
  <si>
    <t>2.19769847913365e-10</t>
  </si>
  <si>
    <t>2.17102230301258</t>
  </si>
  <si>
    <t>0.000974035346218388</t>
  </si>
  <si>
    <t>BC049987</t>
  </si>
  <si>
    <t>2.17082073073391</t>
  </si>
  <si>
    <t>0.0123911238745392</t>
  </si>
  <si>
    <t>2.17002845894564</t>
  </si>
  <si>
    <t>6.19000773363614e-05</t>
  </si>
  <si>
    <t>2.16973153929324</t>
  </si>
  <si>
    <t>4.64120814045811e-23</t>
  </si>
  <si>
    <t>Cphx1</t>
  </si>
  <si>
    <t>2.16285663927165</t>
  </si>
  <si>
    <t>4.12480797388624e-05</t>
  </si>
  <si>
    <t>Ddit4l</t>
  </si>
  <si>
    <t>2.16201642215747</t>
  </si>
  <si>
    <t>2.41810075399437e-07</t>
  </si>
  <si>
    <t>Hif1a</t>
  </si>
  <si>
    <t>2.16167165806942</t>
  </si>
  <si>
    <t>5.75856061759555e-34</t>
  </si>
  <si>
    <t>Rpl31-ps16</t>
  </si>
  <si>
    <t>2.16075869456274</t>
  </si>
  <si>
    <t>0.0240116476213285</t>
  </si>
  <si>
    <t>2.15901403226946</t>
  </si>
  <si>
    <t>0.0121486773969993</t>
  </si>
  <si>
    <t>2.15683868823052</t>
  </si>
  <si>
    <t>8.9522571180247e-13</t>
  </si>
  <si>
    <t>Npbwr1</t>
  </si>
  <si>
    <t>2.15182884007286</t>
  </si>
  <si>
    <t>0.000524973949728474</t>
  </si>
  <si>
    <t>Asb14</t>
  </si>
  <si>
    <t>2.1513892797991</t>
  </si>
  <si>
    <t>0.00753592107913546</t>
  </si>
  <si>
    <t>2.15021351552038</t>
  </si>
  <si>
    <t>0.00951595746770398</t>
  </si>
  <si>
    <t>Myo18b</t>
  </si>
  <si>
    <t>2.14720670460366</t>
  </si>
  <si>
    <t>6.34953084025119e-12</t>
  </si>
  <si>
    <t>Sprr2b</t>
  </si>
  <si>
    <t>2.13516925759949</t>
  </si>
  <si>
    <t>0.0133059620330332</t>
  </si>
  <si>
    <t>Obscn</t>
  </si>
  <si>
    <t>2.13399750807052</t>
  </si>
  <si>
    <t>7.1468616338626e-05</t>
  </si>
  <si>
    <t>ENSMUSG00000121633</t>
  </si>
  <si>
    <t>2.13360858892976</t>
  </si>
  <si>
    <t>0.000876862381831263</t>
  </si>
  <si>
    <t>2.13319291445373</t>
  </si>
  <si>
    <t>1.34495540142072e-19</t>
  </si>
  <si>
    <t>2.12449688207202</t>
  </si>
  <si>
    <t>3.96584287710974e-32</t>
  </si>
  <si>
    <t>Ky</t>
  </si>
  <si>
    <t>2.11500002999055</t>
  </si>
  <si>
    <t>0.000978486460993592</t>
  </si>
  <si>
    <t>Minar1</t>
  </si>
  <si>
    <t>2.11453197172212</t>
  </si>
  <si>
    <t>3.18818036729992e-07</t>
  </si>
  <si>
    <t>2.10215749673055</t>
  </si>
  <si>
    <t>1.05096063265312e-13</t>
  </si>
  <si>
    <t>Or2l13</t>
  </si>
  <si>
    <t>2.09966319725202</t>
  </si>
  <si>
    <t>0.00793986929434463</t>
  </si>
  <si>
    <t>Myoc</t>
  </si>
  <si>
    <t>2.0824752746036</t>
  </si>
  <si>
    <t>8.72263239793543e-06</t>
  </si>
  <si>
    <t>Rps6-ps1</t>
  </si>
  <si>
    <t>2.07909664690759</t>
  </si>
  <si>
    <t>3.74983229498663e-06</t>
  </si>
  <si>
    <t>2.07780967697791</t>
  </si>
  <si>
    <t>1.17757308136963e-09</t>
  </si>
  <si>
    <t>2.06780383060198</t>
  </si>
  <si>
    <t>5.29505705327733e-10</t>
  </si>
  <si>
    <t>Cfap97d2</t>
  </si>
  <si>
    <t>2.06119997961324</t>
  </si>
  <si>
    <t>0.0446367684242593</t>
  </si>
  <si>
    <t>2.06115728242605</t>
  </si>
  <si>
    <t>0.011535480836419</t>
  </si>
  <si>
    <t>Atp5l-ps1</t>
  </si>
  <si>
    <t>2.05763368150174</t>
  </si>
  <si>
    <t>0.0205776885333914</t>
  </si>
  <si>
    <t>2.04901594183116</t>
  </si>
  <si>
    <t>0.000151464453677641</t>
  </si>
  <si>
    <t>ENSMUSG00000121485</t>
  </si>
  <si>
    <t>2.04746507333663</t>
  </si>
  <si>
    <t>1.10639855950773e-14</t>
  </si>
  <si>
    <t>Nrk</t>
  </si>
  <si>
    <t>2.04671898511597</t>
  </si>
  <si>
    <t>0.0293923850754199</t>
  </si>
  <si>
    <t>Bnip3</t>
  </si>
  <si>
    <t>2.04233669555193</t>
  </si>
  <si>
    <t>4.51343960283207e-13</t>
  </si>
  <si>
    <t>Cnpy1</t>
  </si>
  <si>
    <t>2.04158520658525</t>
  </si>
  <si>
    <t>1.65933361305522e-05</t>
  </si>
  <si>
    <t>Grem1</t>
  </si>
  <si>
    <t>2.04003851965322</t>
  </si>
  <si>
    <t>4.12115460285278e-25</t>
  </si>
  <si>
    <t>Casp14</t>
  </si>
  <si>
    <t>2.0379417260183</t>
  </si>
  <si>
    <t>4.54061312127292e-08</t>
  </si>
  <si>
    <t>2.03685290646114</t>
  </si>
  <si>
    <t>0.00496244168519806</t>
  </si>
  <si>
    <t>Eif1-ps1</t>
  </si>
  <si>
    <t>2.02042822989085</t>
  </si>
  <si>
    <t>0.00154607200727299</t>
  </si>
  <si>
    <t>2.01970548028279</t>
  </si>
  <si>
    <t>0.000914009764495909</t>
  </si>
  <si>
    <t>Sycp3</t>
  </si>
  <si>
    <t>2.01908427575946</t>
  </si>
  <si>
    <t>0.0018235292965109</t>
  </si>
  <si>
    <t>2.01732113091871</t>
  </si>
  <si>
    <t>0.00259185905374403</t>
  </si>
  <si>
    <t>2.01646440563585</t>
  </si>
  <si>
    <t>0.00174332075886387</t>
  </si>
  <si>
    <t>2.01467150939217</t>
  </si>
  <si>
    <t>9.44450275204662e-14</t>
  </si>
  <si>
    <t>Catspere2</t>
  </si>
  <si>
    <t>2.01352800055767</t>
  </si>
  <si>
    <t>5.23550204153783e-07</t>
  </si>
  <si>
    <t>Ip6k3</t>
  </si>
  <si>
    <t>2.00986548428733</t>
  </si>
  <si>
    <t>0.0108449901522571</t>
  </si>
  <si>
    <t>2.00857808579117</t>
  </si>
  <si>
    <t>0.0486127709503035</t>
  </si>
  <si>
    <t>Nat8f3</t>
  </si>
  <si>
    <t>2.00648990610634</t>
  </si>
  <si>
    <t>0.000152072250256786</t>
  </si>
  <si>
    <t>Pfn4</t>
  </si>
  <si>
    <t>2.00279506278418</t>
  </si>
  <si>
    <t>0.00978946519306395</t>
  </si>
  <si>
    <t>11.3966016329043</t>
  </si>
  <si>
    <t>9.32819081141655e-20</t>
  </si>
  <si>
    <t>10.5942423973359</t>
  </si>
  <si>
    <t>8.58425961677292e-18</t>
  </si>
  <si>
    <t>10.0017300843371</t>
  </si>
  <si>
    <t>2.58182954219574e-20</t>
  </si>
  <si>
    <t>Vtcn1</t>
  </si>
  <si>
    <t>1.99680968036791</t>
  </si>
  <si>
    <t>7.85704054838573e-05</t>
  </si>
  <si>
    <t>1.99127022781956</t>
  </si>
  <si>
    <t>3.18950748499481e-10</t>
  </si>
  <si>
    <t>1.98751621533618</t>
  </si>
  <si>
    <t>0.000173195125736486</t>
  </si>
  <si>
    <t>1.98302188950058</t>
  </si>
  <si>
    <t>1.62230045019503e-09</t>
  </si>
  <si>
    <t>Trim63</t>
  </si>
  <si>
    <t>1.97039128737559</t>
  </si>
  <si>
    <t>0.0371625320813293</t>
  </si>
  <si>
    <t>1.96363902058977</t>
  </si>
  <si>
    <t>0.0270124735298597</t>
  </si>
  <si>
    <t>Rps19-ps3</t>
  </si>
  <si>
    <t>1.96254807545895</t>
  </si>
  <si>
    <t>5.94506057507102e-05</t>
  </si>
  <si>
    <t>Tnr</t>
  </si>
  <si>
    <t>1.95286433095157</t>
  </si>
  <si>
    <t>2.28115974545888e-07</t>
  </si>
  <si>
    <t>Adh7</t>
  </si>
  <si>
    <t>1.94828226796546</t>
  </si>
  <si>
    <t>4.22661488833074e-07</t>
  </si>
  <si>
    <t>ENSMUSG00000121773</t>
  </si>
  <si>
    <t>1.94310528094848</t>
  </si>
  <si>
    <t>2.01038427823189e-05</t>
  </si>
  <si>
    <t>Sfmbt2</t>
  </si>
  <si>
    <t>1.93097281839634</t>
  </si>
  <si>
    <t>0.000557145691623687</t>
  </si>
  <si>
    <t>1.92147720499161</t>
  </si>
  <si>
    <t>9.6399421803805e-09</t>
  </si>
  <si>
    <t>Opn1sw</t>
  </si>
  <si>
    <t>1.91952724707104</t>
  </si>
  <si>
    <t>0.000647898020032135</t>
  </si>
  <si>
    <t>1.91478991075771</t>
  </si>
  <si>
    <t>0.0109593599577295</t>
  </si>
  <si>
    <t>1.91263258876244</t>
  </si>
  <si>
    <t>2.25228474723678e-08</t>
  </si>
  <si>
    <t>Myo16</t>
  </si>
  <si>
    <t>1.91099640802402</t>
  </si>
  <si>
    <t>0.0153003752845321</t>
  </si>
  <si>
    <t>Kcnv1</t>
  </si>
  <si>
    <t>1.91015721854869</t>
  </si>
  <si>
    <t>0.000538426670826145</t>
  </si>
  <si>
    <t>1.90966619740861</t>
  </si>
  <si>
    <t>0.00850120594014139</t>
  </si>
  <si>
    <t>1.90875411327311</t>
  </si>
  <si>
    <t>1.36258313719991e-05</t>
  </si>
  <si>
    <t>1.90682348091272</t>
  </si>
  <si>
    <t>1.08414481166856e-05</t>
  </si>
  <si>
    <t>Car14</t>
  </si>
  <si>
    <t>1.9059039756551</t>
  </si>
  <si>
    <t>4.47745120459302e-06</t>
  </si>
  <si>
    <t>Rpsa-ps1</t>
  </si>
  <si>
    <t>1.90049502951958</t>
  </si>
  <si>
    <t>0.00252514632551453</t>
  </si>
  <si>
    <t>B3gnt5</t>
  </si>
  <si>
    <t>1.89995509408825</t>
  </si>
  <si>
    <t>9.30899161119823e-12</t>
  </si>
  <si>
    <t>Or2ad1</t>
  </si>
  <si>
    <t>1.89523920078853</t>
  </si>
  <si>
    <t>0.000689932484829007</t>
  </si>
  <si>
    <t>1.89085296250702</t>
  </si>
  <si>
    <t>2.27036819307895e-06</t>
  </si>
  <si>
    <t>Lipk</t>
  </si>
  <si>
    <t>1.88280495779778</t>
  </si>
  <si>
    <t>1.2552867887119e-08</t>
  </si>
  <si>
    <t>Adcy8</t>
  </si>
  <si>
    <t>1.87928301652165</t>
  </si>
  <si>
    <t>0.0154831897839012</t>
  </si>
  <si>
    <t>Rps15a-ps7</t>
  </si>
  <si>
    <t>1.87826034174851</t>
  </si>
  <si>
    <t>1.74242125837047e-06</t>
  </si>
  <si>
    <t>1.86687144811285</t>
  </si>
  <si>
    <t>3.20520142291061e-16</t>
  </si>
  <si>
    <t>Tent2-ps1</t>
  </si>
  <si>
    <t>1.86567305266969</t>
  </si>
  <si>
    <t>0.00604886670587529</t>
  </si>
  <si>
    <t>1.8638441134812</t>
  </si>
  <si>
    <t>1.78735892480728e-11</t>
  </si>
  <si>
    <t>1.86282471382806</t>
  </si>
  <si>
    <t>0.0414280237051199</t>
  </si>
  <si>
    <t>1.85861577953528</t>
  </si>
  <si>
    <t>0.0398062075790016</t>
  </si>
  <si>
    <t>Foxc1</t>
  </si>
  <si>
    <t>1.85613772001198</t>
  </si>
  <si>
    <t>1.75796882062012e-05</t>
  </si>
  <si>
    <t>Plaat1</t>
  </si>
  <si>
    <t>1.85590999084317</t>
  </si>
  <si>
    <t>0.000134637450817023</t>
  </si>
  <si>
    <t>1.85329704799571</t>
  </si>
  <si>
    <t>2.00149218420261e-06</t>
  </si>
  <si>
    <t>1.8528598792316</t>
  </si>
  <si>
    <t>0.00716785119960857</t>
  </si>
  <si>
    <t>Iqch</t>
  </si>
  <si>
    <t>1.85012039124864</t>
  </si>
  <si>
    <t>0.000973536538565045</t>
  </si>
  <si>
    <t>Nrip3</t>
  </si>
  <si>
    <t>1.84529721811943</t>
  </si>
  <si>
    <t>1.36434354172723e-09</t>
  </si>
  <si>
    <t>1.84311926634134</t>
  </si>
  <si>
    <t>2.05121756428831e-21</t>
  </si>
  <si>
    <t>1.84074670461652</t>
  </si>
  <si>
    <t>7.79077353232258e-29</t>
  </si>
  <si>
    <t>Calr3</t>
  </si>
  <si>
    <t>1.83384927413395</t>
  </si>
  <si>
    <t>0.00264067356209366</t>
  </si>
  <si>
    <t>Rasl12</t>
  </si>
  <si>
    <t>1.83362628078226</t>
  </si>
  <si>
    <t>2.49177000972477e-19</t>
  </si>
  <si>
    <t>1.82720747405172</t>
  </si>
  <si>
    <t>0.000589567664313435</t>
  </si>
  <si>
    <t>Lipn</t>
  </si>
  <si>
    <t>1.82685257262958</t>
  </si>
  <si>
    <t>0.0465856321244408</t>
  </si>
  <si>
    <t>1.82615938756043</t>
  </si>
  <si>
    <t>0.000331518994065664</t>
  </si>
  <si>
    <t>Nptx2</t>
  </si>
  <si>
    <t>1.82232956443976</t>
  </si>
  <si>
    <t>7.9526088411481e-09</t>
  </si>
  <si>
    <t>1.82184915519388</t>
  </si>
  <si>
    <t>0.0272079037861109</t>
  </si>
  <si>
    <t>Luzp2</t>
  </si>
  <si>
    <t>1.82006388533684</t>
  </si>
  <si>
    <t>0.0032405181522093</t>
  </si>
  <si>
    <t>Acsbg3</t>
  </si>
  <si>
    <t>1.81953086622746</t>
  </si>
  <si>
    <t>0.00172086230771689</t>
  </si>
  <si>
    <t>1.81607424682318</t>
  </si>
  <si>
    <t>0.00796848421984573</t>
  </si>
  <si>
    <t>1.80560066984767</t>
  </si>
  <si>
    <t>1.95216264644492e-12</t>
  </si>
  <si>
    <t>Nwd2</t>
  </si>
  <si>
    <t>1.80045527885027</t>
  </si>
  <si>
    <t>0.00950293973508534</t>
  </si>
  <si>
    <t>1.79573369656691</t>
  </si>
  <si>
    <t>0.00310185487492911</t>
  </si>
  <si>
    <t>1.7934649733037</t>
  </si>
  <si>
    <t>2.07222940994595e-14</t>
  </si>
  <si>
    <t>Asb5</t>
  </si>
  <si>
    <t>1.79256760777684</t>
  </si>
  <si>
    <t>2.55410509175987e-05</t>
  </si>
  <si>
    <t>Rpl9-ps7</t>
  </si>
  <si>
    <t>1.79016757729055</t>
  </si>
  <si>
    <t>4.43191636669481e-09</t>
  </si>
  <si>
    <t>1.78909712263597</t>
  </si>
  <si>
    <t>8.69542604949585e-05</t>
  </si>
  <si>
    <t>Nmur2</t>
  </si>
  <si>
    <t>1.78475605652803</t>
  </si>
  <si>
    <t>0.00169904966592899</t>
  </si>
  <si>
    <t>1.77912391300064</t>
  </si>
  <si>
    <t>5.34770942382362e-14</t>
  </si>
  <si>
    <t>Rptoros</t>
  </si>
  <si>
    <t>1.77514324394427</t>
  </si>
  <si>
    <t>0.000127065900352207</t>
  </si>
  <si>
    <t>Fam135b</t>
  </si>
  <si>
    <t>1.77416405584383</t>
  </si>
  <si>
    <t>0.0157911528449825</t>
  </si>
  <si>
    <t>Lum</t>
  </si>
  <si>
    <t>1.76414835699134</t>
  </si>
  <si>
    <t>4.67399550318309e-23</t>
  </si>
  <si>
    <t>1.76293644032384</t>
  </si>
  <si>
    <t>2.38664050175439e-14</t>
  </si>
  <si>
    <t>1.75885076634324</t>
  </si>
  <si>
    <t>0.010737443638781</t>
  </si>
  <si>
    <t>Rn7sk</t>
  </si>
  <si>
    <t>1.75874367677952</t>
  </si>
  <si>
    <t>0.0206972385203437</t>
  </si>
  <si>
    <t>1.75211561927431</t>
  </si>
  <si>
    <t>2.2989375994594e-16</t>
  </si>
  <si>
    <t>Rpl30-ps10</t>
  </si>
  <si>
    <t>1.74956494566303</t>
  </si>
  <si>
    <t>0.000118273278556509</t>
  </si>
  <si>
    <t>1.73801213226762</t>
  </si>
  <si>
    <t>0.048214505585389</t>
  </si>
  <si>
    <t>1.7352714895171</t>
  </si>
  <si>
    <t>1.91261392681991e-09</t>
  </si>
  <si>
    <t>Hpgds</t>
  </si>
  <si>
    <t>1.73511631237666</t>
  </si>
  <si>
    <t>7.97758917353534e-11</t>
  </si>
  <si>
    <t>Arhgap20os</t>
  </si>
  <si>
    <t>1.73258861391034</t>
  </si>
  <si>
    <t>0.0259569853422422</t>
  </si>
  <si>
    <t>1.72818067993885</t>
  </si>
  <si>
    <t>0.0137562151153551</t>
  </si>
  <si>
    <t>1.72619776017135</t>
  </si>
  <si>
    <t>0.0123258812067649</t>
  </si>
  <si>
    <t>1.72045764869526</t>
  </si>
  <si>
    <t>2.24957389908741e-06</t>
  </si>
  <si>
    <t>Alpk3</t>
  </si>
  <si>
    <t>1.72034509978935</t>
  </si>
  <si>
    <t>0.00743422867615153</t>
  </si>
  <si>
    <t>1.7114952845327</t>
  </si>
  <si>
    <t>1.0080383196634e-14</t>
  </si>
  <si>
    <t>Sox2ot</t>
  </si>
  <si>
    <t>1.7081377375816</t>
  </si>
  <si>
    <t>0.0121037672007768</t>
  </si>
  <si>
    <t>Gpr137b</t>
  </si>
  <si>
    <t>1.70003555460194</t>
  </si>
  <si>
    <t>2.35744284363639e-19</t>
  </si>
  <si>
    <t>1.6998658046959</t>
  </si>
  <si>
    <t>2.2877276790633e-05</t>
  </si>
  <si>
    <t>1.69749157418285</t>
  </si>
  <si>
    <t>1.39726994111543e-06</t>
  </si>
  <si>
    <t>Sypl2</t>
  </si>
  <si>
    <t>1.69592867474474</t>
  </si>
  <si>
    <t>0.000310751554370807</t>
  </si>
  <si>
    <t>Ces1b</t>
  </si>
  <si>
    <t>1.69404498912023</t>
  </si>
  <si>
    <t>0.00151772242858948</t>
  </si>
  <si>
    <t>Krt14</t>
  </si>
  <si>
    <t>1.69277100930086</t>
  </si>
  <si>
    <t>0.00584043391438794</t>
  </si>
  <si>
    <t>1.68798270168764</t>
  </si>
  <si>
    <t>1.33295009493369e-10</t>
  </si>
  <si>
    <t>1.68587944936826</t>
  </si>
  <si>
    <t>3.06881788233443e-07</t>
  </si>
  <si>
    <t>Samd13</t>
  </si>
  <si>
    <t>1.6850056798389</t>
  </si>
  <si>
    <t>0.0199779372941174</t>
  </si>
  <si>
    <t>Efhd1</t>
  </si>
  <si>
    <t>1.67606024622128</t>
  </si>
  <si>
    <t>2.1557168229395e-06</t>
  </si>
  <si>
    <t>1.67411308999429</t>
  </si>
  <si>
    <t>9.19194499955047e-09</t>
  </si>
  <si>
    <t>Pi15</t>
  </si>
  <si>
    <t>1.67166983679557</t>
  </si>
  <si>
    <t>3.60532750388054e-07</t>
  </si>
  <si>
    <t>1.66773270133774</t>
  </si>
  <si>
    <t>0.0014807304048126</t>
  </si>
  <si>
    <t>1.66453854276979</t>
  </si>
  <si>
    <t>4.11285445340583e-24</t>
  </si>
  <si>
    <t>Tmem196</t>
  </si>
  <si>
    <t>1.66362603429809</t>
  </si>
  <si>
    <t>0.00696838664742667</t>
  </si>
  <si>
    <t>Medag</t>
  </si>
  <si>
    <t>1.65890608694926</t>
  </si>
  <si>
    <t>7.19314886771444e-13</t>
  </si>
  <si>
    <t>Mir99ahg</t>
  </si>
  <si>
    <t>1.65662816256819</t>
  </si>
  <si>
    <t>0.00349560382133244</t>
  </si>
  <si>
    <t>1.65243538337371</t>
  </si>
  <si>
    <t>0.000103907885792695</t>
  </si>
  <si>
    <t>1.65158704758198</t>
  </si>
  <si>
    <t>6.20473638226427e-06</t>
  </si>
  <si>
    <t>Cldn34c1</t>
  </si>
  <si>
    <t>1.64782570029176</t>
  </si>
  <si>
    <t>0.000624938938279856</t>
  </si>
  <si>
    <t>Cyp2c23</t>
  </si>
  <si>
    <t>1.64529395090824</t>
  </si>
  <si>
    <t>0.00351474126585499</t>
  </si>
  <si>
    <t>Phkg1</t>
  </si>
  <si>
    <t>1.64017888092617</t>
  </si>
  <si>
    <t>0.0332315733607269</t>
  </si>
  <si>
    <t>Fut9</t>
  </si>
  <si>
    <t>1.6374508360035</t>
  </si>
  <si>
    <t>3.23411860810258e-05</t>
  </si>
  <si>
    <t>Ecscr</t>
  </si>
  <si>
    <t>1.63743543645736</t>
  </si>
  <si>
    <t>2.53545551806915e-12</t>
  </si>
  <si>
    <t>Rpl19-ps11</t>
  </si>
  <si>
    <t>1.6360409449897</t>
  </si>
  <si>
    <t>3.33575313658878e-07</t>
  </si>
  <si>
    <t>1.63449443654848</t>
  </si>
  <si>
    <t>7.24110138454511e-12</t>
  </si>
  <si>
    <t>1.63439540328916</t>
  </si>
  <si>
    <t>6.56545898970891e-06</t>
  </si>
  <si>
    <t>Cldn8</t>
  </si>
  <si>
    <t>1.63432160626206</t>
  </si>
  <si>
    <t>6.00876644207685e-12</t>
  </si>
  <si>
    <t>1.62493887667604</t>
  </si>
  <si>
    <t>7.00269481253938e-18</t>
  </si>
  <si>
    <t>Rpl18-ps2</t>
  </si>
  <si>
    <t>1.6245897819304</t>
  </si>
  <si>
    <t>0.00299670919388337</t>
  </si>
  <si>
    <t>1.62340718663388</t>
  </si>
  <si>
    <t>3.64319588363067e-05</t>
  </si>
  <si>
    <t>1.62107093499989</t>
  </si>
  <si>
    <t>0.00034452610719238</t>
  </si>
  <si>
    <t>1.61613694845777</t>
  </si>
  <si>
    <t>4.12785012463554e-13</t>
  </si>
  <si>
    <t>1.61535560034144</t>
  </si>
  <si>
    <t>4.2341347180358e-10</t>
  </si>
  <si>
    <t>1.61531281872428</t>
  </si>
  <si>
    <t>2.32515859388509e-09</t>
  </si>
  <si>
    <t>Scel</t>
  </si>
  <si>
    <t>1.61379186102372</t>
  </si>
  <si>
    <t>7.81474239010219e-12</t>
  </si>
  <si>
    <t>1.61363151650425</t>
  </si>
  <si>
    <t>1.55996323703441e-06</t>
  </si>
  <si>
    <t>Cyp11a1</t>
  </si>
  <si>
    <t>1.61340560612742</t>
  </si>
  <si>
    <t>0.0201159173980315</t>
  </si>
  <si>
    <t>1.61321139076756</t>
  </si>
  <si>
    <t>0.00053350631067168</t>
  </si>
  <si>
    <t>1.61196554963367</t>
  </si>
  <si>
    <t>6.5203416602444e-09</t>
  </si>
  <si>
    <t>Rtl3</t>
  </si>
  <si>
    <t>1.61041277770353</t>
  </si>
  <si>
    <t>0.00182933714907291</t>
  </si>
  <si>
    <t>Hoxd11</t>
  </si>
  <si>
    <t>1.60819335407549</t>
  </si>
  <si>
    <t>2.58616928951629e-10</t>
  </si>
  <si>
    <t>1.59409530860072</t>
  </si>
  <si>
    <t>4.80074876249941e-14</t>
  </si>
  <si>
    <t>Il18</t>
  </si>
  <si>
    <t>1.59405468350906</t>
  </si>
  <si>
    <t>1.90797247457545e-08</t>
  </si>
  <si>
    <t>1.59319016020358</t>
  </si>
  <si>
    <t>4.91768268098351e-17</t>
  </si>
  <si>
    <t>ENSMUSG00000121445</t>
  </si>
  <si>
    <t>1.59104567041707</t>
  </si>
  <si>
    <t>0.012661232208292</t>
  </si>
  <si>
    <t>1.58883138680445</t>
  </si>
  <si>
    <t>4.86337494274295e-08</t>
  </si>
  <si>
    <t>1.58520109604829</t>
  </si>
  <si>
    <t>2.66190478158254e-10</t>
  </si>
  <si>
    <t>1.58443833132972</t>
  </si>
  <si>
    <t>5.3302813792114e-10</t>
  </si>
  <si>
    <t>Susd5</t>
  </si>
  <si>
    <t>1.58400814915427</t>
  </si>
  <si>
    <t>0.000149971879899792</t>
  </si>
  <si>
    <t>1.58175380408598</t>
  </si>
  <si>
    <t>7.27047581462145e-11</t>
  </si>
  <si>
    <t>Nfe2l3</t>
  </si>
  <si>
    <t>1.58096766598239</t>
  </si>
  <si>
    <t>5.66212416833969e-06</t>
  </si>
  <si>
    <t>H3f5</t>
  </si>
  <si>
    <t>1.57934561223854</t>
  </si>
  <si>
    <t>0.000152594184073441</t>
  </si>
  <si>
    <t>1.57920886907609</t>
  </si>
  <si>
    <t>0.0107368321260289</t>
  </si>
  <si>
    <t>1.57741920085642</t>
  </si>
  <si>
    <t>1.03376750070553e-18</t>
  </si>
  <si>
    <t>1.57500628491929</t>
  </si>
  <si>
    <t>0.000146444496443224</t>
  </si>
  <si>
    <t>1.57489913112017</t>
  </si>
  <si>
    <t>7.46953553308935e-07</t>
  </si>
  <si>
    <t>Smpx</t>
  </si>
  <si>
    <t>1.57118529173313</t>
  </si>
  <si>
    <t>2.11048609101469e-06</t>
  </si>
  <si>
    <t>Ngb</t>
  </si>
  <si>
    <t>1.56994871687219</t>
  </si>
  <si>
    <t>8.75102297447776e-05</t>
  </si>
  <si>
    <t>Hapln1</t>
  </si>
  <si>
    <t>1.56918156066625</t>
  </si>
  <si>
    <t>5.13195328845954e-07</t>
  </si>
  <si>
    <t>1.56684799188938</t>
  </si>
  <si>
    <t>2.45747437035867e-07</t>
  </si>
  <si>
    <t>1.56464191110581</t>
  </si>
  <si>
    <t>0.00177560941897428</t>
  </si>
  <si>
    <t>1.56162111403184</t>
  </si>
  <si>
    <t>9.1316999541997e-25</t>
  </si>
  <si>
    <t>1.56051438109282</t>
  </si>
  <si>
    <t>3.05267725338946e-10</t>
  </si>
  <si>
    <t>1.55913898575598</t>
  </si>
  <si>
    <t>5.94318400069798e-10</t>
  </si>
  <si>
    <t>Mansc4</t>
  </si>
  <si>
    <t>1.55600674625446</t>
  </si>
  <si>
    <t>0.000188024989726736</t>
  </si>
  <si>
    <t>Bglap2</t>
  </si>
  <si>
    <t>1.55162202449183</t>
  </si>
  <si>
    <t>0.0287873737110168</t>
  </si>
  <si>
    <t>1.54973118260297</t>
  </si>
  <si>
    <t>2.53778135555985e-08</t>
  </si>
  <si>
    <t>1.54439790149917</t>
  </si>
  <si>
    <t>0.0146073617615771</t>
  </si>
  <si>
    <t>Smarca5-ps</t>
  </si>
  <si>
    <t>1.54321005986686</t>
  </si>
  <si>
    <t>0.00209256269459122</t>
  </si>
  <si>
    <t>1.54071817364609</t>
  </si>
  <si>
    <t>0.016158815148401</t>
  </si>
  <si>
    <t>1.53984000501647</t>
  </si>
  <si>
    <t>0.00128809098963315</t>
  </si>
  <si>
    <t>Siglech</t>
  </si>
  <si>
    <t>1.53546352048903</t>
  </si>
  <si>
    <t>0.000495428504702849</t>
  </si>
  <si>
    <t>1.52696117806038</t>
  </si>
  <si>
    <t>1.31621969081649e-19</t>
  </si>
  <si>
    <t>1.52644731712198</t>
  </si>
  <si>
    <t>5.65891897989778e-08</t>
  </si>
  <si>
    <t>1.5254665213801</t>
  </si>
  <si>
    <t>2.08336725332161e-10</t>
  </si>
  <si>
    <t>Slc2a12</t>
  </si>
  <si>
    <t>1.52451055474524</t>
  </si>
  <si>
    <t>5.52791633025027e-06</t>
  </si>
  <si>
    <t>1.52357846743787</t>
  </si>
  <si>
    <t>5.23174536215649e-22</t>
  </si>
  <si>
    <t>1.52356241518469</t>
  </si>
  <si>
    <t>1.55936750792205e-15</t>
  </si>
  <si>
    <t>Tmt1a2</t>
  </si>
  <si>
    <t>1.52217955475161</t>
  </si>
  <si>
    <t>1.83257882679771e-06</t>
  </si>
  <si>
    <t>Fgf7</t>
  </si>
  <si>
    <t>1.51956304723577</t>
  </si>
  <si>
    <t>1.05878798327727e-05</t>
  </si>
  <si>
    <t>1.51901924122355</t>
  </si>
  <si>
    <t>2.79595652277056e-10</t>
  </si>
  <si>
    <t>1.51637219663201</t>
  </si>
  <si>
    <t>5.34214690897549e-12</t>
  </si>
  <si>
    <t>1.51622818836548</t>
  </si>
  <si>
    <t>9.54716358199141e-05</t>
  </si>
  <si>
    <t>1.51203769737213</t>
  </si>
  <si>
    <t>2.11942783264942e-06</t>
  </si>
  <si>
    <t>1.50996741701444</t>
  </si>
  <si>
    <t>0.000186007355448714</t>
  </si>
  <si>
    <t>Cfap54</t>
  </si>
  <si>
    <t>1.50926603227585</t>
  </si>
  <si>
    <t>0.0480336550229322</t>
  </si>
  <si>
    <t>Cadm2</t>
  </si>
  <si>
    <t>1.50795568998023</t>
  </si>
  <si>
    <t>0.000329987004539049</t>
  </si>
  <si>
    <t>1.50735477443039</t>
  </si>
  <si>
    <t>7.33547393943097e-05</t>
  </si>
  <si>
    <t>Serpina9</t>
  </si>
  <si>
    <t>1.5010886963471</t>
  </si>
  <si>
    <t>0.00199075174001556</t>
  </si>
  <si>
    <t>Bglap</t>
  </si>
  <si>
    <t>1.50007286027861</t>
  </si>
  <si>
    <t>0.0239243416229709</t>
  </si>
  <si>
    <t>1.4968348683359</t>
  </si>
  <si>
    <t>0.00166125263777744</t>
  </si>
  <si>
    <t>1.4925428005575</t>
  </si>
  <si>
    <t>1.25943813091409e-18</t>
  </si>
  <si>
    <t>1.49061543513326</t>
  </si>
  <si>
    <t>0.00696913383235581</t>
  </si>
  <si>
    <t>1.49059993512381</t>
  </si>
  <si>
    <t>2.42593344936278e-05</t>
  </si>
  <si>
    <t>Klk1b5</t>
  </si>
  <si>
    <t>1.4881799428047</t>
  </si>
  <si>
    <t>0.0258805337311995</t>
  </si>
  <si>
    <t>Slitrk3</t>
  </si>
  <si>
    <t>1.4876910595183</t>
  </si>
  <si>
    <t>0.00132398367058663</t>
  </si>
  <si>
    <t>Smtnl2</t>
  </si>
  <si>
    <t>1.48680974631628</t>
  </si>
  <si>
    <t>6.22099952539576e-06</t>
  </si>
  <si>
    <t>Jph1</t>
  </si>
  <si>
    <t>1.48501765867672</t>
  </si>
  <si>
    <t>5.64381514133041e-05</t>
  </si>
  <si>
    <t>Sh3gl3</t>
  </si>
  <si>
    <t>1.48462841531348</t>
  </si>
  <si>
    <t>0.000730187757231386</t>
  </si>
  <si>
    <t>Adamts9</t>
  </si>
  <si>
    <t>1.48433474175248</t>
  </si>
  <si>
    <t>7.88222720439327e-06</t>
  </si>
  <si>
    <t>1.48399886897423</t>
  </si>
  <si>
    <t>0.00462916327151779</t>
  </si>
  <si>
    <t>1.48289786252177</t>
  </si>
  <si>
    <t>4.46728260675962e-15</t>
  </si>
  <si>
    <t>1.47724465742291</t>
  </si>
  <si>
    <t>1.48862892425712e-08</t>
  </si>
  <si>
    <t>1.47695228264697</t>
  </si>
  <si>
    <t>2.17718659611618e-13</t>
  </si>
  <si>
    <t>Lrch2</t>
  </si>
  <si>
    <t>1.47668974035765</t>
  </si>
  <si>
    <t>0.000204238492496192</t>
  </si>
  <si>
    <t>1.46602581181979</t>
  </si>
  <si>
    <t>0.0329774411632755</t>
  </si>
  <si>
    <t>1.46434237788607</t>
  </si>
  <si>
    <t>1.3372883281571e-07</t>
  </si>
  <si>
    <t>P2ry14</t>
  </si>
  <si>
    <t>1.45961663744547</t>
  </si>
  <si>
    <t>4.00817631666932e-11</t>
  </si>
  <si>
    <t>Pphln1-ps1</t>
  </si>
  <si>
    <t>1.45552405754635</t>
  </si>
  <si>
    <t>3.43185288823757e-05</t>
  </si>
  <si>
    <t>Ermn</t>
  </si>
  <si>
    <t>1.45475309131178</t>
  </si>
  <si>
    <t>0.0137983721562725</t>
  </si>
  <si>
    <t>Hsf2bp</t>
  </si>
  <si>
    <t>1.45410565850454</t>
  </si>
  <si>
    <t>0.00155441754313672</t>
  </si>
  <si>
    <t>Krt15</t>
  </si>
  <si>
    <t>1.44893589161563</t>
  </si>
  <si>
    <t>0.0251003249885379</t>
  </si>
  <si>
    <t>1.44198307590169</t>
  </si>
  <si>
    <t>2.6970837119178e-12</t>
  </si>
  <si>
    <t>1.44180201186075</t>
  </si>
  <si>
    <t>0.0152083251078488</t>
  </si>
  <si>
    <t>Oaz2-ps</t>
  </si>
  <si>
    <t>1.43970173208135</t>
  </si>
  <si>
    <t>0.0406800981142732</t>
  </si>
  <si>
    <t>1.43554257736623</t>
  </si>
  <si>
    <t>0.000654800571089683</t>
  </si>
  <si>
    <t>1.43484161743436</t>
  </si>
  <si>
    <t>8.3112415883585e-08</t>
  </si>
  <si>
    <t>1.43401958699821</t>
  </si>
  <si>
    <t>1.53171879602977e-07</t>
  </si>
  <si>
    <t>1.43332198165967</t>
  </si>
  <si>
    <t>1.86493584330339e-09</t>
  </si>
  <si>
    <t>Bhlhe22</t>
  </si>
  <si>
    <t>1.43308387661926</t>
  </si>
  <si>
    <t>0.0185251775087969</t>
  </si>
  <si>
    <t>Spa17</t>
  </si>
  <si>
    <t>1.4322999790897</t>
  </si>
  <si>
    <t>0.00319341284906267</t>
  </si>
  <si>
    <t>Spin4</t>
  </si>
  <si>
    <t>1.42919415960014</t>
  </si>
  <si>
    <t>4.91926564639061e-05</t>
  </si>
  <si>
    <t>1.42907714156598</t>
  </si>
  <si>
    <t>9.94030822385988e-07</t>
  </si>
  <si>
    <t>1.42882761727417</t>
  </si>
  <si>
    <t>0.00434990223448206</t>
  </si>
  <si>
    <t>1.42396879136652</t>
  </si>
  <si>
    <t>3.44210357187792e-19</t>
  </si>
  <si>
    <t>1.42278758801339</t>
  </si>
  <si>
    <t>1.82345257849652e-06</t>
  </si>
  <si>
    <t>1.41414287873137</t>
  </si>
  <si>
    <t>6.08314028895622e-05</t>
  </si>
  <si>
    <t>1.41353287643493</t>
  </si>
  <si>
    <t>0.000932610396078787</t>
  </si>
  <si>
    <t>1.41050510343121</t>
  </si>
  <si>
    <t>1.15909774076374e-08</t>
  </si>
  <si>
    <t>Angpt4</t>
  </si>
  <si>
    <t>1.40705430004319</t>
  </si>
  <si>
    <t>0.0318822387837952</t>
  </si>
  <si>
    <t>1.40330817066116</t>
  </si>
  <si>
    <t>0.00250422226593054</t>
  </si>
  <si>
    <t>Ppil6</t>
  </si>
  <si>
    <t>1.40030171105838</t>
  </si>
  <si>
    <t>9.19495860978441e-06</t>
  </si>
  <si>
    <t>1.39953951932468</t>
  </si>
  <si>
    <t>5.74518017096306e-09</t>
  </si>
  <si>
    <t>Tacr2</t>
  </si>
  <si>
    <t>1.39202148011641</t>
  </si>
  <si>
    <t>5.83542643676059e-06</t>
  </si>
  <si>
    <t>1.3859279369804</t>
  </si>
  <si>
    <t>2.19450367859265e-05</t>
  </si>
  <si>
    <t>1.38422869030312</t>
  </si>
  <si>
    <t>6.32021620681056e-12</t>
  </si>
  <si>
    <t>1.38290918475581</t>
  </si>
  <si>
    <t>1.36256980022403e-12</t>
  </si>
  <si>
    <t>Micu3</t>
  </si>
  <si>
    <t>1.38251859475146</t>
  </si>
  <si>
    <t>9.46915867048507e-05</t>
  </si>
  <si>
    <t>1.37918047044915</t>
  </si>
  <si>
    <t>0.000706835220385286</t>
  </si>
  <si>
    <t>Map2</t>
  </si>
  <si>
    <t>1.37644528109662</t>
  </si>
  <si>
    <t>0.000300516381239762</t>
  </si>
  <si>
    <t>Chit1</t>
  </si>
  <si>
    <t>1.37605668373739</t>
  </si>
  <si>
    <t>0.00288053163254877</t>
  </si>
  <si>
    <t>1.37467128523111</t>
  </si>
  <si>
    <t>0.00371497435868655</t>
  </si>
  <si>
    <t>1.37453770970375</t>
  </si>
  <si>
    <t>1.04692281703297e-17</t>
  </si>
  <si>
    <t>1.37366619558453</t>
  </si>
  <si>
    <t>2.53443615684545e-08</t>
  </si>
  <si>
    <t>1.37172121440351</t>
  </si>
  <si>
    <t>5.85980312062047e-07</t>
  </si>
  <si>
    <t>1.36726036826051</t>
  </si>
  <si>
    <t>4.07592488840531e-10</t>
  </si>
  <si>
    <t>1.36645129271086</t>
  </si>
  <si>
    <t>6.41744933627988e-07</t>
  </si>
  <si>
    <t>1.36509590483079</t>
  </si>
  <si>
    <t>8.42149921348774e-22</t>
  </si>
  <si>
    <t>1.3648283326009</t>
  </si>
  <si>
    <t>0.000145089230297958</t>
  </si>
  <si>
    <t>Fam13c</t>
  </si>
  <si>
    <t>1.36218756883132</t>
  </si>
  <si>
    <t>1.73490993380854e-06</t>
  </si>
  <si>
    <t>Elavl2</t>
  </si>
  <si>
    <t>1.36007935345069</t>
  </si>
  <si>
    <t>0.0132416362831388</t>
  </si>
  <si>
    <t>1.35856623888154</t>
  </si>
  <si>
    <t>1.36790542296169e-08</t>
  </si>
  <si>
    <t>Wwtr1</t>
  </si>
  <si>
    <t>1.3580889960608</t>
  </si>
  <si>
    <t>2.23101118896471e-16</t>
  </si>
  <si>
    <t>Pabpc4l</t>
  </si>
  <si>
    <t>1.35602529692212</t>
  </si>
  <si>
    <t>0.0292266336141639</t>
  </si>
  <si>
    <t>1.35198016833773</t>
  </si>
  <si>
    <t>0.000340194298920819</t>
  </si>
  <si>
    <t>1.35167544494637</t>
  </si>
  <si>
    <t>1.21697170809399e-06</t>
  </si>
  <si>
    <t>Stac</t>
  </si>
  <si>
    <t>1.3501484414736</t>
  </si>
  <si>
    <t>9.17133500186767e-05</t>
  </si>
  <si>
    <t>Nek5</t>
  </si>
  <si>
    <t>1.34992705773857</t>
  </si>
  <si>
    <t>0.000576914443721843</t>
  </si>
  <si>
    <t>Pter</t>
  </si>
  <si>
    <t>1.34692092740341</t>
  </si>
  <si>
    <t>7.34697789017028e-11</t>
  </si>
  <si>
    <t>1.34529297301458</t>
  </si>
  <si>
    <t>0.000396170051059326</t>
  </si>
  <si>
    <t>1.34499151020525</t>
  </si>
  <si>
    <t>3.24741146286624e-05</t>
  </si>
  <si>
    <t>1.34405906860118</t>
  </si>
  <si>
    <t>2.33713684278356e-06</t>
  </si>
  <si>
    <t>Raet1e</t>
  </si>
  <si>
    <t>1.34370817199484</t>
  </si>
  <si>
    <t>1.24514697365444e-09</t>
  </si>
  <si>
    <t>1.34243061555164</t>
  </si>
  <si>
    <t>0.00105593695226611</t>
  </si>
  <si>
    <t>Qki</t>
  </si>
  <si>
    <t>1.34136634573106</t>
  </si>
  <si>
    <t>4.8987874393391e-15</t>
  </si>
  <si>
    <t>1.33959560579563</t>
  </si>
  <si>
    <t>1.55626967793981e-13</t>
  </si>
  <si>
    <t>Ano5</t>
  </si>
  <si>
    <t>1.33668198895948</t>
  </si>
  <si>
    <t>0.0268058681296736</t>
  </si>
  <si>
    <t>1.3363288825193</t>
  </si>
  <si>
    <t>3.45095588097287e-15</t>
  </si>
  <si>
    <t>1.33529991860448</t>
  </si>
  <si>
    <t>2.77780810658565e-06</t>
  </si>
  <si>
    <t>1.33436015654413</t>
  </si>
  <si>
    <t>7.29666895303997e-10</t>
  </si>
  <si>
    <t>1.33350035105563</t>
  </si>
  <si>
    <t>5.29093323574721e-07</t>
  </si>
  <si>
    <t>Slc46a1</t>
  </si>
  <si>
    <t>1.33115571288367</t>
  </si>
  <si>
    <t>3.27119907941472e-11</t>
  </si>
  <si>
    <t>Pdgfd</t>
  </si>
  <si>
    <t>1.32960644523106</t>
  </si>
  <si>
    <t>4.69391520656378e-12</t>
  </si>
  <si>
    <t>1.3294267921285</t>
  </si>
  <si>
    <t>0.0004966882527971</t>
  </si>
  <si>
    <t>Slurp1</t>
  </si>
  <si>
    <t>1.32855509129258</t>
  </si>
  <si>
    <t>0.039654655805226</t>
  </si>
  <si>
    <t>1.32687891505465</t>
  </si>
  <si>
    <t>5.40106941642355e-06</t>
  </si>
  <si>
    <t>Slc28a3</t>
  </si>
  <si>
    <t>1.32656717406011</t>
  </si>
  <si>
    <t>0.00969196197659587</t>
  </si>
  <si>
    <t>Psg17</t>
  </si>
  <si>
    <t>1.32410159745311</t>
  </si>
  <si>
    <t>0.0425451042913981</t>
  </si>
  <si>
    <t>1.32373043949328</t>
  </si>
  <si>
    <t>5.79574184256178e-12</t>
  </si>
  <si>
    <t>Sgca</t>
  </si>
  <si>
    <t>1.32110445070856</t>
  </si>
  <si>
    <t>0.000224910864145058</t>
  </si>
  <si>
    <t>Rps24-ps3</t>
  </si>
  <si>
    <t>1.31973215907248</t>
  </si>
  <si>
    <t>0.00307174156782019</t>
  </si>
  <si>
    <t>1.31923442252301</t>
  </si>
  <si>
    <t>1.92119310834859e-11</t>
  </si>
  <si>
    <t>1.31769752242659</t>
  </si>
  <si>
    <t>4.74663676005531e-09</t>
  </si>
  <si>
    <t>Rnf180</t>
  </si>
  <si>
    <t>1.31752667544976</t>
  </si>
  <si>
    <t>3.60292689028102e-08</t>
  </si>
  <si>
    <t>Aifm2</t>
  </si>
  <si>
    <t>1.3170844702329</t>
  </si>
  <si>
    <t>1.45430931686118e-08</t>
  </si>
  <si>
    <t>Fam181b</t>
  </si>
  <si>
    <t>1.31705794561207</t>
  </si>
  <si>
    <t>0.0348832471486257</t>
  </si>
  <si>
    <t>Prdm14</t>
  </si>
  <si>
    <t>1.3166706372396</t>
  </si>
  <si>
    <t>0.0236511827480008</t>
  </si>
  <si>
    <t>1.31572185911987</t>
  </si>
  <si>
    <t>1.72881840025784e-05</t>
  </si>
  <si>
    <t>1.31518255852786</t>
  </si>
  <si>
    <t>0.000830703893540329</t>
  </si>
  <si>
    <t>Has2os</t>
  </si>
  <si>
    <t>1.31440256305281</t>
  </si>
  <si>
    <t>0.0015623700868685</t>
  </si>
  <si>
    <t>1.31428157973676</t>
  </si>
  <si>
    <t>0.000117116806213901</t>
  </si>
  <si>
    <t>Hepacam</t>
  </si>
  <si>
    <t>1.31334446509386</t>
  </si>
  <si>
    <t>3.82881223285983e-05</t>
  </si>
  <si>
    <t>Clec4n</t>
  </si>
  <si>
    <t>1.31219835940092</t>
  </si>
  <si>
    <t>5.34654555690763e-05</t>
  </si>
  <si>
    <t>1.3105305574566</t>
  </si>
  <si>
    <t>1.10607255201735e-08</t>
  </si>
  <si>
    <t>Cdnf</t>
  </si>
  <si>
    <t>1.30962710358797</t>
  </si>
  <si>
    <t>0.000105166993357414</t>
  </si>
  <si>
    <t>Adgrf1</t>
  </si>
  <si>
    <t>1.30856480282598</t>
  </si>
  <si>
    <t>0.000996978960032026</t>
  </si>
  <si>
    <t>Timp4</t>
  </si>
  <si>
    <t>1.30798094147756</t>
  </si>
  <si>
    <t>5.93681266289727e-07</t>
  </si>
  <si>
    <t>Rgs18</t>
  </si>
  <si>
    <t>1.30661791174049</t>
  </si>
  <si>
    <t>0.011346131241646</t>
  </si>
  <si>
    <t>1.3064625298214</t>
  </si>
  <si>
    <t>0.00059957525512706</t>
  </si>
  <si>
    <t>1.30638062317918</t>
  </si>
  <si>
    <t>6.11457423020358e-08</t>
  </si>
  <si>
    <t>1.30542844071109</t>
  </si>
  <si>
    <t>0.00124671528343602</t>
  </si>
  <si>
    <t>Prkg1</t>
  </si>
  <si>
    <t>1.30315783872093</t>
  </si>
  <si>
    <t>1.1553808770921e-06</t>
  </si>
  <si>
    <t>1.30074967636097</t>
  </si>
  <si>
    <t>0.00234777958841473</t>
  </si>
  <si>
    <t>1.29823774554217</t>
  </si>
  <si>
    <t>0.0173680788541424</t>
  </si>
  <si>
    <t>Ankrd29</t>
  </si>
  <si>
    <t>1.29798635381228</t>
  </si>
  <si>
    <t>5.53231449305605e-05</t>
  </si>
  <si>
    <t>1.29716662555269</t>
  </si>
  <si>
    <t>6.36852563881469e-06</t>
  </si>
  <si>
    <t>Svopl</t>
  </si>
  <si>
    <t>1.29621057978072</t>
  </si>
  <si>
    <t>0.000114305228622617</t>
  </si>
  <si>
    <t>Cd209f</t>
  </si>
  <si>
    <t>1.29318022225308</t>
  </si>
  <si>
    <t>0.0267104985969913</t>
  </si>
  <si>
    <t>Lrrc10b</t>
  </si>
  <si>
    <t>1.29174079840322</t>
  </si>
  <si>
    <t>0.00395797657774566</t>
  </si>
  <si>
    <t>Or51e2</t>
  </si>
  <si>
    <t>1.29173586304044</t>
  </si>
  <si>
    <t>2.85162309211959e-06</t>
  </si>
  <si>
    <t>1.29165900489826</t>
  </si>
  <si>
    <t>2.44095229504707e-11</t>
  </si>
  <si>
    <t>1.29156048924392</t>
  </si>
  <si>
    <t>2.12350329320225e-06</t>
  </si>
  <si>
    <t>1.29070679653289</t>
  </si>
  <si>
    <t>1.00160948700353e-07</t>
  </si>
  <si>
    <t>Foxn1</t>
  </si>
  <si>
    <t>1.29024608240718</t>
  </si>
  <si>
    <t>0.0257434789558402</t>
  </si>
  <si>
    <t>1.28973895806155</t>
  </si>
  <si>
    <t>0.014965741165512</t>
  </si>
  <si>
    <t>Adm</t>
  </si>
  <si>
    <t>1.28971529823208</t>
  </si>
  <si>
    <t>1.66917756937333e-06</t>
  </si>
  <si>
    <t>Add3</t>
  </si>
  <si>
    <t>1.28610762152597</t>
  </si>
  <si>
    <t>1.49732444916671e-06</t>
  </si>
  <si>
    <t>Or5m3b</t>
  </si>
  <si>
    <t>1.27942585441484</t>
  </si>
  <si>
    <t>0.000303636063837993</t>
  </si>
  <si>
    <t>Bmp2</t>
  </si>
  <si>
    <t>1.27607799562487</t>
  </si>
  <si>
    <t>8.77519944117834e-11</t>
  </si>
  <si>
    <t>Grb14</t>
  </si>
  <si>
    <t>1.27491845759081</t>
  </si>
  <si>
    <t>2.08690083810308e-05</t>
  </si>
  <si>
    <t>1.27424961523989</t>
  </si>
  <si>
    <t>1.96492846437567e-05</t>
  </si>
  <si>
    <t>Zfp268</t>
  </si>
  <si>
    <t>1.27360412656643</t>
  </si>
  <si>
    <t>0.000788602273174184</t>
  </si>
  <si>
    <t>Ptgs2os2</t>
  </si>
  <si>
    <t>1.27316605143829</t>
  </si>
  <si>
    <t>0.00477382499954966</t>
  </si>
  <si>
    <t>1.27311906202715</t>
  </si>
  <si>
    <t>1.0478462008971e-16</t>
  </si>
  <si>
    <t>Hlf</t>
  </si>
  <si>
    <t>1.27192637863911</t>
  </si>
  <si>
    <t>0.000435947579131105</t>
  </si>
  <si>
    <t>1.27100387714108</t>
  </si>
  <si>
    <t>3.23069454860853e-06</t>
  </si>
  <si>
    <t>1.27001514990652</t>
  </si>
  <si>
    <t>1.02590158984734e-06</t>
  </si>
  <si>
    <t>1.26961504182576</t>
  </si>
  <si>
    <t>8.38032305562194e-06</t>
  </si>
  <si>
    <t>1.26688981576255</t>
  </si>
  <si>
    <t>5.02671631993434e-07</t>
  </si>
  <si>
    <t>1.26530392822862</t>
  </si>
  <si>
    <t>2.68521647536019e-10</t>
  </si>
  <si>
    <t>1.26505085563461</t>
  </si>
  <si>
    <t>5.33053030155417e-09</t>
  </si>
  <si>
    <t>1.26505083376745</t>
  </si>
  <si>
    <t>8.71544479485801e-07</t>
  </si>
  <si>
    <t>Fat3</t>
  </si>
  <si>
    <t>1.26449557932452</t>
  </si>
  <si>
    <t>0.00145435730008152</t>
  </si>
  <si>
    <t>1.26306062045616</t>
  </si>
  <si>
    <t>0.0403213477719641</t>
  </si>
  <si>
    <t>1.25950638908877</t>
  </si>
  <si>
    <t>5.12496307689367e-08</t>
  </si>
  <si>
    <t>Prdm5</t>
  </si>
  <si>
    <t>1.2574301688227</t>
  </si>
  <si>
    <t>0.000543348488226801</t>
  </si>
  <si>
    <t>1.25717470050198</t>
  </si>
  <si>
    <t>0.040767403291779</t>
  </si>
  <si>
    <t>1.25615978664157</t>
  </si>
  <si>
    <t>0.000169799237243768</t>
  </si>
  <si>
    <t>1.25211869343294</t>
  </si>
  <si>
    <t>2.15608674261647e-11</t>
  </si>
  <si>
    <t>1.25111601596424</t>
  </si>
  <si>
    <t>0.0255678976292685</t>
  </si>
  <si>
    <t>1.25067632201054</t>
  </si>
  <si>
    <t>1.48108706446582e-07</t>
  </si>
  <si>
    <t>Pdp1</t>
  </si>
  <si>
    <t>1.24913230284563</t>
  </si>
  <si>
    <t>8.41163748941253e-08</t>
  </si>
  <si>
    <t>1.24899278734329</t>
  </si>
  <si>
    <t>0.00260883730368152</t>
  </si>
  <si>
    <t>1.24700011872823</t>
  </si>
  <si>
    <t>0.00146907950605659</t>
  </si>
  <si>
    <t>1.24671862947941</t>
  </si>
  <si>
    <t>4.97292282049419e-10</t>
  </si>
  <si>
    <t>1.24618468759659</t>
  </si>
  <si>
    <t>0.0139494168413588</t>
  </si>
  <si>
    <t>Adarb1</t>
  </si>
  <si>
    <t>1.24609130465657</t>
  </si>
  <si>
    <t>2.40989549550552e-06</t>
  </si>
  <si>
    <t>1.24484377068408</t>
  </si>
  <si>
    <t>6.81777940709279e-06</t>
  </si>
  <si>
    <t>Cysltr1</t>
  </si>
  <si>
    <t>1.2436207711923</t>
  </si>
  <si>
    <t>0.000379254512523277</t>
  </si>
  <si>
    <t>Actn2</t>
  </si>
  <si>
    <t>1.23961524698694</t>
  </si>
  <si>
    <t>0.0198314471352039</t>
  </si>
  <si>
    <t>1.2374467602804</t>
  </si>
  <si>
    <t>1.72199067391664e-05</t>
  </si>
  <si>
    <t>Rab32</t>
  </si>
  <si>
    <t>1.23711900827076</t>
  </si>
  <si>
    <t>7.42949659691981e-12</t>
  </si>
  <si>
    <t>1.23632109086007</t>
  </si>
  <si>
    <t>4.75870325958261e-06</t>
  </si>
  <si>
    <t>Cpa6</t>
  </si>
  <si>
    <t>1.23578159157549</t>
  </si>
  <si>
    <t>0.00390394045367267</t>
  </si>
  <si>
    <t>1.23491933000349</t>
  </si>
  <si>
    <t>4.19726479026499e-05</t>
  </si>
  <si>
    <t>1.23291324566441</t>
  </si>
  <si>
    <t>7.35451980015977e-05</t>
  </si>
  <si>
    <t>1.23269672598365</t>
  </si>
  <si>
    <t>0.0106316030932331</t>
  </si>
  <si>
    <t>Atp12a</t>
  </si>
  <si>
    <t>1.23160001230058</t>
  </si>
  <si>
    <t>7.73356093107956e-09</t>
  </si>
  <si>
    <t>1.23147379879773</t>
  </si>
  <si>
    <t>1.94505399296706e-09</t>
  </si>
  <si>
    <t>1.22658021470172</t>
  </si>
  <si>
    <t>4.2232296801583e-06</t>
  </si>
  <si>
    <t>1.22552551356504</t>
  </si>
  <si>
    <t>3.24147900654603e-06</t>
  </si>
  <si>
    <t>1.22549021865225</t>
  </si>
  <si>
    <t>7.50005418405217e-07</t>
  </si>
  <si>
    <t>1.22403429223003</t>
  </si>
  <si>
    <t>3.41231936035013e-05</t>
  </si>
  <si>
    <t>Eva1a</t>
  </si>
  <si>
    <t>1.22311247755939</t>
  </si>
  <si>
    <t>1.11253009564558e-05</t>
  </si>
  <si>
    <t>1.22252315477863</t>
  </si>
  <si>
    <t>3.13024273511363e-10</t>
  </si>
  <si>
    <t>Opcml</t>
  </si>
  <si>
    <t>1.22187639074602</t>
  </si>
  <si>
    <t>0.000298212633409074</t>
  </si>
  <si>
    <t>1.22078139698887</t>
  </si>
  <si>
    <t>1.7309959460888e-07</t>
  </si>
  <si>
    <t>Tmeff1</t>
  </si>
  <si>
    <t>1.2200317734855</t>
  </si>
  <si>
    <t>6.88513324129728e-09</t>
  </si>
  <si>
    <t>Rpl5-ps1</t>
  </si>
  <si>
    <t>1.21838878119699</t>
  </si>
  <si>
    <t>0.0347327700301842</t>
  </si>
  <si>
    <t>Azgp1</t>
  </si>
  <si>
    <t>1.21834686140086</t>
  </si>
  <si>
    <t>0.00597682226579637</t>
  </si>
  <si>
    <t>1.2163129135152</t>
  </si>
  <si>
    <t>0.000810311504604986</t>
  </si>
  <si>
    <t>1.21626915635099</t>
  </si>
  <si>
    <t>7.32566899931705e-08</t>
  </si>
  <si>
    <t>1.21529729387635</t>
  </si>
  <si>
    <t>1.63178470356062e-12</t>
  </si>
  <si>
    <t>Hoxb13</t>
  </si>
  <si>
    <t>1.2148432656296</t>
  </si>
  <si>
    <t>1.19426911993422e-11</t>
  </si>
  <si>
    <t>1.21306914708859</t>
  </si>
  <si>
    <t>7.58149866018548e-09</t>
  </si>
  <si>
    <t>1.21088762109137</t>
  </si>
  <si>
    <t>5.95902984976303e-05</t>
  </si>
  <si>
    <t>1.21024625581286</t>
  </si>
  <si>
    <t>0.000128056036299278</t>
  </si>
  <si>
    <t>Chrm2</t>
  </si>
  <si>
    <t>1.20984705146587</t>
  </si>
  <si>
    <t>0.000140510204695897</t>
  </si>
  <si>
    <t>1.20904964801667</t>
  </si>
  <si>
    <t>1.92041938177163e-14</t>
  </si>
  <si>
    <t>1.20838889282345</t>
  </si>
  <si>
    <t>0.0451856609441842</t>
  </si>
  <si>
    <t>1.20765160860624</t>
  </si>
  <si>
    <t>7.94764594554639e-08</t>
  </si>
  <si>
    <t>1.20651693778245</t>
  </si>
  <si>
    <t>4.55924635611309e-09</t>
  </si>
  <si>
    <t>Nipal4</t>
  </si>
  <si>
    <t>1.20566804336264</t>
  </si>
  <si>
    <t>0.000130231095396941</t>
  </si>
  <si>
    <t>1.20402894205558</t>
  </si>
  <si>
    <t>0.000383682447249589</t>
  </si>
  <si>
    <t>1.20046676168303</t>
  </si>
  <si>
    <t>1.04161995466484e-06</t>
  </si>
  <si>
    <t>1.20040723837815</t>
  </si>
  <si>
    <t>2.24898886761494e-15</t>
  </si>
  <si>
    <t>1.19838220342649</t>
  </si>
  <si>
    <t>7.2139037653896e-10</t>
  </si>
  <si>
    <t>1.19747717431983</t>
  </si>
  <si>
    <t>6.34283448686401e-11</t>
  </si>
  <si>
    <t>1.19523933082768</t>
  </si>
  <si>
    <t>2.01263244823317e-13</t>
  </si>
  <si>
    <t>Pla2g7</t>
  </si>
  <si>
    <t>1.19284017205354</t>
  </si>
  <si>
    <t>4.93806132396488e-10</t>
  </si>
  <si>
    <t>1.19158545569463</t>
  </si>
  <si>
    <t>0.048954880583325</t>
  </si>
  <si>
    <t>1.19138735386824</t>
  </si>
  <si>
    <t>0.000158608296418614</t>
  </si>
  <si>
    <t>1.18985394612626</t>
  </si>
  <si>
    <t>4.28287192971287e-10</t>
  </si>
  <si>
    <t>Spata6</t>
  </si>
  <si>
    <t>1.18838484433638</t>
  </si>
  <si>
    <t>6.25531662760393e-07</t>
  </si>
  <si>
    <t>Rftn2</t>
  </si>
  <si>
    <t>1.18713715093493</t>
  </si>
  <si>
    <t>7.37476151870571e-09</t>
  </si>
  <si>
    <t>Csrnp3</t>
  </si>
  <si>
    <t>1.18365921548936</t>
  </si>
  <si>
    <t>0.0236310552592373</t>
  </si>
  <si>
    <t>1.18333404879156</t>
  </si>
  <si>
    <t>1.30986650600041e-05</t>
  </si>
  <si>
    <t>1.18279200048454</t>
  </si>
  <si>
    <t>2.39220731736102e-07</t>
  </si>
  <si>
    <t>Ankrd35</t>
  </si>
  <si>
    <t>1.18131209343714</t>
  </si>
  <si>
    <t>9.32135806073599e-05</t>
  </si>
  <si>
    <t>Cdh6</t>
  </si>
  <si>
    <t>1.17944549116388</t>
  </si>
  <si>
    <t>0.00188313987306779</t>
  </si>
  <si>
    <t>1.17925115711494</t>
  </si>
  <si>
    <t>6.08191959710726e-08</t>
  </si>
  <si>
    <t>1.17687372758372</t>
  </si>
  <si>
    <t>2.35049311595608e-09</t>
  </si>
  <si>
    <t>1.17647333274536</t>
  </si>
  <si>
    <t>4.40941579435827e-05</t>
  </si>
  <si>
    <t>1.17505349479026</t>
  </si>
  <si>
    <t>0.0351056801760406</t>
  </si>
  <si>
    <t>Avpr1b</t>
  </si>
  <si>
    <t>1.17447897191042</t>
  </si>
  <si>
    <t>0.0155536520438677</t>
  </si>
  <si>
    <t>Bves</t>
  </si>
  <si>
    <t>1.17388322155358</t>
  </si>
  <si>
    <t>0.000403919752131392</t>
  </si>
  <si>
    <t>1.16967335342113</t>
  </si>
  <si>
    <t>0.0076631935686501</t>
  </si>
  <si>
    <t>1.16933541270046</t>
  </si>
  <si>
    <t>0.000351268974394218</t>
  </si>
  <si>
    <t>1.16925922308493</t>
  </si>
  <si>
    <t>0.00368965049716714</t>
  </si>
  <si>
    <t>Tcp11l1</t>
  </si>
  <si>
    <t>1.16924229692146</t>
  </si>
  <si>
    <t>0.000184936014284546</t>
  </si>
  <si>
    <t>1.1689724304853</t>
  </si>
  <si>
    <t>0.0407455574108956</t>
  </si>
  <si>
    <t>1.16788309766268</t>
  </si>
  <si>
    <t>0.008783719231736</t>
  </si>
  <si>
    <t>Frem2</t>
  </si>
  <si>
    <t>1.16660210822088</t>
  </si>
  <si>
    <t>4.77463043497601e-05</t>
  </si>
  <si>
    <t>Tchh</t>
  </si>
  <si>
    <t>1.1655227894984</t>
  </si>
  <si>
    <t>7.88066825593599e-06</t>
  </si>
  <si>
    <t>Apol10b</t>
  </si>
  <si>
    <t>1.1629592193807</t>
  </si>
  <si>
    <t>0.000853252525073443</t>
  </si>
  <si>
    <t>Map3k7cl</t>
  </si>
  <si>
    <t>1.16265586947438</t>
  </si>
  <si>
    <t>0.0274289044550733</t>
  </si>
  <si>
    <t>Fxyd4</t>
  </si>
  <si>
    <t>1.15986980428167</t>
  </si>
  <si>
    <t>3.22753681615552e-08</t>
  </si>
  <si>
    <t>Pcdhac2</t>
  </si>
  <si>
    <t>1.15676945706163</t>
  </si>
  <si>
    <t>0.00534297230450989</t>
  </si>
  <si>
    <t>Arl6</t>
  </si>
  <si>
    <t>1.15652458271651</t>
  </si>
  <si>
    <t>0.000487431371380313</t>
  </si>
  <si>
    <t>1.1559746145349</t>
  </si>
  <si>
    <t>5.67775178676717e-12</t>
  </si>
  <si>
    <t>Cyp2f2</t>
  </si>
  <si>
    <t>1.15584168611158</t>
  </si>
  <si>
    <t>5.30298752138236e-05</t>
  </si>
  <si>
    <t>Eeig2</t>
  </si>
  <si>
    <t>1.15447027896455</t>
  </si>
  <si>
    <t>1.04342880699262e-08</t>
  </si>
  <si>
    <t>Chrna1os</t>
  </si>
  <si>
    <t>1.15426936291127</t>
  </si>
  <si>
    <t>0.022205602741899</t>
  </si>
  <si>
    <t>1.15316725128967</t>
  </si>
  <si>
    <t>9.30247153105968e-10</t>
  </si>
  <si>
    <t>1.15258302306047</t>
  </si>
  <si>
    <t>0.00369083024659848</t>
  </si>
  <si>
    <t>Rwdd1</t>
  </si>
  <si>
    <t>1.15101778204598</t>
  </si>
  <si>
    <t>2.66124259368313e-07</t>
  </si>
  <si>
    <t>Acot9</t>
  </si>
  <si>
    <t>1.14956654954561</t>
  </si>
  <si>
    <t>1.14431563910107e-08</t>
  </si>
  <si>
    <t>Fundc2</t>
  </si>
  <si>
    <t>1.14951570455929</t>
  </si>
  <si>
    <t>4.36654858004259e-11</t>
  </si>
  <si>
    <t>1.14859018474067</t>
  </si>
  <si>
    <t>3.45326074466907e-05</t>
  </si>
  <si>
    <t>Irag2</t>
  </si>
  <si>
    <t>1.14655113126298</t>
  </si>
  <si>
    <t>0.00357327830055397</t>
  </si>
  <si>
    <t>1.14640978213989</t>
  </si>
  <si>
    <t>0.00374143520742612</t>
  </si>
  <si>
    <t>1.14605770518027</t>
  </si>
  <si>
    <t>0.000716131280805764</t>
  </si>
  <si>
    <t>1.14597510544195</t>
  </si>
  <si>
    <t>1.02573076473723e-06</t>
  </si>
  <si>
    <t>Lrrc3b</t>
  </si>
  <si>
    <t>1.14437914794505</t>
  </si>
  <si>
    <t>0.0308315012488095</t>
  </si>
  <si>
    <t>Bmi1</t>
  </si>
  <si>
    <t>1.14292731322761</t>
  </si>
  <si>
    <t>3.82858214071604e-12</t>
  </si>
  <si>
    <t>Scara3</t>
  </si>
  <si>
    <t>1.14054331306101</t>
  </si>
  <si>
    <t>0.000637720741409272</t>
  </si>
  <si>
    <t>1.13960838248422</t>
  </si>
  <si>
    <t>1.24033506486401e-05</t>
  </si>
  <si>
    <t>1.13609275001911</t>
  </si>
  <si>
    <t>0.0132275462947098</t>
  </si>
  <si>
    <t>Dgki</t>
  </si>
  <si>
    <t>1.13564896997817</t>
  </si>
  <si>
    <t>0.0129486185060126</t>
  </si>
  <si>
    <t>Sox7</t>
  </si>
  <si>
    <t>1.1349047132891</t>
  </si>
  <si>
    <t>0.00224759951399371</t>
  </si>
  <si>
    <t>1.13434710808319</t>
  </si>
  <si>
    <t>1.30869756475594e-05</t>
  </si>
  <si>
    <t>Tmem38b</t>
  </si>
  <si>
    <t>1.13369326301456</t>
  </si>
  <si>
    <t>5.13224419487832e-08</t>
  </si>
  <si>
    <t>Taf9b</t>
  </si>
  <si>
    <t>1.13130609616299</t>
  </si>
  <si>
    <t>9.98445650394453e-09</t>
  </si>
  <si>
    <t>Bhlhb9</t>
  </si>
  <si>
    <t>1.1300525365468</t>
  </si>
  <si>
    <t>0.000900425063117306</t>
  </si>
  <si>
    <t>1.12814068952543</t>
  </si>
  <si>
    <t>1.18301243385797e-07</t>
  </si>
  <si>
    <t>Rarres1</t>
  </si>
  <si>
    <t>1.12690779608331</t>
  </si>
  <si>
    <t>0.0467548237237069</t>
  </si>
  <si>
    <t>Zfp709</t>
  </si>
  <si>
    <t>1.12615558089838</t>
  </si>
  <si>
    <t>1.40256514769534e-05</t>
  </si>
  <si>
    <t>1.12481168630049</t>
  </si>
  <si>
    <t>9.56326247401073e-07</t>
  </si>
  <si>
    <t>C1qtnf7</t>
  </si>
  <si>
    <t>1.12442525947832</t>
  </si>
  <si>
    <t>0.000457160264865063</t>
  </si>
  <si>
    <t>1.12395902052723</t>
  </si>
  <si>
    <t>1.93212942802691e-08</t>
  </si>
  <si>
    <t>1.1218102663281</t>
  </si>
  <si>
    <t>0.00320759508306041</t>
  </si>
  <si>
    <t>1.1215845936478</t>
  </si>
  <si>
    <t>0.00819190894706567</t>
  </si>
  <si>
    <t>1.12019145600943</t>
  </si>
  <si>
    <t>0.000138970119923848</t>
  </si>
  <si>
    <t>1.11912961300795</t>
  </si>
  <si>
    <t>7.37265550372809e-05</t>
  </si>
  <si>
    <t>1.11906618224851</t>
  </si>
  <si>
    <t>5.44292491513865e-06</t>
  </si>
  <si>
    <t>1.11883322415778</t>
  </si>
  <si>
    <t>3.83146364587531e-07</t>
  </si>
  <si>
    <t>Nox4</t>
  </si>
  <si>
    <t>1.11854396062772</t>
  </si>
  <si>
    <t>0.00437720169968242</t>
  </si>
  <si>
    <t>1.11841186603739</t>
  </si>
  <si>
    <t>4.8148524612061e-11</t>
  </si>
  <si>
    <t>Grk4</t>
  </si>
  <si>
    <t>1.11667802755678</t>
  </si>
  <si>
    <t>0.00252982053218747</t>
  </si>
  <si>
    <t>1.1152724952223</t>
  </si>
  <si>
    <t>5.17726168001931e-07</t>
  </si>
  <si>
    <t>1.11521018723167</t>
  </si>
  <si>
    <t>0.000579280460748065</t>
  </si>
  <si>
    <t>1.11438493823601</t>
  </si>
  <si>
    <t>0.0389614737339443</t>
  </si>
  <si>
    <t>Angpt2</t>
  </si>
  <si>
    <t>1.1142242964934</t>
  </si>
  <si>
    <t>0.00373446270960791</t>
  </si>
  <si>
    <t>1.11388153905017</t>
  </si>
  <si>
    <t>6.37115597695966e-07</t>
  </si>
  <si>
    <t>Fam180a</t>
  </si>
  <si>
    <t>1.11368214915704</t>
  </si>
  <si>
    <t>0.0157569536833259</t>
  </si>
  <si>
    <t>Rpl10-ps1</t>
  </si>
  <si>
    <t>1.11144477389815</t>
  </si>
  <si>
    <t>0.00814756473106527</t>
  </si>
  <si>
    <t>Amer2</t>
  </si>
  <si>
    <t>1.11133312355195</t>
  </si>
  <si>
    <t>0.026512074830877</t>
  </si>
  <si>
    <t>Fam229b</t>
  </si>
  <si>
    <t>1.10950217054847</t>
  </si>
  <si>
    <t>0.0167923964102515</t>
  </si>
  <si>
    <t>Lrrc27</t>
  </si>
  <si>
    <t>1.10849814784275</t>
  </si>
  <si>
    <t>0.00329269828190005</t>
  </si>
  <si>
    <t>1.10712519348929</t>
  </si>
  <si>
    <t>1.80407948720251e-11</t>
  </si>
  <si>
    <t>Pcdhb18</t>
  </si>
  <si>
    <t>1.10641044360349</t>
  </si>
  <si>
    <t>0.0251782922348759</t>
  </si>
  <si>
    <t>1.10314946084642</t>
  </si>
  <si>
    <t>0.0442790799949107</t>
  </si>
  <si>
    <t>Bmt2</t>
  </si>
  <si>
    <t>1.10124728696656</t>
  </si>
  <si>
    <t>8.47473676417855e-12</t>
  </si>
  <si>
    <t>1.09874748661804</t>
  </si>
  <si>
    <t>5.91257466693574e-08</t>
  </si>
  <si>
    <t>Gfra4</t>
  </si>
  <si>
    <t>1.09809862295407</t>
  </si>
  <si>
    <t>0.0151272867080666</t>
  </si>
  <si>
    <t>1.09793009649571</t>
  </si>
  <si>
    <t>0.0375204674701934</t>
  </si>
  <si>
    <t>1.09514237470144</t>
  </si>
  <si>
    <t>0.000382152817495887</t>
  </si>
  <si>
    <t>Cytl1</t>
  </si>
  <si>
    <t>1.09455736180844</t>
  </si>
  <si>
    <t>0.00344631952796924</t>
  </si>
  <si>
    <t>Rtraf-ps</t>
  </si>
  <si>
    <t>1.09387427629518</t>
  </si>
  <si>
    <t>0.00582094942314658</t>
  </si>
  <si>
    <t>1.09218444479547</t>
  </si>
  <si>
    <t>2.00480926778364e-06</t>
  </si>
  <si>
    <t>1.0913067952066</t>
  </si>
  <si>
    <t>0.00534100741295214</t>
  </si>
  <si>
    <t>1.0911527865217</t>
  </si>
  <si>
    <t>0.00223472364455386</t>
  </si>
  <si>
    <t>P2rx1</t>
  </si>
  <si>
    <t>1.09105081273916</t>
  </si>
  <si>
    <t>0.0254936966060082</t>
  </si>
  <si>
    <t>1.08919336332859</t>
  </si>
  <si>
    <t>2.04711135094477e-05</t>
  </si>
  <si>
    <t>Itgb3</t>
  </si>
  <si>
    <t>1.08822934655707</t>
  </si>
  <si>
    <t>1.19297324454196e-08</t>
  </si>
  <si>
    <t>1.08813959424175</t>
  </si>
  <si>
    <t>0.0100948971706178</t>
  </si>
  <si>
    <t>Angptl1</t>
  </si>
  <si>
    <t>1.08644091729207</t>
  </si>
  <si>
    <t>0.00094343217175981</t>
  </si>
  <si>
    <t>Esr1</t>
  </si>
  <si>
    <t>1.08559172661372</t>
  </si>
  <si>
    <t>0.00600467383099076</t>
  </si>
  <si>
    <t>Kcnq5</t>
  </si>
  <si>
    <t>1.08394362861732</t>
  </si>
  <si>
    <t>0.0133039577715489</t>
  </si>
  <si>
    <t>Snrnp27</t>
  </si>
  <si>
    <t>1.08325325839167</t>
  </si>
  <si>
    <t>2.72468345062137e-06</t>
  </si>
  <si>
    <t>Zeb2</t>
  </si>
  <si>
    <t>1.08244719491287</t>
  </si>
  <si>
    <t>1.43647327510361e-07</t>
  </si>
  <si>
    <t>1.08242426429668</t>
  </si>
  <si>
    <t>6.1484371965848e-09</t>
  </si>
  <si>
    <t>1.08117101718176</t>
  </si>
  <si>
    <t>0.0389805775638064</t>
  </si>
  <si>
    <t>1.08062017668371</t>
  </si>
  <si>
    <t>7.79145424464166e-08</t>
  </si>
  <si>
    <t>Edil3</t>
  </si>
  <si>
    <t>1.08019199351038</t>
  </si>
  <si>
    <t>0.000368887318808949</t>
  </si>
  <si>
    <t>1.07958834605834</t>
  </si>
  <si>
    <t>0.0340966939542798</t>
  </si>
  <si>
    <t>1.07956205502758</t>
  </si>
  <si>
    <t>0.033943519160853</t>
  </si>
  <si>
    <t>1.07949569645911</t>
  </si>
  <si>
    <t>1.34709215869712e-08</t>
  </si>
  <si>
    <t>1.07947518135552</t>
  </si>
  <si>
    <t>0.00120933898650096</t>
  </si>
  <si>
    <t>Rps11-ps1</t>
  </si>
  <si>
    <t>1.07850419964291</t>
  </si>
  <si>
    <t>0.0051904568492288</t>
  </si>
  <si>
    <t>1.07759139398576</t>
  </si>
  <si>
    <t>0.000495519547961361</t>
  </si>
  <si>
    <t>1.07750481492792</t>
  </si>
  <si>
    <t>0.00492672753040415</t>
  </si>
  <si>
    <t>Pcdhb14</t>
  </si>
  <si>
    <t>1.0773245438251</t>
  </si>
  <si>
    <t>0.00833692894703823</t>
  </si>
  <si>
    <t>Sphkap</t>
  </si>
  <si>
    <t>1.0770881905525</t>
  </si>
  <si>
    <t>0.0383457443308876</t>
  </si>
  <si>
    <t>Csgalnact2</t>
  </si>
  <si>
    <t>1.07483098335256</t>
  </si>
  <si>
    <t>5.4703394085699e-08</t>
  </si>
  <si>
    <t>1.07449736583773</t>
  </si>
  <si>
    <t>0.000401332002725403</t>
  </si>
  <si>
    <t>Xkr9</t>
  </si>
  <si>
    <t>1.07400278677858</t>
  </si>
  <si>
    <t>0.00287195254610332</t>
  </si>
  <si>
    <t>Tmem237</t>
  </si>
  <si>
    <t>1.07310543115104</t>
  </si>
  <si>
    <t>0.00131325019889476</t>
  </si>
  <si>
    <t>1.07300399254484</t>
  </si>
  <si>
    <t>1.09919977833296e-10</t>
  </si>
  <si>
    <t>Rps24</t>
  </si>
  <si>
    <t>1.07283469498575</t>
  </si>
  <si>
    <t>9.769409428393e-06</t>
  </si>
  <si>
    <t>1.0715947955377</t>
  </si>
  <si>
    <t>9.26519368856464e-05</t>
  </si>
  <si>
    <t>Ppp1r36dn</t>
  </si>
  <si>
    <t>1.07018097195497</t>
  </si>
  <si>
    <t>0.0120082033266855</t>
  </si>
  <si>
    <t>1.06981799480001</t>
  </si>
  <si>
    <t>0.000117274312884365</t>
  </si>
  <si>
    <t>1.06585433214898</t>
  </si>
  <si>
    <t>0.00011368363824843</t>
  </si>
  <si>
    <t>1.0648986682721</t>
  </si>
  <si>
    <t>6.42233758817806e-10</t>
  </si>
  <si>
    <t>Itpripl2</t>
  </si>
  <si>
    <t>1.06379626954621</t>
  </si>
  <si>
    <t>0.000246483955047498</t>
  </si>
  <si>
    <t>1.06322552190009</t>
  </si>
  <si>
    <t>0.000410572391242524</t>
  </si>
  <si>
    <t>1.06284025793105</t>
  </si>
  <si>
    <t>5.84294321028322e-07</t>
  </si>
  <si>
    <t>1.06183706338821</t>
  </si>
  <si>
    <t>0.00293271660319667</t>
  </si>
  <si>
    <t>Neto2</t>
  </si>
  <si>
    <t>1.05997062030396</t>
  </si>
  <si>
    <t>0.00013387707334195</t>
  </si>
  <si>
    <t>Id2</t>
  </si>
  <si>
    <t>1.05822918967328</t>
  </si>
  <si>
    <t>1.70534783125234e-07</t>
  </si>
  <si>
    <t>Camsap2</t>
  </si>
  <si>
    <t>1.05642519234933</t>
  </si>
  <si>
    <t>8.42917727410609e-08</t>
  </si>
  <si>
    <t>Hecw2</t>
  </si>
  <si>
    <t>1.05627897846499</t>
  </si>
  <si>
    <t>9.86051203635074e-05</t>
  </si>
  <si>
    <t>1.05334792019242</t>
  </si>
  <si>
    <t>0.003511987678031</t>
  </si>
  <si>
    <t>Zfp660</t>
  </si>
  <si>
    <t>1.05272754056726</t>
  </si>
  <si>
    <t>0.0162865135025729</t>
  </si>
  <si>
    <t>1.05249803004962</t>
  </si>
  <si>
    <t>1.90999523981892e-09</t>
  </si>
  <si>
    <t>Tnfaip6</t>
  </si>
  <si>
    <t>1.05236959035227</t>
  </si>
  <si>
    <t>0.0343501441595569</t>
  </si>
  <si>
    <t>1.05172525812268</t>
  </si>
  <si>
    <t>0.0193387702622054</t>
  </si>
  <si>
    <t>1.05120056397892</t>
  </si>
  <si>
    <t>5.37481803986793e-08</t>
  </si>
  <si>
    <t>1.05041483849108</t>
  </si>
  <si>
    <t>0.00233861664173098</t>
  </si>
  <si>
    <t>1.04955475103844</t>
  </si>
  <si>
    <t>5.25533493453731e-06</t>
  </si>
  <si>
    <t>1.04863060088718</t>
  </si>
  <si>
    <t>5.41339379325981e-08</t>
  </si>
  <si>
    <t>Plcl1</t>
  </si>
  <si>
    <t>1.04847932931322</t>
  </si>
  <si>
    <t>0.000218590393732063</t>
  </si>
  <si>
    <t>1.04713681674044</t>
  </si>
  <si>
    <t>2.02410308514745e-05</t>
  </si>
  <si>
    <t>1.04706470795755</t>
  </si>
  <si>
    <t>0.0222088450666358</t>
  </si>
  <si>
    <t>1.04631042120262</t>
  </si>
  <si>
    <t>1.11698989946964e-05</t>
  </si>
  <si>
    <t>Hnmt</t>
  </si>
  <si>
    <t>1.04583147489388</t>
  </si>
  <si>
    <t>0.00235955248998387</t>
  </si>
  <si>
    <t>Zfp286</t>
  </si>
  <si>
    <t>1.04570635755616</t>
  </si>
  <si>
    <t>0.00391388099697155</t>
  </si>
  <si>
    <t>Bltp3b</t>
  </si>
  <si>
    <t>1.04546885400299</t>
  </si>
  <si>
    <t>1.01144553975273e-09</t>
  </si>
  <si>
    <t>1.04507091720992</t>
  </si>
  <si>
    <t>2.73156921931097e-05</t>
  </si>
  <si>
    <t>1.04278993161823</t>
  </si>
  <si>
    <t>1.79874061801272e-08</t>
  </si>
  <si>
    <t>Kcnn2</t>
  </si>
  <si>
    <t>1.04251558726578</t>
  </si>
  <si>
    <t>0.012211842753582</t>
  </si>
  <si>
    <t>Kcns3</t>
  </si>
  <si>
    <t>1.04196817972231</t>
  </si>
  <si>
    <t>0.00016649520227874</t>
  </si>
  <si>
    <t>Entpd1</t>
  </si>
  <si>
    <t>1.03994767500611</t>
  </si>
  <si>
    <t>0.000369976441810273</t>
  </si>
  <si>
    <t>1.03884814565691</t>
  </si>
  <si>
    <t>0.00110759734828075</t>
  </si>
  <si>
    <t>1.03529159140679</t>
  </si>
  <si>
    <t>0.000259194818041426</t>
  </si>
  <si>
    <t>1.03515534757893</t>
  </si>
  <si>
    <t>0.0107919458832676</t>
  </si>
  <si>
    <t>Ppp1r2</t>
  </si>
  <si>
    <t>1.03335306202416</t>
  </si>
  <si>
    <t>1.14852717309784e-09</t>
  </si>
  <si>
    <t>1.03264210045862</t>
  </si>
  <si>
    <t>0.00890260970263098</t>
  </si>
  <si>
    <t>Unc119</t>
  </si>
  <si>
    <t>1.03242256293976</t>
  </si>
  <si>
    <t>0.00022729685479235</t>
  </si>
  <si>
    <t>1.03136478952797</t>
  </si>
  <si>
    <t>0.00180903178884665</t>
  </si>
  <si>
    <t>Eif3s6-ps2</t>
  </si>
  <si>
    <t>1.03073307577047</t>
  </si>
  <si>
    <t>0.00687442888321743</t>
  </si>
  <si>
    <t>1.03029165856528</t>
  </si>
  <si>
    <t>0.0177337522686938</t>
  </si>
  <si>
    <t>Adh1</t>
  </si>
  <si>
    <t>1.02812927256571</t>
  </si>
  <si>
    <t>1.9771796075291e-06</t>
  </si>
  <si>
    <t>1.02795906184083</t>
  </si>
  <si>
    <t>0.00183294488812019</t>
  </si>
  <si>
    <t>Mmrn1</t>
  </si>
  <si>
    <t>1.02790488144241</t>
  </si>
  <si>
    <t>0.000381818896392188</t>
  </si>
  <si>
    <t>1.02788908210041</t>
  </si>
  <si>
    <t>0.00380422609872771</t>
  </si>
  <si>
    <t>1.02745740688373</t>
  </si>
  <si>
    <t>3.96664519150123e-05</t>
  </si>
  <si>
    <t>1.02702316297089</t>
  </si>
  <si>
    <t>0.00807028503485548</t>
  </si>
  <si>
    <t>Kcne4</t>
  </si>
  <si>
    <t>1.02651554883188</t>
  </si>
  <si>
    <t>0.000444077354440947</t>
  </si>
  <si>
    <t>Lrrc19</t>
  </si>
  <si>
    <t>1.02630395995514</t>
  </si>
  <si>
    <t>3.12641856897379e-07</t>
  </si>
  <si>
    <t>1.02625002949788</t>
  </si>
  <si>
    <t>3.55622242764666e-06</t>
  </si>
  <si>
    <t>1.02384703183599</t>
  </si>
  <si>
    <t>0.0196128969037259</t>
  </si>
  <si>
    <t>1.02336349174026</t>
  </si>
  <si>
    <t>0.00746218346450736</t>
  </si>
  <si>
    <t>Tmem45a</t>
  </si>
  <si>
    <t>1.02241489475176</t>
  </si>
  <si>
    <t>0.000285665433009794</t>
  </si>
  <si>
    <t>1.02236088891558</t>
  </si>
  <si>
    <t>0.0018073371055817</t>
  </si>
  <si>
    <t>Nck1</t>
  </si>
  <si>
    <t>1.02086999828614</t>
  </si>
  <si>
    <t>1.9906189285017e-07</t>
  </si>
  <si>
    <t>Ldha-ps2</t>
  </si>
  <si>
    <t>1.01798555267773</t>
  </si>
  <si>
    <t>0.032367854012977</t>
  </si>
  <si>
    <t>1.01764572324195</t>
  </si>
  <si>
    <t>8.08255631995539e-06</t>
  </si>
  <si>
    <t>Rwdd2a</t>
  </si>
  <si>
    <t>1.01532779453306</t>
  </si>
  <si>
    <t>0.00951011660994457</t>
  </si>
  <si>
    <t>Prdm6</t>
  </si>
  <si>
    <t>1.01452807170501</t>
  </si>
  <si>
    <t>0.0137914730796814</t>
  </si>
  <si>
    <t>1.0133820303363</t>
  </si>
  <si>
    <t>0.000334134372363727</t>
  </si>
  <si>
    <t>Gjc3</t>
  </si>
  <si>
    <t>1.01317154675472</t>
  </si>
  <si>
    <t>0.0216619118858113</t>
  </si>
  <si>
    <t>Sncaip</t>
  </si>
  <si>
    <t>1.01245598484524</t>
  </si>
  <si>
    <t>9.48356054663051e-05</t>
  </si>
  <si>
    <t>Jcad</t>
  </si>
  <si>
    <t>1.0104913671018</t>
  </si>
  <si>
    <t>8.00920996701903e-05</t>
  </si>
  <si>
    <t>1.00890330653157</t>
  </si>
  <si>
    <t>0.00194244206253903</t>
  </si>
  <si>
    <t>1.00858845098771</t>
  </si>
  <si>
    <t>0.000423255424323489</t>
  </si>
  <si>
    <t>1.00701180020949</t>
  </si>
  <si>
    <t>0.000166745336018877</t>
  </si>
  <si>
    <t>1.00694554664941</t>
  </si>
  <si>
    <t>0.0328869268795493</t>
  </si>
  <si>
    <t>Ccdc152</t>
  </si>
  <si>
    <t>1.00563586298204</t>
  </si>
  <si>
    <t>0.0307926961079994</t>
  </si>
  <si>
    <t>Tacr1</t>
  </si>
  <si>
    <t>1.0045368784143</t>
  </si>
  <si>
    <t>0.00700260663493561</t>
  </si>
  <si>
    <t>Epha3</t>
  </si>
  <si>
    <t>1.00383905474224</t>
  </si>
  <si>
    <t>0.0318562984059697</t>
  </si>
  <si>
    <t>1.00363316463248</t>
  </si>
  <si>
    <t>0.000920371982757518</t>
  </si>
  <si>
    <t>1.00298906058058</t>
  </si>
  <si>
    <t>0.00551024240433183</t>
  </si>
  <si>
    <t>Usp54</t>
  </si>
  <si>
    <t>1.00293456408663</t>
  </si>
  <si>
    <t>1.69806216835509e-06</t>
  </si>
  <si>
    <t>1.00147971802332</t>
  </si>
  <si>
    <t>3.19483056284098e-06</t>
  </si>
  <si>
    <t>1.00130953869277</t>
  </si>
  <si>
    <t>4.33941141744431e-05</t>
  </si>
  <si>
    <t>1.0011256924151</t>
  </si>
  <si>
    <t>1.08792156385688e-06</t>
  </si>
  <si>
    <t>Pdk1</t>
  </si>
  <si>
    <t>1.00011082176064</t>
  </si>
  <si>
    <t>2.99617468735446e-08</t>
  </si>
  <si>
    <t>6.97583768084483e-07</t>
  </si>
  <si>
    <t>Mrln</t>
  </si>
  <si>
    <t>0.000265118759893413</t>
  </si>
  <si>
    <t>Ppp1r27</t>
  </si>
  <si>
    <t>0.00405257378528499</t>
  </si>
  <si>
    <t>Pde6h</t>
  </si>
  <si>
    <t>0.0123299641123183</t>
  </si>
  <si>
    <t>1.73362152531968e-19</t>
  </si>
  <si>
    <t>1.22437053547442e-06</t>
  </si>
  <si>
    <t>4.43661396276951e-20</t>
  </si>
  <si>
    <t>1.37569221654481e-12</t>
  </si>
  <si>
    <t>2.3337896069058e-11</t>
  </si>
  <si>
    <t>0.000390209074578413</t>
  </si>
  <si>
    <t>1.06621846024647e-06</t>
  </si>
  <si>
    <t>Ccs</t>
  </si>
  <si>
    <t>0.00010890386577574</t>
  </si>
  <si>
    <t>0.0011356242430562</t>
  </si>
  <si>
    <t>1.08926257114191e-07</t>
  </si>
  <si>
    <t>0.00924343872459655</t>
  </si>
  <si>
    <t>Kiss1r</t>
  </si>
  <si>
    <t>0.0259043888092249</t>
  </si>
  <si>
    <t>0.000244739454063894</t>
  </si>
  <si>
    <t>0.00145350029845313</t>
  </si>
  <si>
    <t>Hmg20b</t>
  </si>
  <si>
    <t>1.63196621552132e-08</t>
  </si>
  <si>
    <t>Wdr24</t>
  </si>
  <si>
    <t>3.14571377900482e-08</t>
  </si>
  <si>
    <t>Alkbh4</t>
  </si>
  <si>
    <t>9.22756743931638e-05</t>
  </si>
  <si>
    <t>0.000503502630758599</t>
  </si>
  <si>
    <t>0.00218991344234142</t>
  </si>
  <si>
    <t>0.000286399793025611</t>
  </si>
  <si>
    <t>1.90124163239837e-06</t>
  </si>
  <si>
    <t>6.028517729315e-06</t>
  </si>
  <si>
    <t>Zfp574</t>
  </si>
  <si>
    <t>6.23181587847285e-07</t>
  </si>
  <si>
    <t>0.00371042215101064</t>
  </si>
  <si>
    <t>8.80333958224913e-05</t>
  </si>
  <si>
    <t>2.51542547735071e-05</t>
  </si>
  <si>
    <t>0.0111170310968542</t>
  </si>
  <si>
    <t>Ptger4</t>
  </si>
  <si>
    <t>0.000261115999685975</t>
  </si>
  <si>
    <t>Kazn</t>
  </si>
  <si>
    <t>7.86787693479226e-07</t>
  </si>
  <si>
    <t>Grip1</t>
  </si>
  <si>
    <t>0.00841794089920724</t>
  </si>
  <si>
    <t>Pus1</t>
  </si>
  <si>
    <t>4.0213912387036e-06</t>
  </si>
  <si>
    <t>Bola1</t>
  </si>
  <si>
    <t>0.000209669963899747</t>
  </si>
  <si>
    <t>7.13042601300877e-08</t>
  </si>
  <si>
    <t>1.20775242469122e-09</t>
  </si>
  <si>
    <t>0.00352608659011307</t>
  </si>
  <si>
    <t>0.00365847482629575</t>
  </si>
  <si>
    <t>3.00701552796355e-10</t>
  </si>
  <si>
    <t>2.38470280425433e-10</t>
  </si>
  <si>
    <t>Slc39a14</t>
  </si>
  <si>
    <t>0.000169732220952</t>
  </si>
  <si>
    <t>0.00320230834706917</t>
  </si>
  <si>
    <t>Uck1</t>
  </si>
  <si>
    <t>2.81134984682232e-08</t>
  </si>
  <si>
    <t>6.55214304358527e-09</t>
  </si>
  <si>
    <t>1.2156057700232e-05</t>
  </si>
  <si>
    <t>0.00082211357248829</t>
  </si>
  <si>
    <t>0.00135312979934606</t>
  </si>
  <si>
    <t>Atad3a</t>
  </si>
  <si>
    <t>4.52315444968774e-06</t>
  </si>
  <si>
    <t>1.33155096318143e-07</t>
  </si>
  <si>
    <t>0.0377984199133861</t>
  </si>
  <si>
    <t>4.57659571014172e-05</t>
  </si>
  <si>
    <t>Idi1</t>
  </si>
  <si>
    <t>0.033840312984259</t>
  </si>
  <si>
    <t>2.26641467388959e-06</t>
  </si>
  <si>
    <t>9.4649238737353e-05</t>
  </si>
  <si>
    <t>Arpc4</t>
  </si>
  <si>
    <t>6.05564447529016e-06</t>
  </si>
  <si>
    <t>Sema4a</t>
  </si>
  <si>
    <t>4.61680165412749e-06</t>
  </si>
  <si>
    <t>2.30750590496232e-08</t>
  </si>
  <si>
    <t>Fus</t>
  </si>
  <si>
    <t>1.92032317825289e-06</t>
  </si>
  <si>
    <t>0.00144245265638669</t>
  </si>
  <si>
    <t>Cyp4f13</t>
  </si>
  <si>
    <t>4.02112871578771e-07</t>
  </si>
  <si>
    <t>0.0131935840084716</t>
  </si>
  <si>
    <t>0.00248399802164158</t>
  </si>
  <si>
    <t>0.00105956788262222</t>
  </si>
  <si>
    <t>0.0055744397042782</t>
  </si>
  <si>
    <t>Ldhd</t>
  </si>
  <si>
    <t>2.57836482771222e-05</t>
  </si>
  <si>
    <t>9.33842970574816e-10</t>
  </si>
  <si>
    <t>3.06416806062214e-06</t>
  </si>
  <si>
    <t>Zfp335os</t>
  </si>
  <si>
    <t>0.0353366884290975</t>
  </si>
  <si>
    <t>Lsm4</t>
  </si>
  <si>
    <t>1.72456859815781e-07</t>
  </si>
  <si>
    <t>7.40335294281639e-08</t>
  </si>
  <si>
    <t>Fmo5</t>
  </si>
  <si>
    <t>2.43649249453328e-09</t>
  </si>
  <si>
    <t>0.00475363412080048</t>
  </si>
  <si>
    <t>2.21578622011811e-06</t>
  </si>
  <si>
    <t>Sdr39u1</t>
  </si>
  <si>
    <t>0.00053713667589408</t>
  </si>
  <si>
    <t>0.000408761066913735</t>
  </si>
  <si>
    <t>0.00945765245114118</t>
  </si>
  <si>
    <t>3.07795003429752e-06</t>
  </si>
  <si>
    <t>0.0471061223642953</t>
  </si>
  <si>
    <t>Trmt44</t>
  </si>
  <si>
    <t>0.000468426857333851</t>
  </si>
  <si>
    <t>Rfx1</t>
  </si>
  <si>
    <t>8.65318386941168e-06</t>
  </si>
  <si>
    <t>0.000438159325307724</t>
  </si>
  <si>
    <t>Pim3</t>
  </si>
  <si>
    <t>4.30545074856722e-07</t>
  </si>
  <si>
    <t>0.000226871599227674</t>
  </si>
  <si>
    <t>0.00141004200931285</t>
  </si>
  <si>
    <t>Prkcz2</t>
  </si>
  <si>
    <t>0.000160799379478696</t>
  </si>
  <si>
    <t>Zfp513</t>
  </si>
  <si>
    <t>2.50893806943316e-08</t>
  </si>
  <si>
    <t>0.00302643449126661</t>
  </si>
  <si>
    <t>2.30231523456145e-05</t>
  </si>
  <si>
    <t>1.58294638490202e-05</t>
  </si>
  <si>
    <t>1.01815472587549e-07</t>
  </si>
  <si>
    <t>Gcn1</t>
  </si>
  <si>
    <t>5.13508514186604e-05</t>
  </si>
  <si>
    <t>Tmco4</t>
  </si>
  <si>
    <t>2.39119756752223e-07</t>
  </si>
  <si>
    <t>Zfp787</t>
  </si>
  <si>
    <t>1.43495347243687e-09</t>
  </si>
  <si>
    <t>Btbd2</t>
  </si>
  <si>
    <t>6.26058440208629e-11</t>
  </si>
  <si>
    <t>Tnfaip8l1</t>
  </si>
  <si>
    <t>0.000501408245399882</t>
  </si>
  <si>
    <t>0.0106719966958819</t>
  </si>
  <si>
    <t>1.2999483114214e-07</t>
  </si>
  <si>
    <t>Cideb</t>
  </si>
  <si>
    <t>0.0380197365607897</t>
  </si>
  <si>
    <t>Gdpd5</t>
  </si>
  <si>
    <t>2.40552168886831e-05</t>
  </si>
  <si>
    <t>Cbarp</t>
  </si>
  <si>
    <t>0.0183599964836948</t>
  </si>
  <si>
    <t>0.0150973298594273</t>
  </si>
  <si>
    <t>Alg1</t>
  </si>
  <si>
    <t>0.000108997858758909</t>
  </si>
  <si>
    <t>2.77150633198436e-06</t>
  </si>
  <si>
    <t>Exosc5</t>
  </si>
  <si>
    <t>1.26630374578726e-06</t>
  </si>
  <si>
    <t>Srebf1</t>
  </si>
  <si>
    <t>1.08178221434536e-06</t>
  </si>
  <si>
    <t>3.70789486320324e-05</t>
  </si>
  <si>
    <t>1.939861671464e-07</t>
  </si>
  <si>
    <t>Dgkz</t>
  </si>
  <si>
    <t>9.42423465121795e-08</t>
  </si>
  <si>
    <t>Foxp4</t>
  </si>
  <si>
    <t>1.69278664995009e-06</t>
  </si>
  <si>
    <t>0.0436779193020916</t>
  </si>
  <si>
    <t>Hoxa11</t>
  </si>
  <si>
    <t>0.000116493381316441</t>
  </si>
  <si>
    <t>0.00751959840312911</t>
  </si>
  <si>
    <t>Miga2</t>
  </si>
  <si>
    <t>2.99495111188251e-07</t>
  </si>
  <si>
    <t>0.0370716275761314</t>
  </si>
  <si>
    <t>5.04188066567457e-06</t>
  </si>
  <si>
    <t>Tesk1</t>
  </si>
  <si>
    <t>0.000696039991904532</t>
  </si>
  <si>
    <t>1.36680569399733e-08</t>
  </si>
  <si>
    <t>0.00673982776034417</t>
  </si>
  <si>
    <t>1.12630352809706e-12</t>
  </si>
  <si>
    <t>0.00390496789052166</t>
  </si>
  <si>
    <t>0.0104865348263542</t>
  </si>
  <si>
    <t>0.00168151763543368</t>
  </si>
  <si>
    <t>0.0170808305766437</t>
  </si>
  <si>
    <t>Yif1a</t>
  </si>
  <si>
    <t>7.07420282099991e-09</t>
  </si>
  <si>
    <t>1.29986568412135e-06</t>
  </si>
  <si>
    <t>Phb2</t>
  </si>
  <si>
    <t>1.8758362337066e-10</t>
  </si>
  <si>
    <t>3.54236076149394e-05</t>
  </si>
  <si>
    <t>Ndufv1</t>
  </si>
  <si>
    <t>2.57941481995285e-12</t>
  </si>
  <si>
    <t>Coro1b</t>
  </si>
  <si>
    <t>2.61819416487688e-07</t>
  </si>
  <si>
    <t>2.26218142418173e-06</t>
  </si>
  <si>
    <t>Spns1</t>
  </si>
  <si>
    <t>3.43017221101974e-09</t>
  </si>
  <si>
    <t>Fndc10</t>
  </si>
  <si>
    <t>0.000221251162476347</t>
  </si>
  <si>
    <t>0.019894846641946</t>
  </si>
  <si>
    <t>Pex16</t>
  </si>
  <si>
    <t>2.45547650746894e-08</t>
  </si>
  <si>
    <t>0.00934704641737387</t>
  </si>
  <si>
    <t>4.33137652773213e-07</t>
  </si>
  <si>
    <t>Faap100</t>
  </si>
  <si>
    <t>5.08419584329854e-05</t>
  </si>
  <si>
    <t>0.0036267283312483</t>
  </si>
  <si>
    <t>3.37415622574541e-07</t>
  </si>
  <si>
    <t>Dot1l</t>
  </si>
  <si>
    <t>0.000622197383774944</t>
  </si>
  <si>
    <t>0.00481216706935837</t>
  </si>
  <si>
    <t>0.000145782392770263</t>
  </si>
  <si>
    <t>0.0163443041077422</t>
  </si>
  <si>
    <t>0.0194148902391587</t>
  </si>
  <si>
    <t>0.00171543403905715</t>
  </si>
  <si>
    <t>0.0225321054836469</t>
  </si>
  <si>
    <t>2.87681867775443e-08</t>
  </si>
  <si>
    <t>0.000333679957756786</t>
  </si>
  <si>
    <t>2.47499137299292e-12</t>
  </si>
  <si>
    <t>Plppr3</t>
  </si>
  <si>
    <t>0.000698777074184817</t>
  </si>
  <si>
    <t>Selenoo</t>
  </si>
  <si>
    <t>0.00099887401550792</t>
  </si>
  <si>
    <t>0.000248993633462812</t>
  </si>
  <si>
    <t>Pdss1</t>
  </si>
  <si>
    <t>5.36353065619686e-05</t>
  </si>
  <si>
    <t>Bbc3</t>
  </si>
  <si>
    <t>0.000476366231879407</t>
  </si>
  <si>
    <t>1.63754764266632e-07</t>
  </si>
  <si>
    <t>Lypla2</t>
  </si>
  <si>
    <t>1.79118124943241e-12</t>
  </si>
  <si>
    <t>3.47150476919574e-11</t>
  </si>
  <si>
    <t>0.0252112572677484</t>
  </si>
  <si>
    <t>5.43472000865285e-07</t>
  </si>
  <si>
    <t>9.9075171352188e-05</t>
  </si>
  <si>
    <t>3.00245406586171e-11</t>
  </si>
  <si>
    <t>0.000195500295982264</t>
  </si>
  <si>
    <t>0.0126018521180429</t>
  </si>
  <si>
    <t>5.00353357019885e-06</t>
  </si>
  <si>
    <t>2.5014585501562e-08</t>
  </si>
  <si>
    <t>4.28092486880988e-05</t>
  </si>
  <si>
    <t>2.45075386885965e-06</t>
  </si>
  <si>
    <t>Usp18</t>
  </si>
  <si>
    <t>0.00894704098904804</t>
  </si>
  <si>
    <t>Nckap5</t>
  </si>
  <si>
    <t>0.00415371836689468</t>
  </si>
  <si>
    <t>Prss23</t>
  </si>
  <si>
    <t>6.36764699602195e-05</t>
  </si>
  <si>
    <t>Abhd17a</t>
  </si>
  <si>
    <t>1.03370994074196e-10</t>
  </si>
  <si>
    <t>Gga1</t>
  </si>
  <si>
    <t>7.2869387513903e-11</t>
  </si>
  <si>
    <t>0.00862080440572025</t>
  </si>
  <si>
    <t>1.15768510432883e-05</t>
  </si>
  <si>
    <t>1.0143630993163e-05</t>
  </si>
  <si>
    <t>0.00112667094350875</t>
  </si>
  <si>
    <t>Ndufs7</t>
  </si>
  <si>
    <t>8.91229748173397e-06</t>
  </si>
  <si>
    <t>Chpf</t>
  </si>
  <si>
    <t>6.77327101128666e-08</t>
  </si>
  <si>
    <t>6.91611321921152e-07</t>
  </si>
  <si>
    <t>4.50127112143728e-05</t>
  </si>
  <si>
    <t>3.75695427354559e-06</t>
  </si>
  <si>
    <t>Tle2</t>
  </si>
  <si>
    <t>0.00025913483227401</t>
  </si>
  <si>
    <t>1.86215009798476e-07</t>
  </si>
  <si>
    <t>Prag1</t>
  </si>
  <si>
    <t>2.14177429081094e-05</t>
  </si>
  <si>
    <t>3.9259974273747e-06</t>
  </si>
  <si>
    <t>0.017515866618589</t>
  </si>
  <si>
    <t>1.68698111764666e-08</t>
  </si>
  <si>
    <t>Rab11b-ps2</t>
  </si>
  <si>
    <t>0.00148767412901424</t>
  </si>
  <si>
    <t>1.45475912566088e-13</t>
  </si>
  <si>
    <t>Uba7</t>
  </si>
  <si>
    <t>5.18894561852709e-07</t>
  </si>
  <si>
    <t>Armc5</t>
  </si>
  <si>
    <t>2.15200068738409e-06</t>
  </si>
  <si>
    <t>0.00112766350739697</t>
  </si>
  <si>
    <t>Gpr39</t>
  </si>
  <si>
    <t>0.0275036225643989</t>
  </si>
  <si>
    <t>Mroh1</t>
  </si>
  <si>
    <t>8.67445217404747e-08</t>
  </si>
  <si>
    <t>6.5793401992168e-10</t>
  </si>
  <si>
    <t>0.0172930959410458</t>
  </si>
  <si>
    <t>1.31546522404651e-06</t>
  </si>
  <si>
    <t>0.0277272029680084</t>
  </si>
  <si>
    <t>2.68055925634178e-06</t>
  </si>
  <si>
    <t>Zc3h12a</t>
  </si>
  <si>
    <t>2.34782854861608e-05</t>
  </si>
  <si>
    <t>Exoc3l2</t>
  </si>
  <si>
    <t>0.0306946113352807</t>
  </si>
  <si>
    <t>3.13290800307053e-08</t>
  </si>
  <si>
    <t>Rec8</t>
  </si>
  <si>
    <t>0.0368041903826033</t>
  </si>
  <si>
    <t>4.05164595658219e-05</t>
  </si>
  <si>
    <t>Polr2e</t>
  </si>
  <si>
    <t>2.49312993096209e-12</t>
  </si>
  <si>
    <t>0.0489499042078427</t>
  </si>
  <si>
    <t>0.0390604651663605</t>
  </si>
  <si>
    <t>0.000169850744790933</t>
  </si>
  <si>
    <t>7.10585177183307e-08</t>
  </si>
  <si>
    <t>3.8443467857634e-09</t>
  </si>
  <si>
    <t>Sphk2</t>
  </si>
  <si>
    <t>6.11708215866892e-08</t>
  </si>
  <si>
    <t>0.000177375129036736</t>
  </si>
  <si>
    <t>1.6207625649689e-08</t>
  </si>
  <si>
    <t>6.8761868571577e-06</t>
  </si>
  <si>
    <t>4.69859907549203e-09</t>
  </si>
  <si>
    <t>Mlxipl</t>
  </si>
  <si>
    <t>1.15859531143002e-06</t>
  </si>
  <si>
    <t>Calcb</t>
  </si>
  <si>
    <t>0.00783145056595347</t>
  </si>
  <si>
    <t>0.000147438354263031</t>
  </si>
  <si>
    <t>Ppp1ccb</t>
  </si>
  <si>
    <t>0.0408300389339653</t>
  </si>
  <si>
    <t>0.000753968300352068</t>
  </si>
  <si>
    <t>8.88870502997636e-05</t>
  </si>
  <si>
    <t>0.00104288457587325</t>
  </si>
  <si>
    <t>3.55189483814209e-11</t>
  </si>
  <si>
    <t>Jund</t>
  </si>
  <si>
    <t>4.11801856908027e-06</t>
  </si>
  <si>
    <t>Helz2</t>
  </si>
  <si>
    <t>3.25798154333245e-05</t>
  </si>
  <si>
    <t>Ino80b</t>
  </si>
  <si>
    <t>1.93656844898948e-07</t>
  </si>
  <si>
    <t>Epn1</t>
  </si>
  <si>
    <t>1.41231723135522e-12</t>
  </si>
  <si>
    <t>Ddx54</t>
  </si>
  <si>
    <t>0.00128195199660017</t>
  </si>
  <si>
    <t>0.00119802249234417</t>
  </si>
  <si>
    <t>Smim33</t>
  </si>
  <si>
    <t>0.0111902793388035</t>
  </si>
  <si>
    <t>Itpr3</t>
  </si>
  <si>
    <t>0.000240247643673795</t>
  </si>
  <si>
    <t>0.0209461510714188</t>
  </si>
  <si>
    <t>0.000391372390726114</t>
  </si>
  <si>
    <t>2.74129730404745e-11</t>
  </si>
  <si>
    <t>Mrps34</t>
  </si>
  <si>
    <t>1.08104593965564e-07</t>
  </si>
  <si>
    <t>Pcdhb10</t>
  </si>
  <si>
    <t>0.0497825877500677</t>
  </si>
  <si>
    <t>Tmem259</t>
  </si>
  <si>
    <t>1.32838567091927e-08</t>
  </si>
  <si>
    <t>Ttc7</t>
  </si>
  <si>
    <t>2.10864331094684e-05</t>
  </si>
  <si>
    <t>Ano8</t>
  </si>
  <si>
    <t>1.09682292219169e-06</t>
  </si>
  <si>
    <t>7.15925308278757e-05</t>
  </si>
  <si>
    <t>0.0031332822934826</t>
  </si>
  <si>
    <t>0.00471871156709441</t>
  </si>
  <si>
    <t>Arrdc2</t>
  </si>
  <si>
    <t>1.01285044375424e-07</t>
  </si>
  <si>
    <t>Taf15</t>
  </si>
  <si>
    <t>7.77371134795439e-13</t>
  </si>
  <si>
    <t>Prkcsh</t>
  </si>
  <si>
    <t>1.97645508074581e-09</t>
  </si>
  <si>
    <t>Trappc14</t>
  </si>
  <si>
    <t>3.86531315849765e-09</t>
  </si>
  <si>
    <t>Sardh</t>
  </si>
  <si>
    <t>8.47467851570607e-05</t>
  </si>
  <si>
    <t>3.74969923416896e-06</t>
  </si>
  <si>
    <t>Crym</t>
  </si>
  <si>
    <t>0.00429212104051053</t>
  </si>
  <si>
    <t>Tedc1</t>
  </si>
  <si>
    <t>0.00966865984690702</t>
  </si>
  <si>
    <t>Pcbd2</t>
  </si>
  <si>
    <t>0.000356601811358311</t>
  </si>
  <si>
    <t>Slc6a6</t>
  </si>
  <si>
    <t>0.000412137553400239</t>
  </si>
  <si>
    <t>Kifc2</t>
  </si>
  <si>
    <t>0.000703620183331576</t>
  </si>
  <si>
    <t>2.18505285418835e-06</t>
  </si>
  <si>
    <t>Mpdu1</t>
  </si>
  <si>
    <t>9.63060955656217e-10</t>
  </si>
  <si>
    <t>0.0053057584281362</t>
  </si>
  <si>
    <t>2.74823739190882e-06</t>
  </si>
  <si>
    <t>Fbxl15</t>
  </si>
  <si>
    <t>1.22076186018301e-06</t>
  </si>
  <si>
    <t>Tysnd1</t>
  </si>
  <si>
    <t>7.41330563460933e-10</t>
  </si>
  <si>
    <t>0.0323262963956024</t>
  </si>
  <si>
    <t>Trim15</t>
  </si>
  <si>
    <t>0.000131693291103246</t>
  </si>
  <si>
    <t>2.86368945073286e-05</t>
  </si>
  <si>
    <t>Kif27</t>
  </si>
  <si>
    <t>0.013365132694411</t>
  </si>
  <si>
    <t>1.14369407965055e-07</t>
  </si>
  <si>
    <t>Pias4</t>
  </si>
  <si>
    <t>4.07924422995777e-07</t>
  </si>
  <si>
    <t>ENSMUSG00000121913</t>
  </si>
  <si>
    <t>0.00302369540306168</t>
  </si>
  <si>
    <t>Dpp9</t>
  </si>
  <si>
    <t>3.62959539695771e-06</t>
  </si>
  <si>
    <t>1.80832502055711e-08</t>
  </si>
  <si>
    <t>3.00706459881534e-06</t>
  </si>
  <si>
    <t>Tsfm</t>
  </si>
  <si>
    <t>1.53805095891734e-08</t>
  </si>
  <si>
    <t>0.00162895508701147</t>
  </si>
  <si>
    <t>4.80391699858419e-08</t>
  </si>
  <si>
    <t>8.14186175353934e-05</t>
  </si>
  <si>
    <t>1.19335338285415e-12</t>
  </si>
  <si>
    <t>0.000100789564573475</t>
  </si>
  <si>
    <t>6.99601511133336e-06</t>
  </si>
  <si>
    <t>2.11783490080114e-10</t>
  </si>
  <si>
    <t>0.0197505867915527</t>
  </si>
  <si>
    <t>Dolpp1</t>
  </si>
  <si>
    <t>2.85608984097996e-07</t>
  </si>
  <si>
    <t>2.19500975903648e-14</t>
  </si>
  <si>
    <t>0.039616211192098</t>
  </si>
  <si>
    <t>Acox2</t>
  </si>
  <si>
    <t>0.0458431868662299</t>
  </si>
  <si>
    <t>1.11123594001554e-06</t>
  </si>
  <si>
    <t>0.00125689145923539</t>
  </si>
  <si>
    <t>0.000143846951373684</t>
  </si>
  <si>
    <t>0.0196225975204176</t>
  </si>
  <si>
    <t>Duoxa2</t>
  </si>
  <si>
    <t>0.0391778078850317</t>
  </si>
  <si>
    <t>Rab33a</t>
  </si>
  <si>
    <t>0.0247535579069456</t>
  </si>
  <si>
    <t>Ccdc162</t>
  </si>
  <si>
    <t>0.0128063486357194</t>
  </si>
  <si>
    <t>2.03393154240116e-05</t>
  </si>
  <si>
    <t>6.38856660877806e-09</t>
  </si>
  <si>
    <t>0.000761744891014488</t>
  </si>
  <si>
    <t>Tgfbi</t>
  </si>
  <si>
    <t>1.71144479106259e-13</t>
  </si>
  <si>
    <t>Bcan</t>
  </si>
  <si>
    <t>0.0337959893870243</t>
  </si>
  <si>
    <t>Psmg3</t>
  </si>
  <si>
    <t>6.23506757807647e-05</t>
  </si>
  <si>
    <t>1.10133065458237e-12</t>
  </si>
  <si>
    <t>5.61433915712136e-05</t>
  </si>
  <si>
    <t>0.0151004491195539</t>
  </si>
  <si>
    <t>Cpsf1</t>
  </si>
  <si>
    <t>5.98946775805522e-06</t>
  </si>
  <si>
    <t>2.83977523711142e-12</t>
  </si>
  <si>
    <t>Gpld1</t>
  </si>
  <si>
    <t>0.0426361818139495</t>
  </si>
  <si>
    <t>Sigirr</t>
  </si>
  <si>
    <t>9.71156437135961e-08</t>
  </si>
  <si>
    <t>0.00198472207120212</t>
  </si>
  <si>
    <t>3.81379221223349e-09</t>
  </si>
  <si>
    <t>Slc2a9</t>
  </si>
  <si>
    <t>0.000406936287651753</t>
  </si>
  <si>
    <t>1.22995638568551e-05</t>
  </si>
  <si>
    <t>C2</t>
  </si>
  <si>
    <t>0.0215198385523919</t>
  </si>
  <si>
    <t>6.02840058120807e-05</t>
  </si>
  <si>
    <t>Tmem132e</t>
  </si>
  <si>
    <t>0.0110424469034525</t>
  </si>
  <si>
    <t>0.000684590296515437</t>
  </si>
  <si>
    <t>0.0226902539053746</t>
  </si>
  <si>
    <t>3.49321523156959e-09</t>
  </si>
  <si>
    <t>Rab5if</t>
  </si>
  <si>
    <t>0.000564937074921961</t>
  </si>
  <si>
    <t>Pla2g6</t>
  </si>
  <si>
    <t>5.30254145432909e-06</t>
  </si>
  <si>
    <t>Grin2d</t>
  </si>
  <si>
    <t>0.00135642136649911</t>
  </si>
  <si>
    <t>ENSMUSG00000121867</t>
  </si>
  <si>
    <t>0.0247351081599491</t>
  </si>
  <si>
    <t>4.78668739251167e-07</t>
  </si>
  <si>
    <t>Irf2bp1</t>
  </si>
  <si>
    <t>1.59959075348482e-11</t>
  </si>
  <si>
    <t>1.84158107151192e-09</t>
  </si>
  <si>
    <t>4.42561229455576e-07</t>
  </si>
  <si>
    <t>Amz1</t>
  </si>
  <si>
    <t>0.00590397388588551</t>
  </si>
  <si>
    <t>Mogs</t>
  </si>
  <si>
    <t>0.000418015075349157</t>
  </si>
  <si>
    <t>1.23900695094098e-06</t>
  </si>
  <si>
    <t>ENSMUSG00000121760</t>
  </si>
  <si>
    <t>0.0286536955903734</t>
  </si>
  <si>
    <t>0.0435521393609358</t>
  </si>
  <si>
    <t>2.23129482231035e-05</t>
  </si>
  <si>
    <t>3.92419310061463e-11</t>
  </si>
  <si>
    <t>0.00170703056471258</t>
  </si>
  <si>
    <t>0.00335807345744549</t>
  </si>
  <si>
    <t>Mvk</t>
  </si>
  <si>
    <t>9.41029508272348e-05</t>
  </si>
  <si>
    <t>1.72726293153944e-08</t>
  </si>
  <si>
    <t>2.72142470795192e-07</t>
  </si>
  <si>
    <t>1.44401763814549e-05</t>
  </si>
  <si>
    <t>1.66636519287908e-05</t>
  </si>
  <si>
    <t>0.00462809178646634</t>
  </si>
  <si>
    <t>1.62123986423822e-07</t>
  </si>
  <si>
    <t>Fbxl19</t>
  </si>
  <si>
    <t>5.22392740570063e-06</t>
  </si>
  <si>
    <t>3.33480213955009e-11</t>
  </si>
  <si>
    <t>Med25</t>
  </si>
  <si>
    <t>1.7274727588353e-09</t>
  </si>
  <si>
    <t>Tert</t>
  </si>
  <si>
    <t>0.00750232296595879</t>
  </si>
  <si>
    <t>Adck2</t>
  </si>
  <si>
    <t>5.09138212780235e-05</t>
  </si>
  <si>
    <t>0.000936340501626017</t>
  </si>
  <si>
    <t>1.1182411917347e-06</t>
  </si>
  <si>
    <t>0.0062110727680989</t>
  </si>
  <si>
    <t>2.10159495105605e-08</t>
  </si>
  <si>
    <t>Abcb8</t>
  </si>
  <si>
    <t>1.67223148207895e-08</t>
  </si>
  <si>
    <t>0.00014672272947209</t>
  </si>
  <si>
    <t>Gna11</t>
  </si>
  <si>
    <t>2.23721654183229e-09</t>
  </si>
  <si>
    <t>2.7103363912086e-06</t>
  </si>
  <si>
    <t>Blmh</t>
  </si>
  <si>
    <t>3.84586374326313e-08</t>
  </si>
  <si>
    <t>4.44666441353653e-06</t>
  </si>
  <si>
    <t>0.014053876532275</t>
  </si>
  <si>
    <t>Med26</t>
  </si>
  <si>
    <t>0.000709030688759869</t>
  </si>
  <si>
    <t>Nomo1</t>
  </si>
  <si>
    <t>4.76516199226177e-07</t>
  </si>
  <si>
    <t>Plekhg6</t>
  </si>
  <si>
    <t>3.58104552281573e-07</t>
  </si>
  <si>
    <t>0.00424936665298531</t>
  </si>
  <si>
    <t>Lgals9</t>
  </si>
  <si>
    <t>0.000198185481749924</t>
  </si>
  <si>
    <t>Rps12-ps3</t>
  </si>
  <si>
    <t>1.4694189472139e-07</t>
  </si>
  <si>
    <t>Rpl35rt</t>
  </si>
  <si>
    <t>5.06112854503848e-05</t>
  </si>
  <si>
    <t>Mir5125</t>
  </si>
  <si>
    <t>0.000839460845821773</t>
  </si>
  <si>
    <t>0.000349273818538359</t>
  </si>
  <si>
    <t>1.19063990251297e-08</t>
  </si>
  <si>
    <t>Lmnb2</t>
  </si>
  <si>
    <t>3.7390809855875e-08</t>
  </si>
  <si>
    <t>1.86129507668479e-07</t>
  </si>
  <si>
    <t>0.0115598390671324</t>
  </si>
  <si>
    <t>0.00196236979593972</t>
  </si>
  <si>
    <t>0.00690582879198152</t>
  </si>
  <si>
    <t>1.83662389192907e-06</t>
  </si>
  <si>
    <t>0.000895951421308494</t>
  </si>
  <si>
    <t>Id3</t>
  </si>
  <si>
    <t>3.8298416008504e-11</t>
  </si>
  <si>
    <t>Pde4c</t>
  </si>
  <si>
    <t>0.0119590816872883</t>
  </si>
  <si>
    <t>6.02894221927046e-05</t>
  </si>
  <si>
    <t>8.76147802313147e-05</t>
  </si>
  <si>
    <t>6.23287300928158e-06</t>
  </si>
  <si>
    <t>1.74397977464272e-07</t>
  </si>
  <si>
    <t>8.06066994624416e-12</t>
  </si>
  <si>
    <t>Rab17</t>
  </si>
  <si>
    <t>8.68364266822252e-08</t>
  </si>
  <si>
    <t>6.6497166107189e-09</t>
  </si>
  <si>
    <t>Ccl5</t>
  </si>
  <si>
    <t>0.00509367613743532</t>
  </si>
  <si>
    <t>Vars1</t>
  </si>
  <si>
    <t>9.55386134603878e-09</t>
  </si>
  <si>
    <t>5.64258308821269e-13</t>
  </si>
  <si>
    <t>Hoxd8</t>
  </si>
  <si>
    <t>3.01674425635558e-05</t>
  </si>
  <si>
    <t>0.00156089807315256</t>
  </si>
  <si>
    <t>7.07147375454201e-16</t>
  </si>
  <si>
    <t>Acad10</t>
  </si>
  <si>
    <t>1.04654999817072e-06</t>
  </si>
  <si>
    <t>Tomm40l</t>
  </si>
  <si>
    <t>1.0123003989864e-05</t>
  </si>
  <si>
    <t>Pcyt2</t>
  </si>
  <si>
    <t>1.05159824586867e-12</t>
  </si>
  <si>
    <t>Sidt1</t>
  </si>
  <si>
    <t>0.011377108725237</t>
  </si>
  <si>
    <t>6.74343384996813e-07</t>
  </si>
  <si>
    <t>4.46535085578747e-06</t>
  </si>
  <si>
    <t>Wnt5b</t>
  </si>
  <si>
    <t>0.000232804454049642</t>
  </si>
  <si>
    <t>Iglv1</t>
  </si>
  <si>
    <t>0.03525049871355</t>
  </si>
  <si>
    <t>3.60451533807557e-08</t>
  </si>
  <si>
    <t>Inafm1</t>
  </si>
  <si>
    <t>8.05453189986385e-12</t>
  </si>
  <si>
    <t>4.59322660982589e-06</t>
  </si>
  <si>
    <t>Il18r1</t>
  </si>
  <si>
    <t>0.00153324807462913</t>
  </si>
  <si>
    <t>Rgp1</t>
  </si>
  <si>
    <t>5.48247688104376e-10</t>
  </si>
  <si>
    <t>Ints1</t>
  </si>
  <si>
    <t>1.87795876624357e-09</t>
  </si>
  <si>
    <t>0.0328635163891048</t>
  </si>
  <si>
    <t>8.74086499258665e-13</t>
  </si>
  <si>
    <t>Spsb2</t>
  </si>
  <si>
    <t>1.4201990008822e-07</t>
  </si>
  <si>
    <t>Nudt22</t>
  </si>
  <si>
    <t>1.48408871796658e-07</t>
  </si>
  <si>
    <t>Tlx2</t>
  </si>
  <si>
    <t>0.023662075752633</t>
  </si>
  <si>
    <t>Lgals3bp</t>
  </si>
  <si>
    <t>9.54058597360107e-11</t>
  </si>
  <si>
    <t>Tbx3</t>
  </si>
  <si>
    <t>1.37621210113578e-12</t>
  </si>
  <si>
    <t>2.79895365582725e-10</t>
  </si>
  <si>
    <t>Pals2</t>
  </si>
  <si>
    <t>8.7233109780394e-09</t>
  </si>
  <si>
    <t>0.000488144534313389</t>
  </si>
  <si>
    <t>0.000578109812363008</t>
  </si>
  <si>
    <t>Antkmt</t>
  </si>
  <si>
    <t>2.66509575060261e-10</t>
  </si>
  <si>
    <t>Rpl7-ps9</t>
  </si>
  <si>
    <t>2.509947050297e-06</t>
  </si>
  <si>
    <t>0.0434784730384305</t>
  </si>
  <si>
    <t>2.41227953790849e-11</t>
  </si>
  <si>
    <t>Masp1</t>
  </si>
  <si>
    <t>0.00338301094697557</t>
  </si>
  <si>
    <t>5.4500094607917e-11</t>
  </si>
  <si>
    <t>0.00163388426095148</t>
  </si>
  <si>
    <t>Ppp1r16a</t>
  </si>
  <si>
    <t>1.13596731058316e-10</t>
  </si>
  <si>
    <t>0.000916215536523142</t>
  </si>
  <si>
    <t>9.73386637486965e-09</t>
  </si>
  <si>
    <t>7.89843637932589e-05</t>
  </si>
  <si>
    <t>3.51527405245527e-07</t>
  </si>
  <si>
    <t>Sptbn4</t>
  </si>
  <si>
    <t>0.00219199473741302</t>
  </si>
  <si>
    <t>3.61398335169724e-05</t>
  </si>
  <si>
    <t>Tmsb10</t>
  </si>
  <si>
    <t>4.50132239263279e-08</t>
  </si>
  <si>
    <t>Polrmt</t>
  </si>
  <si>
    <t>2.40260296615492e-07</t>
  </si>
  <si>
    <t>0.0009683359924277</t>
  </si>
  <si>
    <t>5.56898637402393e-08</t>
  </si>
  <si>
    <t>Psmb9</t>
  </si>
  <si>
    <t>4.20069646136719e-06</t>
  </si>
  <si>
    <t>1.77584207634811e-07</t>
  </si>
  <si>
    <t>3.36680961406225e-13</t>
  </si>
  <si>
    <t>0.0182238036173021</t>
  </si>
  <si>
    <t>Fbxw4</t>
  </si>
  <si>
    <t>1.38408211943181e-06</t>
  </si>
  <si>
    <t>Arl10</t>
  </si>
  <si>
    <t>0.000139144774056365</t>
  </si>
  <si>
    <t>1.00290691606439e-07</t>
  </si>
  <si>
    <t>1.28768447062127e-06</t>
  </si>
  <si>
    <t>Zbp1</t>
  </si>
  <si>
    <t>0.000140056488549747</t>
  </si>
  <si>
    <t>0.000184038486484151</t>
  </si>
  <si>
    <t>2.32691951389368e-08</t>
  </si>
  <si>
    <t>Atg2a</t>
  </si>
  <si>
    <t>5.33456096410144e-08</t>
  </si>
  <si>
    <t>3.10195297946149e-10</t>
  </si>
  <si>
    <t>8.55308713501898e-08</t>
  </si>
  <si>
    <t>ENSMUSG00000121607</t>
  </si>
  <si>
    <t>0.00015697003195348</t>
  </si>
  <si>
    <t>Tomm40</t>
  </si>
  <si>
    <t>6.00973866387951e-14</t>
  </si>
  <si>
    <t>0.000350964649773808</t>
  </si>
  <si>
    <t>6.79808316915229e-10</t>
  </si>
  <si>
    <t>Zfp771</t>
  </si>
  <si>
    <t>2.83892046652971e-07</t>
  </si>
  <si>
    <t>1.99244215240653e-08</t>
  </si>
  <si>
    <t>1.89953281439084e-07</t>
  </si>
  <si>
    <t>9.58541812169055e-11</t>
  </si>
  <si>
    <t>1.04978503089352e-12</t>
  </si>
  <si>
    <t>2.93887580800104e-11</t>
  </si>
  <si>
    <t>1.07598593415066e-08</t>
  </si>
  <si>
    <t>4.11750507196765e-10</t>
  </si>
  <si>
    <t>5.25587615001305e-09</t>
  </si>
  <si>
    <t>0.00574108648051875</t>
  </si>
  <si>
    <t>0.0178444626434233</t>
  </si>
  <si>
    <t>0.000504683915099116</t>
  </si>
  <si>
    <t>Sars2</t>
  </si>
  <si>
    <t>5.62442452661231e-06</t>
  </si>
  <si>
    <t>1.63381787119251e-09</t>
  </si>
  <si>
    <t>0.000807537386340238</t>
  </si>
  <si>
    <t>4.51147048969681e-05</t>
  </si>
  <si>
    <t>Rtn4ip1</t>
  </si>
  <si>
    <t>8.02414542072683e-11</t>
  </si>
  <si>
    <t>0.00284147377791221</t>
  </si>
  <si>
    <t>Tmem106a</t>
  </si>
  <si>
    <t>9.30692685136131e-08</t>
  </si>
  <si>
    <t>1.07477360774403e-09</t>
  </si>
  <si>
    <t>0.000317263173379161</t>
  </si>
  <si>
    <t>Cog1</t>
  </si>
  <si>
    <t>8.3553008288378e-06</t>
  </si>
  <si>
    <t>0.0055357450811809</t>
  </si>
  <si>
    <t>9.41167261131576e-09</t>
  </si>
  <si>
    <t>1.5410532168586e-08</t>
  </si>
  <si>
    <t>Sft2d1rt</t>
  </si>
  <si>
    <t>0.00171370875671474</t>
  </si>
  <si>
    <t>1.40311278185786e-08</t>
  </si>
  <si>
    <t>0.00590142213883023</t>
  </si>
  <si>
    <t>1.63103425364814e-10</t>
  </si>
  <si>
    <t>0.000271475212567616</t>
  </si>
  <si>
    <t>2.02928249982918e-08</t>
  </si>
  <si>
    <t>8.36982309184468e-10</t>
  </si>
  <si>
    <t>Arpc1b</t>
  </si>
  <si>
    <t>4.8862426001496e-17</t>
  </si>
  <si>
    <t>0.0260691394437704</t>
  </si>
  <si>
    <t>Carmil3</t>
  </si>
  <si>
    <t>0.00772225093432542</t>
  </si>
  <si>
    <t>Ilvbl</t>
  </si>
  <si>
    <t>1.62271787971564e-11</t>
  </si>
  <si>
    <t>5.12437911871032e-09</t>
  </si>
  <si>
    <t>0.0139470687995654</t>
  </si>
  <si>
    <t>6.71285376190443e-05</t>
  </si>
  <si>
    <t>Clip2</t>
  </si>
  <si>
    <t>9.4285808792239e-09</t>
  </si>
  <si>
    <t>6.89510074274948e-12</t>
  </si>
  <si>
    <t>4.56634784583054e-06</t>
  </si>
  <si>
    <t>Golt1a</t>
  </si>
  <si>
    <t>0.00404691539555717</t>
  </si>
  <si>
    <t>0.0332611552635433</t>
  </si>
  <si>
    <t>Edn3</t>
  </si>
  <si>
    <t>6.47813774023131e-07</t>
  </si>
  <si>
    <t>3.82295151192323e-09</t>
  </si>
  <si>
    <t>Frey1</t>
  </si>
  <si>
    <t>0.00904670117973599</t>
  </si>
  <si>
    <t>Oasl2</t>
  </si>
  <si>
    <t>2.24776299472011e-10</t>
  </si>
  <si>
    <t>2.77692146920554e-15</t>
  </si>
  <si>
    <t>3.49539802393865e-11</t>
  </si>
  <si>
    <t>Zfp628</t>
  </si>
  <si>
    <t>6.63908205182871e-09</t>
  </si>
  <si>
    <t>1.19217579452347e-06</t>
  </si>
  <si>
    <t>4.00061719774275e-09</t>
  </si>
  <si>
    <t>Dalrd3</t>
  </si>
  <si>
    <t>3.88079654922566e-11</t>
  </si>
  <si>
    <t>9.71544790816919e-06</t>
  </si>
  <si>
    <t>0.0234733167487692</t>
  </si>
  <si>
    <t>3.49536796178795e-16</t>
  </si>
  <si>
    <t>3.94080978134394e-11</t>
  </si>
  <si>
    <t>0.0356172242277052</t>
  </si>
  <si>
    <t>0.00260401714689705</t>
  </si>
  <si>
    <t>1.5937408747015e-14</t>
  </si>
  <si>
    <t>Dcst2</t>
  </si>
  <si>
    <t>0.00599573512723753</t>
  </si>
  <si>
    <t>0.00018456943560396</t>
  </si>
  <si>
    <t>B4galnt4</t>
  </si>
  <si>
    <t>0.000398598600590454</t>
  </si>
  <si>
    <t>2.53821924151791e-12</t>
  </si>
  <si>
    <t>1.91057231631315e-17</t>
  </si>
  <si>
    <t>Mfsd3</t>
  </si>
  <si>
    <t>8.27571042738779e-05</t>
  </si>
  <si>
    <t>1.94581406324905e-08</t>
  </si>
  <si>
    <t>2.03819670145512e-08</t>
  </si>
  <si>
    <t>0.00674229564755032</t>
  </si>
  <si>
    <t>Inha</t>
  </si>
  <si>
    <t>0.0449187016359156</t>
  </si>
  <si>
    <t>Adamts17</t>
  </si>
  <si>
    <t>0.0403238225123608</t>
  </si>
  <si>
    <t>Hpse2</t>
  </si>
  <si>
    <t>0.00026070423008317</t>
  </si>
  <si>
    <t>1.66685483410635e-08</t>
  </si>
  <si>
    <t>4.43172689087414e-09</t>
  </si>
  <si>
    <t>1.19076971822464e-09</t>
  </si>
  <si>
    <t>0.025115156430516</t>
  </si>
  <si>
    <t>0.000542999079970361</t>
  </si>
  <si>
    <t>Kmt5c</t>
  </si>
  <si>
    <t>4.19022379926716e-11</t>
  </si>
  <si>
    <t>Zfp69</t>
  </si>
  <si>
    <t>0.0338512000551165</t>
  </si>
  <si>
    <t>0.000836818589109568</t>
  </si>
  <si>
    <t>Mrps18b</t>
  </si>
  <si>
    <t>3.86272662721089e-05</t>
  </si>
  <si>
    <t>5.34590598983665e-11</t>
  </si>
  <si>
    <t>0.000609304451227439</t>
  </si>
  <si>
    <t>0.00024001283079879</t>
  </si>
  <si>
    <t>Srebf2</t>
  </si>
  <si>
    <t>1.25926829731728e-06</t>
  </si>
  <si>
    <t>0.00010670594811908</t>
  </si>
  <si>
    <t>Tmem116</t>
  </si>
  <si>
    <t>0.0324448838108991</t>
  </si>
  <si>
    <t>Ano9</t>
  </si>
  <si>
    <t>4.68542127195245e-12</t>
  </si>
  <si>
    <t>Angel1</t>
  </si>
  <si>
    <t>2.49827736880924e-06</t>
  </si>
  <si>
    <t>Zg16</t>
  </si>
  <si>
    <t>0.00105791579725244</t>
  </si>
  <si>
    <t>3.49595287904076e-08</t>
  </si>
  <si>
    <t>Espn</t>
  </si>
  <si>
    <t>2.10105745190495e-12</t>
  </si>
  <si>
    <t>8.65299722191535e-08</t>
  </si>
  <si>
    <t>9.25595047589354e-09</t>
  </si>
  <si>
    <t>Zfp703</t>
  </si>
  <si>
    <t>8.15765112950205e-08</t>
  </si>
  <si>
    <t>Dhx58</t>
  </si>
  <si>
    <t>5.77193817921986e-06</t>
  </si>
  <si>
    <t>0.0145789236259379</t>
  </si>
  <si>
    <t>Nrg4</t>
  </si>
  <si>
    <t>0.0297442978246556</t>
  </si>
  <si>
    <t>0.0492051758598945</t>
  </si>
  <si>
    <t>H2aj</t>
  </si>
  <si>
    <t>4.97618194587664e-09</t>
  </si>
  <si>
    <t>Atp5mc1</t>
  </si>
  <si>
    <t>2.3089787407388e-11</t>
  </si>
  <si>
    <t>3.00692196760282e-10</t>
  </si>
  <si>
    <t>0.0121862166117163</t>
  </si>
  <si>
    <t>0.000132723682015503</t>
  </si>
  <si>
    <t>Entpd6</t>
  </si>
  <si>
    <t>8.65165947196313e-11</t>
  </si>
  <si>
    <t>3.37706411687543e-10</t>
  </si>
  <si>
    <t>Adra2c</t>
  </si>
  <si>
    <t>0.0106342225747857</t>
  </si>
  <si>
    <t>0.00608984110772029</t>
  </si>
  <si>
    <t>0.00135012303204734</t>
  </si>
  <si>
    <t>0.000449057939630927</t>
  </si>
  <si>
    <t>0.00108556769164742</t>
  </si>
  <si>
    <t>Asxl3</t>
  </si>
  <si>
    <t>0.0203897654266919</t>
  </si>
  <si>
    <t>2.69281006511755e-14</t>
  </si>
  <si>
    <t>0.00026926128809352</t>
  </si>
  <si>
    <t>2.48824903727067e-07</t>
  </si>
  <si>
    <t>Acaa1a</t>
  </si>
  <si>
    <t>1.38195790296683e-15</t>
  </si>
  <si>
    <t>2.14372736774847e-12</t>
  </si>
  <si>
    <t>0.00425056619625883</t>
  </si>
  <si>
    <t>4.19805004127721e-14</t>
  </si>
  <si>
    <t>8.50096304478171e-14</t>
  </si>
  <si>
    <t>0.00017519994353444</t>
  </si>
  <si>
    <t>Alox5</t>
  </si>
  <si>
    <t>0.014977829431407</t>
  </si>
  <si>
    <t>Acot8</t>
  </si>
  <si>
    <t>7.81991188526313e-12</t>
  </si>
  <si>
    <t>0.00328106133707206</t>
  </si>
  <si>
    <t>0.00433237124026982</t>
  </si>
  <si>
    <t>0.000331030603241667</t>
  </si>
  <si>
    <t>0.0173487446195513</t>
  </si>
  <si>
    <t>Crybb3</t>
  </si>
  <si>
    <t>0.0191413875996414</t>
  </si>
  <si>
    <t>Isoc2b</t>
  </si>
  <si>
    <t>1.15228494909703e-08</t>
  </si>
  <si>
    <t>0.00761421055960931</t>
  </si>
  <si>
    <t>Timm13</t>
  </si>
  <si>
    <t>1.47724613761464e-09</t>
  </si>
  <si>
    <t>0.000947040310411541</t>
  </si>
  <si>
    <t>Epop</t>
  </si>
  <si>
    <t>0.00111639547854707</t>
  </si>
  <si>
    <t>1.68046539752152e-12</t>
  </si>
  <si>
    <t>1.35089234063526e-07</t>
  </si>
  <si>
    <t>0.0277490365244755</t>
  </si>
  <si>
    <t>Wdr97</t>
  </si>
  <si>
    <t>0.000990709230731015</t>
  </si>
  <si>
    <t>1.99279041946257e-12</t>
  </si>
  <si>
    <t>Esrra</t>
  </si>
  <si>
    <t>1.29722296015795e-16</t>
  </si>
  <si>
    <t>0.00193719283933593</t>
  </si>
  <si>
    <t>Trgc2</t>
  </si>
  <si>
    <t>0.0229982142784167</t>
  </si>
  <si>
    <t>2.3319195905704e-17</t>
  </si>
  <si>
    <t>0.0171120012555094</t>
  </si>
  <si>
    <t>0.0059633732823921</t>
  </si>
  <si>
    <t>8.00725713834176e-07</t>
  </si>
  <si>
    <t>Pex6</t>
  </si>
  <si>
    <t>6.63338212760296e-16</t>
  </si>
  <si>
    <t>Ncln</t>
  </si>
  <si>
    <t>2.44755013122355e-09</t>
  </si>
  <si>
    <t>5.93164228619501e-09</t>
  </si>
  <si>
    <t>0.000145582285713186</t>
  </si>
  <si>
    <t>Rimkla</t>
  </si>
  <si>
    <t>0.0018164037223827</t>
  </si>
  <si>
    <t>5.60969373700981e-07</t>
  </si>
  <si>
    <t>0.0145511459981757</t>
  </si>
  <si>
    <t>1.3831673412046e-10</t>
  </si>
  <si>
    <t>Matn4</t>
  </si>
  <si>
    <t>0.00307865204404392</t>
  </si>
  <si>
    <t>0.0493877709433557</t>
  </si>
  <si>
    <t>9.75433566852155e-06</t>
  </si>
  <si>
    <t>8.73362413750383e-09</t>
  </si>
  <si>
    <t>Sema4b</t>
  </si>
  <si>
    <t>2.72122082101506e-15</t>
  </si>
  <si>
    <t>Tmem102</t>
  </si>
  <si>
    <t>2.88311693741533e-13</t>
  </si>
  <si>
    <t>2.72405002008387e-12</t>
  </si>
  <si>
    <t>3.37228218445576e-08</t>
  </si>
  <si>
    <t>2.36010969713655e-13</t>
  </si>
  <si>
    <t>Sts</t>
  </si>
  <si>
    <t>0.000193044644026667</t>
  </si>
  <si>
    <t>0.000275789576998936</t>
  </si>
  <si>
    <t>Nnat</t>
  </si>
  <si>
    <t>0.00470049447594644</t>
  </si>
  <si>
    <t>Tmem151a</t>
  </si>
  <si>
    <t>0.000304418453804654</t>
  </si>
  <si>
    <t>2.60155638253808e-14</t>
  </si>
  <si>
    <t>Cspg5</t>
  </si>
  <si>
    <t>0.0205922871957992</t>
  </si>
  <si>
    <t>Ccdc142</t>
  </si>
  <si>
    <t>0.00546402044021796</t>
  </si>
  <si>
    <t>Slc27a6</t>
  </si>
  <si>
    <t>0.0370421741358905</t>
  </si>
  <si>
    <t>Slc12a9</t>
  </si>
  <si>
    <t>1.44984737480468e-09</t>
  </si>
  <si>
    <t>0.0467669173234812</t>
  </si>
  <si>
    <t>0.000742179040605824</t>
  </si>
  <si>
    <t>0.00203529678151801</t>
  </si>
  <si>
    <t>0.000508977118424858</t>
  </si>
  <si>
    <t>0.00489140601889357</t>
  </si>
  <si>
    <t>1.82754002718437e-06</t>
  </si>
  <si>
    <t>1.49513611681047e-05</t>
  </si>
  <si>
    <t>2.8264002217073e-05</t>
  </si>
  <si>
    <t>3.85270776828582e-05</t>
  </si>
  <si>
    <t>1.35592841793784e-05</t>
  </si>
  <si>
    <t>0.0274138270820589</t>
  </si>
  <si>
    <t>4.3810242994748e-10</t>
  </si>
  <si>
    <t>2.89492423114757e-05</t>
  </si>
  <si>
    <t>3.13546242963954e-05</t>
  </si>
  <si>
    <t>9.07568005244261e-13</t>
  </si>
  <si>
    <t>Tbrg4</t>
  </si>
  <si>
    <t>9.96668442237551e-18</t>
  </si>
  <si>
    <t>2.96507902363846e-11</t>
  </si>
  <si>
    <t>Mycbpap</t>
  </si>
  <si>
    <t>4.7622056331821e-05</t>
  </si>
  <si>
    <t>Cluh</t>
  </si>
  <si>
    <t>4.54873206989466e-07</t>
  </si>
  <si>
    <t>1.66993130991202e-05</t>
  </si>
  <si>
    <t>2.31655366536055e-10</t>
  </si>
  <si>
    <t>0.00791641232774565</t>
  </si>
  <si>
    <t>Tmbim6</t>
  </si>
  <si>
    <t>6.06948045878038e-18</t>
  </si>
  <si>
    <t>Zfp428</t>
  </si>
  <si>
    <t>8.69381816840262e-05</t>
  </si>
  <si>
    <t>0.0040689425848811</t>
  </si>
  <si>
    <t>Lancl3</t>
  </si>
  <si>
    <t>0.009058350078924</t>
  </si>
  <si>
    <t>1.17278162411968e-15</t>
  </si>
  <si>
    <t>Gramd2b</t>
  </si>
  <si>
    <t>2.02264015247018e-17</t>
  </si>
  <si>
    <t>0.0114011266614902</t>
  </si>
  <si>
    <t>Rad9b</t>
  </si>
  <si>
    <t>0.000783529848673287</t>
  </si>
  <si>
    <t>B3galt4</t>
  </si>
  <si>
    <t>5.07216150265463e-07</t>
  </si>
  <si>
    <t>3.97155398462269e-09</t>
  </si>
  <si>
    <t>5.52344380019531e-05</t>
  </si>
  <si>
    <t>1.05358345626045e-11</t>
  </si>
  <si>
    <t>1.75564059882477e-11</t>
  </si>
  <si>
    <t>Kcnc3</t>
  </si>
  <si>
    <t>0.00254734751153212</t>
  </si>
  <si>
    <t>Snord138</t>
  </si>
  <si>
    <t>0.0404454520604203</t>
  </si>
  <si>
    <t>1.82183908266753e-13</t>
  </si>
  <si>
    <t>2.02535882287939e-14</t>
  </si>
  <si>
    <t>A1cf</t>
  </si>
  <si>
    <t>0.00147032957736968</t>
  </si>
  <si>
    <t>6.43592548683801e-08</t>
  </si>
  <si>
    <t>0.000114458057310699</t>
  </si>
  <si>
    <t>Rnf5</t>
  </si>
  <si>
    <t>2.10396172076862e-12</t>
  </si>
  <si>
    <t>4.71074733559535e-07</t>
  </si>
  <si>
    <t>0.000522196742813114</t>
  </si>
  <si>
    <t>1.36817665775759e-13</t>
  </si>
  <si>
    <t>0.00122646940997237</t>
  </si>
  <si>
    <t>9.16574459405899e-14</t>
  </si>
  <si>
    <t>5.07166434946027e-12</t>
  </si>
  <si>
    <t>Capn1</t>
  </si>
  <si>
    <t>4.54055235983963e-12</t>
  </si>
  <si>
    <t>Rncr4</t>
  </si>
  <si>
    <t>0.0296956196051946</t>
  </si>
  <si>
    <t>1.58117861888023e-11</t>
  </si>
  <si>
    <t>2.52324897709511e-07</t>
  </si>
  <si>
    <t>Scrn2</t>
  </si>
  <si>
    <t>8.88551906779264e-11</t>
  </si>
  <si>
    <t>Nceh1</t>
  </si>
  <si>
    <t>2.11965543494486e-09</t>
  </si>
  <si>
    <t>5.17763304446566e-07</t>
  </si>
  <si>
    <t>3.3254581097994e-09</t>
  </si>
  <si>
    <t>Igkc</t>
  </si>
  <si>
    <t>2.16352063058207e-05</t>
  </si>
  <si>
    <t>Spata2</t>
  </si>
  <si>
    <t>4.12551865448424e-08</t>
  </si>
  <si>
    <t>5.16796990317415e-09</t>
  </si>
  <si>
    <t>1.24715660158133e-12</t>
  </si>
  <si>
    <t>5.1144748862093e-10</t>
  </si>
  <si>
    <t>1.33295197838395e-08</t>
  </si>
  <si>
    <t>Tm9sf1</t>
  </si>
  <si>
    <t>0.000151749664083237</t>
  </si>
  <si>
    <t>Slc52a2</t>
  </si>
  <si>
    <t>5.34434794650373e-11</t>
  </si>
  <si>
    <t>Gpaa1</t>
  </si>
  <si>
    <t>9.1297659497232e-17</t>
  </si>
  <si>
    <t>0.0175671903457603</t>
  </si>
  <si>
    <t>0.00188264809231486</t>
  </si>
  <si>
    <t>Cbfa2t3</t>
  </si>
  <si>
    <t>0.00349875396623327</t>
  </si>
  <si>
    <t>Rpl7a-ps11</t>
  </si>
  <si>
    <t>0.00750391761817902</t>
  </si>
  <si>
    <t>Nectin1</t>
  </si>
  <si>
    <t>2.5712412745444e-05</t>
  </si>
  <si>
    <t>4.84798894993884e-11</t>
  </si>
  <si>
    <t>2.09921042495373e-06</t>
  </si>
  <si>
    <t>Acsf3</t>
  </si>
  <si>
    <t>1.4870582274547e-11</t>
  </si>
  <si>
    <t>1.0239959728992e-05</t>
  </si>
  <si>
    <t>Mab21l4</t>
  </si>
  <si>
    <t>1.06874875066006e-11</t>
  </si>
  <si>
    <t>9.34129569073151e-08</t>
  </si>
  <si>
    <t>0.0164722760571112</t>
  </si>
  <si>
    <t>0.000481353592201641</t>
  </si>
  <si>
    <t>2.97449588700755e-05</t>
  </si>
  <si>
    <t>Ntrk2</t>
  </si>
  <si>
    <t>3.58610457536029e-06</t>
  </si>
  <si>
    <t>Slc49a3</t>
  </si>
  <si>
    <t>2.81315978373132e-13</t>
  </si>
  <si>
    <t>Isoc2a</t>
  </si>
  <si>
    <t>1.77679527009103e-10</t>
  </si>
  <si>
    <t>Rasgrp4</t>
  </si>
  <si>
    <t>0.00597644355856089</t>
  </si>
  <si>
    <t>0.000328092278945424</t>
  </si>
  <si>
    <t>8.75240410084755e-09</t>
  </si>
  <si>
    <t>2.93052735427309e-13</t>
  </si>
  <si>
    <t>Tldc2</t>
  </si>
  <si>
    <t>3.16489905054516e-08</t>
  </si>
  <si>
    <t>6.37017621007562e-16</t>
  </si>
  <si>
    <t>Pigt</t>
  </si>
  <si>
    <t>4.56990753297389e-10</t>
  </si>
  <si>
    <t>4.59605159545675e-17</t>
  </si>
  <si>
    <t>Tkt</t>
  </si>
  <si>
    <t>8.4823526760645e-09</t>
  </si>
  <si>
    <t>0.00357792143221499</t>
  </si>
  <si>
    <t>Stard5</t>
  </si>
  <si>
    <t>1.06365272805789e-13</t>
  </si>
  <si>
    <t>Aldh16a1</t>
  </si>
  <si>
    <t>1.30592455298467e-19</t>
  </si>
  <si>
    <t>6.88586763723689e-14</t>
  </si>
  <si>
    <t>2.94363374098622e-09</t>
  </si>
  <si>
    <t>Cda</t>
  </si>
  <si>
    <t>1.96989619110083e-05</t>
  </si>
  <si>
    <t>1.17953324687874e-08</t>
  </si>
  <si>
    <t>0.00274913161486151</t>
  </si>
  <si>
    <t>1.56697639707474e-07</t>
  </si>
  <si>
    <t>8.52084811100595e-24</t>
  </si>
  <si>
    <t>Psmb10</t>
  </si>
  <si>
    <t>9.02074685037084e-12</t>
  </si>
  <si>
    <t>4.88670162408495e-07</t>
  </si>
  <si>
    <t>Aacs</t>
  </si>
  <si>
    <t>0.000124302171914969</t>
  </si>
  <si>
    <t>0.0192368757068599</t>
  </si>
  <si>
    <t>5.70278113278799e-06</t>
  </si>
  <si>
    <t>4.80520601569309e-15</t>
  </si>
  <si>
    <t>0.000909745071689557</t>
  </si>
  <si>
    <t>Mospd3</t>
  </si>
  <si>
    <t>9.50208946389832e-19</t>
  </si>
  <si>
    <t>3.10024850134396e-13</t>
  </si>
  <si>
    <t>1.88135435734842e-13</t>
  </si>
  <si>
    <t>Arg2</t>
  </si>
  <si>
    <t>0.017297759067407</t>
  </si>
  <si>
    <t>Slpi</t>
  </si>
  <si>
    <t>0.000355718842087733</t>
  </si>
  <si>
    <t>0.00301825608444084</t>
  </si>
  <si>
    <t>Fkbp11</t>
  </si>
  <si>
    <t>0.00640630724500206</t>
  </si>
  <si>
    <t>7.79459221983033e-09</t>
  </si>
  <si>
    <t>3.33648369186044e-19</t>
  </si>
  <si>
    <t>Mvd</t>
  </si>
  <si>
    <t>1.29187630894074e-07</t>
  </si>
  <si>
    <t>1.69061542896946e-12</t>
  </si>
  <si>
    <t>1.18195213042131e-09</t>
  </si>
  <si>
    <t>0.000176760804033703</t>
  </si>
  <si>
    <t>Pigo</t>
  </si>
  <si>
    <t>9.54382536189018e-10</t>
  </si>
  <si>
    <t>Pdxk</t>
  </si>
  <si>
    <t>0.00215010351989612</t>
  </si>
  <si>
    <t>0.000483528411851629</t>
  </si>
  <si>
    <t>Mir196a-1</t>
  </si>
  <si>
    <t>3.12282228264685e-05</t>
  </si>
  <si>
    <t>0.00363994282577519</t>
  </si>
  <si>
    <t>1.24699078133129e-09</t>
  </si>
  <si>
    <t>Pex11g</t>
  </si>
  <si>
    <t>8.73749771744812e-06</t>
  </si>
  <si>
    <t>7.78430794241097e-06</t>
  </si>
  <si>
    <t>0.013765679588203</t>
  </si>
  <si>
    <t>7.50808853301807e-06</t>
  </si>
  <si>
    <t>0.000727435929118078</t>
  </si>
  <si>
    <t>Gpr17</t>
  </si>
  <si>
    <t>6.1836619602173e-05</t>
  </si>
  <si>
    <t>Igkv1-135</t>
  </si>
  <si>
    <t>0.0301490306403438</t>
  </si>
  <si>
    <t>Fzd10</t>
  </si>
  <si>
    <t>0.0332899449242635</t>
  </si>
  <si>
    <t>0.00071336055506017</t>
  </si>
  <si>
    <t>0.000217671691329567</t>
  </si>
  <si>
    <t>6.42856224172122e-23</t>
  </si>
  <si>
    <t>Slc17a8</t>
  </si>
  <si>
    <t>0.00455018756133855</t>
  </si>
  <si>
    <t>1.12631368748588e-07</t>
  </si>
  <si>
    <t>3.19465337653835e-09</t>
  </si>
  <si>
    <t>2.26783435578002e-10</t>
  </si>
  <si>
    <t>Lingo1</t>
  </si>
  <si>
    <t>0.00946462924813274</t>
  </si>
  <si>
    <t>1.70723788695989e-13</t>
  </si>
  <si>
    <t>1.5447621539622e-16</t>
  </si>
  <si>
    <t>0.000163406632228628</t>
  </si>
  <si>
    <t>Taldo1</t>
  </si>
  <si>
    <t>1.00368873482236e-29</t>
  </si>
  <si>
    <t>Nicol1</t>
  </si>
  <si>
    <t>0.00804792821459685</t>
  </si>
  <si>
    <t>0.00718947002982994</t>
  </si>
  <si>
    <t>3.26755459017399e-11</t>
  </si>
  <si>
    <t>Uba52rt</t>
  </si>
  <si>
    <t>9.01307764511688e-17</t>
  </si>
  <si>
    <t>5.29159518895018e-07</t>
  </si>
  <si>
    <t>2.30990018927452e-05</t>
  </si>
  <si>
    <t>2.0727657449609e-10</t>
  </si>
  <si>
    <t>1.49755515216522e-05</t>
  </si>
  <si>
    <t>0.00339463745452055</t>
  </si>
  <si>
    <t>Erdr1y</t>
  </si>
  <si>
    <t>0.00678893756909062</t>
  </si>
  <si>
    <t>0.00581061505566709</t>
  </si>
  <si>
    <t>0.00924071076296503</t>
  </si>
  <si>
    <t>4.60688969587418e-06</t>
  </si>
  <si>
    <t>0.000505582402272353</t>
  </si>
  <si>
    <t>Ucp2</t>
  </si>
  <si>
    <t>1.57624015874619e-24</t>
  </si>
  <si>
    <t>0.00138857127835654</t>
  </si>
  <si>
    <t>Prr5</t>
  </si>
  <si>
    <t>5.43150510402282e-16</t>
  </si>
  <si>
    <t>Ccnjl</t>
  </si>
  <si>
    <t>0.000512202197699734</t>
  </si>
  <si>
    <t>3.12134179271699e-11</t>
  </si>
  <si>
    <t>3.57475935328687e-05</t>
  </si>
  <si>
    <t>2.09219666696889e-17</t>
  </si>
  <si>
    <t>Nyap1</t>
  </si>
  <si>
    <t>7.33088168954753e-10</t>
  </si>
  <si>
    <t>1.04569163585824e-06</t>
  </si>
  <si>
    <t>7.14751511368564e-23</t>
  </si>
  <si>
    <t>3.09612228787184e-15</t>
  </si>
  <si>
    <t>Pld6</t>
  </si>
  <si>
    <t>0.0413854416100079</t>
  </si>
  <si>
    <t>1.30655023599215e-06</t>
  </si>
  <si>
    <t>3.27503170500118e-12</t>
  </si>
  <si>
    <t>3.41696458696982e-22</t>
  </si>
  <si>
    <t>Dhrs7b</t>
  </si>
  <si>
    <t>2.53413482559809e-14</t>
  </si>
  <si>
    <t>Tonsl</t>
  </si>
  <si>
    <t>1.54485955607361e-07</t>
  </si>
  <si>
    <t>Cyp2c69</t>
  </si>
  <si>
    <t>0.00050927153022245</t>
  </si>
  <si>
    <t>2.41992552398682e-22</t>
  </si>
  <si>
    <t>Bloc1s2-ps</t>
  </si>
  <si>
    <t>0.0389344815463742</t>
  </si>
  <si>
    <t>4.72699475687163e-06</t>
  </si>
  <si>
    <t>3.65916336397264e-09</t>
  </si>
  <si>
    <t>Prap1</t>
  </si>
  <si>
    <t>3.21004622797421e-05</t>
  </si>
  <si>
    <t>1.57248323997633e-09</t>
  </si>
  <si>
    <t>9.12777628634292e-16</t>
  </si>
  <si>
    <t>0.0227769560339948</t>
  </si>
  <si>
    <t>0.000122712211957676</t>
  </si>
  <si>
    <t>5.76069537699368e-15</t>
  </si>
  <si>
    <t>8.99496072988225e-11</t>
  </si>
  <si>
    <t>4.41270264725747e-22</t>
  </si>
  <si>
    <t>Klrb1</t>
  </si>
  <si>
    <t>0.0445468760556018</t>
  </si>
  <si>
    <t>0.00238158131069241</t>
  </si>
  <si>
    <t>Gpr179</t>
  </si>
  <si>
    <t>0.0141368836888318</t>
  </si>
  <si>
    <t>6.35092349034623e-14</t>
  </si>
  <si>
    <t>9.16450343269968e-06</t>
  </si>
  <si>
    <t>1.85598971703715e-15</t>
  </si>
  <si>
    <t>Prodh</t>
  </si>
  <si>
    <t>1.13498921326853e-09</t>
  </si>
  <si>
    <t>1.89486800726021e-13</t>
  </si>
  <si>
    <t>8.86023330949579e-11</t>
  </si>
  <si>
    <t>Pkmyt1</t>
  </si>
  <si>
    <t>2.07816387161671e-09</t>
  </si>
  <si>
    <t>7.82427880021766e-20</t>
  </si>
  <si>
    <t>Notum</t>
  </si>
  <si>
    <t>0.0421218897874359</t>
  </si>
  <si>
    <t>Osbpl7</t>
  </si>
  <si>
    <t>9.86964471614669e-16</t>
  </si>
  <si>
    <t>6.50722564586592e-07</t>
  </si>
  <si>
    <t>0.00157268419619192</t>
  </si>
  <si>
    <t>Ftl1-ps1</t>
  </si>
  <si>
    <t>1.55370598099373e-07</t>
  </si>
  <si>
    <t>0.00934396684595839</t>
  </si>
  <si>
    <t>Zacn-ps</t>
  </si>
  <si>
    <t>0.000854717047045139</t>
  </si>
  <si>
    <t>Erich4</t>
  </si>
  <si>
    <t>6.23610724781826e-08</t>
  </si>
  <si>
    <t>0.000221249127085118</t>
  </si>
  <si>
    <t>Prss16</t>
  </si>
  <si>
    <t>0.0417783846306407</t>
  </si>
  <si>
    <t>3.13470041431527e-22</t>
  </si>
  <si>
    <t>0.000961519138129381</t>
  </si>
  <si>
    <t>3.64671937003976e-14</t>
  </si>
  <si>
    <t>Gabre</t>
  </si>
  <si>
    <t>1.98909951431806e-05</t>
  </si>
  <si>
    <t>3.75806471158883e-13</t>
  </si>
  <si>
    <t>0.00492029588502634</t>
  </si>
  <si>
    <t>Hoxd3os1</t>
  </si>
  <si>
    <t>0.00632753968225373</t>
  </si>
  <si>
    <t>8.8569065602081e-05</t>
  </si>
  <si>
    <t>2.01600811278229e-06</t>
  </si>
  <si>
    <t>0.0256761470423874</t>
  </si>
  <si>
    <t>0.0368876639603103</t>
  </si>
  <si>
    <t>2.78658255517712e-05</t>
  </si>
  <si>
    <t>1.44030632337223e-09</t>
  </si>
  <si>
    <t>4.51046781829387e-31</t>
  </si>
  <si>
    <t>Tmem144</t>
  </si>
  <si>
    <t>2.06076818349627e-11</t>
  </si>
  <si>
    <t>4.58458183743926e-06</t>
  </si>
  <si>
    <t>3.13507450340675e-16</t>
  </si>
  <si>
    <t>Slc25a48</t>
  </si>
  <si>
    <t>0.00171006365843352</t>
  </si>
  <si>
    <t>Cgref1</t>
  </si>
  <si>
    <t>5.80758996042437e-08</t>
  </si>
  <si>
    <t>1.82509050900313e-25</t>
  </si>
  <si>
    <t>0.0133913858245489</t>
  </si>
  <si>
    <t>Glp1r</t>
  </si>
  <si>
    <t>0.000133218788138339</t>
  </si>
  <si>
    <t>1.59904523176931e-11</t>
  </si>
  <si>
    <t>Tcf24</t>
  </si>
  <si>
    <t>0.0021249786271189</t>
  </si>
  <si>
    <t>2.74792766688899e-23</t>
  </si>
  <si>
    <t>3.98417756502983e-26</t>
  </si>
  <si>
    <t>Krt23</t>
  </si>
  <si>
    <t>2.98191958167245e-06</t>
  </si>
  <si>
    <t>2.54389353103197e-14</t>
  </si>
  <si>
    <t>Lpar3</t>
  </si>
  <si>
    <t>0.0107942969226227</t>
  </si>
  <si>
    <t>3.66738219175902e-21</t>
  </si>
  <si>
    <t>0.0044706269319025</t>
  </si>
  <si>
    <t>3.68054413392465e-19</t>
  </si>
  <si>
    <t>Gnat2</t>
  </si>
  <si>
    <t>0.0257511118492686</t>
  </si>
  <si>
    <t>0.00351287321733167</t>
  </si>
  <si>
    <t>5.26952563037709e-15</t>
  </si>
  <si>
    <t>Rps11-ps2</t>
  </si>
  <si>
    <t>0.000124518442490218</t>
  </si>
  <si>
    <t>0.000390170958037913</t>
  </si>
  <si>
    <t>0.000671864802556365</t>
  </si>
  <si>
    <t>2.59284200536744e-06</t>
  </si>
  <si>
    <t>5.39358446451188e-16</t>
  </si>
  <si>
    <t>5.6137603355339e-20</t>
  </si>
  <si>
    <t>Tfpi2</t>
  </si>
  <si>
    <t>5.07734588245284e-11</t>
  </si>
  <si>
    <t>Amigo3</t>
  </si>
  <si>
    <t>3.25185352446047e-05</t>
  </si>
  <si>
    <t>0.00240553637942631</t>
  </si>
  <si>
    <t>3.36278696089692e-05</t>
  </si>
  <si>
    <t>Tubal3</t>
  </si>
  <si>
    <t>3.90289146280404e-21</t>
  </si>
  <si>
    <t>2.09074403703068e-05</t>
  </si>
  <si>
    <t>0.0175505398958117</t>
  </si>
  <si>
    <t>Lrrd1</t>
  </si>
  <si>
    <t>0.0147392186979069</t>
  </si>
  <si>
    <t>P2rx3</t>
  </si>
  <si>
    <t>0.00202571912625813</t>
  </si>
  <si>
    <t>8.05867147823851e-19</t>
  </si>
  <si>
    <t>1.06433075241764e-21</t>
  </si>
  <si>
    <t>0.000873839143892915</t>
  </si>
  <si>
    <t>9.65459635069383e-11</t>
  </si>
  <si>
    <t>Slc5a9</t>
  </si>
  <si>
    <t>2.09335327936295e-10</t>
  </si>
  <si>
    <t>Psenen-ps</t>
  </si>
  <si>
    <t>0.0218030256690985</t>
  </si>
  <si>
    <t>4.51737265636293e-17</t>
  </si>
  <si>
    <t>3.06163932636852e-26</t>
  </si>
  <si>
    <t>1.10952174195534e-06</t>
  </si>
  <si>
    <t>0.00641741935229416</t>
  </si>
  <si>
    <t>Rprm</t>
  </si>
  <si>
    <t>1.22736434521752e-05</t>
  </si>
  <si>
    <t>0.00869221869596884</t>
  </si>
  <si>
    <t>Rasl10a</t>
  </si>
  <si>
    <t>0.0125044949187559</t>
  </si>
  <si>
    <t>Cox11</t>
  </si>
  <si>
    <t>1.86561819398723e-11</t>
  </si>
  <si>
    <t>0.000825387190582696</t>
  </si>
  <si>
    <t>0.00101704049578185</t>
  </si>
  <si>
    <t>0.0245491399485855</t>
  </si>
  <si>
    <t>Celf5</t>
  </si>
  <si>
    <t>2.61629779463834e-09</t>
  </si>
  <si>
    <t>Grpr</t>
  </si>
  <si>
    <t>0.00889905565945381</t>
  </si>
  <si>
    <t>0.00420019256913032</t>
  </si>
  <si>
    <t>1.52952459088422e-34</t>
  </si>
  <si>
    <t>Mfsd6l</t>
  </si>
  <si>
    <t>2.71513107723056e-13</t>
  </si>
  <si>
    <t>Ndufb4b</t>
  </si>
  <si>
    <t>2.00019869375663e-07</t>
  </si>
  <si>
    <t>Snora57</t>
  </si>
  <si>
    <t>0.00221198010983722</t>
  </si>
  <si>
    <t>H2-Bl</t>
  </si>
  <si>
    <t>2.19042183905723e-05</t>
  </si>
  <si>
    <t>Aifm3</t>
  </si>
  <si>
    <t>0.000976638812485822</t>
  </si>
  <si>
    <t>Pax4</t>
  </si>
  <si>
    <t>0.00571619159477028</t>
  </si>
  <si>
    <t>Bnc1</t>
  </si>
  <si>
    <t>0.0271639626829062</t>
  </si>
  <si>
    <t>3.49191158040335e-06</t>
  </si>
  <si>
    <t>5.62418629619897e-05</t>
  </si>
  <si>
    <t>Syna</t>
  </si>
  <si>
    <t>0.0122542369700563</t>
  </si>
  <si>
    <t>0.0135977526348006</t>
  </si>
  <si>
    <t>1.74616752713624e-13</t>
  </si>
  <si>
    <t>1.15084369503396e-29</t>
  </si>
  <si>
    <t>AKAP17A</t>
  </si>
  <si>
    <t>9.00043438784641e-12</t>
  </si>
  <si>
    <t>Gdpd2</t>
  </si>
  <si>
    <t>1.4135939418044e-07</t>
  </si>
  <si>
    <t>0.0449030023368474</t>
  </si>
  <si>
    <t>7.7720802260468e-14</t>
  </si>
  <si>
    <t>0.00346050141137898</t>
  </si>
  <si>
    <t>2.58817223001227e-19</t>
  </si>
  <si>
    <t>3.59094954417085e-22</t>
  </si>
  <si>
    <t>3.56704564090118e-11</t>
  </si>
  <si>
    <t>5.38918253370158e-13</t>
  </si>
  <si>
    <t>Rpl7-ps8</t>
  </si>
  <si>
    <t>1.10168259761234e-07</t>
  </si>
  <si>
    <t>0.000620368857771968</t>
  </si>
  <si>
    <t>4.62465071320235e-06</t>
  </si>
  <si>
    <t>Tmed6</t>
  </si>
  <si>
    <t>0.00126962085048292</t>
  </si>
  <si>
    <t>1.64917910190012e-05</t>
  </si>
  <si>
    <t>0.0112343880712811</t>
  </si>
  <si>
    <t>3.49382678317102e-14</t>
  </si>
  <si>
    <t>7.71303168361849e-21</t>
  </si>
  <si>
    <t>0.00577158228827038</t>
  </si>
  <si>
    <t>0.00175847515337553</t>
  </si>
  <si>
    <t>Tmc1</t>
  </si>
  <si>
    <t>0.000515109156593605</t>
  </si>
  <si>
    <t>Acot5</t>
  </si>
  <si>
    <t>0.0116198742202961</t>
  </si>
  <si>
    <t>Lmx1a</t>
  </si>
  <si>
    <t>0.00223531765181832</t>
  </si>
  <si>
    <t>Erdr1x</t>
  </si>
  <si>
    <t>0.00231483964700238</t>
  </si>
  <si>
    <t>1.88448767338136e-15</t>
  </si>
  <si>
    <t>0.0146814161568003</t>
  </si>
  <si>
    <t>2.92665699177098e-05</t>
  </si>
  <si>
    <t>Lrrc73</t>
  </si>
  <si>
    <t>0.00182838999897256</t>
  </si>
  <si>
    <t>1.05539446136687e-07</t>
  </si>
  <si>
    <t>Tssk6</t>
  </si>
  <si>
    <t>0.000828175433844195</t>
  </si>
  <si>
    <t>Piwil2</t>
  </si>
  <si>
    <t>0.0353586400610013</t>
  </si>
  <si>
    <t>0.000418991290810211</t>
  </si>
  <si>
    <t>0.000434171454313131</t>
  </si>
  <si>
    <t>Rprml</t>
  </si>
  <si>
    <t>0.000241904765680444</t>
  </si>
  <si>
    <t>2.52117031576908e-14</t>
  </si>
  <si>
    <t>1.09756104326963e-26</t>
  </si>
  <si>
    <t>Cdk18</t>
  </si>
  <si>
    <t>2.10331405488487e-17</t>
  </si>
  <si>
    <t>3.058529379512e-06</t>
  </si>
  <si>
    <t>Slc17a1</t>
  </si>
  <si>
    <t>1.00737199015234e-07</t>
  </si>
  <si>
    <t>Scarna2</t>
  </si>
  <si>
    <t>1.84631510785563e-05</t>
  </si>
  <si>
    <t>Dnase1l2</t>
  </si>
  <si>
    <t>2.01623537629664e-06</t>
  </si>
  <si>
    <t>8.26075885123972e-05</t>
  </si>
  <si>
    <t>1.35989750746866e-09</t>
  </si>
  <si>
    <t>0.00163185306355115</t>
  </si>
  <si>
    <t>9.14892091794866e-23</t>
  </si>
  <si>
    <t>0.0113488364934304</t>
  </si>
  <si>
    <t>0.00375166449633967</t>
  </si>
  <si>
    <t>2.12853557148418e-35</t>
  </si>
  <si>
    <t>1.06840100071561e-22</t>
  </si>
  <si>
    <t>Galr2</t>
  </si>
  <si>
    <t>3.90805015526831e-07</t>
  </si>
  <si>
    <t>0.00436828104581032</t>
  </si>
  <si>
    <t>1.66776580042097e-18</t>
  </si>
  <si>
    <t>Mecomos</t>
  </si>
  <si>
    <t>0.00322032528645956</t>
  </si>
  <si>
    <t>0.0218738640700812</t>
  </si>
  <si>
    <t>6.75554095186568e-36</t>
  </si>
  <si>
    <t>0.000191364915125401</t>
  </si>
  <si>
    <t>1.32887204902876e-15</t>
  </si>
  <si>
    <t>3.08317301184863e-19</t>
  </si>
  <si>
    <t>9.2889737497729e-08</t>
  </si>
  <si>
    <t>Mrap</t>
  </si>
  <si>
    <t>0.000376186366540102</t>
  </si>
  <si>
    <t>0.00305778354549013</t>
  </si>
  <si>
    <t>8.28122657902786e-17</t>
  </si>
  <si>
    <t>0.000312140860863517</t>
  </si>
  <si>
    <t>7.11289977417425e-16</t>
  </si>
  <si>
    <t>1.21235205521537e-30</t>
  </si>
  <si>
    <t>Ighg1</t>
  </si>
  <si>
    <t>0.016999892392198</t>
  </si>
  <si>
    <t>7.31130020860563e-09</t>
  </si>
  <si>
    <t>Alpi</t>
  </si>
  <si>
    <t>9.17601940124928e-13</t>
  </si>
  <si>
    <t>4.78363426559737e-08</t>
  </si>
  <si>
    <t>Gjd3</t>
  </si>
  <si>
    <t>0.0144960026201471</t>
  </si>
  <si>
    <t>Igkv5-39</t>
  </si>
  <si>
    <t>0.0206358929442111</t>
  </si>
  <si>
    <t>Papln</t>
  </si>
  <si>
    <t>0.000551112525173246</t>
  </si>
  <si>
    <t>Igkv14-111</t>
  </si>
  <si>
    <t>0.00835227681494747</t>
  </si>
  <si>
    <t>Btnl2</t>
  </si>
  <si>
    <t>5.31302800104368e-17</t>
  </si>
  <si>
    <t>7.45183626305777e-37</t>
  </si>
  <si>
    <t>Nkx3-2</t>
  </si>
  <si>
    <t>2.87177698402112e-11</t>
  </si>
  <si>
    <t>2.8431575766647e-22</t>
  </si>
  <si>
    <t>3.96807801597761e-24</t>
  </si>
  <si>
    <t>Ankrd40cl</t>
  </si>
  <si>
    <t>6.72575253607452e-21</t>
  </si>
  <si>
    <t>Ighv1-75</t>
  </si>
  <si>
    <t>0.0194003484446867</t>
  </si>
  <si>
    <t>7.07358748642927e-11</t>
  </si>
  <si>
    <t>3.2318260441839e-10</t>
  </si>
  <si>
    <t>Lrrc24</t>
  </si>
  <si>
    <t>0.00730587994235227</t>
  </si>
  <si>
    <t>5.73537636217037e-31</t>
  </si>
  <si>
    <t>7.11840462529035e-09</t>
  </si>
  <si>
    <t>BC018473</t>
  </si>
  <si>
    <t>0.0301984713756501</t>
  </si>
  <si>
    <t>Igkv4-61</t>
  </si>
  <si>
    <t>0.0188761316761558</t>
  </si>
  <si>
    <t>3.62990781388442e-05</t>
  </si>
  <si>
    <t>7.72517548010795e-12</t>
  </si>
  <si>
    <t>0.00449737497004833</t>
  </si>
  <si>
    <t>1.05001570280738e-08</t>
  </si>
  <si>
    <t>1.10373313426696e-31</t>
  </si>
  <si>
    <t>9.91304638236018e-17</t>
  </si>
  <si>
    <t>0.000120734405581945</t>
  </si>
  <si>
    <t>0.00209584126667676</t>
  </si>
  <si>
    <t>2.50639283451292e-13</t>
  </si>
  <si>
    <t>Cysrt1</t>
  </si>
  <si>
    <t>0.00392296926134496</t>
  </si>
  <si>
    <t>1.70649427085553e-25</t>
  </si>
  <si>
    <t>Pbld1</t>
  </si>
  <si>
    <t>2.0464394049032e-17</t>
  </si>
  <si>
    <t>6.57878969325165e-10</t>
  </si>
  <si>
    <t>Rdh1</t>
  </si>
  <si>
    <t>0.00723845396696785</t>
  </si>
  <si>
    <t>Sytl3</t>
  </si>
  <si>
    <t>5.77519427193618e-07</t>
  </si>
  <si>
    <t>0.000101415971883815</t>
  </si>
  <si>
    <t>Asb4</t>
  </si>
  <si>
    <t>9.78620748100512e-06</t>
  </si>
  <si>
    <t>2.13246451860832e-07</t>
  </si>
  <si>
    <t>0.0143832551013726</t>
  </si>
  <si>
    <t>1.32346641252839e-06</t>
  </si>
  <si>
    <t>2.07743340213253e-25</t>
  </si>
  <si>
    <t>1.11510923853303e-14</t>
  </si>
  <si>
    <t>Edn2</t>
  </si>
  <si>
    <t>5.20372609239208e-18</t>
  </si>
  <si>
    <t>5.45253554076207e-05</t>
  </si>
  <si>
    <t>0.0204839939817131</t>
  </si>
  <si>
    <t>5.18490580899348e-22</t>
  </si>
  <si>
    <t>Igkv3-2</t>
  </si>
  <si>
    <t>0.0100340840230726</t>
  </si>
  <si>
    <t>Xcl1</t>
  </si>
  <si>
    <t>0.02033647629647</t>
  </si>
  <si>
    <t>Ighv1-47</t>
  </si>
  <si>
    <t>0.016775791972845</t>
  </si>
  <si>
    <t>0.0019135683026311</t>
  </si>
  <si>
    <t>Igkv4-57</t>
  </si>
  <si>
    <t>0.000926025112599635</t>
  </si>
  <si>
    <t>Ly6g6f</t>
  </si>
  <si>
    <t>0.00610904898334208</t>
  </si>
  <si>
    <t>Pitx2</t>
  </si>
  <si>
    <t>0.00066438390894586</t>
  </si>
  <si>
    <t>6.60500126055745e-11</t>
  </si>
  <si>
    <t>1.0776297231185e-16</t>
  </si>
  <si>
    <t>0.0276095333943144</t>
  </si>
  <si>
    <t>2.80100064244483e-30</t>
  </si>
  <si>
    <t>H2-T26</t>
  </si>
  <si>
    <t>2.30776182776655e-08</t>
  </si>
  <si>
    <t>0.00187536209465015</t>
  </si>
  <si>
    <t>0.000358943636212202</t>
  </si>
  <si>
    <t>2.07813924897382e-08</t>
  </si>
  <si>
    <t>9.06393341002919e-33</t>
  </si>
  <si>
    <t>Gemin4</t>
  </si>
  <si>
    <t>0.045114092314347</t>
  </si>
  <si>
    <t>Slc10a2</t>
  </si>
  <si>
    <t>1.26805740750986e-23</t>
  </si>
  <si>
    <t>Lpo</t>
  </si>
  <si>
    <t>1.81303532675526e-06</t>
  </si>
  <si>
    <t>6.64976063345327e-23</t>
  </si>
  <si>
    <t>Adnp</t>
  </si>
  <si>
    <t>0.00283861589045253</t>
  </si>
  <si>
    <t>Grin3a</t>
  </si>
  <si>
    <t>3.82092541378774e-22</t>
  </si>
  <si>
    <t>Slc30a10</t>
  </si>
  <si>
    <t>3.88262635509983e-11</t>
  </si>
  <si>
    <t>Zmat4</t>
  </si>
  <si>
    <t>9.78093996826934e-08</t>
  </si>
  <si>
    <t>Lrat</t>
  </si>
  <si>
    <t>3.2097871087633e-39</t>
  </si>
  <si>
    <t>4.04171918744336e-24</t>
  </si>
  <si>
    <t>Slc9a4</t>
  </si>
  <si>
    <t>0.00763717101642631</t>
  </si>
  <si>
    <t>Rbpjl</t>
  </si>
  <si>
    <t>0.00422930630710985</t>
  </si>
  <si>
    <t>0.0217249216834663</t>
  </si>
  <si>
    <t>2.29565964158943e-36</t>
  </si>
  <si>
    <t>Gnat3</t>
  </si>
  <si>
    <t>0.000471834342238167</t>
  </si>
  <si>
    <t>Cyp2c66</t>
  </si>
  <si>
    <t>2.16312464582777e-06</t>
  </si>
  <si>
    <t>Fbxw22</t>
  </si>
  <si>
    <t>0.0264209196436697</t>
  </si>
  <si>
    <t>Commd5</t>
  </si>
  <si>
    <t>0.0108627430627858</t>
  </si>
  <si>
    <t>1.50891476510965e-05</t>
  </si>
  <si>
    <t>Trpm5</t>
  </si>
  <si>
    <t>9.8101889321874e-06</t>
  </si>
  <si>
    <t>Ppy</t>
  </si>
  <si>
    <t>1.07049545210951e-07</t>
  </si>
  <si>
    <t>Ctla2a</t>
  </si>
  <si>
    <t>0.000335937768531131</t>
  </si>
  <si>
    <t>Loricrin</t>
  </si>
  <si>
    <t>2.75607663436115e-05</t>
  </si>
  <si>
    <t>1.90685595723033e-09</t>
  </si>
  <si>
    <t>3.36713830185623e-12</t>
  </si>
  <si>
    <t>Ube2srt</t>
  </si>
  <si>
    <t>2.54733547085685e-06</t>
  </si>
  <si>
    <t>Igkv9-120</t>
  </si>
  <si>
    <t>0.00484452025395127</t>
  </si>
  <si>
    <t>7.59123358937613e-45</t>
  </si>
  <si>
    <t>Padi2</t>
  </si>
  <si>
    <t>8.88481341953903e-10</t>
  </si>
  <si>
    <t>Rtn4r</t>
  </si>
  <si>
    <t>4.15120796896757e-12</t>
  </si>
  <si>
    <t>Isl2</t>
  </si>
  <si>
    <t>1.98615799991402e-07</t>
  </si>
  <si>
    <t>1.14818296903077e-07</t>
  </si>
  <si>
    <t>3.37522052550918e-09</t>
  </si>
  <si>
    <t>Tmt1b</t>
  </si>
  <si>
    <t>6.07134664433401e-23</t>
  </si>
  <si>
    <t>Rangrf</t>
  </si>
  <si>
    <t>0.0192605073964518</t>
  </si>
  <si>
    <t>Igkv8-28</t>
  </si>
  <si>
    <t>0.0243892184905838</t>
  </si>
  <si>
    <t>Ms4a5</t>
  </si>
  <si>
    <t>0.017562791144367</t>
  </si>
  <si>
    <t>Shoc1</t>
  </si>
  <si>
    <t>0.000364750524191243</t>
  </si>
  <si>
    <t>0.00010005400830966</t>
  </si>
  <si>
    <t>Dmp1</t>
  </si>
  <si>
    <t>0.0112245561261178</t>
  </si>
  <si>
    <t>Uba52</t>
  </si>
  <si>
    <t>4.63469798722316e-30</t>
  </si>
  <si>
    <t>1.51756665964862e-47</t>
  </si>
  <si>
    <t>Fndc8</t>
  </si>
  <si>
    <t>0.0189931039370166</t>
  </si>
  <si>
    <t>5.11579644725441e-44</t>
  </si>
  <si>
    <t>3.21209972331824e-08</t>
  </si>
  <si>
    <t>Igkv5-48</t>
  </si>
  <si>
    <t>0.00328527027646673</t>
  </si>
  <si>
    <t>6.1011810173332e-31</t>
  </si>
  <si>
    <t>2.24639249532708e-33</t>
  </si>
  <si>
    <t>2.1436946957215e-33</t>
  </si>
  <si>
    <t>1.38215817836335e-23</t>
  </si>
  <si>
    <t>Il36b</t>
  </si>
  <si>
    <t>0.000637933168541964</t>
  </si>
  <si>
    <t>2.96298250407387e-44</t>
  </si>
  <si>
    <t>Ighv1-82</t>
  </si>
  <si>
    <t>0.0113524868740978</t>
  </si>
  <si>
    <t>Slco4a1</t>
  </si>
  <si>
    <t>2.40775953939588e-10</t>
  </si>
  <si>
    <t>0.00981998046164913</t>
  </si>
  <si>
    <t>6.18663923094269e-40</t>
  </si>
  <si>
    <t>Art2a</t>
  </si>
  <si>
    <t>2.7982310391684e-05</t>
  </si>
  <si>
    <t>0.000303545645712586</t>
  </si>
  <si>
    <t>5.3542861189673e-35</t>
  </si>
  <si>
    <t>1.27365450270634e-23</t>
  </si>
  <si>
    <t>Upk3b</t>
  </si>
  <si>
    <t>6.77605397273141e-09</t>
  </si>
  <si>
    <t>Ugt8a</t>
  </si>
  <si>
    <t>4.19905187104337e-13</t>
  </si>
  <si>
    <t>ENSMUSG00000121510</t>
  </si>
  <si>
    <t>4.6629702082238e-06</t>
  </si>
  <si>
    <t>Tektip1</t>
  </si>
  <si>
    <t>0.00898869187511612</t>
  </si>
  <si>
    <t>Ffar2</t>
  </si>
  <si>
    <t>3.80844953514294e-11</t>
  </si>
  <si>
    <t>1.30162976315381e-12</t>
  </si>
  <si>
    <t>Cyp2d26</t>
  </si>
  <si>
    <t>1.96517057562968e-40</t>
  </si>
  <si>
    <t>C2cd4a</t>
  </si>
  <si>
    <t>4.02008050901216e-08</t>
  </si>
  <si>
    <t>8.48873876074808e-66</t>
  </si>
  <si>
    <t>Cck</t>
  </si>
  <si>
    <t>1.81965858161789e-18</t>
  </si>
  <si>
    <t>9.60988883618806e-11</t>
  </si>
  <si>
    <t>Phex</t>
  </si>
  <si>
    <t>0.000700331856609242</t>
  </si>
  <si>
    <t>0.00510681920992661</t>
  </si>
  <si>
    <t>Plscr1l1</t>
  </si>
  <si>
    <t>2.90941406674612e-05</t>
  </si>
  <si>
    <t>Rhbdl1</t>
  </si>
  <si>
    <t>0.000109330376118449</t>
  </si>
  <si>
    <t>Dmrta2</t>
  </si>
  <si>
    <t>0.0188502259512182</t>
  </si>
  <si>
    <t>Six2</t>
  </si>
  <si>
    <t>7.81514535965019e-06</t>
  </si>
  <si>
    <t>Aqp12</t>
  </si>
  <si>
    <t>0.000284688833763124</t>
  </si>
  <si>
    <t>1.46756925417443e-07</t>
  </si>
  <si>
    <t>Iapp</t>
  </si>
  <si>
    <t>0.000460133119593259</t>
  </si>
  <si>
    <t>Nr2e3</t>
  </si>
  <si>
    <t>2.46172043900345e-05</t>
  </si>
  <si>
    <t>6.29242867251371e-09</t>
  </si>
  <si>
    <t>1.06334780513608e-41</t>
  </si>
  <si>
    <t>Gdf7</t>
  </si>
  <si>
    <t>0.000446364900457283</t>
  </si>
  <si>
    <t>2.0527035170692e-31</t>
  </si>
  <si>
    <t>2.71398386769996e-06</t>
  </si>
  <si>
    <t>Slc39a7</t>
  </si>
  <si>
    <t>9.49215758321606e-07</t>
  </si>
  <si>
    <t>8.08342115806327e-26</t>
  </si>
  <si>
    <t>2.83229616950103e-50</t>
  </si>
  <si>
    <t>5.34877677245627e-65</t>
  </si>
  <si>
    <t>0.0108969776426925</t>
  </si>
  <si>
    <t>Igkv4-68</t>
  </si>
  <si>
    <t>0.00118208441724011</t>
  </si>
  <si>
    <t>4.82535618098024e-38</t>
  </si>
  <si>
    <t>Slc13a2os</t>
  </si>
  <si>
    <t>9.6876511031229e-16</t>
  </si>
  <si>
    <t>1.56015421410048e-34</t>
  </si>
  <si>
    <t>Mfsd4b5</t>
  </si>
  <si>
    <t>0.00724806807029981</t>
  </si>
  <si>
    <t>Btnl1</t>
  </si>
  <si>
    <t>3.55487322256429e-71</t>
  </si>
  <si>
    <t>Cfap57</t>
  </si>
  <si>
    <t>0.00733903553283503</t>
  </si>
  <si>
    <t>2.77328404782693e-13</t>
  </si>
  <si>
    <t>Ighv6-3</t>
  </si>
  <si>
    <t>0.00219961066643566</t>
  </si>
  <si>
    <t>Adamts18</t>
  </si>
  <si>
    <t>1.95325124585576e-06</t>
  </si>
  <si>
    <t>2.28925820706491e-05</t>
  </si>
  <si>
    <t>Krt84</t>
  </si>
  <si>
    <t>8.72386506680853e-07</t>
  </si>
  <si>
    <t>8.6558498921929e-15</t>
  </si>
  <si>
    <t>8.87425638906651e-17</t>
  </si>
  <si>
    <t>Urad</t>
  </si>
  <si>
    <t>0.00381345043848261</t>
  </si>
  <si>
    <t>Fem1al</t>
  </si>
  <si>
    <t>1.89460535201602e-07</t>
  </si>
  <si>
    <t>Shh</t>
  </si>
  <si>
    <t>0.000103712821669311</t>
  </si>
  <si>
    <t>Slc3a1</t>
  </si>
  <si>
    <t>4.73432383570262e-25</t>
  </si>
  <si>
    <t>1.25404382486727e-09</t>
  </si>
  <si>
    <t>2.96535754293725e-31</t>
  </si>
  <si>
    <t>Irx4</t>
  </si>
  <si>
    <t>3.87629466872158e-05</t>
  </si>
  <si>
    <t>3.29132297882418e-25</t>
  </si>
  <si>
    <t>1.64798722442505e-27</t>
  </si>
  <si>
    <t>Vmn2r-ps126</t>
  </si>
  <si>
    <t>9.59514674258295e-09</t>
  </si>
  <si>
    <t>2.45193091511157e-62</t>
  </si>
  <si>
    <t>1.10042508391916e-25</t>
  </si>
  <si>
    <t>1.45955313191852e-99</t>
  </si>
  <si>
    <t>1.32894939990502e-27</t>
  </si>
  <si>
    <t>0.0245979040749164</t>
  </si>
  <si>
    <t>4.72063627623949e-62</t>
  </si>
  <si>
    <t>1.51595013190033e-54</t>
  </si>
  <si>
    <t>Spcs2-ps</t>
  </si>
  <si>
    <t>0.00055039619191687</t>
  </si>
  <si>
    <t>4.07141532690834e-07</t>
  </si>
  <si>
    <t>6.41143867552386e-06</t>
  </si>
  <si>
    <t>Tnni3k</t>
  </si>
  <si>
    <t>0.0200753414475242</t>
  </si>
  <si>
    <t>Cyp4a32</t>
  </si>
  <si>
    <t>1.73491209049017e-53</t>
  </si>
  <si>
    <t>6.40520409979253e-33</t>
  </si>
  <si>
    <t>2.10310841767408e-10</t>
  </si>
  <si>
    <t>3.46836935616346e-82</t>
  </si>
  <si>
    <t>0.00923282735348844</t>
  </si>
  <si>
    <t>Smim9</t>
  </si>
  <si>
    <t>0.0146255439220744</t>
  </si>
  <si>
    <t>5.41027865108322e-100</t>
  </si>
  <si>
    <t>Rimbp3</t>
  </si>
  <si>
    <t>0.00032691831728132</t>
  </si>
  <si>
    <t>1.19675328575491e-08</t>
  </si>
  <si>
    <t>7.17803490268456e-12</t>
  </si>
  <si>
    <t>Sh2d7</t>
  </si>
  <si>
    <t>3.27043403583764e-09</t>
  </si>
  <si>
    <t>Krt90</t>
  </si>
  <si>
    <t>0.00729875823716495</t>
  </si>
  <si>
    <t>Clec2j</t>
  </si>
  <si>
    <t>0.00630232769609666</t>
  </si>
  <si>
    <t>Zdhhc19</t>
  </si>
  <si>
    <t>0.00612203157027303</t>
  </si>
  <si>
    <t>Slc13a1</t>
  </si>
  <si>
    <t>8.15722147959733e-66</t>
  </si>
  <si>
    <t>Isx</t>
  </si>
  <si>
    <t>9.43640053482627e-68</t>
  </si>
  <si>
    <t>0.0031028317871462</t>
  </si>
  <si>
    <t>1.02612777676924e-124</t>
  </si>
  <si>
    <t>Il25</t>
  </si>
  <si>
    <t>0.00261335161160932</t>
  </si>
  <si>
    <t>1.45637717141208e-57</t>
  </si>
  <si>
    <t>1.51749441517628e-11</t>
  </si>
  <si>
    <t>Nts</t>
  </si>
  <si>
    <t>7.74020124623274e-45</t>
  </si>
  <si>
    <t>Ms4a18</t>
  </si>
  <si>
    <t>0.00201125484467593</t>
  </si>
  <si>
    <t>1.19607793362113e-94</t>
  </si>
  <si>
    <t>Ccdc198</t>
  </si>
  <si>
    <t>4.70528940589833e-40</t>
  </si>
  <si>
    <t>Nags</t>
  </si>
  <si>
    <t>8.07295615717758e-32</t>
  </si>
  <si>
    <t>4.77180872062565e-107</t>
  </si>
  <si>
    <t>9.59246575588259e-19</t>
  </si>
  <si>
    <t>H60c</t>
  </si>
  <si>
    <t>0.00156696249012012</t>
  </si>
  <si>
    <t>Ceacam12</t>
  </si>
  <si>
    <t>0.000684253474318229</t>
  </si>
  <si>
    <t>3.7525148442645e-06</t>
  </si>
  <si>
    <t>0.000230755763398738</t>
  </si>
  <si>
    <t>5.60334322397113e-15</t>
  </si>
  <si>
    <t>Krt27</t>
  </si>
  <si>
    <t>7.47489830582154e-05</t>
  </si>
  <si>
    <t>3.39907280836391e-38</t>
  </si>
  <si>
    <t>3.86126390303353e-131</t>
  </si>
  <si>
    <t>Ppp3r2</t>
  </si>
  <si>
    <t>1.27228853120721e-06</t>
  </si>
  <si>
    <t>Clec3a</t>
  </si>
  <si>
    <t>9.15934080219007</t>
  </si>
  <si>
    <t>2.00802815376322e-07</t>
  </si>
  <si>
    <t>Ren1</t>
  </si>
  <si>
    <t>7.55133741281344</t>
  </si>
  <si>
    <t>1.42726369430091e-08</t>
  </si>
  <si>
    <t>7.52022966513273</t>
  </si>
  <si>
    <t>3.98204653664063e-08</t>
  </si>
  <si>
    <t>Tnmd</t>
  </si>
  <si>
    <t>6.75114648499348</t>
  </si>
  <si>
    <t>2.34928166558578e-06</t>
  </si>
  <si>
    <t>Chad</t>
  </si>
  <si>
    <t>6.36409074753238</t>
  </si>
  <si>
    <t>8.72092524410283e-06</t>
  </si>
  <si>
    <t>Pwwp4c</t>
  </si>
  <si>
    <t>6.07621789193171</t>
  </si>
  <si>
    <t>0.000109925706717796</t>
  </si>
  <si>
    <t>5.84594735903609</t>
  </si>
  <si>
    <t>0.00021368060103356</t>
  </si>
  <si>
    <t>5.74751311231577</t>
  </si>
  <si>
    <t>1.45075991370191e-22</t>
  </si>
  <si>
    <t>5.45109209297094</t>
  </si>
  <si>
    <t>0.00125299164856577</t>
  </si>
  <si>
    <t>5.27734461165283</t>
  </si>
  <si>
    <t>1.1403075657487e-08</t>
  </si>
  <si>
    <t>5.19126305018758</t>
  </si>
  <si>
    <t>0.000644019565639042</t>
  </si>
  <si>
    <t>Ucma</t>
  </si>
  <si>
    <t>5.10126626589337</t>
  </si>
  <si>
    <t>1.13595229570518e-06</t>
  </si>
  <si>
    <t>Aldh3b3</t>
  </si>
  <si>
    <t>5.09377372691698</t>
  </si>
  <si>
    <t>4.01180617726308e-05</t>
  </si>
  <si>
    <t>5.01696219554414</t>
  </si>
  <si>
    <t>0.00010557262800494</t>
  </si>
  <si>
    <t>Katnal2</t>
  </si>
  <si>
    <t>4.97146848628537</t>
  </si>
  <si>
    <t>0.00543250157025193</t>
  </si>
  <si>
    <t>Plppr5</t>
  </si>
  <si>
    <t>4.71704431895301</t>
  </si>
  <si>
    <t>0.000436675864907536</t>
  </si>
  <si>
    <t>4.66097465015267</t>
  </si>
  <si>
    <t>1.650134219815e-09</t>
  </si>
  <si>
    <t>4.55443240768266</t>
  </si>
  <si>
    <t>7.42511448429005e-08</t>
  </si>
  <si>
    <t>4.38610568831976</t>
  </si>
  <si>
    <t>1.8365831047705e-17</t>
  </si>
  <si>
    <t>4.25247545734866</t>
  </si>
  <si>
    <t>2.06909878042913e-07</t>
  </si>
  <si>
    <t>4.19706431297473</t>
  </si>
  <si>
    <t>0.0371701109810006</t>
  </si>
  <si>
    <t>4.18550686762414</t>
  </si>
  <si>
    <t>0.00215049390332224</t>
  </si>
  <si>
    <t>4.05759177485047</t>
  </si>
  <si>
    <t>5.8845353228766e-06</t>
  </si>
  <si>
    <t>Cyp26a1</t>
  </si>
  <si>
    <t>4.04076701727476</t>
  </si>
  <si>
    <t>3.31730615181147e-05</t>
  </si>
  <si>
    <t>3.97204936979268</t>
  </si>
  <si>
    <t>3.8137087350079e-11</t>
  </si>
  <si>
    <t>Lctl</t>
  </si>
  <si>
    <t>3.81656284123993</t>
  </si>
  <si>
    <t>0.00809120572898279</t>
  </si>
  <si>
    <t>Prss35</t>
  </si>
  <si>
    <t>3.80529995928843</t>
  </si>
  <si>
    <t>2.73547196587305e-05</t>
  </si>
  <si>
    <t>3.71220403285324</t>
  </si>
  <si>
    <t>1.93169480671658e-07</t>
  </si>
  <si>
    <t>3.69319528865799</t>
  </si>
  <si>
    <t>2.12050490633398e-05</t>
  </si>
  <si>
    <t>3.68534217651178</t>
  </si>
  <si>
    <t>1.6665217770172e-07</t>
  </si>
  <si>
    <t>3.63808975179385</t>
  </si>
  <si>
    <t>0.0344933227892801</t>
  </si>
  <si>
    <t>3.60870293558793</t>
  </si>
  <si>
    <t>0.000379124032198509</t>
  </si>
  <si>
    <t>3.52591512717118</t>
  </si>
  <si>
    <t>0.0462840292530894</t>
  </si>
  <si>
    <t>3.46279596093549</t>
  </si>
  <si>
    <t>0.00196381859412257</t>
  </si>
  <si>
    <t>3.45337784251488</t>
  </si>
  <si>
    <t>0.00749337873256685</t>
  </si>
  <si>
    <t>Lmntd1</t>
  </si>
  <si>
    <t>3.4411970597255</t>
  </si>
  <si>
    <t>1.30188847745046e-07</t>
  </si>
  <si>
    <t>3.39769212602034</t>
  </si>
  <si>
    <t>0.0016121773206292</t>
  </si>
  <si>
    <t>3.33453072034455</t>
  </si>
  <si>
    <t>0.0166816965082115</t>
  </si>
  <si>
    <t>3.27835772794054</t>
  </si>
  <si>
    <t>0.000146873245288675</t>
  </si>
  <si>
    <t>Rxfp1</t>
  </si>
  <si>
    <t>3.25112279069627</t>
  </si>
  <si>
    <t>1.21438227258121e-06</t>
  </si>
  <si>
    <t>3.2471369316806</t>
  </si>
  <si>
    <t>0.00797849050233244</t>
  </si>
  <si>
    <t>Slc1a7</t>
  </si>
  <si>
    <t>3.23592260107667</t>
  </si>
  <si>
    <t>0.000711250508861868</t>
  </si>
  <si>
    <t>3.21769037006593</t>
  </si>
  <si>
    <t>0.00552409440049374</t>
  </si>
  <si>
    <t>3.21630921487552</t>
  </si>
  <si>
    <t>6.68178251476509e-05</t>
  </si>
  <si>
    <t>Myl4</t>
  </si>
  <si>
    <t>3.19868463808961</t>
  </si>
  <si>
    <t>0.0452411986738227</t>
  </si>
  <si>
    <t>Hes7</t>
  </si>
  <si>
    <t>3.19447215922731</t>
  </si>
  <si>
    <t>0.0393291647430442</t>
  </si>
  <si>
    <t>3.18011348431653</t>
  </si>
  <si>
    <t>0.0435492319675192</t>
  </si>
  <si>
    <t>3.15526552330319</t>
  </si>
  <si>
    <t>8.99907621215641e-12</t>
  </si>
  <si>
    <t>3.1206528153232</t>
  </si>
  <si>
    <t>1.02336071111664e-05</t>
  </si>
  <si>
    <t>3.1187439765317</t>
  </si>
  <si>
    <t>2.70336577856266e-07</t>
  </si>
  <si>
    <t>3.11470500841343</t>
  </si>
  <si>
    <t>0.00711320798192292</t>
  </si>
  <si>
    <t>3.10293549792365</t>
  </si>
  <si>
    <t>2.48624653454866e-07</t>
  </si>
  <si>
    <t>Wif1</t>
  </si>
  <si>
    <t>3.06082141483132</t>
  </si>
  <si>
    <t>4.17234538446425e-06</t>
  </si>
  <si>
    <t>Cdcp3</t>
  </si>
  <si>
    <t>3.05271826316063</t>
  </si>
  <si>
    <t>0.00093115134083871</t>
  </si>
  <si>
    <t>Tnfrsf11b</t>
  </si>
  <si>
    <t>3.02341829463487</t>
  </si>
  <si>
    <t>0.00173673196025804</t>
  </si>
  <si>
    <t>Col8a2</t>
  </si>
  <si>
    <t>3.02008375086022</t>
  </si>
  <si>
    <t>2.35393684740935e-08</t>
  </si>
  <si>
    <t>2.99367507782841</t>
  </si>
  <si>
    <t>1.09979186292116e-07</t>
  </si>
  <si>
    <t>2.96503011121687</t>
  </si>
  <si>
    <t>0.00036478229187305</t>
  </si>
  <si>
    <t>Tmem221</t>
  </si>
  <si>
    <t>2.9382450465275</t>
  </si>
  <si>
    <t>0.0130285846433402</t>
  </si>
  <si>
    <t>Aqp2</t>
  </si>
  <si>
    <t>2.90743316336858</t>
  </si>
  <si>
    <t>0.00285365194475484</t>
  </si>
  <si>
    <t>2.90415877982774</t>
  </si>
  <si>
    <t>0.00518044786992501</t>
  </si>
  <si>
    <t>2.88563932506086</t>
  </si>
  <si>
    <t>0.00996938380202061</t>
  </si>
  <si>
    <t>2.86311980230472</t>
  </si>
  <si>
    <t>0.000659932039231752</t>
  </si>
  <si>
    <t>Wnt9b</t>
  </si>
  <si>
    <t>2.84631759858312</t>
  </si>
  <si>
    <t>0.00119277876077083</t>
  </si>
  <si>
    <t>Efna4</t>
  </si>
  <si>
    <t>2.81535420377437</t>
  </si>
  <si>
    <t>0.0436136297289003</t>
  </si>
  <si>
    <t>Ccno</t>
  </si>
  <si>
    <t>2.78352396845184</t>
  </si>
  <si>
    <t>0.0214030233528423</t>
  </si>
  <si>
    <t>Serpinb9b</t>
  </si>
  <si>
    <t>2.77685293600068</t>
  </si>
  <si>
    <t>0.0167699009134653</t>
  </si>
  <si>
    <t>Gdf2</t>
  </si>
  <si>
    <t>2.77401875225284</t>
  </si>
  <si>
    <t>0.0206460347439465</t>
  </si>
  <si>
    <t>Stk32b</t>
  </si>
  <si>
    <t>2.76331843096803</t>
  </si>
  <si>
    <t>6.17513885402973e-05</t>
  </si>
  <si>
    <t>Slc22a14</t>
  </si>
  <si>
    <t>2.75904634831489</t>
  </si>
  <si>
    <t>0.0219406989671257</t>
  </si>
  <si>
    <t>2.73058798034423</t>
  </si>
  <si>
    <t>0.000351313728840821</t>
  </si>
  <si>
    <t>2.70395013577601</t>
  </si>
  <si>
    <t>0.00348295974115748</t>
  </si>
  <si>
    <t>2.70017426293828</t>
  </si>
  <si>
    <t>1.76160304469581e-09</t>
  </si>
  <si>
    <t>2.69976260365682</t>
  </si>
  <si>
    <t>0.0081718230712177</t>
  </si>
  <si>
    <t>2.68638110997845</t>
  </si>
  <si>
    <t>0.00150960576468761</t>
  </si>
  <si>
    <t>2.66787812125249</t>
  </si>
  <si>
    <t>8.37633308991166e-11</t>
  </si>
  <si>
    <t>2.64407552909626</t>
  </si>
  <si>
    <t>0.0290858913404407</t>
  </si>
  <si>
    <t>2.64269755367514</t>
  </si>
  <si>
    <t>0.00131199146970429</t>
  </si>
  <si>
    <t>Uts2b</t>
  </si>
  <si>
    <t>2.63400791015319</t>
  </si>
  <si>
    <t>0.0208247824756191</t>
  </si>
  <si>
    <t>2.6330676982011</t>
  </si>
  <si>
    <t>6.69878480751665e-15</t>
  </si>
  <si>
    <t>2.62719924819769</t>
  </si>
  <si>
    <t>2.29442318109514e-06</t>
  </si>
  <si>
    <t>2.62116379940678</t>
  </si>
  <si>
    <t>1.57809840085386e-06</t>
  </si>
  <si>
    <t>Col9a2</t>
  </si>
  <si>
    <t>2.61370556841979</t>
  </si>
  <si>
    <t>0.00546440775730502</t>
  </si>
  <si>
    <t>Acan</t>
  </si>
  <si>
    <t>2.60767281401881</t>
  </si>
  <si>
    <t>0.00326765955085506</t>
  </si>
  <si>
    <t>2.60303381816565</t>
  </si>
  <si>
    <t>5.15727479328654e-06</t>
  </si>
  <si>
    <t>Itga10</t>
  </si>
  <si>
    <t>2.57518353409326</t>
  </si>
  <si>
    <t>9.63293964436043e-08</t>
  </si>
  <si>
    <t>2.54694770960297</t>
  </si>
  <si>
    <t>0.0121418413913868</t>
  </si>
  <si>
    <t>2.54463764731227</t>
  </si>
  <si>
    <t>1.2792253472408e-08</t>
  </si>
  <si>
    <t>2.54291135516694</t>
  </si>
  <si>
    <t>4.93753552230854e-14</t>
  </si>
  <si>
    <t>2.52090839938912</t>
  </si>
  <si>
    <t>2.94780596300331e-07</t>
  </si>
  <si>
    <t>2.51168592261422</t>
  </si>
  <si>
    <t>0.00084039772080247</t>
  </si>
  <si>
    <t>2.49744417868398</t>
  </si>
  <si>
    <t>0.000204641994523259</t>
  </si>
  <si>
    <t>2.49164024633725</t>
  </si>
  <si>
    <t>8.83871722749344e-05</t>
  </si>
  <si>
    <t>2.49055995445243</t>
  </si>
  <si>
    <t>0.00135886269705053</t>
  </si>
  <si>
    <t>2.48315864910578</t>
  </si>
  <si>
    <t>0.00839521258371305</t>
  </si>
  <si>
    <t>2.48255295809966</t>
  </si>
  <si>
    <t>0.0381862493571977</t>
  </si>
  <si>
    <t>Tceal3</t>
  </si>
  <si>
    <t>2.47912778727198</t>
  </si>
  <si>
    <t>2.44626728743897e-06</t>
  </si>
  <si>
    <t>2.47468742745679</t>
  </si>
  <si>
    <t>0.0318070966275924</t>
  </si>
  <si>
    <t>Col4a6</t>
  </si>
  <si>
    <t>2.47324599269219</t>
  </si>
  <si>
    <t>8.44077409495846e-12</t>
  </si>
  <si>
    <t>2.46482307105872</t>
  </si>
  <si>
    <t>3.46740099005894e-08</t>
  </si>
  <si>
    <t>2.46398510921024</t>
  </si>
  <si>
    <t>6.58975030393575e-05</t>
  </si>
  <si>
    <t>2.43927247168022</t>
  </si>
  <si>
    <t>0.0230768801463086</t>
  </si>
  <si>
    <t>2.43863957190659</t>
  </si>
  <si>
    <t>3.33101526688146e-19</t>
  </si>
  <si>
    <t>2.43413023645005</t>
  </si>
  <si>
    <t>0.00147794429345612</t>
  </si>
  <si>
    <t>Fbxo2</t>
  </si>
  <si>
    <t>2.4329145741574</t>
  </si>
  <si>
    <t>0.00452174618732576</t>
  </si>
  <si>
    <t>2.43143445603545</t>
  </si>
  <si>
    <t>0.000223124088781897</t>
  </si>
  <si>
    <t>2.43141704265906</t>
  </si>
  <si>
    <t>0.00689675578466802</t>
  </si>
  <si>
    <t>2.42279667094933</t>
  </si>
  <si>
    <t>2.05597058361194e-15</t>
  </si>
  <si>
    <t>Rab36</t>
  </si>
  <si>
    <t>2.41407491176955</t>
  </si>
  <si>
    <t>0.00957644119121288</t>
  </si>
  <si>
    <t>2.38714278835199</t>
  </si>
  <si>
    <t>2.00283115041332e-15</t>
  </si>
  <si>
    <t>2.37063235731255</t>
  </si>
  <si>
    <t>1.00891765030628e-06</t>
  </si>
  <si>
    <t>Rd3</t>
  </si>
  <si>
    <t>2.34673808231712</t>
  </si>
  <si>
    <t>0.00854890739860948</t>
  </si>
  <si>
    <t>2.34194222374092</t>
  </si>
  <si>
    <t>0.000672261382835046</t>
  </si>
  <si>
    <t>2.3370332921552</t>
  </si>
  <si>
    <t>1.41128904264022e-08</t>
  </si>
  <si>
    <t>2.33132277878272</t>
  </si>
  <si>
    <t>5.44108589654743e-17</t>
  </si>
  <si>
    <t>Prrx2</t>
  </si>
  <si>
    <t>2.3199890225468</t>
  </si>
  <si>
    <t>0.00102906523776325</t>
  </si>
  <si>
    <t>2.31844579850952</t>
  </si>
  <si>
    <t>9.91458966508585e-08</t>
  </si>
  <si>
    <t>Sfrp4</t>
  </si>
  <si>
    <t>2.31684712617478</t>
  </si>
  <si>
    <t>0.0342749984522388</t>
  </si>
  <si>
    <t>Lrrc75b</t>
  </si>
  <si>
    <t>2.29791672021478</t>
  </si>
  <si>
    <t>0.0198558871717943</t>
  </si>
  <si>
    <t>Xntrpc</t>
  </si>
  <si>
    <t>2.29518706353702</t>
  </si>
  <si>
    <t>0.0195980643307229</t>
  </si>
  <si>
    <t>Frmpd1</t>
  </si>
  <si>
    <t>2.28941491293734</t>
  </si>
  <si>
    <t>0.0012107056602033</t>
  </si>
  <si>
    <t>Nrcam</t>
  </si>
  <si>
    <t>2.27534320210341</t>
  </si>
  <si>
    <t>0.0436860492495367</t>
  </si>
  <si>
    <t>2.26597911134679</t>
  </si>
  <si>
    <t>0.0483696949560831</t>
  </si>
  <si>
    <t>2.26210008437753</t>
  </si>
  <si>
    <t>0.0043408051348259</t>
  </si>
  <si>
    <t>2.2505812788139</t>
  </si>
  <si>
    <t>0.000246862208479846</t>
  </si>
  <si>
    <t>Crlf1</t>
  </si>
  <si>
    <t>2.24696037463034</t>
  </si>
  <si>
    <t>1.59840036189694e-06</t>
  </si>
  <si>
    <t>Faim2</t>
  </si>
  <si>
    <t>2.2443560846531</t>
  </si>
  <si>
    <t>0.0216981415523842</t>
  </si>
  <si>
    <t>Zfp365</t>
  </si>
  <si>
    <t>2.2095021320503</t>
  </si>
  <si>
    <t>0.00387481533861271</t>
  </si>
  <si>
    <t>2.20936963269941</t>
  </si>
  <si>
    <t>7.73064059768303e-06</t>
  </si>
  <si>
    <t>2.18862899946077</t>
  </si>
  <si>
    <t>8.10940111896121e-05</t>
  </si>
  <si>
    <t>2.18087350470537</t>
  </si>
  <si>
    <t>0.0021071947807581</t>
  </si>
  <si>
    <t>2.16370547023662</t>
  </si>
  <si>
    <t>0.0250891532045168</t>
  </si>
  <si>
    <t>2.15084403892377</t>
  </si>
  <si>
    <t>0.0382981655354502</t>
  </si>
  <si>
    <t>2.12916929478164</t>
  </si>
  <si>
    <t>0.00747672497129528</t>
  </si>
  <si>
    <t>Adamts8</t>
  </si>
  <si>
    <t>2.12912839673623</t>
  </si>
  <si>
    <t>0.00479878301762557</t>
  </si>
  <si>
    <t>2.12298784728071</t>
  </si>
  <si>
    <t>2.31748508955271e-08</t>
  </si>
  <si>
    <t>Ifi27l2b</t>
  </si>
  <si>
    <t>2.11778876757527</t>
  </si>
  <si>
    <t>0.0414676663579565</t>
  </si>
  <si>
    <t>2.11647884779333</t>
  </si>
  <si>
    <t>0.00820775506565266</t>
  </si>
  <si>
    <t>2.11589665230607</t>
  </si>
  <si>
    <t>1.15518591029751e-05</t>
  </si>
  <si>
    <t>Pcdhga8</t>
  </si>
  <si>
    <t>2.11061096938094</t>
  </si>
  <si>
    <t>0.00536228820616884</t>
  </si>
  <si>
    <t>2.0846099538853</t>
  </si>
  <si>
    <t>0.000220301849759867</t>
  </si>
  <si>
    <t>Nppa</t>
  </si>
  <si>
    <t>2.08376851460686</t>
  </si>
  <si>
    <t>0.00398024983513424</t>
  </si>
  <si>
    <t>2.08065587659942</t>
  </si>
  <si>
    <t>0.0491637908306416</t>
  </si>
  <si>
    <t>2.07273254944218</t>
  </si>
  <si>
    <t>0.000198334830382695</t>
  </si>
  <si>
    <t>2.06907838757896</t>
  </si>
  <si>
    <t>0.0066294403036364</t>
  </si>
  <si>
    <t>Paqr6</t>
  </si>
  <si>
    <t>2.06558134393718</t>
  </si>
  <si>
    <t>0.000747989478797494</t>
  </si>
  <si>
    <t>2.0445631985268</t>
  </si>
  <si>
    <t>4.56747246390347e-09</t>
  </si>
  <si>
    <t>2.04191992304604</t>
  </si>
  <si>
    <t>0.000606078730655092</t>
  </si>
  <si>
    <t>Lrrn3</t>
  </si>
  <si>
    <t>2.03608142647748</t>
  </si>
  <si>
    <t>0.00642319586227335</t>
  </si>
  <si>
    <t>2.02906897524252</t>
  </si>
  <si>
    <t>0.0388110180945368</t>
  </si>
  <si>
    <t>Ptx3</t>
  </si>
  <si>
    <t>2.02498559272992</t>
  </si>
  <si>
    <t>1.92326717734834e-05</t>
  </si>
  <si>
    <t>2.02365505634617</t>
  </si>
  <si>
    <t>0.00234951526224588</t>
  </si>
  <si>
    <t>2.02087634799573</t>
  </si>
  <si>
    <t>0.0207015863987332</t>
  </si>
  <si>
    <t>Ankrd45</t>
  </si>
  <si>
    <t>2.01822874478592</t>
  </si>
  <si>
    <t>0.0145866940814459</t>
  </si>
  <si>
    <t>2.01441304345026</t>
  </si>
  <si>
    <t>0.000144188367577701</t>
  </si>
  <si>
    <t>Sprn</t>
  </si>
  <si>
    <t>2.00456997209097</t>
  </si>
  <si>
    <t>0.0226437998242046</t>
  </si>
  <si>
    <t>1.97584924105737</t>
  </si>
  <si>
    <t>0.00226773072926569</t>
  </si>
  <si>
    <t>1.97553610258308</t>
  </si>
  <si>
    <t>8.83284927529582e-08</t>
  </si>
  <si>
    <t>Frzb</t>
  </si>
  <si>
    <t>1.96937984535156</t>
  </si>
  <si>
    <t>9.54773824179917e-10</t>
  </si>
  <si>
    <t>1.96252606521896</t>
  </si>
  <si>
    <t>0.0287254998116043</t>
  </si>
  <si>
    <t>Ntrk3</t>
  </si>
  <si>
    <t>1.95025782797036</t>
  </si>
  <si>
    <t>0.00587537884263374</t>
  </si>
  <si>
    <t>1.9478314723751</t>
  </si>
  <si>
    <t>0.000102819532796465</t>
  </si>
  <si>
    <t>1.94175692740363</t>
  </si>
  <si>
    <t>0.000756016272767551</t>
  </si>
  <si>
    <t>1.92584831825586</t>
  </si>
  <si>
    <t>0.0248972254694175</t>
  </si>
  <si>
    <t>1.91877171512948</t>
  </si>
  <si>
    <t>3.82913421583499e-05</t>
  </si>
  <si>
    <t>Pmel</t>
  </si>
  <si>
    <t>1.91490375563966</t>
  </si>
  <si>
    <t>0.00202296614362323</t>
  </si>
  <si>
    <t>1.9112136597513</t>
  </si>
  <si>
    <t>0.00196946494037164</t>
  </si>
  <si>
    <t>Selp</t>
  </si>
  <si>
    <t>1.90437241775814</t>
  </si>
  <si>
    <t>0.000594915909378417</t>
  </si>
  <si>
    <t>1.90013570875901</t>
  </si>
  <si>
    <t>0.00286372773578205</t>
  </si>
  <si>
    <t>Slc4a11</t>
  </si>
  <si>
    <t>1.89884544736671</t>
  </si>
  <si>
    <t>0.0493956620992238</t>
  </si>
  <si>
    <t>1.88951582052891</t>
  </si>
  <si>
    <t>0.00024200247911253</t>
  </si>
  <si>
    <t>1.88662610640855</t>
  </si>
  <si>
    <t>0.000791939360236655</t>
  </si>
  <si>
    <t>Fbln7</t>
  </si>
  <si>
    <t>1.87750025525579</t>
  </si>
  <si>
    <t>0.0021055676920323</t>
  </si>
  <si>
    <t>1.87472505122053</t>
  </si>
  <si>
    <t>1.36472234065228e-05</t>
  </si>
  <si>
    <t>1.86812917168222</t>
  </si>
  <si>
    <t>7.1758228214934e-05</t>
  </si>
  <si>
    <t>1.86788584304064</t>
  </si>
  <si>
    <t>0.000331476794841444</t>
  </si>
  <si>
    <t>1.86729096572064</t>
  </si>
  <si>
    <t>0.029720620292345</t>
  </si>
  <si>
    <t>Iglc2</t>
  </si>
  <si>
    <t>1.85044616723187</t>
  </si>
  <si>
    <t>0.0458088377306488</t>
  </si>
  <si>
    <t>Aldh1a3</t>
  </si>
  <si>
    <t>1.85031641959707</t>
  </si>
  <si>
    <t>0.000615599841249139</t>
  </si>
  <si>
    <t>Sdk2</t>
  </si>
  <si>
    <t>1.83845972116226</t>
  </si>
  <si>
    <t>0.00581691801112753</t>
  </si>
  <si>
    <t>1.83707572741047</t>
  </si>
  <si>
    <t>0.000308470623861941</t>
  </si>
  <si>
    <t>Slitrk6</t>
  </si>
  <si>
    <t>1.83496644852443</t>
  </si>
  <si>
    <t>0.00524007484716239</t>
  </si>
  <si>
    <t>Acsm3</t>
  </si>
  <si>
    <t>1.83409998468779</t>
  </si>
  <si>
    <t>0.000593475568307191</t>
  </si>
  <si>
    <t>1.82984624424676</t>
  </si>
  <si>
    <t>0.000529599657497948</t>
  </si>
  <si>
    <t>1.82508080058505</t>
  </si>
  <si>
    <t>2.71357844238625e-06</t>
  </si>
  <si>
    <t>1.8182475864013</t>
  </si>
  <si>
    <t>6.70334601990757e-07</t>
  </si>
  <si>
    <t>1.81650063384003</t>
  </si>
  <si>
    <t>0.0378612950577303</t>
  </si>
  <si>
    <t>1.81085537567012</t>
  </si>
  <si>
    <t>7.77394957365801e-10</t>
  </si>
  <si>
    <t>Cst9</t>
  </si>
  <si>
    <t>1.80485300990981</t>
  </si>
  <si>
    <t>0.0208518911326372</t>
  </si>
  <si>
    <t>1.80338427555321</t>
  </si>
  <si>
    <t>0.0347135424507502</t>
  </si>
  <si>
    <t>1.80252909332826</t>
  </si>
  <si>
    <t>4.23592864874433e-11</t>
  </si>
  <si>
    <t>Nalcn</t>
  </si>
  <si>
    <t>1.79681683367615</t>
  </si>
  <si>
    <t>0.00213111202874524</t>
  </si>
  <si>
    <t>1.79280128332319</t>
  </si>
  <si>
    <t>4.60889130823891e-13</t>
  </si>
  <si>
    <t>1.78708618369498</t>
  </si>
  <si>
    <t>0.0036252074580037</t>
  </si>
  <si>
    <t>1.76571893059703</t>
  </si>
  <si>
    <t>1.7891420862223e-05</t>
  </si>
  <si>
    <t>1.76549510703992</t>
  </si>
  <si>
    <t>0.0153764747935542</t>
  </si>
  <si>
    <t>1.75290994512922</t>
  </si>
  <si>
    <t>0.0434448166677999</t>
  </si>
  <si>
    <t>1.75004479391951</t>
  </si>
  <si>
    <t>0.00698236156439194</t>
  </si>
  <si>
    <t>1.74245915912344</t>
  </si>
  <si>
    <t>2.44317223510379e-16</t>
  </si>
  <si>
    <t>1.74076620114496</t>
  </si>
  <si>
    <t>0.0321406963155885</t>
  </si>
  <si>
    <t>1.7262539956362</t>
  </si>
  <si>
    <t>0.000891752417306191</t>
  </si>
  <si>
    <t>1.72373423788455</t>
  </si>
  <si>
    <t>0.000471776618251078</t>
  </si>
  <si>
    <t>Slc24a2</t>
  </si>
  <si>
    <t>1.72365859550268</t>
  </si>
  <si>
    <t>0.0230814111617666</t>
  </si>
  <si>
    <t>1.72169591866939</t>
  </si>
  <si>
    <t>0.00307188835738979</t>
  </si>
  <si>
    <t>1.71996143089973</t>
  </si>
  <si>
    <t>0.0211376899311524</t>
  </si>
  <si>
    <t>1.71464287729387</t>
  </si>
  <si>
    <t>6.49661634744417e-05</t>
  </si>
  <si>
    <t>Cacna2d3</t>
  </si>
  <si>
    <t>1.71248912315501</t>
  </si>
  <si>
    <t>0.000516734899324664</t>
  </si>
  <si>
    <t>Kcnj15</t>
  </si>
  <si>
    <t>1.70557658965183</t>
  </si>
  <si>
    <t>0.0168900435231312</t>
  </si>
  <si>
    <t>1.69209446025949</t>
  </si>
  <si>
    <t>0.0285910437210626</t>
  </si>
  <si>
    <t>Syt15</t>
  </si>
  <si>
    <t>1.69005741310042</t>
  </si>
  <si>
    <t>0.00670155164173715</t>
  </si>
  <si>
    <t>1.6877587083212</t>
  </si>
  <si>
    <t>3.12449015171865e-05</t>
  </si>
  <si>
    <t>Wdr86</t>
  </si>
  <si>
    <t>1.68111345304418</t>
  </si>
  <si>
    <t>0.00328336746811071</t>
  </si>
  <si>
    <t>1.67002918161935</t>
  </si>
  <si>
    <t>0.0117235764124168</t>
  </si>
  <si>
    <t>1.66330674905022</t>
  </si>
  <si>
    <t>0.00043738560638348</t>
  </si>
  <si>
    <t>1.66257925502904</t>
  </si>
  <si>
    <t>0.000276374239980025</t>
  </si>
  <si>
    <t>1.66150849779534</t>
  </si>
  <si>
    <t>0.037340939658455</t>
  </si>
  <si>
    <t>1.65388638583501</t>
  </si>
  <si>
    <t>0.000739438113328489</t>
  </si>
  <si>
    <t>Htr2b</t>
  </si>
  <si>
    <t>1.64678195187213</t>
  </si>
  <si>
    <t>0.0448875470854863</t>
  </si>
  <si>
    <t>1.64443920835486</t>
  </si>
  <si>
    <t>6.27039560628032e-11</t>
  </si>
  <si>
    <t>Panx2</t>
  </si>
  <si>
    <t>1.63030628879299</t>
  </si>
  <si>
    <t>0.000264658309893762</t>
  </si>
  <si>
    <t>Hydin</t>
  </si>
  <si>
    <t>1.6254811291984</t>
  </si>
  <si>
    <t>0.0306504218428559</t>
  </si>
  <si>
    <t>Smad9</t>
  </si>
  <si>
    <t>1.61511020505275</t>
  </si>
  <si>
    <t>0.00307438256246702</t>
  </si>
  <si>
    <t>1.60650131281827</t>
  </si>
  <si>
    <t>6.68573799591547e-14</t>
  </si>
  <si>
    <t>1.60107698061856</t>
  </si>
  <si>
    <t>3.40683477324819e-06</t>
  </si>
  <si>
    <t>1.59944084840485</t>
  </si>
  <si>
    <t>6.70822208989117e-05</t>
  </si>
  <si>
    <t>Apcdd1</t>
  </si>
  <si>
    <t>1.59583669365434</t>
  </si>
  <si>
    <t>2.12989524881904e-08</t>
  </si>
  <si>
    <t>1.57372334557213</t>
  </si>
  <si>
    <t>0.00781170296903338</t>
  </si>
  <si>
    <t>Esyt3</t>
  </si>
  <si>
    <t>1.57339493860552</t>
  </si>
  <si>
    <t>0.0334651083152426</t>
  </si>
  <si>
    <t>1.56905312060775</t>
  </si>
  <si>
    <t>0.00502427322501019</t>
  </si>
  <si>
    <t>Fbxl13</t>
  </si>
  <si>
    <t>1.56016636129513</t>
  </si>
  <si>
    <t>0.00688455670396668</t>
  </si>
  <si>
    <t>Ebf4</t>
  </si>
  <si>
    <t>1.55926167435402</t>
  </si>
  <si>
    <t>0.0175076450707669</t>
  </si>
  <si>
    <t>1.55628362800889</t>
  </si>
  <si>
    <t>5.95575673318063e-20</t>
  </si>
  <si>
    <t>1.55588608629914</t>
  </si>
  <si>
    <t>0.0164548505340611</t>
  </si>
  <si>
    <t>Grin2c</t>
  </si>
  <si>
    <t>1.55213177384021</t>
  </si>
  <si>
    <t>3.2970655880339e-06</t>
  </si>
  <si>
    <t>Wwc1</t>
  </si>
  <si>
    <t>1.55058831182801</t>
  </si>
  <si>
    <t>0.0128161358400037</t>
  </si>
  <si>
    <t>Rp1</t>
  </si>
  <si>
    <t>1.5320258661585</t>
  </si>
  <si>
    <t>2.44999865324161e-05</t>
  </si>
  <si>
    <t>Gabra3</t>
  </si>
  <si>
    <t>1.52907546283949</t>
  </si>
  <si>
    <t>0.000288616920276306</t>
  </si>
  <si>
    <t>Cntfr</t>
  </si>
  <si>
    <t>1.51950347228162</t>
  </si>
  <si>
    <t>1.40226079174217e-05</t>
  </si>
  <si>
    <t>Clec2l</t>
  </si>
  <si>
    <t>1.5190913576559</t>
  </si>
  <si>
    <t>0.0229634608435728</t>
  </si>
  <si>
    <t>1.51753422043332</t>
  </si>
  <si>
    <t>0.0223428728241165</t>
  </si>
  <si>
    <t>Ocln</t>
  </si>
  <si>
    <t>1.51567022414962</t>
  </si>
  <si>
    <t>0.00518858015861943</t>
  </si>
  <si>
    <t>1.51011859884597</t>
  </si>
  <si>
    <t>0.00923144277278449</t>
  </si>
  <si>
    <t>1.50977946527251</t>
  </si>
  <si>
    <t>8.02182842040093e-05</t>
  </si>
  <si>
    <t>1.50850780682034</t>
  </si>
  <si>
    <t>0.0458846102967928</t>
  </si>
  <si>
    <t>1.50347376317457</t>
  </si>
  <si>
    <t>1.87499948631794e-08</t>
  </si>
  <si>
    <t>1.49919302194469</t>
  </si>
  <si>
    <t>0.0216818134567729</t>
  </si>
  <si>
    <t>1.49805949941139</t>
  </si>
  <si>
    <t>0.00093341207255528</t>
  </si>
  <si>
    <t>1.49570031962074</t>
  </si>
  <si>
    <t>2.72370030235562e-09</t>
  </si>
  <si>
    <t>Zfp579</t>
  </si>
  <si>
    <t>1.49095186491005</t>
  </si>
  <si>
    <t>4.37712592374681e-11</t>
  </si>
  <si>
    <t>Zfp354c</t>
  </si>
  <si>
    <t>1.48922581508268</t>
  </si>
  <si>
    <t>0.0106962588414976</t>
  </si>
  <si>
    <t>Hyal1</t>
  </si>
  <si>
    <t>1.48308606679364</t>
  </si>
  <si>
    <t>3.71207783216015e-06</t>
  </si>
  <si>
    <t>1.4773318662052</t>
  </si>
  <si>
    <t>0.000539582862096684</t>
  </si>
  <si>
    <t>Mfap1a</t>
  </si>
  <si>
    <t>1.46984619520361</t>
  </si>
  <si>
    <t>0.0158072296808062</t>
  </si>
  <si>
    <t>Fibin</t>
  </si>
  <si>
    <t>1.46744027320676</t>
  </si>
  <si>
    <t>6.51726697413926e-11</t>
  </si>
  <si>
    <t>1.46583797990222</t>
  </si>
  <si>
    <t>0.00116500224927124</t>
  </si>
  <si>
    <t>1.46309207273945</t>
  </si>
  <si>
    <t>0.0169597518383651</t>
  </si>
  <si>
    <t>Slc22a17</t>
  </si>
  <si>
    <t>1.46051666647352</t>
  </si>
  <si>
    <t>7.09529151829338e-08</t>
  </si>
  <si>
    <t>1.4604225893159</t>
  </si>
  <si>
    <t>0.0134069905808627</t>
  </si>
  <si>
    <t>Cacna1d</t>
  </si>
  <si>
    <t>1.44829414556855</t>
  </si>
  <si>
    <t>0.00169474564791005</t>
  </si>
  <si>
    <t>1.44683795971189</t>
  </si>
  <si>
    <t>0.010934726906731</t>
  </si>
  <si>
    <t>Bdh2</t>
  </si>
  <si>
    <t>1.44621802534388</t>
  </si>
  <si>
    <t>0.00321878885882394</t>
  </si>
  <si>
    <t>1.44136571867674</t>
  </si>
  <si>
    <t>0.0493672488481062</t>
  </si>
  <si>
    <t>Prrt2</t>
  </si>
  <si>
    <t>1.43612599598845</t>
  </si>
  <si>
    <t>0.0445746852165104</t>
  </si>
  <si>
    <t>1.43493081222886</t>
  </si>
  <si>
    <t>0.00690793139307507</t>
  </si>
  <si>
    <t>Ptprz1</t>
  </si>
  <si>
    <t>1.42886003681649</t>
  </si>
  <si>
    <t>0.00741158545534093</t>
  </si>
  <si>
    <t>Matcap2</t>
  </si>
  <si>
    <t>1.4272260721877</t>
  </si>
  <si>
    <t>0.0296770293262881</t>
  </si>
  <si>
    <t>1.4246018824656</t>
  </si>
  <si>
    <t>0.02738143260595</t>
  </si>
  <si>
    <t>1.42240271142356</t>
  </si>
  <si>
    <t>0.00451950986190625</t>
  </si>
  <si>
    <t>1.41852849032468</t>
  </si>
  <si>
    <t>0.000843348226705975</t>
  </si>
  <si>
    <t>1.4175183353535</t>
  </si>
  <si>
    <t>0.00781705275039895</t>
  </si>
  <si>
    <t>1.41331273810634</t>
  </si>
  <si>
    <t>2.71068730210007e-11</t>
  </si>
  <si>
    <t>1.40503202631423</t>
  </si>
  <si>
    <t>5.92778532216004e-16</t>
  </si>
  <si>
    <t>1.39069841885859</t>
  </si>
  <si>
    <t>3.50957867105924e-09</t>
  </si>
  <si>
    <t>1.38803939302577</t>
  </si>
  <si>
    <t>0.000204473740240411</t>
  </si>
  <si>
    <t>1.38726902826894</t>
  </si>
  <si>
    <t>0.0251318897394543</t>
  </si>
  <si>
    <t>1.38589513321389</t>
  </si>
  <si>
    <t>0.0451663695595915</t>
  </si>
  <si>
    <t>1.38588660041376</t>
  </si>
  <si>
    <t>0.0310109136920008</t>
  </si>
  <si>
    <t>1.38416198238577</t>
  </si>
  <si>
    <t>0.0122448067537231</t>
  </si>
  <si>
    <t>Tmeff2</t>
  </si>
  <si>
    <t>1.38058679978518</t>
  </si>
  <si>
    <t>0.00334547224361014</t>
  </si>
  <si>
    <t>Slc17a7</t>
  </si>
  <si>
    <t>1.37633093184661</t>
  </si>
  <si>
    <t>4.09721323689842e-14</t>
  </si>
  <si>
    <t>Zfp185</t>
  </si>
  <si>
    <t>1.37082715076777</t>
  </si>
  <si>
    <t>0.00919149718218578</t>
  </si>
  <si>
    <t>Cntf</t>
  </si>
  <si>
    <t>1.36113048392942</t>
  </si>
  <si>
    <t>0.0115157759042834</t>
  </si>
  <si>
    <t>1.35437745747131</t>
  </si>
  <si>
    <t>0.0365554192353487</t>
  </si>
  <si>
    <t>1.35238280145043</t>
  </si>
  <si>
    <t>0.025156778993933</t>
  </si>
  <si>
    <t>1.34198452558885</t>
  </si>
  <si>
    <t>6.31741755457698e-10</t>
  </si>
  <si>
    <t>1.32921848329003</t>
  </si>
  <si>
    <t>0.0148523572806708</t>
  </si>
  <si>
    <t>1.32357284397557</t>
  </si>
  <si>
    <t>4.49064926116328e-06</t>
  </si>
  <si>
    <t>1.32272923046499</t>
  </si>
  <si>
    <t>0.0174639796644151</t>
  </si>
  <si>
    <t>1.32194102154961</t>
  </si>
  <si>
    <t>3.56154819132921e-07</t>
  </si>
  <si>
    <t>1.3206791797561</t>
  </si>
  <si>
    <t>5.07508645096296e-07</t>
  </si>
  <si>
    <t>1.31671968099525</t>
  </si>
  <si>
    <t>0.024961491347589</t>
  </si>
  <si>
    <t>1.31477863628033</t>
  </si>
  <si>
    <t>1.28856300670803e-05</t>
  </si>
  <si>
    <t>1.31351923071301</t>
  </si>
  <si>
    <t>0.0119813140789659</t>
  </si>
  <si>
    <t>Tnfsf13b</t>
  </si>
  <si>
    <t>1.31212192087787</t>
  </si>
  <si>
    <t>0.0286585666444509</t>
  </si>
  <si>
    <t>Ucp3</t>
  </si>
  <si>
    <t>1.31098136896037</t>
  </si>
  <si>
    <t>2.68798824874013e-14</t>
  </si>
  <si>
    <t>Fjx1</t>
  </si>
  <si>
    <t>1.30993152998523</t>
  </si>
  <si>
    <t>0.0296418199874292</t>
  </si>
  <si>
    <t>1.30939619379421</t>
  </si>
  <si>
    <t>0.0220483226456815</t>
  </si>
  <si>
    <t>Plxna3</t>
  </si>
  <si>
    <t>1.30757014302605</t>
  </si>
  <si>
    <t>0.0104534200863724</t>
  </si>
  <si>
    <t>1.3062302448608</t>
  </si>
  <si>
    <t>0.0259803197791481</t>
  </si>
  <si>
    <t>Calhm5</t>
  </si>
  <si>
    <t>1.30272090244739</t>
  </si>
  <si>
    <t>0.000104714716899931</t>
  </si>
  <si>
    <t>Amer1</t>
  </si>
  <si>
    <t>1.30241399979981</t>
  </si>
  <si>
    <t>0.00165001901771922</t>
  </si>
  <si>
    <t>1.2977851765276</t>
  </si>
  <si>
    <t>1.33734677346868e-06</t>
  </si>
  <si>
    <t>1.29627720971515</t>
  </si>
  <si>
    <t>0.0108826164693599</t>
  </si>
  <si>
    <t>1.29587090724864</t>
  </si>
  <si>
    <t>1.82714891409149e-07</t>
  </si>
  <si>
    <t>Cpne7</t>
  </si>
  <si>
    <t>1.29476690377507</t>
  </si>
  <si>
    <t>0.0256756710899166</t>
  </si>
  <si>
    <t>1.29068094591539</t>
  </si>
  <si>
    <t>0.0283096732205061</t>
  </si>
  <si>
    <t>1.28892919119289</t>
  </si>
  <si>
    <t>0.0385035964692397</t>
  </si>
  <si>
    <t>1.28821733069659</t>
  </si>
  <si>
    <t>0.0142666397584468</t>
  </si>
  <si>
    <t>1.28759113828748</t>
  </si>
  <si>
    <t>1.19743222531406e-09</t>
  </si>
  <si>
    <t>Pcdhgb1</t>
  </si>
  <si>
    <t>1.28585488888911</t>
  </si>
  <si>
    <t>0.011420096781739</t>
  </si>
  <si>
    <t>1.28565474876766</t>
  </si>
  <si>
    <t>0.0103120481123868</t>
  </si>
  <si>
    <t>Brdt</t>
  </si>
  <si>
    <t>1.28514855468725</t>
  </si>
  <si>
    <t>0.0163534909239948</t>
  </si>
  <si>
    <t>1.2818698264123</t>
  </si>
  <si>
    <t>0.016276883101611</t>
  </si>
  <si>
    <t>Akap5</t>
  </si>
  <si>
    <t>1.27934653599107</t>
  </si>
  <si>
    <t>0.0220979056023153</t>
  </si>
  <si>
    <t>Olfml1</t>
  </si>
  <si>
    <t>1.2773680849381</t>
  </si>
  <si>
    <t>9.52730221593218e-06</t>
  </si>
  <si>
    <t>Igfbpl1</t>
  </si>
  <si>
    <t>1.27463648510403</t>
  </si>
  <si>
    <t>0.0258214029225041</t>
  </si>
  <si>
    <t>Slc27a3</t>
  </si>
  <si>
    <t>1.26695802950577</t>
  </si>
  <si>
    <t>0.000451367860433015</t>
  </si>
  <si>
    <t>Mok</t>
  </si>
  <si>
    <t>1.26514036008498</t>
  </si>
  <si>
    <t>0.0350499929106914</t>
  </si>
  <si>
    <t>1.26185316188831</t>
  </si>
  <si>
    <t>6.03920766819814e-06</t>
  </si>
  <si>
    <t>Uts2r</t>
  </si>
  <si>
    <t>1.26097953695443</t>
  </si>
  <si>
    <t>0.0187293979294168</t>
  </si>
  <si>
    <t>1.25447624673662</t>
  </si>
  <si>
    <t>0.00302371714678651</t>
  </si>
  <si>
    <t>1.25312971108024</t>
  </si>
  <si>
    <t>9.75955837427174e-09</t>
  </si>
  <si>
    <t>1.25123557433304</t>
  </si>
  <si>
    <t>0.000856870439227676</t>
  </si>
  <si>
    <t>1.2460850964903</t>
  </si>
  <si>
    <t>0.0130949703637107</t>
  </si>
  <si>
    <t>1.24148792370706</t>
  </si>
  <si>
    <t>0.0018891468925039</t>
  </si>
  <si>
    <t>Vangl2</t>
  </si>
  <si>
    <t>1.23621226705648</t>
  </si>
  <si>
    <t>0.0147229048474714</t>
  </si>
  <si>
    <t>1.23615973771354</t>
  </si>
  <si>
    <t>0.00021309623082063</t>
  </si>
  <si>
    <t>Lrrn2</t>
  </si>
  <si>
    <t>1.2341553940254</t>
  </si>
  <si>
    <t>8.80977598579951e-07</t>
  </si>
  <si>
    <t>Wnt2</t>
  </si>
  <si>
    <t>1.23283543510294</t>
  </si>
  <si>
    <t>0.0273040052220749</t>
  </si>
  <si>
    <t>1.22761394303279</t>
  </si>
  <si>
    <t>6.19080371734727e-11</t>
  </si>
  <si>
    <t>1.22416444096132</t>
  </si>
  <si>
    <t>0.0152142757714002</t>
  </si>
  <si>
    <t>1.2168093085688</t>
  </si>
  <si>
    <t>0.00063169227981735</t>
  </si>
  <si>
    <t>1.21489185944856</t>
  </si>
  <si>
    <t>1.19929831060012e-06</t>
  </si>
  <si>
    <t>1.21343909010992</t>
  </si>
  <si>
    <t>0.000189038586075972</t>
  </si>
  <si>
    <t>1.20845208079561</t>
  </si>
  <si>
    <t>0.0216072795162213</t>
  </si>
  <si>
    <t>1.19904519785316</t>
  </si>
  <si>
    <t>0.00548695651868358</t>
  </si>
  <si>
    <t>Zfp40</t>
  </si>
  <si>
    <t>1.19827310535909</t>
  </si>
  <si>
    <t>0.0138042561662602</t>
  </si>
  <si>
    <t>1.19819847665712</t>
  </si>
  <si>
    <t>0.0429238745672621</t>
  </si>
  <si>
    <t>Pcdhgb5</t>
  </si>
  <si>
    <t>1.19789564689224</t>
  </si>
  <si>
    <t>0.00644936672304361</t>
  </si>
  <si>
    <t>Ttc9</t>
  </si>
  <si>
    <t>1.19683084051237</t>
  </si>
  <si>
    <t>0.00540187525689309</t>
  </si>
  <si>
    <t>Lgi4</t>
  </si>
  <si>
    <t>1.19644414235174</t>
  </si>
  <si>
    <t>1.26492420127655e-05</t>
  </si>
  <si>
    <t>1.19447226177856</t>
  </si>
  <si>
    <t>5.23477029164867e-06</t>
  </si>
  <si>
    <t>1.19245473392253</t>
  </si>
  <si>
    <t>4.51916996968284e-09</t>
  </si>
  <si>
    <t>Dhh</t>
  </si>
  <si>
    <t>1.19210541518954</t>
  </si>
  <si>
    <t>0.00898321668016016</t>
  </si>
  <si>
    <t>1.1887062050427</t>
  </si>
  <si>
    <t>0.0180485939990941</t>
  </si>
  <si>
    <t>1.18250227106571</t>
  </si>
  <si>
    <t>0.00746482608991556</t>
  </si>
  <si>
    <t>Ptpru</t>
  </si>
  <si>
    <t>1.18162936355455</t>
  </si>
  <si>
    <t>4.27769319666064e-05</t>
  </si>
  <si>
    <t>Tbc1d1</t>
  </si>
  <si>
    <t>1.17613212802175</t>
  </si>
  <si>
    <t>1.25342381182003e-11</t>
  </si>
  <si>
    <t>Smoc1</t>
  </si>
  <si>
    <t>1.17609938652816</t>
  </si>
  <si>
    <t>3.01712090650062e-05</t>
  </si>
  <si>
    <t>1.17400353286584</t>
  </si>
  <si>
    <t>0.0245230389737941</t>
  </si>
  <si>
    <t>1.17264950136288</t>
  </si>
  <si>
    <t>0.00349908258273761</t>
  </si>
  <si>
    <t>1.1720139158041</t>
  </si>
  <si>
    <t>0.00371700579434261</t>
  </si>
  <si>
    <t>1.1712851350107</t>
  </si>
  <si>
    <t>0.0294838246512467</t>
  </si>
  <si>
    <t>Timp1</t>
  </si>
  <si>
    <t>1.16834071247135</t>
  </si>
  <si>
    <t>0.000348308066372385</t>
  </si>
  <si>
    <t>1.16411476958046</t>
  </si>
  <si>
    <t>0.0105233496759857</t>
  </si>
  <si>
    <t>1.16329187469532</t>
  </si>
  <si>
    <t>0.00448697333700784</t>
  </si>
  <si>
    <t>1.15950942486335</t>
  </si>
  <si>
    <t>1.43246567102077e-05</t>
  </si>
  <si>
    <t>Fzd7</t>
  </si>
  <si>
    <t>1.15597135830242</t>
  </si>
  <si>
    <t>2.47822337317044e-06</t>
  </si>
  <si>
    <t>Spock2</t>
  </si>
  <si>
    <t>1.15552909483989</t>
  </si>
  <si>
    <t>8.71790446111688e-05</t>
  </si>
  <si>
    <t>Plekha4</t>
  </si>
  <si>
    <t>1.15289272746825</t>
  </si>
  <si>
    <t>0.000290411096982342</t>
  </si>
  <si>
    <t>1.15224079114659</t>
  </si>
  <si>
    <t>0.00396551983436291</t>
  </si>
  <si>
    <t>1.15111467169363</t>
  </si>
  <si>
    <t>3.38380270359516e-07</t>
  </si>
  <si>
    <t>Kazald1</t>
  </si>
  <si>
    <t>1.15070702935689</t>
  </si>
  <si>
    <t>3.59946804609025e-07</t>
  </si>
  <si>
    <t>1.14967246851646</t>
  </si>
  <si>
    <t>1.97566713770365e-08</t>
  </si>
  <si>
    <t>1.14282365342578</t>
  </si>
  <si>
    <t>0.0207043031983853</t>
  </si>
  <si>
    <t>1.1394961054315</t>
  </si>
  <si>
    <t>1.01529375635141e-05</t>
  </si>
  <si>
    <t>Sbsn</t>
  </si>
  <si>
    <t>1.13927314617363</t>
  </si>
  <si>
    <t>0.00896670536085727</t>
  </si>
  <si>
    <t>1.1375272484073</t>
  </si>
  <si>
    <t>1.26027601052797e-17</t>
  </si>
  <si>
    <t>1.13699193867374</t>
  </si>
  <si>
    <t>0.0122237210032048</t>
  </si>
  <si>
    <t>1.1366713518588</t>
  </si>
  <si>
    <t>4.46384823947304e-05</t>
  </si>
  <si>
    <t>1.13495486368925</t>
  </si>
  <si>
    <t>0.0356792800882467</t>
  </si>
  <si>
    <t>1.1348484265398</t>
  </si>
  <si>
    <t>0.00116795851076256</t>
  </si>
  <si>
    <t>1.13443391458153</t>
  </si>
  <si>
    <t>0.0394181669254378</t>
  </si>
  <si>
    <t>1.13395760601175</t>
  </si>
  <si>
    <t>5.2725937563154e-06</t>
  </si>
  <si>
    <t>1.12956993339438</t>
  </si>
  <si>
    <t>0.0108560884324009</t>
  </si>
  <si>
    <t>Brd3os</t>
  </si>
  <si>
    <t>1.12859256381723</t>
  </si>
  <si>
    <t>0.0306753230850055</t>
  </si>
  <si>
    <t>1.1283225033055</t>
  </si>
  <si>
    <t>0.0137747752725838</t>
  </si>
  <si>
    <t>1.12713351296857</t>
  </si>
  <si>
    <t>0.0435335072948522</t>
  </si>
  <si>
    <t>Gng2</t>
  </si>
  <si>
    <t>1.12557281770453</t>
  </si>
  <si>
    <t>0.000419555854545002</t>
  </si>
  <si>
    <t>1.12445107980265</t>
  </si>
  <si>
    <t>5.49884578797073e-06</t>
  </si>
  <si>
    <t>1.12192401051278</t>
  </si>
  <si>
    <t>0.00535354888938492</t>
  </si>
  <si>
    <t>Olfml2a</t>
  </si>
  <si>
    <t>1.12165505072272</t>
  </si>
  <si>
    <t>2.60556142326998e-05</t>
  </si>
  <si>
    <t>1.12133355022916</t>
  </si>
  <si>
    <t>0.000546644919182232</t>
  </si>
  <si>
    <t>1.11965604127502</t>
  </si>
  <si>
    <t>0.0351576132841687</t>
  </si>
  <si>
    <t>1.11857824228326</t>
  </si>
  <si>
    <t>4.03322088689668e-05</t>
  </si>
  <si>
    <t>1.11848025082378</t>
  </si>
  <si>
    <t>0.00532737220990262</t>
  </si>
  <si>
    <t>Dync2li1</t>
  </si>
  <si>
    <t>1.11830583108777</t>
  </si>
  <si>
    <t>1.7116512751233e-06</t>
  </si>
  <si>
    <t>Hid1</t>
  </si>
  <si>
    <t>1.11711795882254</t>
  </si>
  <si>
    <t>0.000119948756196571</t>
  </si>
  <si>
    <t>1.11693025359546</t>
  </si>
  <si>
    <t>0.0498128740605904</t>
  </si>
  <si>
    <t>1.11306133418448</t>
  </si>
  <si>
    <t>0.0436820680458222</t>
  </si>
  <si>
    <t>Izumo4</t>
  </si>
  <si>
    <t>1.11222295340774</t>
  </si>
  <si>
    <t>0.00294465596690908</t>
  </si>
  <si>
    <t>1.10847940262343</t>
  </si>
  <si>
    <t>0.00188983485393739</t>
  </si>
  <si>
    <t>1.10808162025598</t>
  </si>
  <si>
    <t>0.0218127721392806</t>
  </si>
  <si>
    <t>Col22a1</t>
  </si>
  <si>
    <t>1.10758422090612</t>
  </si>
  <si>
    <t>0.0462916528465733</t>
  </si>
  <si>
    <t>1.10713416619458</t>
  </si>
  <si>
    <t>0.0332389664744679</t>
  </si>
  <si>
    <t>Sele</t>
  </si>
  <si>
    <t>1.10623384107399</t>
  </si>
  <si>
    <t>0.044264395748698</t>
  </si>
  <si>
    <t>1.10547093477949</t>
  </si>
  <si>
    <t>0.00722206660248731</t>
  </si>
  <si>
    <t>1.10418692535827</t>
  </si>
  <si>
    <t>6.05568274014654e-05</t>
  </si>
  <si>
    <t>Myrip</t>
  </si>
  <si>
    <t>1.10392557576894</t>
  </si>
  <si>
    <t>3.83196258554654e-05</t>
  </si>
  <si>
    <t>Pdgfrl</t>
  </si>
  <si>
    <t>1.10312771725869</t>
  </si>
  <si>
    <t>5.3706641881804e-06</t>
  </si>
  <si>
    <t>1.10176523250873</t>
  </si>
  <si>
    <t>0.00455180808697986</t>
  </si>
  <si>
    <t>Hivep3</t>
  </si>
  <si>
    <t>1.10016444090104</t>
  </si>
  <si>
    <t>0.0418146991230001</t>
  </si>
  <si>
    <t>1.09866406742713</t>
  </si>
  <si>
    <t>0.0150342529381708</t>
  </si>
  <si>
    <t>Sall2</t>
  </si>
  <si>
    <t>1.09822330354712</t>
  </si>
  <si>
    <t>0.0010478918025505</t>
  </si>
  <si>
    <t>Clba1</t>
  </si>
  <si>
    <t>1.09783414830533</t>
  </si>
  <si>
    <t>0.00209854683799034</t>
  </si>
  <si>
    <t>1.09779111361715</t>
  </si>
  <si>
    <t>3.08549988507388e-08</t>
  </si>
  <si>
    <t>Slc15a2</t>
  </si>
  <si>
    <t>1.09707472069524</t>
  </si>
  <si>
    <t>0.0176857558713514</t>
  </si>
  <si>
    <t>1.09659423124819</t>
  </si>
  <si>
    <t>0.00364463804157922</t>
  </si>
  <si>
    <t>1.09645108224451</t>
  </si>
  <si>
    <t>0.00442277511925075</t>
  </si>
  <si>
    <t>1.09379628316988</t>
  </si>
  <si>
    <t>1.13596309548802e-05</t>
  </si>
  <si>
    <t>1.09024683011215</t>
  </si>
  <si>
    <t>0.0241655268774518</t>
  </si>
  <si>
    <t>1.08987747071776</t>
  </si>
  <si>
    <t>0.000216244778415147</t>
  </si>
  <si>
    <t>1.08867387083076</t>
  </si>
  <si>
    <t>0.000224701182523875</t>
  </si>
  <si>
    <t>1.08632157791628</t>
  </si>
  <si>
    <t>0.0124432152957924</t>
  </si>
  <si>
    <t>1.0860616517744</t>
  </si>
  <si>
    <t>0.0091058948913789</t>
  </si>
  <si>
    <t>1.08465975918193</t>
  </si>
  <si>
    <t>1.88794602871464e-07</t>
  </si>
  <si>
    <t>1.08051043091114</t>
  </si>
  <si>
    <t>2.64846909576355e-05</t>
  </si>
  <si>
    <t>1.07743613932683</t>
  </si>
  <si>
    <t>0.000472465096658203</t>
  </si>
  <si>
    <t>1.07552341973249</t>
  </si>
  <si>
    <t>1.6428125485595e-06</t>
  </si>
  <si>
    <t>Gdf10</t>
  </si>
  <si>
    <t>1.07398070699125</t>
  </si>
  <si>
    <t>0.000215089957627622</t>
  </si>
  <si>
    <t>1.0733686931515</t>
  </si>
  <si>
    <t>0.0312383304303066</t>
  </si>
  <si>
    <t>1.06598493581667</t>
  </si>
  <si>
    <t>0.000658868945446651</t>
  </si>
  <si>
    <t>1.06407542730154</t>
  </si>
  <si>
    <t>0.048368300676209</t>
  </si>
  <si>
    <t>Procr</t>
  </si>
  <si>
    <t>1.05529422858612</t>
  </si>
  <si>
    <t>0.00509703638428461</t>
  </si>
  <si>
    <t>1.05470855440674</t>
  </si>
  <si>
    <t>0.00796808380422851</t>
  </si>
  <si>
    <t>1.05362173248805</t>
  </si>
  <si>
    <t>0.0143997347782534</t>
  </si>
  <si>
    <t>1.05287573020728</t>
  </si>
  <si>
    <t>1.11940133497334e-11</t>
  </si>
  <si>
    <t>1.05221786543223</t>
  </si>
  <si>
    <t>0.0143971259822248</t>
  </si>
  <si>
    <t>1.05173917740011</t>
  </si>
  <si>
    <t>0.0105402405380315</t>
  </si>
  <si>
    <t>Slco2a1</t>
  </si>
  <si>
    <t>1.05109608950423</t>
  </si>
  <si>
    <t>0.00292438368977134</t>
  </si>
  <si>
    <t>1.04810876944417</t>
  </si>
  <si>
    <t>1.54116780590744e-10</t>
  </si>
  <si>
    <t>Ifnlr1</t>
  </si>
  <si>
    <t>1.04693733508223</t>
  </si>
  <si>
    <t>0.00754270979956435</t>
  </si>
  <si>
    <t>1.04635273628554</t>
  </si>
  <si>
    <t>0.0123923539994748</t>
  </si>
  <si>
    <t>1.04599554096905</t>
  </si>
  <si>
    <t>0.00148590530940996</t>
  </si>
  <si>
    <t>1.04405792533031</t>
  </si>
  <si>
    <t>0.000484036223451854</t>
  </si>
  <si>
    <t>Dact1</t>
  </si>
  <si>
    <t>1.03651054358089</t>
  </si>
  <si>
    <t>1.93913791125035e-08</t>
  </si>
  <si>
    <t>Mblac2</t>
  </si>
  <si>
    <t>1.03567264008705</t>
  </si>
  <si>
    <t>0.0446354996697318</t>
  </si>
  <si>
    <t>1.03554537480412</t>
  </si>
  <si>
    <t>7.47409682879711e-08</t>
  </si>
  <si>
    <t>1.03377080972082</t>
  </si>
  <si>
    <t>0.0411853648437512</t>
  </si>
  <si>
    <t>1.03327463219165</t>
  </si>
  <si>
    <t>1.73521426678135e-07</t>
  </si>
  <si>
    <t>1.03113583010169</t>
  </si>
  <si>
    <t>8.62354767102571e-09</t>
  </si>
  <si>
    <t>1.02929503161473</t>
  </si>
  <si>
    <t>0.0141501355332153</t>
  </si>
  <si>
    <t>1.02782196350272</t>
  </si>
  <si>
    <t>0.043608312487378</t>
  </si>
  <si>
    <t>1.02750256669373</t>
  </si>
  <si>
    <t>0.000757822812610657</t>
  </si>
  <si>
    <t>Bmf</t>
  </si>
  <si>
    <t>1.02482770897619</t>
  </si>
  <si>
    <t>0.0166454271042883</t>
  </si>
  <si>
    <t>1.02450514389251</t>
  </si>
  <si>
    <t>0.00303179989105832</t>
  </si>
  <si>
    <t>1.02291691019995</t>
  </si>
  <si>
    <t>0.0381278799857713</t>
  </si>
  <si>
    <t>1.02141582583358</t>
  </si>
  <si>
    <t>0.00538185436776876</t>
  </si>
  <si>
    <t>1.01990849591435</t>
  </si>
  <si>
    <t>0.00458474045762769</t>
  </si>
  <si>
    <t>1.01951597044903</t>
  </si>
  <si>
    <t>0.00129548144985578</t>
  </si>
  <si>
    <t>Sall1</t>
  </si>
  <si>
    <t>1.01905101693134</t>
  </si>
  <si>
    <t>0.00596379803387679</t>
  </si>
  <si>
    <t>Prrt4</t>
  </si>
  <si>
    <t>1.01476714283452</t>
  </si>
  <si>
    <t>6.55181965349913e-05</t>
  </si>
  <si>
    <t>1.01459457703741</t>
  </si>
  <si>
    <t>0.047315375842281</t>
  </si>
  <si>
    <t>1.01406689260231</t>
  </si>
  <si>
    <t>0.00386691617364335</t>
  </si>
  <si>
    <t>1.01372881260869</t>
  </si>
  <si>
    <t>0.0128270930203863</t>
  </si>
  <si>
    <t>1.0126724410267</t>
  </si>
  <si>
    <t>2.40208869322289e-05</t>
  </si>
  <si>
    <t>Pacrg</t>
  </si>
  <si>
    <t>1.01187258627359</t>
  </si>
  <si>
    <t>0.0466415406721889</t>
  </si>
  <si>
    <t>1.00867078549439</t>
  </si>
  <si>
    <t>0.0441671843013492</t>
  </si>
  <si>
    <t>1.00607280506148</t>
  </si>
  <si>
    <t>0.000303845728966236</t>
  </si>
  <si>
    <t>1.0031568500014</t>
  </si>
  <si>
    <t>0.00949027882002246</t>
  </si>
  <si>
    <t>Wnt7b</t>
  </si>
  <si>
    <t>0.0233237065114719</t>
  </si>
  <si>
    <t>0.011659761033388</t>
  </si>
  <si>
    <t>0.00123144214398312</t>
  </si>
  <si>
    <t>0.000414274092450863</t>
  </si>
  <si>
    <t>1.77530902882666e-09</t>
  </si>
  <si>
    <t>0.0131886891632988</t>
  </si>
  <si>
    <t>Gnmt</t>
  </si>
  <si>
    <t>0.00488902924425102</t>
  </si>
  <si>
    <t>0.0140670029326475</t>
  </si>
  <si>
    <t>Jdp2</t>
  </si>
  <si>
    <t>4.33821578539939e-08</t>
  </si>
  <si>
    <t>0.007032138096009</t>
  </si>
  <si>
    <t>Poln</t>
  </si>
  <si>
    <t>0.00299182214251785</t>
  </si>
  <si>
    <t>3.48766460940369e-17</t>
  </si>
  <si>
    <t>2.20814221993339e-07</t>
  </si>
  <si>
    <t>0.000315941161908259</t>
  </si>
  <si>
    <t>1.53796549320639e-16</t>
  </si>
  <si>
    <t>9.51432892465275e-15</t>
  </si>
  <si>
    <t>1.22986994963939e-14</t>
  </si>
  <si>
    <t>Cebpb</t>
  </si>
  <si>
    <t>2.61229312682904e-20</t>
  </si>
  <si>
    <t>Nepn</t>
  </si>
  <si>
    <t>0.000301023089955076</t>
  </si>
  <si>
    <t>2.83302828660103e-23</t>
  </si>
  <si>
    <t>0.00629654037773687</t>
  </si>
  <si>
    <t>Lrrc52</t>
  </si>
  <si>
    <t>0.00536770627360479</t>
  </si>
  <si>
    <t>1.74558130645191e-08</t>
  </si>
  <si>
    <t>Srarp</t>
  </si>
  <si>
    <t>0.000866057599057756</t>
  </si>
  <si>
    <t>Zfp583</t>
  </si>
  <si>
    <t>0.030192568895988</t>
  </si>
  <si>
    <t>5.99927210974993e-11</t>
  </si>
  <si>
    <t>2.48392492405504e-24</t>
  </si>
  <si>
    <t>0.0381754243827181</t>
  </si>
  <si>
    <t>Tuba3b</t>
  </si>
  <si>
    <t>0.0429278285061031</t>
  </si>
  <si>
    <t>Ube2v2</t>
  </si>
  <si>
    <t>0.000979597446287607</t>
  </si>
  <si>
    <t>Helt</t>
  </si>
  <si>
    <t>0.00447961809178612</t>
  </si>
  <si>
    <t>4.31650437325749e-29</t>
  </si>
  <si>
    <t>Slc46a2</t>
  </si>
  <si>
    <t>0.0271696486217391</t>
  </si>
  <si>
    <t>5.71412444140689e-13</t>
  </si>
  <si>
    <t>0.0387683984675967</t>
  </si>
  <si>
    <t>Ddit4</t>
  </si>
  <si>
    <t>3.04580577431891e-06</t>
  </si>
  <si>
    <t>Fam107a</t>
  </si>
  <si>
    <t>5.62300798264648e-07</t>
  </si>
  <si>
    <t>1.97950453470373e-08</t>
  </si>
  <si>
    <t>0.00452996375653219</t>
  </si>
  <si>
    <t>0.00288100947992962</t>
  </si>
  <si>
    <t>Tmprss15</t>
  </si>
  <si>
    <t>9.1421417903201</t>
  </si>
  <si>
    <t>1.47992905028182e-13</t>
  </si>
  <si>
    <t>9.14180034447276</t>
  </si>
  <si>
    <t>2.27199815947274e-11</t>
  </si>
  <si>
    <t>Ugt1a9</t>
  </si>
  <si>
    <t>8.2977280683387</t>
  </si>
  <si>
    <t>1.40377214605707e-09</t>
  </si>
  <si>
    <t>7.62042862199163</t>
  </si>
  <si>
    <t>9.82270800262154e-11</t>
  </si>
  <si>
    <t>Reg1</t>
  </si>
  <si>
    <t>6.76969713502776</t>
  </si>
  <si>
    <t>9.51961202208329e-11</t>
  </si>
  <si>
    <t>6.18954161536779</t>
  </si>
  <si>
    <t>5.26956180431955e-26</t>
  </si>
  <si>
    <t>T2</t>
  </si>
  <si>
    <t>6.18453353829263</t>
  </si>
  <si>
    <t>2.69293687786905e-05</t>
  </si>
  <si>
    <t>5.82166585711122</t>
  </si>
  <si>
    <t>0.00267455497921806</t>
  </si>
  <si>
    <t>Otop3</t>
  </si>
  <si>
    <t>5.63644926201931</t>
  </si>
  <si>
    <t>4.37382252363322e-07</t>
  </si>
  <si>
    <t>Gabra6</t>
  </si>
  <si>
    <t>5.46599716558422</t>
  </si>
  <si>
    <t>0.00012745954681596</t>
  </si>
  <si>
    <t>5.31357690942283</t>
  </si>
  <si>
    <t>0.000173298166659335</t>
  </si>
  <si>
    <t>5.16034888009347</t>
  </si>
  <si>
    <t>0.00187102906789333</t>
  </si>
  <si>
    <t>Rbakdn</t>
  </si>
  <si>
    <t>4.92375812591794</t>
  </si>
  <si>
    <t>8.6601436756094e-07</t>
  </si>
  <si>
    <t>Gpr151</t>
  </si>
  <si>
    <t>4.90832688088605</t>
  </si>
  <si>
    <t>0.00831189661327652</t>
  </si>
  <si>
    <t>Mcoln3</t>
  </si>
  <si>
    <t>4.79554265768695</t>
  </si>
  <si>
    <t>1.83574465448093e-05</t>
  </si>
  <si>
    <t>Onecut2</t>
  </si>
  <si>
    <t>4.79403026325603</t>
  </si>
  <si>
    <t>2.80582808726745e-05</t>
  </si>
  <si>
    <t>Zic2</t>
  </si>
  <si>
    <t>4.31625160743324</t>
  </si>
  <si>
    <t>0.00439554488528303</t>
  </si>
  <si>
    <t>Slc6a3</t>
  </si>
  <si>
    <t>4.30252091678841</t>
  </si>
  <si>
    <t>1.01664587286496e-16</t>
  </si>
  <si>
    <t>4.12062695827361</t>
  </si>
  <si>
    <t>1.99123651257406e-14</t>
  </si>
  <si>
    <t>Csf2</t>
  </si>
  <si>
    <t>4.10249841635884</t>
  </si>
  <si>
    <t>4.33080783664149e-09</t>
  </si>
  <si>
    <t>Ptpn5</t>
  </si>
  <si>
    <t>4.09820901654317</t>
  </si>
  <si>
    <t>1.4673532616569e-05</t>
  </si>
  <si>
    <t>Slc19a3</t>
  </si>
  <si>
    <t>4.06348795991799</t>
  </si>
  <si>
    <t>0.0109290940866894</t>
  </si>
  <si>
    <t>4.03475156075517</t>
  </si>
  <si>
    <t>5.45030286734316e-12</t>
  </si>
  <si>
    <t>4.00134511256263</t>
  </si>
  <si>
    <t>0.00183519865749953</t>
  </si>
  <si>
    <t>3.96281743666725</t>
  </si>
  <si>
    <t>9.98236316484015e-22</t>
  </si>
  <si>
    <t>Slc22a13b</t>
  </si>
  <si>
    <t>3.79111490069909</t>
  </si>
  <si>
    <t>9.2556613440298e-13</t>
  </si>
  <si>
    <t>3.74923837488728</t>
  </si>
  <si>
    <t>2.49081170449657e-25</t>
  </si>
  <si>
    <t>3.6615049807991</t>
  </si>
  <si>
    <t>0.0210206072740313</t>
  </si>
  <si>
    <t>3.61718780815194</t>
  </si>
  <si>
    <t>0.0302766512777625</t>
  </si>
  <si>
    <t>3.59521013739198</t>
  </si>
  <si>
    <t>3.73508976642412e-43</t>
  </si>
  <si>
    <t>Kcnk16</t>
  </si>
  <si>
    <t>3.58484950355181</t>
  </si>
  <si>
    <t>0.00347538975086176</t>
  </si>
  <si>
    <t>3.5464589481875</t>
  </si>
  <si>
    <t>4.87264924541783e-05</t>
  </si>
  <si>
    <t>Tnfsfm13</t>
  </si>
  <si>
    <t>3.53045730048302</t>
  </si>
  <si>
    <t>1.01833787935574e-05</t>
  </si>
  <si>
    <t>Akp3</t>
  </si>
  <si>
    <t>3.50554096940075</t>
  </si>
  <si>
    <t>8.36582057197681e-09</t>
  </si>
  <si>
    <t>Afp</t>
  </si>
  <si>
    <t>3.49212327532662</t>
  </si>
  <si>
    <t>2.28942418358139e-06</t>
  </si>
  <si>
    <t>Afm</t>
  </si>
  <si>
    <t>3.39306877118482</t>
  </si>
  <si>
    <t>0.00044024608066269</t>
  </si>
  <si>
    <t>3.3681818213652</t>
  </si>
  <si>
    <t>0.0134235530322833</t>
  </si>
  <si>
    <t>3.32993600687394</t>
  </si>
  <si>
    <t>0.000499884207305894</t>
  </si>
  <si>
    <t>3.32859500528906</t>
  </si>
  <si>
    <t>4.57741437078328e-10</t>
  </si>
  <si>
    <t>3.31318921394846</t>
  </si>
  <si>
    <t>1.18293405996796e-13</t>
  </si>
  <si>
    <t>Rtn4rl1</t>
  </si>
  <si>
    <t>3.30249452342224</t>
  </si>
  <si>
    <t>0.000344809870105475</t>
  </si>
  <si>
    <t>3.27813012543035</t>
  </si>
  <si>
    <t>0.0108506205552904</t>
  </si>
  <si>
    <t>Tmprss9</t>
  </si>
  <si>
    <t>3.26725630128199</t>
  </si>
  <si>
    <t>0.00133826940326186</t>
  </si>
  <si>
    <t>3.23591259854951</t>
  </si>
  <si>
    <t>0.0237429116460337</t>
  </si>
  <si>
    <t>3.2329634487763</t>
  </si>
  <si>
    <t>1.2728044138002e-09</t>
  </si>
  <si>
    <t>Chrna2</t>
  </si>
  <si>
    <t>3.18991497521009</t>
  </si>
  <si>
    <t>0.00143848945452618</t>
  </si>
  <si>
    <t>3.16310660992096</t>
  </si>
  <si>
    <t>0.000947465038498901</t>
  </si>
  <si>
    <t>Ciart</t>
  </si>
  <si>
    <t>3.10862667605578</t>
  </si>
  <si>
    <t>3.28741730198802e-10</t>
  </si>
  <si>
    <t>Fut7</t>
  </si>
  <si>
    <t>3.09526465011113</t>
  </si>
  <si>
    <t>0.0048170338130075</t>
  </si>
  <si>
    <t>3.07384819220018</t>
  </si>
  <si>
    <t>1.02152795374304e-10</t>
  </si>
  <si>
    <t>3.04265676446739</t>
  </si>
  <si>
    <t>2.37407549536956e-14</t>
  </si>
  <si>
    <t>3.03554567786789</t>
  </si>
  <si>
    <t>3.47171999007009e-09</t>
  </si>
  <si>
    <t>2.99062737657654</t>
  </si>
  <si>
    <t>0.00153680364994714</t>
  </si>
  <si>
    <t>2.9712476871487</t>
  </si>
  <si>
    <t>0.0326317468381754</t>
  </si>
  <si>
    <t>Tmem89</t>
  </si>
  <si>
    <t>2.95480279436046</t>
  </si>
  <si>
    <t>3.29516865025955e-06</t>
  </si>
  <si>
    <t>2.95236851000467</t>
  </si>
  <si>
    <t>0.00104374325186017</t>
  </si>
  <si>
    <t>Cmtr1</t>
  </si>
  <si>
    <t>2.9485875548786</t>
  </si>
  <si>
    <t>0.000142547758062815</t>
  </si>
  <si>
    <t>2.94132239122215</t>
  </si>
  <si>
    <t>3.52276248883358e-10</t>
  </si>
  <si>
    <t>Rhobtb3</t>
  </si>
  <si>
    <t>2.92379863238137</t>
  </si>
  <si>
    <t>7.34464961621315e-16</t>
  </si>
  <si>
    <t>2.90323015342065</t>
  </si>
  <si>
    <t>2.21255492486871e-06</t>
  </si>
  <si>
    <t>2.89173539737011</t>
  </si>
  <si>
    <t>0.000364809457627528</t>
  </si>
  <si>
    <t>2.89017170763401</t>
  </si>
  <si>
    <t>0.00375330465271728</t>
  </si>
  <si>
    <t>2.88634324996017</t>
  </si>
  <si>
    <t>0.00344145410966276</t>
  </si>
  <si>
    <t>Ccl3</t>
  </si>
  <si>
    <t>2.86878595111197</t>
  </si>
  <si>
    <t>0.0172279227888876</t>
  </si>
  <si>
    <t>2.85255872981111</t>
  </si>
  <si>
    <t>8.41451268035797e-06</t>
  </si>
  <si>
    <t>Zic1</t>
  </si>
  <si>
    <t>2.85178071462204</t>
  </si>
  <si>
    <t>0.0468522748738084</t>
  </si>
  <si>
    <t>2.84460956284682</t>
  </si>
  <si>
    <t>0.00030942020745344</t>
  </si>
  <si>
    <t>2.83666114859736</t>
  </si>
  <si>
    <t>6.74319588164878e-07</t>
  </si>
  <si>
    <t>2.83604077750282</t>
  </si>
  <si>
    <t>0.00990859090594029</t>
  </si>
  <si>
    <t>2.83498440092718</t>
  </si>
  <si>
    <t>4.76442517477881e-07</t>
  </si>
  <si>
    <t>2.82038967832261</t>
  </si>
  <si>
    <t>0.00179488011230168</t>
  </si>
  <si>
    <t>2.8042484040271</t>
  </si>
  <si>
    <t>0.00554901216431845</t>
  </si>
  <si>
    <t>2.80281418193346</t>
  </si>
  <si>
    <t>1.61888626220058e-05</t>
  </si>
  <si>
    <t>2.76377098365883</t>
  </si>
  <si>
    <t>1.00186730719211e-16</t>
  </si>
  <si>
    <t>2.75610908978498</t>
  </si>
  <si>
    <t>2.24442718749391e-09</t>
  </si>
  <si>
    <t>Chodl</t>
  </si>
  <si>
    <t>2.73242880253235</t>
  </si>
  <si>
    <t>0.00355923172445178</t>
  </si>
  <si>
    <t>2.72459291263948</t>
  </si>
  <si>
    <t>2.21751500023911e-08</t>
  </si>
  <si>
    <t>Prodh2</t>
  </si>
  <si>
    <t>2.69277396197197</t>
  </si>
  <si>
    <t>0.00348908931613249</t>
  </si>
  <si>
    <t>mt-Nd4l</t>
  </si>
  <si>
    <t>2.68757037644698</t>
  </si>
  <si>
    <t>0.00472533014118216</t>
  </si>
  <si>
    <t>Ap1s3</t>
  </si>
  <si>
    <t>2.68044146143966</t>
  </si>
  <si>
    <t>1.33451406980644e-08</t>
  </si>
  <si>
    <t>Smc1b</t>
  </si>
  <si>
    <t>2.66876505148029</t>
  </si>
  <si>
    <t>0.0034416001764078</t>
  </si>
  <si>
    <t>2.6611915125019</t>
  </si>
  <si>
    <t>1.16432798168016e-08</t>
  </si>
  <si>
    <t>2.63837804043062</t>
  </si>
  <si>
    <t>2.88468520294244e-14</t>
  </si>
  <si>
    <t>2.63427831470047</t>
  </si>
  <si>
    <t>7.68072157266484e-10</t>
  </si>
  <si>
    <t>2.63196322169377</t>
  </si>
  <si>
    <t>0.00848286261078475</t>
  </si>
  <si>
    <t>2.61277622787704</t>
  </si>
  <si>
    <t>2.53685872986295e-07</t>
  </si>
  <si>
    <t>2.60145722724517</t>
  </si>
  <si>
    <t>2.21123296724899e-12</t>
  </si>
  <si>
    <t>Styxl1</t>
  </si>
  <si>
    <t>2.59541559349379</t>
  </si>
  <si>
    <t>4.27918598372014e-05</t>
  </si>
  <si>
    <t>2.59269401626031</t>
  </si>
  <si>
    <t>0.0029279688883272</t>
  </si>
  <si>
    <t>Gsta2</t>
  </si>
  <si>
    <t>2.58857993960406</t>
  </si>
  <si>
    <t>1.04092954326499e-06</t>
  </si>
  <si>
    <t>Casp6</t>
  </si>
  <si>
    <t>2.57463808507286</t>
  </si>
  <si>
    <t>0.00593068925155284</t>
  </si>
  <si>
    <t>2.57321490484068</t>
  </si>
  <si>
    <t>0.00333665161693223</t>
  </si>
  <si>
    <t>2.57080008555327</t>
  </si>
  <si>
    <t>5.79003322431404e-06</t>
  </si>
  <si>
    <t>2.55931329458851</t>
  </si>
  <si>
    <t>0.0240079118913997</t>
  </si>
  <si>
    <t>2.54806556761436</t>
  </si>
  <si>
    <t>0.000673859296880926</t>
  </si>
  <si>
    <t>Ugt2b35</t>
  </si>
  <si>
    <t>2.53259938603766</t>
  </si>
  <si>
    <t>2.15089364436724e-14</t>
  </si>
  <si>
    <t>2.51577750464129</t>
  </si>
  <si>
    <t>1.61375147681269e-05</t>
  </si>
  <si>
    <t>Ppm1n</t>
  </si>
  <si>
    <t>2.51529674017111</t>
  </si>
  <si>
    <t>0.0466321375445582</t>
  </si>
  <si>
    <t>2.50926145423389</t>
  </si>
  <si>
    <t>4.02437812532903e-06</t>
  </si>
  <si>
    <t>Arsg</t>
  </si>
  <si>
    <t>2.4936105726225</t>
  </si>
  <si>
    <t>2.87343088083419e-08</t>
  </si>
  <si>
    <t>2.49234157234274</t>
  </si>
  <si>
    <t>0.00919759326933835</t>
  </si>
  <si>
    <t>Adh6a</t>
  </si>
  <si>
    <t>2.4905814822182</t>
  </si>
  <si>
    <t>0.0392296736761066</t>
  </si>
  <si>
    <t>Sp5</t>
  </si>
  <si>
    <t>2.49044728614206</t>
  </si>
  <si>
    <t>0.00697515069246398</t>
  </si>
  <si>
    <t>2.48254013381254</t>
  </si>
  <si>
    <t>8.2217295508578e-05</t>
  </si>
  <si>
    <t>Catsper4</t>
  </si>
  <si>
    <t>2.47669523831773</t>
  </si>
  <si>
    <t>2.80421739610893e-05</t>
  </si>
  <si>
    <t>2.47297494479241</t>
  </si>
  <si>
    <t>0.00180973690896221</t>
  </si>
  <si>
    <t>Fat2</t>
  </si>
  <si>
    <t>2.47200679879486</t>
  </si>
  <si>
    <t>0.0348345551472138</t>
  </si>
  <si>
    <t>2.46458593214616</t>
  </si>
  <si>
    <t>0.0280179502937005</t>
  </si>
  <si>
    <t>2.45929114753531</t>
  </si>
  <si>
    <t>0.00225916762956866</t>
  </si>
  <si>
    <t>Prob1</t>
  </si>
  <si>
    <t>2.4565409841861</t>
  </si>
  <si>
    <t>1.25725336885231e-05</t>
  </si>
  <si>
    <t>2.45174222171042</t>
  </si>
  <si>
    <t>1.61374737756198e-08</t>
  </si>
  <si>
    <t>2.4476409155852</t>
  </si>
  <si>
    <t>1.14869443829859e-10</t>
  </si>
  <si>
    <t>2.44735123132835</t>
  </si>
  <si>
    <t>0.0142410028220406</t>
  </si>
  <si>
    <t>2.44332872452526</t>
  </si>
  <si>
    <t>0.0208525877144071</t>
  </si>
  <si>
    <t>2.44160556535162</t>
  </si>
  <si>
    <t>0.000314082858152661</t>
  </si>
  <si>
    <t>2.40777415168075</t>
  </si>
  <si>
    <t>3.88861040334945e-07</t>
  </si>
  <si>
    <t>2.39532627220413</t>
  </si>
  <si>
    <t>0.0459965314651774</t>
  </si>
  <si>
    <t>2.3757532237574</t>
  </si>
  <si>
    <t>0.0389171212229402</t>
  </si>
  <si>
    <t>2.35323737150857</t>
  </si>
  <si>
    <t>0.0136716747350014</t>
  </si>
  <si>
    <t>2.33866969757278</t>
  </si>
  <si>
    <t>0.000116823493118055</t>
  </si>
  <si>
    <t>2.33155710404473</t>
  </si>
  <si>
    <t>2.91227330374509e-10</t>
  </si>
  <si>
    <t>2.31165866919408</t>
  </si>
  <si>
    <t>2.82066554660603e-06</t>
  </si>
  <si>
    <t>2.30552721053973</t>
  </si>
  <si>
    <t>3.38867472419954e-06</t>
  </si>
  <si>
    <t>2.30155407920658</t>
  </si>
  <si>
    <t>8.66352252581995e-06</t>
  </si>
  <si>
    <t>Asic5</t>
  </si>
  <si>
    <t>2.29210106131917</t>
  </si>
  <si>
    <t>2.71420224415301e-05</t>
  </si>
  <si>
    <t>Tex56</t>
  </si>
  <si>
    <t>2.29109374811905</t>
  </si>
  <si>
    <t>0.0137506931689624</t>
  </si>
  <si>
    <t>Acoxl</t>
  </si>
  <si>
    <t>2.28780578765767</t>
  </si>
  <si>
    <t>0.0372780542331451</t>
  </si>
  <si>
    <t>2.26071706358135</t>
  </si>
  <si>
    <t>5.83269429052308e-06</t>
  </si>
  <si>
    <t>2.25657050370683</t>
  </si>
  <si>
    <t>0.0101740459200903</t>
  </si>
  <si>
    <t>2.25484689562198</t>
  </si>
  <si>
    <t>2.35704027464846e-05</t>
  </si>
  <si>
    <t>2.23949334594986</t>
  </si>
  <si>
    <t>0.0162481388170866</t>
  </si>
  <si>
    <t>2.21995399555251</t>
  </si>
  <si>
    <t>0.0085068347664502</t>
  </si>
  <si>
    <t>2.21730392867661</t>
  </si>
  <si>
    <t>3.73183093107679e-05</t>
  </si>
  <si>
    <t>2.21084395464301</t>
  </si>
  <si>
    <t>0.022957960870112</t>
  </si>
  <si>
    <t>2.20296777607107</t>
  </si>
  <si>
    <t>2.40513981954114e-05</t>
  </si>
  <si>
    <t>Tnfsf15</t>
  </si>
  <si>
    <t>2.20162705687455</t>
  </si>
  <si>
    <t>4.52341066877033e-09</t>
  </si>
  <si>
    <t>Gstt1</t>
  </si>
  <si>
    <t>2.19223740842803</t>
  </si>
  <si>
    <t>2.71941388035437e-09</t>
  </si>
  <si>
    <t>2.18810365769781</t>
  </si>
  <si>
    <t>5.42586457515631e-05</t>
  </si>
  <si>
    <t>2.18796527128315</t>
  </si>
  <si>
    <t>0.0325941993234164</t>
  </si>
  <si>
    <t>Tnfsf13</t>
  </si>
  <si>
    <t>2.18510622689687</t>
  </si>
  <si>
    <t>1.66787858871381e-07</t>
  </si>
  <si>
    <t>Odad1</t>
  </si>
  <si>
    <t>2.17325174232418</t>
  </si>
  <si>
    <t>5.81587107033106e-09</t>
  </si>
  <si>
    <t>2.16718112254847</t>
  </si>
  <si>
    <t>0.0114005666572109</t>
  </si>
  <si>
    <t>Dhrs1</t>
  </si>
  <si>
    <t>2.16327757418835</t>
  </si>
  <si>
    <t>1.91966803635805e-05</t>
  </si>
  <si>
    <t>2.1476347609256</t>
  </si>
  <si>
    <t>0.0202677272730913</t>
  </si>
  <si>
    <t>2.14721319772725</t>
  </si>
  <si>
    <t>2.27741565897459e-06</t>
  </si>
  <si>
    <t>2.14181748923577</t>
  </si>
  <si>
    <t>0.0230967582266124</t>
  </si>
  <si>
    <t>Ppm1j</t>
  </si>
  <si>
    <t>2.1328168725325</t>
  </si>
  <si>
    <t>7.73453006221785e-10</t>
  </si>
  <si>
    <t>2.13116371942017</t>
  </si>
  <si>
    <t>0.0182212667510754</t>
  </si>
  <si>
    <t>2.12385022268747</t>
  </si>
  <si>
    <t>1.89220946021189e-16</t>
  </si>
  <si>
    <t>2.12274364223466</t>
  </si>
  <si>
    <t>8.45334060712028e-11</t>
  </si>
  <si>
    <t>Aspdh</t>
  </si>
  <si>
    <t>2.12072094993809</t>
  </si>
  <si>
    <t>0.0311528101737097</t>
  </si>
  <si>
    <t>Taco1os</t>
  </si>
  <si>
    <t>2.11402181380822</t>
  </si>
  <si>
    <t>0.0064499553472966</t>
  </si>
  <si>
    <t>2.10227863347913</t>
  </si>
  <si>
    <t>0.00456601929388153</t>
  </si>
  <si>
    <t>Xylb</t>
  </si>
  <si>
    <t>2.10067506602552</t>
  </si>
  <si>
    <t>2.63766710940376e-11</t>
  </si>
  <si>
    <t>Erich2</t>
  </si>
  <si>
    <t>2.09313854533997</t>
  </si>
  <si>
    <t>0.00430558601351503</t>
  </si>
  <si>
    <t>2.08028899234571</t>
  </si>
  <si>
    <t>0.00342773210442363</t>
  </si>
  <si>
    <t>2.07839930065881</t>
  </si>
  <si>
    <t>5.65991477019366e-07</t>
  </si>
  <si>
    <t>Wfikkn1</t>
  </si>
  <si>
    <t>2.04449053148139</t>
  </si>
  <si>
    <t>0.0159074311959221</t>
  </si>
  <si>
    <t>Upb1</t>
  </si>
  <si>
    <t>2.01743288015999</t>
  </si>
  <si>
    <t>0.000653171435639243</t>
  </si>
  <si>
    <t>Ccl20</t>
  </si>
  <si>
    <t>2.01682381601724</t>
  </si>
  <si>
    <t>0.00219946238526099</t>
  </si>
  <si>
    <t>Zfp92</t>
  </si>
  <si>
    <t>2.00372744518144</t>
  </si>
  <si>
    <t>0.002222226026237</t>
  </si>
  <si>
    <t>Ppef2</t>
  </si>
  <si>
    <t>1.99762587479882</t>
  </si>
  <si>
    <t>0.000472903004228431</t>
  </si>
  <si>
    <t>Cbln1</t>
  </si>
  <si>
    <t>1.99742179396283</t>
  </si>
  <si>
    <t>0.0223574796305919</t>
  </si>
  <si>
    <t>1.99664580935688</t>
  </si>
  <si>
    <t>4.97936685204304e-05</t>
  </si>
  <si>
    <t>Rbp2</t>
  </si>
  <si>
    <t>1.99348367198465</t>
  </si>
  <si>
    <t>0.000110838057673928</t>
  </si>
  <si>
    <t>Mettl18</t>
  </si>
  <si>
    <t>1.99342267976763</t>
  </si>
  <si>
    <t>1.35699700898096e-05</t>
  </si>
  <si>
    <t>Arl14</t>
  </si>
  <si>
    <t>1.98967838172312</t>
  </si>
  <si>
    <t>0.0152806165882454</t>
  </si>
  <si>
    <t>Doc2g</t>
  </si>
  <si>
    <t>1.98712464190601</t>
  </si>
  <si>
    <t>0.00445406661391975</t>
  </si>
  <si>
    <t>1.97391052874613</t>
  </si>
  <si>
    <t>0.000106505994897708</t>
  </si>
  <si>
    <t>1.96938860098977</t>
  </si>
  <si>
    <t>6.342078374255e-05</t>
  </si>
  <si>
    <t>Adgrg4</t>
  </si>
  <si>
    <t>1.95256779379412</t>
  </si>
  <si>
    <t>0.00897276388367381</t>
  </si>
  <si>
    <t>1.93215796568208</t>
  </si>
  <si>
    <t>8.15736875132565e-05</t>
  </si>
  <si>
    <t>1.93191793450946</t>
  </si>
  <si>
    <t>3.58056305532586e-06</t>
  </si>
  <si>
    <t>1.92966636124304</t>
  </si>
  <si>
    <t>1.34485101526782e-05</t>
  </si>
  <si>
    <t>Mobp</t>
  </si>
  <si>
    <t>1.92960308274029</t>
  </si>
  <si>
    <t>0.000811264806004777</t>
  </si>
  <si>
    <t>1.92616161167279</t>
  </si>
  <si>
    <t>0.00072733767462185</t>
  </si>
  <si>
    <t>1.91670692036966</t>
  </si>
  <si>
    <t>5.50486114930248e-08</t>
  </si>
  <si>
    <t>1.91276598010697</t>
  </si>
  <si>
    <t>1.1312432540334e-09</t>
  </si>
  <si>
    <t>1.90891968987293</t>
  </si>
  <si>
    <t>1.50507796604315e-10</t>
  </si>
  <si>
    <t>1.9083917395866</t>
  </si>
  <si>
    <t>3.60818711192047e-08</t>
  </si>
  <si>
    <t>1.90806828435853</t>
  </si>
  <si>
    <t>0.000129282058766918</t>
  </si>
  <si>
    <t>Ccdc39</t>
  </si>
  <si>
    <t>1.90761392180724</t>
  </si>
  <si>
    <t>0.0032601612998307</t>
  </si>
  <si>
    <t>1.90092116573366</t>
  </si>
  <si>
    <t>3.8700921484895e-05</t>
  </si>
  <si>
    <t>Rskr</t>
  </si>
  <si>
    <t>1.89361647798055</t>
  </si>
  <si>
    <t>0.0131293734358986</t>
  </si>
  <si>
    <t>1.88969768651172</t>
  </si>
  <si>
    <t>1.54483576734489e-05</t>
  </si>
  <si>
    <t>1.88824195805503</t>
  </si>
  <si>
    <t>0.0368875715524903</t>
  </si>
  <si>
    <t>1.88585153904411</t>
  </si>
  <si>
    <t>2.15083801631375e-07</t>
  </si>
  <si>
    <t>Rnf144b</t>
  </si>
  <si>
    <t>1.88114368528018</t>
  </si>
  <si>
    <t>7.76936451398995e-06</t>
  </si>
  <si>
    <t>Cyp2j9</t>
  </si>
  <si>
    <t>1.87391690184972</t>
  </si>
  <si>
    <t>6.95647529524313e-05</t>
  </si>
  <si>
    <t>1.87255952360545</t>
  </si>
  <si>
    <t>0.00283739230743707</t>
  </si>
  <si>
    <t>Nat8f1</t>
  </si>
  <si>
    <t>1.87079700580146</t>
  </si>
  <si>
    <t>9.17160523607627e-07</t>
  </si>
  <si>
    <t>1.86901550299508</t>
  </si>
  <si>
    <t>0.00376043865712053</t>
  </si>
  <si>
    <t>1.86854799949559</t>
  </si>
  <si>
    <t>3.97184570338356e-12</t>
  </si>
  <si>
    <t>1.86033862291274</t>
  </si>
  <si>
    <t>0.000193035345788445</t>
  </si>
  <si>
    <t>1.85555124200824</t>
  </si>
  <si>
    <t>1.81163201711561e-06</t>
  </si>
  <si>
    <t>Slc2a7</t>
  </si>
  <si>
    <t>1.8500927026593</t>
  </si>
  <si>
    <t>0.000452912774967706</t>
  </si>
  <si>
    <t>mt-Co3</t>
  </si>
  <si>
    <t>1.83940606701293</t>
  </si>
  <si>
    <t>3.53300360312198e-06</t>
  </si>
  <si>
    <t>1.8350421415224</t>
  </si>
  <si>
    <t>0.00130150218598519</t>
  </si>
  <si>
    <t>1.81587330279691</t>
  </si>
  <si>
    <t>0.000258959510816505</t>
  </si>
  <si>
    <t>1.81236098628762</t>
  </si>
  <si>
    <t>8.64716515328942e-13</t>
  </si>
  <si>
    <t>1.81143281410869</t>
  </si>
  <si>
    <t>5.21825147893366e-05</t>
  </si>
  <si>
    <t>Nat8f6</t>
  </si>
  <si>
    <t>1.80881170988436</t>
  </si>
  <si>
    <t>0.0102000971350661</t>
  </si>
  <si>
    <t>1.80809554886098</t>
  </si>
  <si>
    <t>0.015434944374228</t>
  </si>
  <si>
    <t>1.80428626604063</t>
  </si>
  <si>
    <t>0.00895327238082134</t>
  </si>
  <si>
    <t>Fam217a</t>
  </si>
  <si>
    <t>1.80415041934685</t>
  </si>
  <si>
    <t>0.0396638474133105</t>
  </si>
  <si>
    <t>Cxcl11</t>
  </si>
  <si>
    <t>1.80365927501125</t>
  </si>
  <si>
    <t>0.000142647106446771</t>
  </si>
  <si>
    <t>1.79526879963736</t>
  </si>
  <si>
    <t>0.00318430199980685</t>
  </si>
  <si>
    <t>1.79209360169592</t>
  </si>
  <si>
    <t>5.74669248830432e-08</t>
  </si>
  <si>
    <t>1.78775273521964</t>
  </si>
  <si>
    <t>0.00055686883469886</t>
  </si>
  <si>
    <t>1.7805390324604</t>
  </si>
  <si>
    <t>0.000268761875735687</t>
  </si>
  <si>
    <t>Gabrd</t>
  </si>
  <si>
    <t>1.78018823150562</t>
  </si>
  <si>
    <t>0.000326633715066213</t>
  </si>
  <si>
    <t>1.76890865621932</t>
  </si>
  <si>
    <t>7.71741903963504e-08</t>
  </si>
  <si>
    <t>Paqr7</t>
  </si>
  <si>
    <t>1.76802823117349</t>
  </si>
  <si>
    <t>8.72547216591698e-06</t>
  </si>
  <si>
    <t>mt-Atp8</t>
  </si>
  <si>
    <t>1.76048207952652</t>
  </si>
  <si>
    <t>0.000783814624788288</t>
  </si>
  <si>
    <t>1.75408720532469</t>
  </si>
  <si>
    <t>0.000324183695778746</t>
  </si>
  <si>
    <t>Hopx</t>
  </si>
  <si>
    <t>1.75124908566262</t>
  </si>
  <si>
    <t>6.06820519930418e-11</t>
  </si>
  <si>
    <t>1.74891545419244</t>
  </si>
  <si>
    <t>0.00011341889408356</t>
  </si>
  <si>
    <t>1.74392340621419</t>
  </si>
  <si>
    <t>6.99411367854082e-07</t>
  </si>
  <si>
    <t>1.74220331327753</t>
  </si>
  <si>
    <t>0.000138337465312339</t>
  </si>
  <si>
    <t>1.73258789819785</t>
  </si>
  <si>
    <t>1.40892645175996e-06</t>
  </si>
  <si>
    <t>1.73215867127824</t>
  </si>
  <si>
    <t>0.00143444738736645</t>
  </si>
  <si>
    <t>1.73136393719113</t>
  </si>
  <si>
    <t>0.0406000346152461</t>
  </si>
  <si>
    <t>Spata6l</t>
  </si>
  <si>
    <t>1.73073068302165</t>
  </si>
  <si>
    <t>0.000131045271388738</t>
  </si>
  <si>
    <t>1.72205953127633</t>
  </si>
  <si>
    <t>8.83120401411571e-05</t>
  </si>
  <si>
    <t>1.71832312697099</t>
  </si>
  <si>
    <t>0.00216925073975999</t>
  </si>
  <si>
    <t>1.71827328553644</t>
  </si>
  <si>
    <t>0.00395481979561539</t>
  </si>
  <si>
    <t>1.71800723481576</t>
  </si>
  <si>
    <t>1.8738414188713e-05</t>
  </si>
  <si>
    <t>Jaml</t>
  </si>
  <si>
    <t>1.7118577612343</t>
  </si>
  <si>
    <t>0.000315961831200632</t>
  </si>
  <si>
    <t>Osbpl1a</t>
  </si>
  <si>
    <t>1.70810878927919</t>
  </si>
  <si>
    <t>6.95836154333105e-07</t>
  </si>
  <si>
    <t>1.70708197553327</t>
  </si>
  <si>
    <t>0.0394896388341834</t>
  </si>
  <si>
    <t>1.7052067458218</t>
  </si>
  <si>
    <t>1.4197916441127e-08</t>
  </si>
  <si>
    <t>1.70481297415256</t>
  </si>
  <si>
    <t>5.03283648586759e-05</t>
  </si>
  <si>
    <t>Fnip1</t>
  </si>
  <si>
    <t>1.69821940586716</t>
  </si>
  <si>
    <t>7.05622712022348e-06</t>
  </si>
  <si>
    <t>1.69347309849363</t>
  </si>
  <si>
    <t>6.88294221351288e-07</t>
  </si>
  <si>
    <t>Chpt1</t>
  </si>
  <si>
    <t>1.69178551762332</t>
  </si>
  <si>
    <t>1.27351119680373e-08</t>
  </si>
  <si>
    <t>1.69053830337549</t>
  </si>
  <si>
    <t>0.000870958924396436</t>
  </si>
  <si>
    <t>1.68735183045084</t>
  </si>
  <si>
    <t>1.78126330344767e-11</t>
  </si>
  <si>
    <t>Soat1</t>
  </si>
  <si>
    <t>1.68171930149839</t>
  </si>
  <si>
    <t>8.63070251370472e-05</t>
  </si>
  <si>
    <t>1.67622727531041</t>
  </si>
  <si>
    <t>0.00010629064749767</t>
  </si>
  <si>
    <t>Vwce</t>
  </si>
  <si>
    <t>1.67350962800171</t>
  </si>
  <si>
    <t>0.00509064566610683</t>
  </si>
  <si>
    <t>Ubd</t>
  </si>
  <si>
    <t>1.6722739339373</t>
  </si>
  <si>
    <t>0.00494785584637597</t>
  </si>
  <si>
    <t>1.67010978458129</t>
  </si>
  <si>
    <t>0.000125419934079143</t>
  </si>
  <si>
    <t>1.66829735750693</t>
  </si>
  <si>
    <t>0.00773771918041785</t>
  </si>
  <si>
    <t>1.66173846631741</t>
  </si>
  <si>
    <t>7.44377040697489e-05</t>
  </si>
  <si>
    <t>Kcnj2</t>
  </si>
  <si>
    <t>1.66094617701432</t>
  </si>
  <si>
    <t>0.00159135366136753</t>
  </si>
  <si>
    <t>Trgc4</t>
  </si>
  <si>
    <t>1.65627574312759</t>
  </si>
  <si>
    <t>0.0151560259442969</t>
  </si>
  <si>
    <t>1.65545954827984</t>
  </si>
  <si>
    <t>8.39992400591982e-07</t>
  </si>
  <si>
    <t>1.65279515302732</t>
  </si>
  <si>
    <t>1.65849175645046e-06</t>
  </si>
  <si>
    <t>1.64805152128309</t>
  </si>
  <si>
    <t>0.000575447372275352</t>
  </si>
  <si>
    <t>Atp8a1</t>
  </si>
  <si>
    <t>1.64534672439632</t>
  </si>
  <si>
    <t>4.82306030086026e-06</t>
  </si>
  <si>
    <t>Dglucy</t>
  </si>
  <si>
    <t>1.63660316646427</t>
  </si>
  <si>
    <t>1.17728298758209e-08</t>
  </si>
  <si>
    <t>Pgrmc2</t>
  </si>
  <si>
    <t>1.63383026330752</t>
  </si>
  <si>
    <t>5.55106114846578e-10</t>
  </si>
  <si>
    <t>Gstm2-ps1</t>
  </si>
  <si>
    <t>1.63267162584216</t>
  </si>
  <si>
    <t>0.00592184214462331</t>
  </si>
  <si>
    <t>1.63255037770043</t>
  </si>
  <si>
    <t>7.81800551858334e-06</t>
  </si>
  <si>
    <t>Nefm</t>
  </si>
  <si>
    <t>1.63175336371547</t>
  </si>
  <si>
    <t>0.0380610890539251</t>
  </si>
  <si>
    <t>Snhg14</t>
  </si>
  <si>
    <t>1.6277385317602</t>
  </si>
  <si>
    <t>0.000116675006092764</t>
  </si>
  <si>
    <t>mt-Co2</t>
  </si>
  <si>
    <t>1.62688637727519</t>
  </si>
  <si>
    <t>0.00146774769369577</t>
  </si>
  <si>
    <t>1.62362639521865</t>
  </si>
  <si>
    <t>3.94734421763841e-05</t>
  </si>
  <si>
    <t>Zfp961</t>
  </si>
  <si>
    <t>1.61507532840486</t>
  </si>
  <si>
    <t>2.91329815152864e-10</t>
  </si>
  <si>
    <t>1.61253776283572</t>
  </si>
  <si>
    <t>2.86835545124749e-09</t>
  </si>
  <si>
    <t>1.60848633106266</t>
  </si>
  <si>
    <t>0.000278848005209627</t>
  </si>
  <si>
    <t>Peds1</t>
  </si>
  <si>
    <t>1.60793470364358</t>
  </si>
  <si>
    <t>0.000147083446352299</t>
  </si>
  <si>
    <t>Lmcd1</t>
  </si>
  <si>
    <t>1.60237234371362</t>
  </si>
  <si>
    <t>0.000111355461150661</t>
  </si>
  <si>
    <t>Gsta5</t>
  </si>
  <si>
    <t>1.60123953716107</t>
  </si>
  <si>
    <t>0.0294090345121886</t>
  </si>
  <si>
    <t>1.59554297090701</t>
  </si>
  <si>
    <t>0.0271838839445866</t>
  </si>
  <si>
    <t>1.59255157435968</t>
  </si>
  <si>
    <t>1.51662211553465e-10</t>
  </si>
  <si>
    <t>Tigd2</t>
  </si>
  <si>
    <t>1.58832081593195</t>
  </si>
  <si>
    <t>1.65205410214201e-06</t>
  </si>
  <si>
    <t>1.58613007098771</t>
  </si>
  <si>
    <t>4.77713256019379e-12</t>
  </si>
  <si>
    <t>1.58545368556663</t>
  </si>
  <si>
    <t>0.000584706868245345</t>
  </si>
  <si>
    <t>1.58430830487211</t>
  </si>
  <si>
    <t>1.38464594358157e-07</t>
  </si>
  <si>
    <t>Slc19a2</t>
  </si>
  <si>
    <t>1.58255996813188</t>
  </si>
  <si>
    <t>3.98931012679126e-08</t>
  </si>
  <si>
    <t>1.57879319964736</t>
  </si>
  <si>
    <t>0.0019858944497653</t>
  </si>
  <si>
    <t>1.57480335446068</t>
  </si>
  <si>
    <t>0.00348399141611014</t>
  </si>
  <si>
    <t>1.5738793808176</t>
  </si>
  <si>
    <t>0.00657329462843164</t>
  </si>
  <si>
    <t>Slc35e3</t>
  </si>
  <si>
    <t>1.57289673877908</t>
  </si>
  <si>
    <t>8.16815648452598e-09</t>
  </si>
  <si>
    <t>1.56893384971879</t>
  </si>
  <si>
    <t>0.0420904880399056</t>
  </si>
  <si>
    <t>1.56863039894628</t>
  </si>
  <si>
    <t>9.99219100087925e-10</t>
  </si>
  <si>
    <t>1.56827896290959</t>
  </si>
  <si>
    <t>0.00109653068867928</t>
  </si>
  <si>
    <t>1.56740428499082</t>
  </si>
  <si>
    <t>0.0132716263795212</t>
  </si>
  <si>
    <t>Zc2hc1c</t>
  </si>
  <si>
    <t>1.56613788392229</t>
  </si>
  <si>
    <t>0.00603507911796784</t>
  </si>
  <si>
    <t>Vkorc1l1</t>
  </si>
  <si>
    <t>1.56602194745362</t>
  </si>
  <si>
    <t>1.60940446284821e-06</t>
  </si>
  <si>
    <t>1.56499814977081</t>
  </si>
  <si>
    <t>4.18293570592728e-09</t>
  </si>
  <si>
    <t>Ttc16</t>
  </si>
  <si>
    <t>1.56475668203142</t>
  </si>
  <si>
    <t>0.0273709646827957</t>
  </si>
  <si>
    <t>Alg6</t>
  </si>
  <si>
    <t>1.55899462473255</t>
  </si>
  <si>
    <t>0.000111779085204187</t>
  </si>
  <si>
    <t>1.55580210825646</t>
  </si>
  <si>
    <t>0.00031635192282831</t>
  </si>
  <si>
    <t>Cmc4</t>
  </si>
  <si>
    <t>1.55342458159225</t>
  </si>
  <si>
    <t>1.88711595752768e-05</t>
  </si>
  <si>
    <t>1.54945843217093</t>
  </si>
  <si>
    <t>5.23462719679298e-09</t>
  </si>
  <si>
    <t>Slc16a4</t>
  </si>
  <si>
    <t>1.54756340806411</t>
  </si>
  <si>
    <t>0.0134708703304033</t>
  </si>
  <si>
    <t>Primpol</t>
  </si>
  <si>
    <t>1.54756290842995</t>
  </si>
  <si>
    <t>3.48727266366471e-05</t>
  </si>
  <si>
    <t>1.5429558477084</t>
  </si>
  <si>
    <t>0.0300622559221757</t>
  </si>
  <si>
    <t>Tmem88b</t>
  </si>
  <si>
    <t>1.53961302831608</t>
  </si>
  <si>
    <t>0.000597964701245486</t>
  </si>
  <si>
    <t>1.5395690579573</t>
  </si>
  <si>
    <t>1.07523135441038e-06</t>
  </si>
  <si>
    <t>1.53748716194601</t>
  </si>
  <si>
    <t>0.000480315439281986</t>
  </si>
  <si>
    <t>Paox</t>
  </si>
  <si>
    <t>1.53574202815547</t>
  </si>
  <si>
    <t>4.05891183858956e-05</t>
  </si>
  <si>
    <t>1.53343778509957</t>
  </si>
  <si>
    <t>0.00462945777498205</t>
  </si>
  <si>
    <t>1.5298273903887</t>
  </si>
  <si>
    <t>1.7985012107174e-05</t>
  </si>
  <si>
    <t>Arl15</t>
  </si>
  <si>
    <t>1.52828592046669</t>
  </si>
  <si>
    <t>0.000895455278882286</t>
  </si>
  <si>
    <t>1.52621987181702</t>
  </si>
  <si>
    <t>0.000766985933596929</t>
  </si>
  <si>
    <t>Zfp799</t>
  </si>
  <si>
    <t>1.51969968791718</t>
  </si>
  <si>
    <t>0.000425628924223863</t>
  </si>
  <si>
    <t>Spart</t>
  </si>
  <si>
    <t>1.51948579176865</t>
  </si>
  <si>
    <t>3.01464704066445e-10</t>
  </si>
  <si>
    <t>1.51691678542285</t>
  </si>
  <si>
    <t>0.0257033206932809</t>
  </si>
  <si>
    <t>1.51554618577024</t>
  </si>
  <si>
    <t>0.00279899712149509</t>
  </si>
  <si>
    <t>Zfp937</t>
  </si>
  <si>
    <t>1.50355277005042</t>
  </si>
  <si>
    <t>0.000296459391286161</t>
  </si>
  <si>
    <t>1.50069101809715</t>
  </si>
  <si>
    <t>0.000306679460763795</t>
  </si>
  <si>
    <t>mt-Atp6</t>
  </si>
  <si>
    <t>1.49962302173521</t>
  </si>
  <si>
    <t>0.00261488322778078</t>
  </si>
  <si>
    <t>Chka</t>
  </si>
  <si>
    <t>1.49836033396398</t>
  </si>
  <si>
    <t>1.50432649531159e-06</t>
  </si>
  <si>
    <t>Nfkbiz</t>
  </si>
  <si>
    <t>1.49456184360882</t>
  </si>
  <si>
    <t>2.37435706721237e-05</t>
  </si>
  <si>
    <t>1.49031660057813</t>
  </si>
  <si>
    <t>0.0079683720330739</t>
  </si>
  <si>
    <t>1.48987030035211</t>
  </si>
  <si>
    <t>5.6044864282593e-06</t>
  </si>
  <si>
    <t>1.48476820734662</t>
  </si>
  <si>
    <t>6.68492303022036e-05</t>
  </si>
  <si>
    <t>Mpp4</t>
  </si>
  <si>
    <t>1.47732740199196</t>
  </si>
  <si>
    <t>0.00522325789460055</t>
  </si>
  <si>
    <t>1.47695028350975</t>
  </si>
  <si>
    <t>0.000965296889652847</t>
  </si>
  <si>
    <t>1.47687274778403</t>
  </si>
  <si>
    <t>0.00575055259403909</t>
  </si>
  <si>
    <t>1.47451064886436</t>
  </si>
  <si>
    <t>3.63567754840038e-06</t>
  </si>
  <si>
    <t>1.47410007061966</t>
  </si>
  <si>
    <t>6.42576192069e-05</t>
  </si>
  <si>
    <t>1.47314147137001</t>
  </si>
  <si>
    <t>0.00860320740612556</t>
  </si>
  <si>
    <t>1.46981841620318</t>
  </si>
  <si>
    <t>0.00528712028060222</t>
  </si>
  <si>
    <t>Dennd11</t>
  </si>
  <si>
    <t>1.46754129132988</t>
  </si>
  <si>
    <t>5.71857185060014e-06</t>
  </si>
  <si>
    <t>1.46579799546391</t>
  </si>
  <si>
    <t>3.37358518146064e-05</t>
  </si>
  <si>
    <t>1.46510832394781</t>
  </si>
  <si>
    <t>0.0314125274501705</t>
  </si>
  <si>
    <t>1.46286645601579</t>
  </si>
  <si>
    <t>0.00695422974515083</t>
  </si>
  <si>
    <t>1.46105873970157</t>
  </si>
  <si>
    <t>4.20029851770519e-05</t>
  </si>
  <si>
    <t>1.46084057313318</t>
  </si>
  <si>
    <t>0.00116520502110719</t>
  </si>
  <si>
    <t>1.45824902370345</t>
  </si>
  <si>
    <t>0.000602790248413077</t>
  </si>
  <si>
    <t>1.45503503406727</t>
  </si>
  <si>
    <t>0.000284830271555461</t>
  </si>
  <si>
    <t>1.45437816572214</t>
  </si>
  <si>
    <t>8.6838829603468e-05</t>
  </si>
  <si>
    <t>1.45360838679833</t>
  </si>
  <si>
    <t>1.79118168490382e-05</t>
  </si>
  <si>
    <t>Agpat3</t>
  </si>
  <si>
    <t>1.44998430040421</t>
  </si>
  <si>
    <t>0.00168497635730437</t>
  </si>
  <si>
    <t>1.43368068887309</t>
  </si>
  <si>
    <t>9.45692217429335e-05</t>
  </si>
  <si>
    <t>Gnrh1</t>
  </si>
  <si>
    <t>1.43354220621037</t>
  </si>
  <si>
    <t>0.0124420141934923</t>
  </si>
  <si>
    <t>1.43080480001114</t>
  </si>
  <si>
    <t>0.00400675625700115</t>
  </si>
  <si>
    <t>Setdb2</t>
  </si>
  <si>
    <t>1.42385263808838</t>
  </si>
  <si>
    <t>0.000309577068752285</t>
  </si>
  <si>
    <t>1.41960017798591</t>
  </si>
  <si>
    <t>0.000432177927117349</t>
  </si>
  <si>
    <t>Abcc2</t>
  </si>
  <si>
    <t>1.41663614319051</t>
  </si>
  <si>
    <t>0.00068062303730867</t>
  </si>
  <si>
    <t>1.4161722192331</t>
  </si>
  <si>
    <t>0.00357278380467571</t>
  </si>
  <si>
    <t>1.41242253020033</t>
  </si>
  <si>
    <t>0.000144563426345768</t>
  </si>
  <si>
    <t>1.41211812474317</t>
  </si>
  <si>
    <t>0.00927229668449196</t>
  </si>
  <si>
    <t>1.40859367611862</t>
  </si>
  <si>
    <t>2.64674443542081e-06</t>
  </si>
  <si>
    <t>Rgs8</t>
  </si>
  <si>
    <t>1.40857274740956</t>
  </si>
  <si>
    <t>0.0201913857070631</t>
  </si>
  <si>
    <t>1.40720804383038</t>
  </si>
  <si>
    <t>4.97536238321999e-11</t>
  </si>
  <si>
    <t>1.39958151056372</t>
  </si>
  <si>
    <t>0.00191599670333186</t>
  </si>
  <si>
    <t>1.39575559925612</t>
  </si>
  <si>
    <t>0.0240127305919641</t>
  </si>
  <si>
    <t>1.39422061767594</t>
  </si>
  <si>
    <t>0.00187984059886561</t>
  </si>
  <si>
    <t>1.39352402159835</t>
  </si>
  <si>
    <t>0.00467157950031938</t>
  </si>
  <si>
    <t>Hdac11</t>
  </si>
  <si>
    <t>1.38407623990267</t>
  </si>
  <si>
    <t>1.43862275832708e-08</t>
  </si>
  <si>
    <t>Cd244a</t>
  </si>
  <si>
    <t>1.38401699314771</t>
  </si>
  <si>
    <t>0.015119989688036</t>
  </si>
  <si>
    <t>1.38364712623277</t>
  </si>
  <si>
    <t>2.35422699926492e-07</t>
  </si>
  <si>
    <t>Dkk4</t>
  </si>
  <si>
    <t>1.37578320082527</t>
  </si>
  <si>
    <t>0.0439142665182938</t>
  </si>
  <si>
    <t>Adam4</t>
  </si>
  <si>
    <t>1.3741838331996</t>
  </si>
  <si>
    <t>0.00848222171008825</t>
  </si>
  <si>
    <t>1.36992253222503</t>
  </si>
  <si>
    <t>0.00100784565777624</t>
  </si>
  <si>
    <t>1.36934532545857</t>
  </si>
  <si>
    <t>0.0157905969028176</t>
  </si>
  <si>
    <t>1.36908729808322</t>
  </si>
  <si>
    <t>0.000506015347342166</t>
  </si>
  <si>
    <t>1.36873194316398</t>
  </si>
  <si>
    <t>0.0158992219252961</t>
  </si>
  <si>
    <t>1.36851126931156</t>
  </si>
  <si>
    <t>6.73781078435858e-07</t>
  </si>
  <si>
    <t>1.36720222461544</t>
  </si>
  <si>
    <t>5.63633175432487e-06</t>
  </si>
  <si>
    <t>1.36608675957401</t>
  </si>
  <si>
    <t>0.0012328353809751</t>
  </si>
  <si>
    <t>1.36590241789453</t>
  </si>
  <si>
    <t>3.3707626384895e-09</t>
  </si>
  <si>
    <t>Cyb5r3</t>
  </si>
  <si>
    <t>1.36549751979158</t>
  </si>
  <si>
    <t>0.00118311283509885</t>
  </si>
  <si>
    <t>1.3625137558287</t>
  </si>
  <si>
    <t>0.000361798770156694</t>
  </si>
  <si>
    <t>1.35973497502612</t>
  </si>
  <si>
    <t>0.00336395132915857</t>
  </si>
  <si>
    <t>Klf15</t>
  </si>
  <si>
    <t>1.35972600909472</t>
  </si>
  <si>
    <t>0.0120820924800048</t>
  </si>
  <si>
    <t>Xpot</t>
  </si>
  <si>
    <t>1.35927858846909</t>
  </si>
  <si>
    <t>2.69136972394316e-05</t>
  </si>
  <si>
    <t>1.35837931914634</t>
  </si>
  <si>
    <t>2.35884769490112e-06</t>
  </si>
  <si>
    <t>Tafa3</t>
  </si>
  <si>
    <t>1.35079624570944</t>
  </si>
  <si>
    <t>2.54251999198952e-05</t>
  </si>
  <si>
    <t>1.35011165497673</t>
  </si>
  <si>
    <t>0.00168682259571242</t>
  </si>
  <si>
    <t>Cox15</t>
  </si>
  <si>
    <t>1.34402432674945</t>
  </si>
  <si>
    <t>0.000482968748442405</t>
  </si>
  <si>
    <t>1.34257208129609</t>
  </si>
  <si>
    <t>0.00215576421999742</t>
  </si>
  <si>
    <t>Sec22c</t>
  </si>
  <si>
    <t>1.34035435850631</t>
  </si>
  <si>
    <t>0.000160281311504711</t>
  </si>
  <si>
    <t>1.33676554053043</t>
  </si>
  <si>
    <t>7.11286722225534e-06</t>
  </si>
  <si>
    <t>1.33451619949681</t>
  </si>
  <si>
    <t>0.029453500205121</t>
  </si>
  <si>
    <t>Slc6a19os</t>
  </si>
  <si>
    <t>1.32698091172395</t>
  </si>
  <si>
    <t>0.00712774482284783</t>
  </si>
  <si>
    <t>Slc23a2</t>
  </si>
  <si>
    <t>1.32629269517798</t>
  </si>
  <si>
    <t>4.01960530825941e-07</t>
  </si>
  <si>
    <t>Zfp108</t>
  </si>
  <si>
    <t>1.32498776793304</t>
  </si>
  <si>
    <t>0.0108266312358392</t>
  </si>
  <si>
    <t>Kcnc1</t>
  </si>
  <si>
    <t>1.32185689805744</t>
  </si>
  <si>
    <t>0.0291882770743753</t>
  </si>
  <si>
    <t>1.32176046396007</t>
  </si>
  <si>
    <t>0.00328645047931685</t>
  </si>
  <si>
    <t>1.31664305098559</t>
  </si>
  <si>
    <t>6.20720850253732e-09</t>
  </si>
  <si>
    <t>1.31635336868783</t>
  </si>
  <si>
    <t>0.039261490626501</t>
  </si>
  <si>
    <t>Cfap74</t>
  </si>
  <si>
    <t>1.31284589058733</t>
  </si>
  <si>
    <t>0.0200124065983294</t>
  </si>
  <si>
    <t>1.31274450703196</t>
  </si>
  <si>
    <t>0.000461994837038703</t>
  </si>
  <si>
    <t>Rev1</t>
  </si>
  <si>
    <t>1.31251927168906</t>
  </si>
  <si>
    <t>0.000784488675259724</t>
  </si>
  <si>
    <t>Cd81</t>
  </si>
  <si>
    <t>1.31004210031392</t>
  </si>
  <si>
    <t>2.2752783711891e-10</t>
  </si>
  <si>
    <t>1.30618152500468</t>
  </si>
  <si>
    <t>0.0139446897779998</t>
  </si>
  <si>
    <t>1.30353312175318</t>
  </si>
  <si>
    <t>0.000586486324041329</t>
  </si>
  <si>
    <t>1.30022426905256</t>
  </si>
  <si>
    <t>0.00685729084355587</t>
  </si>
  <si>
    <t>1.29790534739629</t>
  </si>
  <si>
    <t>0.00350692670355346</t>
  </si>
  <si>
    <t>1.29701685284229</t>
  </si>
  <si>
    <t>0.00274854454324206</t>
  </si>
  <si>
    <t>1.29633162768178</t>
  </si>
  <si>
    <t>0.0177195208796623</t>
  </si>
  <si>
    <t>1.29591353835163</t>
  </si>
  <si>
    <t>0.00704231665421191</t>
  </si>
  <si>
    <t>1.29298099146132</t>
  </si>
  <si>
    <t>0.0028715311822506</t>
  </si>
  <si>
    <t>1.2887492099435</t>
  </si>
  <si>
    <t>0.0103532414548391</t>
  </si>
  <si>
    <t>1.28867001572621</t>
  </si>
  <si>
    <t>1.87078747734972e-07</t>
  </si>
  <si>
    <t>1.28860799685764</t>
  </si>
  <si>
    <t>0.00822586597023779</t>
  </si>
  <si>
    <t>Srcap</t>
  </si>
  <si>
    <t>1.28808707928237</t>
  </si>
  <si>
    <t>0.0269044858389158</t>
  </si>
  <si>
    <t>Nat8f4</t>
  </si>
  <si>
    <t>1.2872828802193</t>
  </si>
  <si>
    <t>7.93464639824127e-05</t>
  </si>
  <si>
    <t>1.28174373435903</t>
  </si>
  <si>
    <t>0.00826279086223933</t>
  </si>
  <si>
    <t>Zfp930</t>
  </si>
  <si>
    <t>1.28098214971295</t>
  </si>
  <si>
    <t>0.000315758162875569</t>
  </si>
  <si>
    <t>1.27949100512571</t>
  </si>
  <si>
    <t>0.00345401866090208</t>
  </si>
  <si>
    <t>1.27816728064391</t>
  </si>
  <si>
    <t>0.000155899957917748</t>
  </si>
  <si>
    <t>Mterf2</t>
  </si>
  <si>
    <t>1.27780525181388</t>
  </si>
  <si>
    <t>2.19453120123194e-05</t>
  </si>
  <si>
    <t>Tnfrsf23</t>
  </si>
  <si>
    <t>1.27541351158885</t>
  </si>
  <si>
    <t>0.0202884760145909</t>
  </si>
  <si>
    <t>Tmem143</t>
  </si>
  <si>
    <t>1.27452795146435</t>
  </si>
  <si>
    <t>1.90336043426434e-07</t>
  </si>
  <si>
    <t>Xdh</t>
  </si>
  <si>
    <t>1.27309013231128</t>
  </si>
  <si>
    <t>0.000833460569838351</t>
  </si>
  <si>
    <t>1.27283667377815</t>
  </si>
  <si>
    <t>0.0148919611696858</t>
  </si>
  <si>
    <t>1.27200558157725</t>
  </si>
  <si>
    <t>0.00543449439380464</t>
  </si>
  <si>
    <t>Degs1</t>
  </si>
  <si>
    <t>1.27098670264247</t>
  </si>
  <si>
    <t>0.000125000402684725</t>
  </si>
  <si>
    <t>1.27085221282619</t>
  </si>
  <si>
    <t>0.000894274125262023</t>
  </si>
  <si>
    <t>1.27074571948311</t>
  </si>
  <si>
    <t>0.0024989496458649</t>
  </si>
  <si>
    <t>1.27056327486319</t>
  </si>
  <si>
    <t>0.00328364604891498</t>
  </si>
  <si>
    <t>1.27008967249004</t>
  </si>
  <si>
    <t>1.20975204541586e-06</t>
  </si>
  <si>
    <t>1.26654600641219</t>
  </si>
  <si>
    <t>0.0135023615464071</t>
  </si>
  <si>
    <t>1.26558885483163</t>
  </si>
  <si>
    <t>2.68131109630128e-07</t>
  </si>
  <si>
    <t>Phf11c</t>
  </si>
  <si>
    <t>1.26540708838464</t>
  </si>
  <si>
    <t>0.00758837398516317</t>
  </si>
  <si>
    <t>1.26451793465507</t>
  </si>
  <si>
    <t>0.000364622084610397</t>
  </si>
  <si>
    <t>1.26182375231958</t>
  </si>
  <si>
    <t>0.000928307435214081</t>
  </si>
  <si>
    <t>1.25922001870143</t>
  </si>
  <si>
    <t>0.00475659867452344</t>
  </si>
  <si>
    <t>1.25903252619119</t>
  </si>
  <si>
    <t>0.00150018378400693</t>
  </si>
  <si>
    <t>1.25851463767691</t>
  </si>
  <si>
    <t>0.000208629833021875</t>
  </si>
  <si>
    <t>Acrbp</t>
  </si>
  <si>
    <t>1.25702592922091</t>
  </si>
  <si>
    <t>0.00345042728176976</t>
  </si>
  <si>
    <t>1.25666532567078</t>
  </si>
  <si>
    <t>0.0260917640581545</t>
  </si>
  <si>
    <t>1.25523851937988</t>
  </si>
  <si>
    <t>0.0207922523841218</t>
  </si>
  <si>
    <t>Asb13</t>
  </si>
  <si>
    <t>1.25286774591097</t>
  </si>
  <si>
    <t>0.000373025535913862</t>
  </si>
  <si>
    <t>1.25275993777595</t>
  </si>
  <si>
    <t>0.042769255069292</t>
  </si>
  <si>
    <t>Zfp871</t>
  </si>
  <si>
    <t>1.24896043508004</t>
  </si>
  <si>
    <t>1.70054689810418e-05</t>
  </si>
  <si>
    <t>1.24894400792064</t>
  </si>
  <si>
    <t>0.00416252649828142</t>
  </si>
  <si>
    <t>1.24816346374026</t>
  </si>
  <si>
    <t>0.000439546077275288</t>
  </si>
  <si>
    <t>Rps6kl1</t>
  </si>
  <si>
    <t>1.24798261383611</t>
  </si>
  <si>
    <t>0.00154322260869572</t>
  </si>
  <si>
    <t>Itgae</t>
  </si>
  <si>
    <t>1.24720065081926</t>
  </si>
  <si>
    <t>0.046006310642333</t>
  </si>
  <si>
    <t>Zcchc4</t>
  </si>
  <si>
    <t>1.24302623246379</t>
  </si>
  <si>
    <t>1.02521896882309e-05</t>
  </si>
  <si>
    <t>1.23934428484078</t>
  </si>
  <si>
    <t>0.0184105972828648</t>
  </si>
  <si>
    <t>1.23859331591437</t>
  </si>
  <si>
    <t>0.00422204046300678</t>
  </si>
  <si>
    <t>1.23700900954483</t>
  </si>
  <si>
    <t>5.90220611004811e-06</t>
  </si>
  <si>
    <t>Wdpcp</t>
  </si>
  <si>
    <t>1.23694864460544</t>
  </si>
  <si>
    <t>0.0265112992932643</t>
  </si>
  <si>
    <t>1.23431191146783</t>
  </si>
  <si>
    <t>0.0036159017767288</t>
  </si>
  <si>
    <t>Vps37a</t>
  </si>
  <si>
    <t>1.23429471248821</t>
  </si>
  <si>
    <t>2.07147402262767e-06</t>
  </si>
  <si>
    <t>1.23336355213028</t>
  </si>
  <si>
    <t>0.0187189908449907</t>
  </si>
  <si>
    <t>Tdp2</t>
  </si>
  <si>
    <t>1.2300749131989</t>
  </si>
  <si>
    <t>0.000556719840611106</t>
  </si>
  <si>
    <t>Zfp97</t>
  </si>
  <si>
    <t>1.2289500323561</t>
  </si>
  <si>
    <t>0.00189772402551648</t>
  </si>
  <si>
    <t>Amt</t>
  </si>
  <si>
    <t>1.2288853252918</t>
  </si>
  <si>
    <t>0.00496575291288755</t>
  </si>
  <si>
    <t>1.2281593751679</t>
  </si>
  <si>
    <t>0.00199625328615735</t>
  </si>
  <si>
    <t>Bpnt1</t>
  </si>
  <si>
    <t>1.22658870650937</t>
  </si>
  <si>
    <t>0.000168129556142444</t>
  </si>
  <si>
    <t>1.22429052451058</t>
  </si>
  <si>
    <t>0.000492224238102619</t>
  </si>
  <si>
    <t>1.22339539686324</t>
  </si>
  <si>
    <t>2.82530678354686e-05</t>
  </si>
  <si>
    <t>1.22203590485199</t>
  </si>
  <si>
    <t>2.3768321416625e-05</t>
  </si>
  <si>
    <t>1.22168184367809</t>
  </si>
  <si>
    <t>2.77736325690615e-05</t>
  </si>
  <si>
    <t>1.21941372244769</t>
  </si>
  <si>
    <t>0.00801093530683999</t>
  </si>
  <si>
    <t>1.21806026022469</t>
  </si>
  <si>
    <t>0.0110448498189271</t>
  </si>
  <si>
    <t>1.21805322068846</t>
  </si>
  <si>
    <t>0.00287832585388916</t>
  </si>
  <si>
    <t>1.21724009702421</t>
  </si>
  <si>
    <t>0.0150682106785266</t>
  </si>
  <si>
    <t>1.21705163365554</t>
  </si>
  <si>
    <t>0.000854057811979553</t>
  </si>
  <si>
    <t>1.21645765380801</t>
  </si>
  <si>
    <t>0.014805768455456</t>
  </si>
  <si>
    <t>1.21370875888155</t>
  </si>
  <si>
    <t>0.000155313047422206</t>
  </si>
  <si>
    <t>Zfp273</t>
  </si>
  <si>
    <t>1.20925191193845</t>
  </si>
  <si>
    <t>0.00119328179844946</t>
  </si>
  <si>
    <t>1.20840118486504</t>
  </si>
  <si>
    <t>1.86702554410422e-07</t>
  </si>
  <si>
    <t>Entpd7</t>
  </si>
  <si>
    <t>1.20671865143177</t>
  </si>
  <si>
    <t>0.0121144118361251</t>
  </si>
  <si>
    <t>1.20529876764618</t>
  </si>
  <si>
    <t>0.00191624323646946</t>
  </si>
  <si>
    <t>Grhpr</t>
  </si>
  <si>
    <t>1.20391042918115</t>
  </si>
  <si>
    <t>2.11573921881492e-06</t>
  </si>
  <si>
    <t>1.20259914948102</t>
  </si>
  <si>
    <t>0.00112806969879012</t>
  </si>
  <si>
    <t>1.19730326910554</t>
  </si>
  <si>
    <t>7.25616627504439e-06</t>
  </si>
  <si>
    <t>1.19606170524038</t>
  </si>
  <si>
    <t>3.93536121175964e-06</t>
  </si>
  <si>
    <t>1.1938090664877</t>
  </si>
  <si>
    <t>0.0158643801372333</t>
  </si>
  <si>
    <t>1.19373347509903</t>
  </si>
  <si>
    <t>0.0276908416131141</t>
  </si>
  <si>
    <t>1.19139087111544</t>
  </si>
  <si>
    <t>0.00366302131855623</t>
  </si>
  <si>
    <t>AI480526</t>
  </si>
  <si>
    <t>1.19117968204413</t>
  </si>
  <si>
    <t>0.0131289645834386</t>
  </si>
  <si>
    <t>Gphn</t>
  </si>
  <si>
    <t>1.19032487571341</t>
  </si>
  <si>
    <t>6.48240096277303e-05</t>
  </si>
  <si>
    <t>1.1880470223015</t>
  </si>
  <si>
    <t>0.000243767651589819</t>
  </si>
  <si>
    <t>1.18346979085137</t>
  </si>
  <si>
    <t>0.00236907774355385</t>
  </si>
  <si>
    <t>Zfp825</t>
  </si>
  <si>
    <t>1.18133363620472</t>
  </si>
  <si>
    <t>0.000299611206533869</t>
  </si>
  <si>
    <t>Rdh10</t>
  </si>
  <si>
    <t>1.18105060121443</t>
  </si>
  <si>
    <t>3.47824835718709e-05</t>
  </si>
  <si>
    <t>1.17977114262072</t>
  </si>
  <si>
    <t>0.00476222754944772</t>
  </si>
  <si>
    <t>1.17969617034341</t>
  </si>
  <si>
    <t>0.00486034005246797</t>
  </si>
  <si>
    <t>1.17867602634484</t>
  </si>
  <si>
    <t>0.0043188499921981</t>
  </si>
  <si>
    <t>1.17847266595861</t>
  </si>
  <si>
    <t>0.00480180593918267</t>
  </si>
  <si>
    <t>1.1753942671927</t>
  </si>
  <si>
    <t>8.86922577474158e-05</t>
  </si>
  <si>
    <t>Snx18</t>
  </si>
  <si>
    <t>1.17478867309349</t>
  </si>
  <si>
    <t>4.89762185577885e-09</t>
  </si>
  <si>
    <t>1.17461982188031</t>
  </si>
  <si>
    <t>8.14298046243469e-05</t>
  </si>
  <si>
    <t>Spata13</t>
  </si>
  <si>
    <t>1.17089123664533</t>
  </si>
  <si>
    <t>4.55985283672634e-08</t>
  </si>
  <si>
    <t>Praf2</t>
  </si>
  <si>
    <t>1.17016883008978</t>
  </si>
  <si>
    <t>2.22532292598531e-06</t>
  </si>
  <si>
    <t>1.16990346955335</t>
  </si>
  <si>
    <t>0.00401581542362335</t>
  </si>
  <si>
    <t>1.16855643021716</t>
  </si>
  <si>
    <t>0.0415994458973586</t>
  </si>
  <si>
    <t>Fut8</t>
  </si>
  <si>
    <t>1.16307642440544</t>
  </si>
  <si>
    <t>3.42619507014985e-05</t>
  </si>
  <si>
    <t>1.16148276493501</t>
  </si>
  <si>
    <t>0.000169165735754106</t>
  </si>
  <si>
    <t>Dcun1d4</t>
  </si>
  <si>
    <t>1.16035014783875</t>
  </si>
  <si>
    <t>0.000264250550311328</t>
  </si>
  <si>
    <t>Plut</t>
  </si>
  <si>
    <t>1.1600980529507</t>
  </si>
  <si>
    <t>0.0178274158799443</t>
  </si>
  <si>
    <t>Usp35</t>
  </si>
  <si>
    <t>1.15869195083565</t>
  </si>
  <si>
    <t>0.02348186117427</t>
  </si>
  <si>
    <t>1.15082066413413</t>
  </si>
  <si>
    <t>0.000374923966285712</t>
  </si>
  <si>
    <t>1.14977322948401</t>
  </si>
  <si>
    <t>0.00733326885688769</t>
  </si>
  <si>
    <t>1.14846223547545</t>
  </si>
  <si>
    <t>0.0117092190009778</t>
  </si>
  <si>
    <t>1.1469950956448</t>
  </si>
  <si>
    <t>0.000828995571840446</t>
  </si>
  <si>
    <t>Setd4</t>
  </si>
  <si>
    <t>1.14689104877871</t>
  </si>
  <si>
    <t>0.0261374847350197</t>
  </si>
  <si>
    <t>Strip2</t>
  </si>
  <si>
    <t>1.14567306635943</t>
  </si>
  <si>
    <t>0.00161066268494072</t>
  </si>
  <si>
    <t>1.14531147842095</t>
  </si>
  <si>
    <t>2.27812228260017e-05</t>
  </si>
  <si>
    <t>1.14520156395008</t>
  </si>
  <si>
    <t>4.89218064573526e-06</t>
  </si>
  <si>
    <t>mt-Nd2</t>
  </si>
  <si>
    <t>1.14515215706101</t>
  </si>
  <si>
    <t>0.00772297864540028</t>
  </si>
  <si>
    <t>Zfp119b</t>
  </si>
  <si>
    <t>1.14267092294856</t>
  </si>
  <si>
    <t>0.014723991484148</t>
  </si>
  <si>
    <t>Ttll3</t>
  </si>
  <si>
    <t>1.14212082693065</t>
  </si>
  <si>
    <t>5.52335999111744e-05</t>
  </si>
  <si>
    <t>Cdip1</t>
  </si>
  <si>
    <t>1.13712534840981</t>
  </si>
  <si>
    <t>0.000533960743521602</t>
  </si>
  <si>
    <t>1.13561441238212</t>
  </si>
  <si>
    <t>0.0306667575134381</t>
  </si>
  <si>
    <t>1.13055524992016</t>
  </si>
  <si>
    <t>0.000691293602105195</t>
  </si>
  <si>
    <t>Trim30a</t>
  </si>
  <si>
    <t>1.12989482561911</t>
  </si>
  <si>
    <t>0.0255413752257005</t>
  </si>
  <si>
    <t>1.12915954169416</t>
  </si>
  <si>
    <t>0.0200238075410661</t>
  </si>
  <si>
    <t>Ric1</t>
  </si>
  <si>
    <t>1.12771691822561</t>
  </si>
  <si>
    <t>0.000722582411422564</t>
  </si>
  <si>
    <t>Dynlt1f</t>
  </si>
  <si>
    <t>1.12571037910026</t>
  </si>
  <si>
    <t>6.40145010366961e-06</t>
  </si>
  <si>
    <t>1.12568618596308</t>
  </si>
  <si>
    <t>0.000632223237939563</t>
  </si>
  <si>
    <t>Rsad1</t>
  </si>
  <si>
    <t>1.12544320483463</t>
  </si>
  <si>
    <t>0.0172162015516912</t>
  </si>
  <si>
    <t>Emc9</t>
  </si>
  <si>
    <t>1.12446597907232</t>
  </si>
  <si>
    <t>6.19685757220634e-05</t>
  </si>
  <si>
    <t>1.12329731075135</t>
  </si>
  <si>
    <t>0.0123051750030697</t>
  </si>
  <si>
    <t>1.12267916785602</t>
  </si>
  <si>
    <t>0.00248950125954105</t>
  </si>
  <si>
    <t>1.12231566160641</t>
  </si>
  <si>
    <t>0.0105204292731916</t>
  </si>
  <si>
    <t>1.12119521870922</t>
  </si>
  <si>
    <t>0.00511187729860865</t>
  </si>
  <si>
    <t>1.12104844239362</t>
  </si>
  <si>
    <t>0.0319637205061205</t>
  </si>
  <si>
    <t>Fbxo44</t>
  </si>
  <si>
    <t>1.11905826509797</t>
  </si>
  <si>
    <t>0.00105252729776353</t>
  </si>
  <si>
    <t>Ddc</t>
  </si>
  <si>
    <t>1.11829372787961</t>
  </si>
  <si>
    <t>0.00556273949451649</t>
  </si>
  <si>
    <t>1.11755549006796</t>
  </si>
  <si>
    <t>0.000125945990260203</t>
  </si>
  <si>
    <t>1.11541020488857</t>
  </si>
  <si>
    <t>0.00106553702706859</t>
  </si>
  <si>
    <t>Slc37a4</t>
  </si>
  <si>
    <t>1.11448178629001</t>
  </si>
  <si>
    <t>0.0025950390778581</t>
  </si>
  <si>
    <t>Scarf1</t>
  </si>
  <si>
    <t>1.11349992717961</t>
  </si>
  <si>
    <t>0.000197722566553919</t>
  </si>
  <si>
    <t>1.11338010743692</t>
  </si>
  <si>
    <t>0.00132053234398901</t>
  </si>
  <si>
    <t>Mbip</t>
  </si>
  <si>
    <t>1.11310117559133</t>
  </si>
  <si>
    <t>0.00112418280312369</t>
  </si>
  <si>
    <t>1.11254701334106</t>
  </si>
  <si>
    <t>0.00342361466162507</t>
  </si>
  <si>
    <t>Ireb2</t>
  </si>
  <si>
    <t>1.11247895938565</t>
  </si>
  <si>
    <t>0.000183615641195692</t>
  </si>
  <si>
    <t>1.11127341061581</t>
  </si>
  <si>
    <t>0.0091271986531358</t>
  </si>
  <si>
    <t>1.10658837281477</t>
  </si>
  <si>
    <t>0.000190327975376328</t>
  </si>
  <si>
    <t>1.10423092805407</t>
  </si>
  <si>
    <t>0.0120537674856008</t>
  </si>
  <si>
    <t>Ptpn18</t>
  </si>
  <si>
    <t>1.10282551120525</t>
  </si>
  <si>
    <t>0.00287253563306965</t>
  </si>
  <si>
    <t>Gas2</t>
  </si>
  <si>
    <t>1.10240645999289</t>
  </si>
  <si>
    <t>0.00532374705518514</t>
  </si>
  <si>
    <t>1.09926806635971</t>
  </si>
  <si>
    <t>0.0484223297507641</t>
  </si>
  <si>
    <t>Mro</t>
  </si>
  <si>
    <t>1.09781113272361</t>
  </si>
  <si>
    <t>0.00893113164412073</t>
  </si>
  <si>
    <t>Mtx3</t>
  </si>
  <si>
    <t>1.09491394058116</t>
  </si>
  <si>
    <t>0.000590123268847741</t>
  </si>
  <si>
    <t>Fbxl9</t>
  </si>
  <si>
    <t>1.09406434894758</t>
  </si>
  <si>
    <t>0.0417444297156817</t>
  </si>
  <si>
    <t>1.0929576345123</t>
  </si>
  <si>
    <t>0.00151070504649304</t>
  </si>
  <si>
    <t>1.0916039175801</t>
  </si>
  <si>
    <t>0.0077138492425674</t>
  </si>
  <si>
    <t>1.09140092108726</t>
  </si>
  <si>
    <t>0.00200130298882882</t>
  </si>
  <si>
    <t>1.08903949509197</t>
  </si>
  <si>
    <t>0.0361107633415765</t>
  </si>
  <si>
    <t>1.0882911656825</t>
  </si>
  <si>
    <t>0.0011167116369596</t>
  </si>
  <si>
    <t>Apoo-ps</t>
  </si>
  <si>
    <t>1.08809254415714</t>
  </si>
  <si>
    <t>0.0313445339267706</t>
  </si>
  <si>
    <t>Ahsa2</t>
  </si>
  <si>
    <t>1.08802241880694</t>
  </si>
  <si>
    <t>0.000287164100759109</t>
  </si>
  <si>
    <t>1.08801300697163</t>
  </si>
  <si>
    <t>0.00550694999635429</t>
  </si>
  <si>
    <t>Sec24d</t>
  </si>
  <si>
    <t>1.08704053858977</t>
  </si>
  <si>
    <t>0.0174892739930468</t>
  </si>
  <si>
    <t>1.08696712930472</t>
  </si>
  <si>
    <t>0.000127658245712263</t>
  </si>
  <si>
    <t>L2hgdh</t>
  </si>
  <si>
    <t>1.08663993215857</t>
  </si>
  <si>
    <t>4.72040317085782e-05</t>
  </si>
  <si>
    <t>Tmem161b</t>
  </si>
  <si>
    <t>1.08552862184394</t>
  </si>
  <si>
    <t>5.59483440435112e-05</t>
  </si>
  <si>
    <t>Vps18</t>
  </si>
  <si>
    <t>1.08542462547384</t>
  </si>
  <si>
    <t>3.80467744147239e-07</t>
  </si>
  <si>
    <t>Fancf</t>
  </si>
  <si>
    <t>1.07814713455544</t>
  </si>
  <si>
    <t>0.00235895320567693</t>
  </si>
  <si>
    <t>1.07811086660371</t>
  </si>
  <si>
    <t>2.78447966204215e-06</t>
  </si>
  <si>
    <t>1.07703572616087</t>
  </si>
  <si>
    <t>0.0003244255080953</t>
  </si>
  <si>
    <t>1.07612960935522</t>
  </si>
  <si>
    <t>0.0238606758476053</t>
  </si>
  <si>
    <t>1.07374401178362</t>
  </si>
  <si>
    <t>0.0107477952721231</t>
  </si>
  <si>
    <t>1.07373591315659</t>
  </si>
  <si>
    <t>8.1085973004374e-06</t>
  </si>
  <si>
    <t>Pcgf5</t>
  </si>
  <si>
    <t>1.07366223358508</t>
  </si>
  <si>
    <t>0.00206360033794626</t>
  </si>
  <si>
    <t>1.07164288210225</t>
  </si>
  <si>
    <t>0.000429065179559673</t>
  </si>
  <si>
    <t>1.06969842806539</t>
  </si>
  <si>
    <t>0.00783916136355879</t>
  </si>
  <si>
    <t>Mertk</t>
  </si>
  <si>
    <t>1.06932249893222</t>
  </si>
  <si>
    <t>0.00374525096989331</t>
  </si>
  <si>
    <t>Rmdn2</t>
  </si>
  <si>
    <t>1.06899862432258</t>
  </si>
  <si>
    <t>0.0104914633529425</t>
  </si>
  <si>
    <t>Klhl24</t>
  </si>
  <si>
    <t>1.06441714565147</t>
  </si>
  <si>
    <t>3.05379880149571e-07</t>
  </si>
  <si>
    <t>1.06391818558932</t>
  </si>
  <si>
    <t>0.000543939065332037</t>
  </si>
  <si>
    <t>1.06166242657059</t>
  </si>
  <si>
    <t>0.000663179535052829</t>
  </si>
  <si>
    <t>Gin1</t>
  </si>
  <si>
    <t>1.06093778377056</t>
  </si>
  <si>
    <t>0.00216495876751825</t>
  </si>
  <si>
    <t>1.05814859217079</t>
  </si>
  <si>
    <t>0.0468778806913987</t>
  </si>
  <si>
    <t>Bmx</t>
  </si>
  <si>
    <t>1.05721342149822</t>
  </si>
  <si>
    <t>0.0244060360488995</t>
  </si>
  <si>
    <t>1.05719679114543</t>
  </si>
  <si>
    <t>0.000329885013176045</t>
  </si>
  <si>
    <t>1.05676947464986</t>
  </si>
  <si>
    <t>0.0448244162309911</t>
  </si>
  <si>
    <t>1.05552793304692</t>
  </si>
  <si>
    <t>0.000582700318197001</t>
  </si>
  <si>
    <t>1.05410265664787</t>
  </si>
  <si>
    <t>0.00247205283082118</t>
  </si>
  <si>
    <t>1.05356255668017</t>
  </si>
  <si>
    <t>0.011636241623795</t>
  </si>
  <si>
    <t>1.05169019127861</t>
  </si>
  <si>
    <t>0.00276209341530777</t>
  </si>
  <si>
    <t>1.04914840042356</t>
  </si>
  <si>
    <t>0.00116146908839612</t>
  </si>
  <si>
    <t>1.04889269257129</t>
  </si>
  <si>
    <t>0.00379273333288321</t>
  </si>
  <si>
    <t>1.04700269943838</t>
  </si>
  <si>
    <t>0.00145648466685261</t>
  </si>
  <si>
    <t>1.04393506648565</t>
  </si>
  <si>
    <t>0.00179237789678944</t>
  </si>
  <si>
    <t>1.04359411492878</t>
  </si>
  <si>
    <t>4.17569126126748e-07</t>
  </si>
  <si>
    <t>1.04358773612286</t>
  </si>
  <si>
    <t>0.00595241696214468</t>
  </si>
  <si>
    <t>1.0426769079563</t>
  </si>
  <si>
    <t>0.0366997569442692</t>
  </si>
  <si>
    <t>1.04203215019448</t>
  </si>
  <si>
    <t>0.0281175691568567</t>
  </si>
  <si>
    <t>Star</t>
  </si>
  <si>
    <t>1.04188471374296</t>
  </si>
  <si>
    <t>0.00317510328072134</t>
  </si>
  <si>
    <t>Zfp414</t>
  </si>
  <si>
    <t>1.0401339261958</t>
  </si>
  <si>
    <t>0.010670117762131</t>
  </si>
  <si>
    <t>1.03951613254686</t>
  </si>
  <si>
    <t>4.65490307689789e-05</t>
  </si>
  <si>
    <t>Gfod1</t>
  </si>
  <si>
    <t>1.03723668573382</t>
  </si>
  <si>
    <t>0.00223960080203315</t>
  </si>
  <si>
    <t>1.03696136837401</t>
  </si>
  <si>
    <t>0.0012806353961977</t>
  </si>
  <si>
    <t>Ndst1</t>
  </si>
  <si>
    <t>1.03608967353705</t>
  </si>
  <si>
    <t>0.0146416982150957</t>
  </si>
  <si>
    <t>Wars2</t>
  </si>
  <si>
    <t>1.0351588380908</t>
  </si>
  <si>
    <t>0.00331191536758747</t>
  </si>
  <si>
    <t>1.03271690642874</t>
  </si>
  <si>
    <t>0.00252992120923317</t>
  </si>
  <si>
    <t>1.03127944784141</t>
  </si>
  <si>
    <t>0.016772582787396</t>
  </si>
  <si>
    <t>1.02961213501691</t>
  </si>
  <si>
    <t>0.0172482126000985</t>
  </si>
  <si>
    <t>Tha1</t>
  </si>
  <si>
    <t>1.02917665336743</t>
  </si>
  <si>
    <t>0.000341361361756739</t>
  </si>
  <si>
    <t>Stk39</t>
  </si>
  <si>
    <t>1.02746548067969</t>
  </si>
  <si>
    <t>0.00230039385446702</t>
  </si>
  <si>
    <t>1.02686803001476</t>
  </si>
  <si>
    <t>0.00888429570373281</t>
  </si>
  <si>
    <t>1.02541902398835</t>
  </si>
  <si>
    <t>0.00400309006526915</t>
  </si>
  <si>
    <t>1.02341037268277</t>
  </si>
  <si>
    <t>0.0360387050276629</t>
  </si>
  <si>
    <t>1.02306233588438</t>
  </si>
  <si>
    <t>0.00882984977434009</t>
  </si>
  <si>
    <t>Dclre1c</t>
  </si>
  <si>
    <t>1.02275742388025</t>
  </si>
  <si>
    <t>0.0133674760729679</t>
  </si>
  <si>
    <t>1.02192199487767</t>
  </si>
  <si>
    <t>0.0170019537684669</t>
  </si>
  <si>
    <t>1.01899913327637</t>
  </si>
  <si>
    <t>0.000430634122697792</t>
  </si>
  <si>
    <t>Tyw1</t>
  </si>
  <si>
    <t>1.01801553675583</t>
  </si>
  <si>
    <t>2.66780094838127e-05</t>
  </si>
  <si>
    <t>Ahr</t>
  </si>
  <si>
    <t>1.01668484279957</t>
  </si>
  <si>
    <t>0.000629064035250951</t>
  </si>
  <si>
    <t>Capn15</t>
  </si>
  <si>
    <t>1.01609986381467</t>
  </si>
  <si>
    <t>0.00320397097784778</t>
  </si>
  <si>
    <t>Mfsd4b2</t>
  </si>
  <si>
    <t>1.01598660882266</t>
  </si>
  <si>
    <t>0.0023181502411637</t>
  </si>
  <si>
    <t>1.01498645008556</t>
  </si>
  <si>
    <t>0.003465529142831</t>
  </si>
  <si>
    <t>B2m</t>
  </si>
  <si>
    <t>1.01331041014798</t>
  </si>
  <si>
    <t>0.0168261604164675</t>
  </si>
  <si>
    <t>1.01265078847265</t>
  </si>
  <si>
    <t>0.000172006330835875</t>
  </si>
  <si>
    <t>Slc25a28</t>
  </si>
  <si>
    <t>1.01233906970406</t>
  </si>
  <si>
    <t>6.68796716848988e-05</t>
  </si>
  <si>
    <t>Frs3</t>
  </si>
  <si>
    <t>1.01198397280883</t>
  </si>
  <si>
    <t>0.0119566610588361</t>
  </si>
  <si>
    <t>Atg2b</t>
  </si>
  <si>
    <t>1.01123275175192</t>
  </si>
  <si>
    <t>4.39111002410256e-07</t>
  </si>
  <si>
    <t>1.01051450155954</t>
  </si>
  <si>
    <t>0.00341065827409307</t>
  </si>
  <si>
    <t>Pkm</t>
  </si>
  <si>
    <t>1.00938852946971</t>
  </si>
  <si>
    <t>7.60665792431544e-05</t>
  </si>
  <si>
    <t>1.00905379761657</t>
  </si>
  <si>
    <t>0.0469328060352127</t>
  </si>
  <si>
    <t>1.00800207608785</t>
  </si>
  <si>
    <t>0.0154387638060205</t>
  </si>
  <si>
    <t>1.00769889203061</t>
  </si>
  <si>
    <t>0.00014898060949104</t>
  </si>
  <si>
    <t>1.00621097086925</t>
  </si>
  <si>
    <t>0.00399961787175691</t>
  </si>
  <si>
    <t>0.010701862906097</t>
  </si>
  <si>
    <t>0.00387375768539762</t>
  </si>
  <si>
    <t>Ccdc87</t>
  </si>
  <si>
    <t>0.0104163903234744</t>
  </si>
  <si>
    <t>4.47268833228666e-05</t>
  </si>
  <si>
    <t>0.00756930639899347</t>
  </si>
  <si>
    <t>Elovl1</t>
  </si>
  <si>
    <t>0.000473137264751409</t>
  </si>
  <si>
    <t>0.0322892940356351</t>
  </si>
  <si>
    <t>Pde3b</t>
  </si>
  <si>
    <t>0.0116316835862919</t>
  </si>
  <si>
    <t>0.0431744390133386</t>
  </si>
  <si>
    <t>0.000364465859622855</t>
  </si>
  <si>
    <t>Il1r1</t>
  </si>
  <si>
    <t>0.0283897609662893</t>
  </si>
  <si>
    <t>Slfn5</t>
  </si>
  <si>
    <t>0.0148772924366565</t>
  </si>
  <si>
    <t>Nbeal2</t>
  </si>
  <si>
    <t>0.0145689114650955</t>
  </si>
  <si>
    <t>0.00289147253133208</t>
  </si>
  <si>
    <t>0.0103104769572616</t>
  </si>
  <si>
    <t>Rplp1</t>
  </si>
  <si>
    <t>0.00563670418468013</t>
  </si>
  <si>
    <t>Rpl31</t>
  </si>
  <si>
    <t>0.0160833921582279</t>
  </si>
  <si>
    <t>Trp53i11</t>
  </si>
  <si>
    <t>0.0222478566893146</t>
  </si>
  <si>
    <t>0.0255427650817053</t>
  </si>
  <si>
    <t>Tagln2</t>
  </si>
  <si>
    <t>5.12585480299542e-06</t>
  </si>
  <si>
    <t>0.0185297493355696</t>
  </si>
  <si>
    <t>0.0139175745841395</t>
  </si>
  <si>
    <t>0.0263572866097444</t>
  </si>
  <si>
    <t>Ltbp1</t>
  </si>
  <si>
    <t>0.00442179288016199</t>
  </si>
  <si>
    <t>0.00870798282754543</t>
  </si>
  <si>
    <t>0.0308080384052508</t>
  </si>
  <si>
    <t>0.00294365203366056</t>
  </si>
  <si>
    <t>4.32883862656603e-07</t>
  </si>
  <si>
    <t>0.000212884840759846</t>
  </si>
  <si>
    <t>0.0320682439092764</t>
  </si>
  <si>
    <t>0.000584986290332911</t>
  </si>
  <si>
    <t>3.24683913542435e-06</t>
  </si>
  <si>
    <t>0.0101953121345307</t>
  </si>
  <si>
    <t>0.0214478253734095</t>
  </si>
  <si>
    <t>0.000224757833148533</t>
  </si>
  <si>
    <t>0.00545317071197244</t>
  </si>
  <si>
    <t>0.00204949773895134</t>
  </si>
  <si>
    <t>0.0215321432815129</t>
  </si>
  <si>
    <t>Gsr</t>
  </si>
  <si>
    <t>0.000128500907863192</t>
  </si>
  <si>
    <t>Rpl28</t>
  </si>
  <si>
    <t>0.00234391131340251</t>
  </si>
  <si>
    <t>0.0194037753335927</t>
  </si>
  <si>
    <t>4.67816232658938e-05</t>
  </si>
  <si>
    <t>0.0294879154806188</t>
  </si>
  <si>
    <t>Slc45a4</t>
  </si>
  <si>
    <t>0.0292424626426432</t>
  </si>
  <si>
    <t>Tgm2</t>
  </si>
  <si>
    <t>0.00360771474996149</t>
  </si>
  <si>
    <t>Myo1c</t>
  </si>
  <si>
    <t>0.00260586930860294</t>
  </si>
  <si>
    <t>0.000814563238032956</t>
  </si>
  <si>
    <t>0.000202619623928149</t>
  </si>
  <si>
    <t>0.00273581705098791</t>
  </si>
  <si>
    <t>Elk1</t>
  </si>
  <si>
    <t>0.0323164714654579</t>
  </si>
  <si>
    <t>0.0338028894584908</t>
  </si>
  <si>
    <t>0.0173744593762457</t>
  </si>
  <si>
    <t>Vstm4</t>
  </si>
  <si>
    <t>0.0373557113642899</t>
  </si>
  <si>
    <t>2.45591396425933e-07</t>
  </si>
  <si>
    <t>4.1590059739382e-05</t>
  </si>
  <si>
    <t>0.00824340510961719</t>
  </si>
  <si>
    <t>0.0138621008277373</t>
  </si>
  <si>
    <t>0.00488270578074156</t>
  </si>
  <si>
    <t>Mrfap1</t>
  </si>
  <si>
    <t>3.25744946730694e-05</t>
  </si>
  <si>
    <t>0.0451661906161822</t>
  </si>
  <si>
    <t>0.000920674358963205</t>
  </si>
  <si>
    <t>0.0199370864062781</t>
  </si>
  <si>
    <t>8.00436465591162e-05</t>
  </si>
  <si>
    <t>0.000584912987515132</t>
  </si>
  <si>
    <t>Iars2</t>
  </si>
  <si>
    <t>0.00484324033734451</t>
  </si>
  <si>
    <t>Rack1</t>
  </si>
  <si>
    <t>0.00994491664558999</t>
  </si>
  <si>
    <t>0.0376191850753221</t>
  </si>
  <si>
    <t>0.0011666664595325</t>
  </si>
  <si>
    <t>Rpl13</t>
  </si>
  <si>
    <t>0.0125042963696326</t>
  </si>
  <si>
    <t>3.17244516023072e-07</t>
  </si>
  <si>
    <t>0.00595730489958575</t>
  </si>
  <si>
    <t>5.46573733617069e-05</t>
  </si>
  <si>
    <t>0.0179934032152505</t>
  </si>
  <si>
    <t>0.015221064654792</t>
  </si>
  <si>
    <t>0.000315744595180834</t>
  </si>
  <si>
    <t>5.90311563655783e-05</t>
  </si>
  <si>
    <t>Ablim3</t>
  </si>
  <si>
    <t>0.0477012297212362</t>
  </si>
  <si>
    <t>0.0121708985717667</t>
  </si>
  <si>
    <t>0.0103473256213728</t>
  </si>
  <si>
    <t>0.032594616753085</t>
  </si>
  <si>
    <t>0.000180781042254614</t>
  </si>
  <si>
    <t>0.0281640207499277</t>
  </si>
  <si>
    <t>0.0243785073997252</t>
  </si>
  <si>
    <t>0.024868731316622</t>
  </si>
  <si>
    <t>Msmo1</t>
  </si>
  <si>
    <t>0.00881660347363756</t>
  </si>
  <si>
    <t>0.00645577161910172</t>
  </si>
  <si>
    <t>0.00272671429957299</t>
  </si>
  <si>
    <t>Pgam5</t>
  </si>
  <si>
    <t>0.013898856240287</t>
  </si>
  <si>
    <t>Zfp1003</t>
  </si>
  <si>
    <t>0.0488543424957976</t>
  </si>
  <si>
    <t>Fbxl21</t>
  </si>
  <si>
    <t>0.0119702501814135</t>
  </si>
  <si>
    <t>Stk3</t>
  </si>
  <si>
    <t>4.87848575086589e-05</t>
  </si>
  <si>
    <t>Tbx3os2</t>
  </si>
  <si>
    <t>0.00710540830125134</t>
  </si>
  <si>
    <t>Smpd1</t>
  </si>
  <si>
    <t>0.000106443888426611</t>
  </si>
  <si>
    <t>0.0182519520318931</t>
  </si>
  <si>
    <t>0.00424894345541373</t>
  </si>
  <si>
    <t>0.000806764890605022</t>
  </si>
  <si>
    <t>Ldaf1</t>
  </si>
  <si>
    <t>3.15898456456642e-05</t>
  </si>
  <si>
    <t>Kctd10</t>
  </si>
  <si>
    <t>0.000257085892557137</t>
  </si>
  <si>
    <t>0.0154037600059726</t>
  </si>
  <si>
    <t>Anxa5</t>
  </si>
  <si>
    <t>0.00156209802219906</t>
  </si>
  <si>
    <t>0.000227207929572252</t>
  </si>
  <si>
    <t>Lhfpl6</t>
  </si>
  <si>
    <t>0.00258723158307942</t>
  </si>
  <si>
    <t>0.0121991152145684</t>
  </si>
  <si>
    <t>0.0385387935787819</t>
  </si>
  <si>
    <t>Tgfb3</t>
  </si>
  <si>
    <t>0.045212745393866</t>
  </si>
  <si>
    <t>0.0372047194555453</t>
  </si>
  <si>
    <t>8.94054659187199e-05</t>
  </si>
  <si>
    <t>Saal1</t>
  </si>
  <si>
    <t>0.0184991688438912</t>
  </si>
  <si>
    <t>Gbe1</t>
  </si>
  <si>
    <t>0.00381069003006664</t>
  </si>
  <si>
    <t>0.0122187942149502</t>
  </si>
  <si>
    <t>0.0339435016966913</t>
  </si>
  <si>
    <t>0.0118587106085075</t>
  </si>
  <si>
    <t>0.00544373056894656</t>
  </si>
  <si>
    <t>0.00307827353251287</t>
  </si>
  <si>
    <t>0.00205056623980112</t>
  </si>
  <si>
    <t>Thoc2l</t>
  </si>
  <si>
    <t>0.000374874094259351</t>
  </si>
  <si>
    <t>Bphl</t>
  </si>
  <si>
    <t>0.000547999131174029</t>
  </si>
  <si>
    <t>3.6752368761333e-05</t>
  </si>
  <si>
    <t>0.00646976848319443</t>
  </si>
  <si>
    <t>0.0173932207570162</t>
  </si>
  <si>
    <t>0.00704500297003604</t>
  </si>
  <si>
    <t>0.0178362243666473</t>
  </si>
  <si>
    <t>Cux1</t>
  </si>
  <si>
    <t>6.36997933454191e-05</t>
  </si>
  <si>
    <t>0.0263567298716815</t>
  </si>
  <si>
    <t>0.00017363192489114</t>
  </si>
  <si>
    <t>0.0376263148210676</t>
  </si>
  <si>
    <t>0.00554453671093839</t>
  </si>
  <si>
    <t>0.0344881881375156</t>
  </si>
  <si>
    <t>0.00138271316378224</t>
  </si>
  <si>
    <t>0.0199816577924779</t>
  </si>
  <si>
    <t>0.00187731805334252</t>
  </si>
  <si>
    <t>0.017446128485869</t>
  </si>
  <si>
    <t>Rps17</t>
  </si>
  <si>
    <t>0.0112015596918987</t>
  </si>
  <si>
    <t>0.000380396656675293</t>
  </si>
  <si>
    <t>Acly</t>
  </si>
  <si>
    <t>0.00249448080359855</t>
  </si>
  <si>
    <t>6.63496035582564e-06</t>
  </si>
  <si>
    <t>0.000327238149432777</t>
  </si>
  <si>
    <t>3.93457046354258e-06</t>
  </si>
  <si>
    <t>0.0186288570436258</t>
  </si>
  <si>
    <t>0.00105870935343305</t>
  </si>
  <si>
    <t>0.00115894149029968</t>
  </si>
  <si>
    <t>8.38281737343849e-05</t>
  </si>
  <si>
    <t>0.000171984647337475</t>
  </si>
  <si>
    <t>4.41096356504742e-07</t>
  </si>
  <si>
    <t>3.89135344679894e-06</t>
  </si>
  <si>
    <t>0.000821467196008397</t>
  </si>
  <si>
    <t>0.016832448718183</t>
  </si>
  <si>
    <t>0.0333960629825376</t>
  </si>
  <si>
    <t>Armcx2</t>
  </si>
  <si>
    <t>0.0429109467279415</t>
  </si>
  <si>
    <t>0.0035656679537885</t>
  </si>
  <si>
    <t>0.0223871780111503</t>
  </si>
  <si>
    <t>0.00295211660576785</t>
  </si>
  <si>
    <t>0.0013842255999081</t>
  </si>
  <si>
    <t>0.0305916618373232</t>
  </si>
  <si>
    <t>Umps</t>
  </si>
  <si>
    <t>0.0142099021257453</t>
  </si>
  <si>
    <t>3.23383382031435e-05</t>
  </si>
  <si>
    <t>Gpx8</t>
  </si>
  <si>
    <t>0.022952255860342</t>
  </si>
  <si>
    <t>0.0153076336570692</t>
  </si>
  <si>
    <t>0.00336787640656511</t>
  </si>
  <si>
    <t>Rapgef5</t>
  </si>
  <si>
    <t>0.00260449330361645</t>
  </si>
  <si>
    <t>0.0259650384328939</t>
  </si>
  <si>
    <t>0.00236038082851091</t>
  </si>
  <si>
    <t>0.00466169525684288</t>
  </si>
  <si>
    <t>Enc1</t>
  </si>
  <si>
    <t>2.0369257594763e-05</t>
  </si>
  <si>
    <t>0.0492148998147267</t>
  </si>
  <si>
    <t>4.34645057118342e-05</t>
  </si>
  <si>
    <t>0.000738610486781232</t>
  </si>
  <si>
    <t>3.12036910628385e-06</t>
  </si>
  <si>
    <t>Qdpr</t>
  </si>
  <si>
    <t>0.000825257754725238</t>
  </si>
  <si>
    <t>0.0374357732159867</t>
  </si>
  <si>
    <t>0.000920963161486148</t>
  </si>
  <si>
    <t>0.00164980012446839</t>
  </si>
  <si>
    <t>0.0232898743755558</t>
  </si>
  <si>
    <t>0.000596360815088164</t>
  </si>
  <si>
    <t>0.00822468633180592</t>
  </si>
  <si>
    <t>Trim62</t>
  </si>
  <si>
    <t>0.000686300548173991</t>
  </si>
  <si>
    <t>Jam3</t>
  </si>
  <si>
    <t>0.0487005196700826</t>
  </si>
  <si>
    <t>0.00512853088798245</t>
  </si>
  <si>
    <t>0.00385409853495689</t>
  </si>
  <si>
    <t>5.62675706377562e-05</t>
  </si>
  <si>
    <t>0.00164774091734016</t>
  </si>
  <si>
    <t>0.0425230526253736</t>
  </si>
  <si>
    <t>0.0032003855589166</t>
  </si>
  <si>
    <t>0.0208438549377397</t>
  </si>
  <si>
    <t>0.0241622280509236</t>
  </si>
  <si>
    <t>0.00965836146101819</t>
  </si>
  <si>
    <t>Tcim</t>
  </si>
  <si>
    <t>2.49276493779923e-05</t>
  </si>
  <si>
    <t>2.39161441037751e-05</t>
  </si>
  <si>
    <t>Fam174a</t>
  </si>
  <si>
    <t>0.000120303619570309</t>
  </si>
  <si>
    <t>0.00015506478506278</t>
  </si>
  <si>
    <t>1.11659736142262e-05</t>
  </si>
  <si>
    <t>0.00089248161159999</t>
  </si>
  <si>
    <t>Itga9</t>
  </si>
  <si>
    <t>0.00122254717241267</t>
  </si>
  <si>
    <t>4.81308665940293e-08</t>
  </si>
  <si>
    <t>2.62200929476725e-05</t>
  </si>
  <si>
    <t>0.0487571436092777</t>
  </si>
  <si>
    <t>0.012815802183502</t>
  </si>
  <si>
    <t>Lacc1</t>
  </si>
  <si>
    <t>0.0222808113340488</t>
  </si>
  <si>
    <t>Atp2a3</t>
  </si>
  <si>
    <t>4.03628803176391e-05</t>
  </si>
  <si>
    <t>0.0464931826445353</t>
  </si>
  <si>
    <t>0.0446983485278218</t>
  </si>
  <si>
    <t>0.0013456455589688</t>
  </si>
  <si>
    <t>0.000267392594371362</t>
  </si>
  <si>
    <t>Rnf145</t>
  </si>
  <si>
    <t>0.0151845421318818</t>
  </si>
  <si>
    <t>0.000270829401759162</t>
  </si>
  <si>
    <t>0.0480236075294059</t>
  </si>
  <si>
    <t>G0s2</t>
  </si>
  <si>
    <t>0.0211459148563058</t>
  </si>
  <si>
    <t>0.0019161203536967</t>
  </si>
  <si>
    <t>0.0387116929387004</t>
  </si>
  <si>
    <t>0.00394739597671196</t>
  </si>
  <si>
    <t>1.10617100359506e-05</t>
  </si>
  <si>
    <t>7.99064729475841e-07</t>
  </si>
  <si>
    <t>0.000166436978975616</t>
  </si>
  <si>
    <t>Cyp4f16</t>
  </si>
  <si>
    <t>2.11071522274333e-08</t>
  </si>
  <si>
    <t>0.0418034050295555</t>
  </si>
  <si>
    <t>0.0228232950665604</t>
  </si>
  <si>
    <t>0.0468557773721736</t>
  </si>
  <si>
    <t>Nob1</t>
  </si>
  <si>
    <t>0.0416530503003823</t>
  </si>
  <si>
    <t>Rpl3</t>
  </si>
  <si>
    <t>0.0134923025665202</t>
  </si>
  <si>
    <t>0.000200498316027227</t>
  </si>
  <si>
    <t>1.29605643012685e-07</t>
  </si>
  <si>
    <t>Kdr</t>
  </si>
  <si>
    <t>0.00699797364924855</t>
  </si>
  <si>
    <t>Snrpd2</t>
  </si>
  <si>
    <t>0.00175153110529958</t>
  </si>
  <si>
    <t>0.00612441474474152</t>
  </si>
  <si>
    <t>0.0141512518603538</t>
  </si>
  <si>
    <t>0.0335107386613786</t>
  </si>
  <si>
    <t>0.0105467382368729</t>
  </si>
  <si>
    <t>1.33038017892831e-05</t>
  </si>
  <si>
    <t>4.90082524712914e-07</t>
  </si>
  <si>
    <t>0.00033494361912653</t>
  </si>
  <si>
    <t>0.00201214451410134</t>
  </si>
  <si>
    <t>Bcor</t>
  </si>
  <si>
    <t>6.62032034317875e-06</t>
  </si>
  <si>
    <t>0.00951463111911529</t>
  </si>
  <si>
    <t>Rab31</t>
  </si>
  <si>
    <t>0.00339075382448212</t>
  </si>
  <si>
    <t>0.0271831991358388</t>
  </si>
  <si>
    <t>0.0488276638549121</t>
  </si>
  <si>
    <t>0.0288559180826593</t>
  </si>
  <si>
    <t>Zfta</t>
  </si>
  <si>
    <t>0.0114386919154234</t>
  </si>
  <si>
    <t>0.035766003441453</t>
  </si>
  <si>
    <t>0.00691969629035685</t>
  </si>
  <si>
    <t>Rps4x</t>
  </si>
  <si>
    <t>0.00685991924726807</t>
  </si>
  <si>
    <t>0.00284040260920432</t>
  </si>
  <si>
    <t>0.0264963237987393</t>
  </si>
  <si>
    <t>1.16248673104939e-06</t>
  </si>
  <si>
    <t>Dram1</t>
  </si>
  <si>
    <t>0.0215534279020171</t>
  </si>
  <si>
    <t>0.0157679380138502</t>
  </si>
  <si>
    <t>0.0070539342205782</t>
  </si>
  <si>
    <t>Tie1</t>
  </si>
  <si>
    <t>0.00571647166638026</t>
  </si>
  <si>
    <t>Sil1</t>
  </si>
  <si>
    <t>0.00945674975947432</t>
  </si>
  <si>
    <t>0.000628086004598684</t>
  </si>
  <si>
    <t>0.000370177146624295</t>
  </si>
  <si>
    <t>0.00350286487948905</t>
  </si>
  <si>
    <t>Nkrf</t>
  </si>
  <si>
    <t>0.0105707007831512</t>
  </si>
  <si>
    <t>0.0370243859219952</t>
  </si>
  <si>
    <t>0.0284682292789775</t>
  </si>
  <si>
    <t>Mtss1</t>
  </si>
  <si>
    <t>1.45555058964245e-07</t>
  </si>
  <si>
    <t>0.0194451462372907</t>
  </si>
  <si>
    <t>Lgr5</t>
  </si>
  <si>
    <t>0.00870625773344422</t>
  </si>
  <si>
    <t>0.0394095573767422</t>
  </si>
  <si>
    <t>0.0280672596305535</t>
  </si>
  <si>
    <t>0.00386794775448282</t>
  </si>
  <si>
    <t>0.00454024034508192</t>
  </si>
  <si>
    <t>Xylt2</t>
  </si>
  <si>
    <t>0.000822673075433266</t>
  </si>
  <si>
    <t>Cav2</t>
  </si>
  <si>
    <t>0.0125136511640831</t>
  </si>
  <si>
    <t>3.84369553766215e-06</t>
  </si>
  <si>
    <t>5.55728581495658e-05</t>
  </si>
  <si>
    <t>0.00473787709609891</t>
  </si>
  <si>
    <t>0.00848921573799451</t>
  </si>
  <si>
    <t>0.0248050168384597</t>
  </si>
  <si>
    <t>0.00625852194172517</t>
  </si>
  <si>
    <t>0.000990812867690966</t>
  </si>
  <si>
    <t>0.000706307043343926</t>
  </si>
  <si>
    <t>0.0444219171096152</t>
  </si>
  <si>
    <t>0.000290670659953205</t>
  </si>
  <si>
    <t>0.0168145301404259</t>
  </si>
  <si>
    <t>0.0491521978394704</t>
  </si>
  <si>
    <t>0.0196396217718985</t>
  </si>
  <si>
    <t>1.26571353219994e-05</t>
  </si>
  <si>
    <t>Acsl4</t>
  </si>
  <si>
    <t>0.0320740999988729</t>
  </si>
  <si>
    <t>0.0117602887540823</t>
  </si>
  <si>
    <t>Cd300lg</t>
  </si>
  <si>
    <t>0.00349443605930806</t>
  </si>
  <si>
    <t>Fbln5</t>
  </si>
  <si>
    <t>0.000697163475980463</t>
  </si>
  <si>
    <t>0.00398433073806885</t>
  </si>
  <si>
    <t>Tuba1a</t>
  </si>
  <si>
    <t>0.00688900629369805</t>
  </si>
  <si>
    <t>0.000741715695854607</t>
  </si>
  <si>
    <t>Olfml3</t>
  </si>
  <si>
    <t>0.00606745395855411</t>
  </si>
  <si>
    <t>Akr1b1</t>
  </si>
  <si>
    <t>0.0017314289854377</t>
  </si>
  <si>
    <t>0.0117762859732956</t>
  </si>
  <si>
    <t>0.000776648159886731</t>
  </si>
  <si>
    <t>0.0381640793600187</t>
  </si>
  <si>
    <t>Pitrm1</t>
  </si>
  <si>
    <t>0.00958666924182936</t>
  </si>
  <si>
    <t>0.00749956627346069</t>
  </si>
  <si>
    <t>Rpl32</t>
  </si>
  <si>
    <t>0.00444062142976438</t>
  </si>
  <si>
    <t>0.004532765236724</t>
  </si>
  <si>
    <t>2.07019894766782e-06</t>
  </si>
  <si>
    <t>7.9934593474759e-06</t>
  </si>
  <si>
    <t>Asah1</t>
  </si>
  <si>
    <t>2.6814172359615e-06</t>
  </si>
  <si>
    <t>0.000349541628341628</t>
  </si>
  <si>
    <t>0.0448628034711914</t>
  </si>
  <si>
    <t>8.51871953400104e-05</t>
  </si>
  <si>
    <t>2.05282328271767e-07</t>
  </si>
  <si>
    <t>0.00564943459507395</t>
  </si>
  <si>
    <t>0.00479920035946691</t>
  </si>
  <si>
    <t>0.00109964141050524</t>
  </si>
  <si>
    <t>1.64871194976595e-09</t>
  </si>
  <si>
    <t>0.0437581669355322</t>
  </si>
  <si>
    <t>0.00363630913913731</t>
  </si>
  <si>
    <t>0.00875276799180132</t>
  </si>
  <si>
    <t>Sh3pxd2a</t>
  </si>
  <si>
    <t>0.000273510803925942</t>
  </si>
  <si>
    <t>0.00794476080576389</t>
  </si>
  <si>
    <t>0.000117446653816056</t>
  </si>
  <si>
    <t>Emid1</t>
  </si>
  <si>
    <t>0.00433882411602937</t>
  </si>
  <si>
    <t>Arhgef40</t>
  </si>
  <si>
    <t>0.00206250544513097</t>
  </si>
  <si>
    <t>0.0363083507504984</t>
  </si>
  <si>
    <t>0.00178672625925343</t>
  </si>
  <si>
    <t>0.0420230825305127</t>
  </si>
  <si>
    <t>0.000999997789296655</t>
  </si>
  <si>
    <t>0.0058927428720153</t>
  </si>
  <si>
    <t>1.63589335437643e-05</t>
  </si>
  <si>
    <t>Mrc1</t>
  </si>
  <si>
    <t>5.02601170063788e-05</t>
  </si>
  <si>
    <t>Cend1</t>
  </si>
  <si>
    <t>0.0331486695427267</t>
  </si>
  <si>
    <t>Trub1</t>
  </si>
  <si>
    <t>0.0209472330401629</t>
  </si>
  <si>
    <t>Rab27a</t>
  </si>
  <si>
    <t>3.46920050398884e-05</t>
  </si>
  <si>
    <t>0.0186939763815643</t>
  </si>
  <si>
    <t>0.0051896023233655</t>
  </si>
  <si>
    <t>Ola1</t>
  </si>
  <si>
    <t>0.0124608011071173</t>
  </si>
  <si>
    <t>Cyba</t>
  </si>
  <si>
    <t>0.00023587075437593</t>
  </si>
  <si>
    <t>Fam219a</t>
  </si>
  <si>
    <t>0.00195858714706606</t>
  </si>
  <si>
    <t>Tm4sf1</t>
  </si>
  <si>
    <t>0.00486732123062361</t>
  </si>
  <si>
    <t>0.00714085277306311</t>
  </si>
  <si>
    <t>Fam221a</t>
  </si>
  <si>
    <t>0.0112556190596965</t>
  </si>
  <si>
    <t>Reps1</t>
  </si>
  <si>
    <t>0.00103872565960648</t>
  </si>
  <si>
    <t>7.15636567688405e-05</t>
  </si>
  <si>
    <t>0.000113890265126788</t>
  </si>
  <si>
    <t>0.0163590712090686</t>
  </si>
  <si>
    <t>Tmprss7</t>
  </si>
  <si>
    <t>0.013250683904586</t>
  </si>
  <si>
    <t>Acvrl1</t>
  </si>
  <si>
    <t>0.000419650189041406</t>
  </si>
  <si>
    <t>0.00748654414664003</t>
  </si>
  <si>
    <t>1.74389416669393e-05</t>
  </si>
  <si>
    <t>Arhgap1</t>
  </si>
  <si>
    <t>1.19908423468325e-07</t>
  </si>
  <si>
    <t>0.0014183621080308</t>
  </si>
  <si>
    <t>0.0124907127793398</t>
  </si>
  <si>
    <t>8.36106450766288e-06</t>
  </si>
  <si>
    <t>0.000263347963609009</t>
  </si>
  <si>
    <t>Nkx2-3</t>
  </si>
  <si>
    <t>0.000404847220075437</t>
  </si>
  <si>
    <t>Znhit3</t>
  </si>
  <si>
    <t>0.00639829737597751</t>
  </si>
  <si>
    <t>0.0014765060413806</t>
  </si>
  <si>
    <t>0.00599573638755116</t>
  </si>
  <si>
    <t>0.00470096932909469</t>
  </si>
  <si>
    <t>Fndc3b</t>
  </si>
  <si>
    <t>0.00161203629025337</t>
  </si>
  <si>
    <t>0.0319764289393686</t>
  </si>
  <si>
    <t>0.008186377152474</t>
  </si>
  <si>
    <t>0.00594352735973632</t>
  </si>
  <si>
    <t>0.00042406037510673</t>
  </si>
  <si>
    <t>Gpr15lg</t>
  </si>
  <si>
    <t>0.0171685294499471</t>
  </si>
  <si>
    <t>Spred1</t>
  </si>
  <si>
    <t>0.00418200390030913</t>
  </si>
  <si>
    <t>Rcan3</t>
  </si>
  <si>
    <t>0.000356906365269661</t>
  </si>
  <si>
    <t>0.0072158795491455</t>
  </si>
  <si>
    <t>0.0419495443577382</t>
  </si>
  <si>
    <t>0.0351745511209823</t>
  </si>
  <si>
    <t>0.0157752915579455</t>
  </si>
  <si>
    <t>0.00519129348994146</t>
  </si>
  <si>
    <t>0.0346416431549686</t>
  </si>
  <si>
    <t>7.75028209200429e-05</t>
  </si>
  <si>
    <t>6.17940001097123e-05</t>
  </si>
  <si>
    <t>2.01509398381877e-06</t>
  </si>
  <si>
    <t>Ptprj</t>
  </si>
  <si>
    <t>1.46053754296532e-06</t>
  </si>
  <si>
    <t>C2cd2</t>
  </si>
  <si>
    <t>9.45543729442623e-05</t>
  </si>
  <si>
    <t>Rtn4</t>
  </si>
  <si>
    <t>2.53931164909994e-07</t>
  </si>
  <si>
    <t>0.0392895499363515</t>
  </si>
  <si>
    <t>0.0145717714529947</t>
  </si>
  <si>
    <t>Lrp11</t>
  </si>
  <si>
    <t>0.034498195358136</t>
  </si>
  <si>
    <t>Asb2</t>
  </si>
  <si>
    <t>0.00029959398538804</t>
  </si>
  <si>
    <t>0.00498828854555503</t>
  </si>
  <si>
    <t>0.000380084542261809</t>
  </si>
  <si>
    <t>5.58703129741933e-05</t>
  </si>
  <si>
    <t>Rasa4</t>
  </si>
  <si>
    <t>0.00106868507845799</t>
  </si>
  <si>
    <t>Ass1</t>
  </si>
  <si>
    <t>0.0462708770550405</t>
  </si>
  <si>
    <t>3.46139678538298e-05</t>
  </si>
  <si>
    <t>0.0236284876021867</t>
  </si>
  <si>
    <t>Fcgr1</t>
  </si>
  <si>
    <t>0.0426273866685381</t>
  </si>
  <si>
    <t>2.12246136054584e-08</t>
  </si>
  <si>
    <t>C1qb</t>
  </si>
  <si>
    <t>0.00050575172575652</t>
  </si>
  <si>
    <t>Anxa6</t>
  </si>
  <si>
    <t>0.000534977940823403</t>
  </si>
  <si>
    <t>7.67153973440222e-05</t>
  </si>
  <si>
    <t>Rpl3-ps1</t>
  </si>
  <si>
    <t>0.00333999079620701</t>
  </si>
  <si>
    <t>Csf1r</t>
  </si>
  <si>
    <t>0.00909445462379848</t>
  </si>
  <si>
    <t>0.0317300807350255</t>
  </si>
  <si>
    <t>0.000324245018374563</t>
  </si>
  <si>
    <t>Ruvbl1</t>
  </si>
  <si>
    <t>0.011461778282444</t>
  </si>
  <si>
    <t>Meis3</t>
  </si>
  <si>
    <t>0.0215177672158614</t>
  </si>
  <si>
    <t>Rps26</t>
  </si>
  <si>
    <t>0.00356433104330783</t>
  </si>
  <si>
    <t>Unc5a</t>
  </si>
  <si>
    <t>0.0380805470807477</t>
  </si>
  <si>
    <t>0.000161755916441834</t>
  </si>
  <si>
    <t>Cand2</t>
  </si>
  <si>
    <t>0.0308691691884243</t>
  </si>
  <si>
    <t>Chn1</t>
  </si>
  <si>
    <t>0.00624410702912313</t>
  </si>
  <si>
    <t>Crybg1</t>
  </si>
  <si>
    <t>1.31637055695628e-07</t>
  </si>
  <si>
    <t>0.000580109884374844</t>
  </si>
  <si>
    <t>0.000588277365564674</t>
  </si>
  <si>
    <t>Tmem218</t>
  </si>
  <si>
    <t>0.00614237148357947</t>
  </si>
  <si>
    <t>0.0236035308246662</t>
  </si>
  <si>
    <t>0.0136940513652582</t>
  </si>
  <si>
    <t>Gucy1a1</t>
  </si>
  <si>
    <t>0.0104399958075516</t>
  </si>
  <si>
    <t>Nptxr</t>
  </si>
  <si>
    <t>0.0382261748893917</t>
  </si>
  <si>
    <t>0.0212392136826504</t>
  </si>
  <si>
    <t>Pcdh17</t>
  </si>
  <si>
    <t>0.0362979342596454</t>
  </si>
  <si>
    <t>5.74520707425269e-07</t>
  </si>
  <si>
    <t>0.0339385470290742</t>
  </si>
  <si>
    <t>Mmp10</t>
  </si>
  <si>
    <t>0.0058593860986072</t>
  </si>
  <si>
    <t>1.89740948529155e-07</t>
  </si>
  <si>
    <t>0.00120713573638524</t>
  </si>
  <si>
    <t>0.00113230422498679</t>
  </si>
  <si>
    <t>0.026067610343604</t>
  </si>
  <si>
    <t>0.00490150262267144</t>
  </si>
  <si>
    <t>Slc25a17</t>
  </si>
  <si>
    <t>0.0019682191020771</t>
  </si>
  <si>
    <t>0.0130873825486608</t>
  </si>
  <si>
    <t>0.00362907931730536</t>
  </si>
  <si>
    <t>Zfp775</t>
  </si>
  <si>
    <t>0.017190307183331</t>
  </si>
  <si>
    <t>0.00196208498185724</t>
  </si>
  <si>
    <t>Ccr1</t>
  </si>
  <si>
    <t>0.0224916225248371</t>
  </si>
  <si>
    <t>0.00157610964755991</t>
  </si>
  <si>
    <t>Ms4a7</t>
  </si>
  <si>
    <t>0.00235826706346872</t>
  </si>
  <si>
    <t>0.00798030894558218</t>
  </si>
  <si>
    <t>0.0167496298929851</t>
  </si>
  <si>
    <t>7.36111786107223e-07</t>
  </si>
  <si>
    <t>0.001206918551942</t>
  </si>
  <si>
    <t>3.25945418842238e-05</t>
  </si>
  <si>
    <t>0.00418236532381758</t>
  </si>
  <si>
    <t>0.031836465729901</t>
  </si>
  <si>
    <t>0.00263050098116548</t>
  </si>
  <si>
    <t>0.0124579349434127</t>
  </si>
  <si>
    <t>0.00823752809740467</t>
  </si>
  <si>
    <t>0.00880489337950173</t>
  </si>
  <si>
    <t>0.0209790503593763</t>
  </si>
  <si>
    <t>0.0144070755434988</t>
  </si>
  <si>
    <t>1.38665374990665e-05</t>
  </si>
  <si>
    <t>Prex2</t>
  </si>
  <si>
    <t>0.0125514340268004</t>
  </si>
  <si>
    <t>Selenon</t>
  </si>
  <si>
    <t>0.00386129095738285</t>
  </si>
  <si>
    <t>0.0271780361645394</t>
  </si>
  <si>
    <t>0.0217818360859911</t>
  </si>
  <si>
    <t>0.0145137568720047</t>
  </si>
  <si>
    <t>Cdh5</t>
  </si>
  <si>
    <t>0.00155578576246914</t>
  </si>
  <si>
    <t>8.57282548287355e-05</t>
  </si>
  <si>
    <t>Nherf2</t>
  </si>
  <si>
    <t>0.000198896478553294</t>
  </si>
  <si>
    <t>0.032608439444593</t>
  </si>
  <si>
    <t>Map6</t>
  </si>
  <si>
    <t>0.0335103652109876</t>
  </si>
  <si>
    <t>0.00033591124391934</t>
  </si>
  <si>
    <t>0.00976115522877709</t>
  </si>
  <si>
    <t>Rpl23a-ps3</t>
  </si>
  <si>
    <t>0.00481348815806128</t>
  </si>
  <si>
    <t>Agr3</t>
  </si>
  <si>
    <t>0.00907445762772242</t>
  </si>
  <si>
    <t>0.00395920689540379</t>
  </si>
  <si>
    <t>Stmn2</t>
  </si>
  <si>
    <t>0.0303885978945796</t>
  </si>
  <si>
    <t>Vim</t>
  </si>
  <si>
    <t>0.000200981279058505</t>
  </si>
  <si>
    <t>0.00188743013005775</t>
  </si>
  <si>
    <t>0.000450638196173433</t>
  </si>
  <si>
    <t>Adamts2</t>
  </si>
  <si>
    <t>0.0297098420121834</t>
  </si>
  <si>
    <t>C1qa</t>
  </si>
  <si>
    <t>1.36977021276827e-05</t>
  </si>
  <si>
    <t>0.000621307111372731</t>
  </si>
  <si>
    <t>0.00551049088212103</t>
  </si>
  <si>
    <t>Adgrl4</t>
  </si>
  <si>
    <t>0.00850619815392868</t>
  </si>
  <si>
    <t>0.0153769979451499</t>
  </si>
  <si>
    <t>1.40133110470209e-05</t>
  </si>
  <si>
    <t>0.0147002759969019</t>
  </si>
  <si>
    <t>0.000873794244847584</t>
  </si>
  <si>
    <t>0.000112783504604091</t>
  </si>
  <si>
    <t>0.0333954319582437</t>
  </si>
  <si>
    <t>0.00829474585459085</t>
  </si>
  <si>
    <t>Lpcat2</t>
  </si>
  <si>
    <t>0.0110713464263396</t>
  </si>
  <si>
    <t>Sh3pxd2b</t>
  </si>
  <si>
    <t>7.86823677725759e-05</t>
  </si>
  <si>
    <t>0.0380491416210001</t>
  </si>
  <si>
    <t>0.0014157519359572</t>
  </si>
  <si>
    <t>0.0045173088117644</t>
  </si>
  <si>
    <t>Emcn</t>
  </si>
  <si>
    <t>0.000717997922896683</t>
  </si>
  <si>
    <t>0.00474408162979886</t>
  </si>
  <si>
    <t>Dnai4</t>
  </si>
  <si>
    <t>0.0458399910292417</t>
  </si>
  <si>
    <t>Lipo3</t>
  </si>
  <si>
    <t>6.93068338356538e-08</t>
  </si>
  <si>
    <t>E2f5</t>
  </si>
  <si>
    <t>2.31203862758051e-05</t>
  </si>
  <si>
    <t>0.00221400318641408</t>
  </si>
  <si>
    <t>0.000276230072515492</t>
  </si>
  <si>
    <t>3.75692544975032e-05</t>
  </si>
  <si>
    <t>0.000580902559936574</t>
  </si>
  <si>
    <t>2.46124326966277e-05</t>
  </si>
  <si>
    <t>0.00941877304845606</t>
  </si>
  <si>
    <t>Ube2n-ps1</t>
  </si>
  <si>
    <t>0.0230048235408519</t>
  </si>
  <si>
    <t>Ndufaf6</t>
  </si>
  <si>
    <t>0.0400564260119474</t>
  </si>
  <si>
    <t>3.03295168735679e-09</t>
  </si>
  <si>
    <t>0.0498732402563391</t>
  </si>
  <si>
    <t>0.00401097863248335</t>
  </si>
  <si>
    <t>Camk1</t>
  </si>
  <si>
    <t>0.000673088203878747</t>
  </si>
  <si>
    <t>0.000338148762643897</t>
  </si>
  <si>
    <t>5.35678937902832e-06</t>
  </si>
  <si>
    <t>0.0208646631214973</t>
  </si>
  <si>
    <t>2.18003062132435e-05</t>
  </si>
  <si>
    <t>0.0140409573520857</t>
  </si>
  <si>
    <t>Nt5dc3</t>
  </si>
  <si>
    <t>0.0200930630083375</t>
  </si>
  <si>
    <t>0.0197193536584387</t>
  </si>
  <si>
    <t>Pnma8a</t>
  </si>
  <si>
    <t>0.0376828567091562</t>
  </si>
  <si>
    <t>0.00691763529781542</t>
  </si>
  <si>
    <t>0.0148959880532826</t>
  </si>
  <si>
    <t>1.32043699919625e-06</t>
  </si>
  <si>
    <t>1.87109364891759e-06</t>
  </si>
  <si>
    <t>0.0497180607445051</t>
  </si>
  <si>
    <t>Cd44</t>
  </si>
  <si>
    <t>0.000503271382425169</t>
  </si>
  <si>
    <t>0.000161788212317578</t>
  </si>
  <si>
    <t>Lpin1</t>
  </si>
  <si>
    <t>0.0226844709868</t>
  </si>
  <si>
    <t>2.60489790022763e-06</t>
  </si>
  <si>
    <t>2.55590046204618e-05</t>
  </si>
  <si>
    <t>2.99396359168797e-05</t>
  </si>
  <si>
    <t>0.0120307224707492</t>
  </si>
  <si>
    <t>0.000456923947197109</t>
  </si>
  <si>
    <t>6.82166677578807e-10</t>
  </si>
  <si>
    <t>0.00392418221345455</t>
  </si>
  <si>
    <t>0.00497422778690449</t>
  </si>
  <si>
    <t>1.79075551874064e-06</t>
  </si>
  <si>
    <t>0.0436688508746945</t>
  </si>
  <si>
    <t>Bgn</t>
  </si>
  <si>
    <t>1.55418951866319e-05</t>
  </si>
  <si>
    <t>4.66396827122453e-05</t>
  </si>
  <si>
    <t>1.65983785990536e-05</t>
  </si>
  <si>
    <t>Defa31</t>
  </si>
  <si>
    <t>0.0275622250227032</t>
  </si>
  <si>
    <t>2.20301177254037e-06</t>
  </si>
  <si>
    <t>0.00332879636859606</t>
  </si>
  <si>
    <t>0.0049156584065194</t>
  </si>
  <si>
    <t>0.023128804282358</t>
  </si>
  <si>
    <t>0.000218181380005638</t>
  </si>
  <si>
    <t>0.000140262641178919</t>
  </si>
  <si>
    <t>0.000170003224483669</t>
  </si>
  <si>
    <t>Nuak1</t>
  </si>
  <si>
    <t>0.0197452865662854</t>
  </si>
  <si>
    <t>0.000197878754381796</t>
  </si>
  <si>
    <t>0.0189164673336618</t>
  </si>
  <si>
    <t>0.00182899600876238</t>
  </si>
  <si>
    <t>3.40888288026538e-06</t>
  </si>
  <si>
    <t>C1qtnf6</t>
  </si>
  <si>
    <t>0.0456476084912073</t>
  </si>
  <si>
    <t>Cfap418</t>
  </si>
  <si>
    <t>0.0128076879946576</t>
  </si>
  <si>
    <t>Tulp3</t>
  </si>
  <si>
    <t>0.0136314943679485</t>
  </si>
  <si>
    <t>Golm2</t>
  </si>
  <si>
    <t>0.00256541429596387</t>
  </si>
  <si>
    <t>6.97856029095491e-06</t>
  </si>
  <si>
    <t>0.00741639348419022</t>
  </si>
  <si>
    <t>1.90909952053499e-09</t>
  </si>
  <si>
    <t>Eng</t>
  </si>
  <si>
    <t>1.09324862596471e-05</t>
  </si>
  <si>
    <t>0.00646723828113829</t>
  </si>
  <si>
    <t>0.0389241041719153</t>
  </si>
  <si>
    <t>0.00254019702708497</t>
  </si>
  <si>
    <t>Klhl13</t>
  </si>
  <si>
    <t>0.00563735275321267</t>
  </si>
  <si>
    <t>0.000398833002875344</t>
  </si>
  <si>
    <t>1.15455699118587e-07</t>
  </si>
  <si>
    <t>4.41937020797786e-08</t>
  </si>
  <si>
    <t>0.000875055837361336</t>
  </si>
  <si>
    <t>0.0103526913454278</t>
  </si>
  <si>
    <t>0.0332804296430972</t>
  </si>
  <si>
    <t>Rpl3-ps2</t>
  </si>
  <si>
    <t>0.0469085832274602</t>
  </si>
  <si>
    <t>0.00776461121912035</t>
  </si>
  <si>
    <t>0.00455954561941491</t>
  </si>
  <si>
    <t>0.00016534756124432</t>
  </si>
  <si>
    <t>2.98764523699307e-05</t>
  </si>
  <si>
    <t>0.0253674476496399</t>
  </si>
  <si>
    <t>Ptpn13</t>
  </si>
  <si>
    <t>0.0287754158629295</t>
  </si>
  <si>
    <t>5.57515461571475e-05</t>
  </si>
  <si>
    <t>0.000246475393005601</t>
  </si>
  <si>
    <t>2.00790801904024e-10</t>
  </si>
  <si>
    <t>0.0196021022199696</t>
  </si>
  <si>
    <t>2.28130696306917e-08</t>
  </si>
  <si>
    <t>0.0289917655263106</t>
  </si>
  <si>
    <t>7.88457915624375e-05</t>
  </si>
  <si>
    <t>0.00669967568376849</t>
  </si>
  <si>
    <t>1.97767662325558e-08</t>
  </si>
  <si>
    <t>Stambpl1</t>
  </si>
  <si>
    <t>0.00069710948084771</t>
  </si>
  <si>
    <t>Gadd45g</t>
  </si>
  <si>
    <t>2.52130749201856e-06</t>
  </si>
  <si>
    <t>0.0362907265924686</t>
  </si>
  <si>
    <t>0.0354002916752061</t>
  </si>
  <si>
    <t>0.00440073077987033</t>
  </si>
  <si>
    <t>0.00177058996511568</t>
  </si>
  <si>
    <t>0.012938546023311</t>
  </si>
  <si>
    <t>0.00908650666648446</t>
  </si>
  <si>
    <t>6.79566346278939e-07</t>
  </si>
  <si>
    <t>0.0421207107289046</t>
  </si>
  <si>
    <t>0.035924105597082</t>
  </si>
  <si>
    <t>4.56362874976564e-06</t>
  </si>
  <si>
    <t>0.0214698327639313</t>
  </si>
  <si>
    <t>0.0109477829969746</t>
  </si>
  <si>
    <t>0.0342944042212558</t>
  </si>
  <si>
    <t>0.0166906731131322</t>
  </si>
  <si>
    <t>0.000463673599924598</t>
  </si>
  <si>
    <t>0.048473271358767</t>
  </si>
  <si>
    <t>Mospd2</t>
  </si>
  <si>
    <t>0.000537957877096752</t>
  </si>
  <si>
    <t>Apln</t>
  </si>
  <si>
    <t>0.001800188585705</t>
  </si>
  <si>
    <t>0.022131476531461</t>
  </si>
  <si>
    <t>0.00250791331108635</t>
  </si>
  <si>
    <t>0.00647792116446946</t>
  </si>
  <si>
    <t>Mmp17</t>
  </si>
  <si>
    <t>0.0447683522675284</t>
  </si>
  <si>
    <t>1.26304321590503e-05</t>
  </si>
  <si>
    <t>0.0160109500768072</t>
  </si>
  <si>
    <t>Cdh11</t>
  </si>
  <si>
    <t>0.00467684401756704</t>
  </si>
  <si>
    <t>0.00127937637603917</t>
  </si>
  <si>
    <t>C1qc</t>
  </si>
  <si>
    <t>5.80135861390804e-05</t>
  </si>
  <si>
    <t>0.044027759634232</t>
  </si>
  <si>
    <t>0.000767645888848623</t>
  </si>
  <si>
    <t>0.00698155791621141</t>
  </si>
  <si>
    <t>Gpx7</t>
  </si>
  <si>
    <t>0.000273754728638283</t>
  </si>
  <si>
    <t>0.0385400478095532</t>
  </si>
  <si>
    <t>7.90735254011226e-06</t>
  </si>
  <si>
    <t>0.0246940087935035</t>
  </si>
  <si>
    <t>0.0423339676241807</t>
  </si>
  <si>
    <t>0.0343276943948819</t>
  </si>
  <si>
    <t>0.000120158239500583</t>
  </si>
  <si>
    <t>0.000149402765939768</t>
  </si>
  <si>
    <t>0.00818167300680747</t>
  </si>
  <si>
    <t>0.0132003938805456</t>
  </si>
  <si>
    <t>0.00191426588715549</t>
  </si>
  <si>
    <t>0.00117838650714758</t>
  </si>
  <si>
    <t>0.0289236535081442</t>
  </si>
  <si>
    <t>0.000263744851906795</t>
  </si>
  <si>
    <t>2.94173109353582e-06</t>
  </si>
  <si>
    <t>1.67289502578791e-11</t>
  </si>
  <si>
    <t>0.038632027693678</t>
  </si>
  <si>
    <t>Stx1a</t>
  </si>
  <si>
    <t>0.0398448289546333</t>
  </si>
  <si>
    <t>0.0235578783422654</t>
  </si>
  <si>
    <t>4.53518962966073e-05</t>
  </si>
  <si>
    <t>0.0130268578169188</t>
  </si>
  <si>
    <t>Lair1</t>
  </si>
  <si>
    <t>0.00329572399162256</t>
  </si>
  <si>
    <t>Ms4a6d</t>
  </si>
  <si>
    <t>0.0351470057190431</t>
  </si>
  <si>
    <t>Hspa1a</t>
  </si>
  <si>
    <t>0.0101349251159241</t>
  </si>
  <si>
    <t>0.000756173938694232</t>
  </si>
  <si>
    <t>0.00771018923677106</t>
  </si>
  <si>
    <t>0.0209827819572053</t>
  </si>
  <si>
    <t>2.03908737412958e-05</t>
  </si>
  <si>
    <t>0.000172933774026036</t>
  </si>
  <si>
    <t>0.030965949747983</t>
  </si>
  <si>
    <t>0.00237472531335988</t>
  </si>
  <si>
    <t>0.0487338153262399</t>
  </si>
  <si>
    <t>1.2376457281125e-05</t>
  </si>
  <si>
    <t>2.1422139612801e-07</t>
  </si>
  <si>
    <t>0.0141370906685218</t>
  </si>
  <si>
    <t>0.000672101347867074</t>
  </si>
  <si>
    <t>Zfp759</t>
  </si>
  <si>
    <t>0.0112941172511934</t>
  </si>
  <si>
    <t>3.21715339963347e-05</t>
  </si>
  <si>
    <t>0.00233960968681526</t>
  </si>
  <si>
    <t>0.00169233800898731</t>
  </si>
  <si>
    <t>Iftap</t>
  </si>
  <si>
    <t>0.000163687197657018</t>
  </si>
  <si>
    <t>0.00223486550226289</t>
  </si>
  <si>
    <t>2.65201004170984e-11</t>
  </si>
  <si>
    <t>0.0468190989284677</t>
  </si>
  <si>
    <t>0.00428418147478734</t>
  </si>
  <si>
    <t>Kirrel1</t>
  </si>
  <si>
    <t>0.0037786317763769</t>
  </si>
  <si>
    <t>4.15078754346492e-06</t>
  </si>
  <si>
    <t>0.00115747710560125</t>
  </si>
  <si>
    <t>0.000197421225299402</t>
  </si>
  <si>
    <t>0.00234482871258276</t>
  </si>
  <si>
    <t>0.000440031284746479</t>
  </si>
  <si>
    <t>0.0202831461920657</t>
  </si>
  <si>
    <t>2.84777011396381e-07</t>
  </si>
  <si>
    <t>0.0178828765373783</t>
  </si>
  <si>
    <t>0.000332377844119292</t>
  </si>
  <si>
    <t>0.028710208746461</t>
  </si>
  <si>
    <t>Crip2</t>
  </si>
  <si>
    <t>4.68298208063978e-11</t>
  </si>
  <si>
    <t>Arhgap24</t>
  </si>
  <si>
    <t>0.00764827056234804</t>
  </si>
  <si>
    <t>0.0107498762826619</t>
  </si>
  <si>
    <t>Cers5</t>
  </si>
  <si>
    <t>0.00142653492486962</t>
  </si>
  <si>
    <t>0.00441148571199246</t>
  </si>
  <si>
    <t>C1qtnf1</t>
  </si>
  <si>
    <t>0.0238638296564629</t>
  </si>
  <si>
    <t>0.0152874897978851</t>
  </si>
  <si>
    <t>0.000727551433473783</t>
  </si>
  <si>
    <t>Cmtm3</t>
  </si>
  <si>
    <t>9.16725070247121e-05</t>
  </si>
  <si>
    <t>Rgs2</t>
  </si>
  <si>
    <t>2.88697838246728e-06</t>
  </si>
  <si>
    <t>0.000113663233503038</t>
  </si>
  <si>
    <t>0.0162070973972658</t>
  </si>
  <si>
    <t>Snapc4</t>
  </si>
  <si>
    <t>0.00363546130208322</t>
  </si>
  <si>
    <t>0.0261555020995353</t>
  </si>
  <si>
    <t>Ddx10</t>
  </si>
  <si>
    <t>0.00696379693757759</t>
  </si>
  <si>
    <t>1.80322712480813e-06</t>
  </si>
  <si>
    <t>0.0161902156321795</t>
  </si>
  <si>
    <t>Pdgfrb</t>
  </si>
  <si>
    <t>3.86354306787105e-06</t>
  </si>
  <si>
    <t>5.7701418225927e-13</t>
  </si>
  <si>
    <t>4.87884155687558e-07</t>
  </si>
  <si>
    <t>0.00221193288569382</t>
  </si>
  <si>
    <t>0.000218154751986529</t>
  </si>
  <si>
    <t>Septin11</t>
  </si>
  <si>
    <t>1.90203978807876e-05</t>
  </si>
  <si>
    <t>0.00687281208840533</t>
  </si>
  <si>
    <t>Cdc34b</t>
  </si>
  <si>
    <t>0.0485690917783839</t>
  </si>
  <si>
    <t>0.0285970603162081</t>
  </si>
  <si>
    <t>1.2487205847483e-05</t>
  </si>
  <si>
    <t>2.69998792785012e-05</t>
  </si>
  <si>
    <t>0.000241794732035166</t>
  </si>
  <si>
    <t>1.10611223700598e-06</t>
  </si>
  <si>
    <t>3.91201313685337e-08</t>
  </si>
  <si>
    <t>Pcbp3</t>
  </si>
  <si>
    <t>0.0207280464779111</t>
  </si>
  <si>
    <t>0.000303728047013297</t>
  </si>
  <si>
    <t>0.00454750733862466</t>
  </si>
  <si>
    <t>Flvcr2</t>
  </si>
  <si>
    <t>0.00310344903174358</t>
  </si>
  <si>
    <t>0.0361991710331594</t>
  </si>
  <si>
    <t>Thop1</t>
  </si>
  <si>
    <t>0.00066594831025316</t>
  </si>
  <si>
    <t>2.91104437901948e-11</t>
  </si>
  <si>
    <t>0.000423445774450804</t>
  </si>
  <si>
    <t>0.0116159192381596</t>
  </si>
  <si>
    <t>0.00140310647751308</t>
  </si>
  <si>
    <t>Dusp3</t>
  </si>
  <si>
    <t>3.87171832932432e-05</t>
  </si>
  <si>
    <t>Stbd1</t>
  </si>
  <si>
    <t>0.00987178657096034</t>
  </si>
  <si>
    <t>0.0398265637146718</t>
  </si>
  <si>
    <t>5.23957371100809e-07</t>
  </si>
  <si>
    <t>Tctn2</t>
  </si>
  <si>
    <t>0.0216260370687468</t>
  </si>
  <si>
    <t>0.000619173853888916</t>
  </si>
  <si>
    <t>0.000498982521560988</t>
  </si>
  <si>
    <t>0.00868711435081368</t>
  </si>
  <si>
    <t>0.0263494898417294</t>
  </si>
  <si>
    <t>0.000464316841274683</t>
  </si>
  <si>
    <t>Pcdh12</t>
  </si>
  <si>
    <t>0.0220531694030028</t>
  </si>
  <si>
    <t>Sncg</t>
  </si>
  <si>
    <t>0.046488292074265</t>
  </si>
  <si>
    <t>0.0381719545935174</t>
  </si>
  <si>
    <t>Fgd5</t>
  </si>
  <si>
    <t>0.000158479093230521</t>
  </si>
  <si>
    <t>0.000147438964033849</t>
  </si>
  <si>
    <t>8.78301552882314e-05</t>
  </si>
  <si>
    <t>0.000434112290456674</t>
  </si>
  <si>
    <t>S100a11</t>
  </si>
  <si>
    <t>1.46437805120179e-08</t>
  </si>
  <si>
    <t>0.000702933614934508</t>
  </si>
  <si>
    <t>1.41458617848648e-05</t>
  </si>
  <si>
    <t>0.00984800755633717</t>
  </si>
  <si>
    <t>0.00735521125547485</t>
  </si>
  <si>
    <t>0.00248127796727375</t>
  </si>
  <si>
    <t>8.0115899245596e-07</t>
  </si>
  <si>
    <t>3.20623987138643e-13</t>
  </si>
  <si>
    <t>5.5171534467061e-06</t>
  </si>
  <si>
    <t>0.0166901409786119</t>
  </si>
  <si>
    <t>5.33196007747041e-06</t>
  </si>
  <si>
    <t>0.00506775048088191</t>
  </si>
  <si>
    <t>Srpx</t>
  </si>
  <si>
    <t>0.0293357590381982</t>
  </si>
  <si>
    <t>0.0140980769558128</t>
  </si>
  <si>
    <t>9.48153649045977e-05</t>
  </si>
  <si>
    <t>0.00670749101519874</t>
  </si>
  <si>
    <t>0.0251652622727519</t>
  </si>
  <si>
    <t>0.049433235270064</t>
  </si>
  <si>
    <t>0.0235187532053852</t>
  </si>
  <si>
    <t>0.00194297602225258</t>
  </si>
  <si>
    <t>Frmd3</t>
  </si>
  <si>
    <t>0.000115648023190115</t>
  </si>
  <si>
    <t>Acat2</t>
  </si>
  <si>
    <t>0.00123285408364716</t>
  </si>
  <si>
    <t>0.048889609718553</t>
  </si>
  <si>
    <t>0.000450627523943581</t>
  </si>
  <si>
    <t>Hspa12b</t>
  </si>
  <si>
    <t>0.0129837053992254</t>
  </si>
  <si>
    <t>Cd300c2</t>
  </si>
  <si>
    <t>0.00293051608883221</t>
  </si>
  <si>
    <t>Filip1l</t>
  </si>
  <si>
    <t>1.60115345469036e-05</t>
  </si>
  <si>
    <t>2.5113411063217e-05</t>
  </si>
  <si>
    <t>Hdgfl3</t>
  </si>
  <si>
    <t>0.00877652525772372</t>
  </si>
  <si>
    <t>0.00559564734214026</t>
  </si>
  <si>
    <t>1.7001747127445e-05</t>
  </si>
  <si>
    <t>0.000652866499275548</t>
  </si>
  <si>
    <t>Bmal1</t>
  </si>
  <si>
    <t>1.2968812332182e-10</t>
  </si>
  <si>
    <t>Fam107b</t>
  </si>
  <si>
    <t>2.39646521303524e-10</t>
  </si>
  <si>
    <t>Nlrx1</t>
  </si>
  <si>
    <t>6.09498510359072e-06</t>
  </si>
  <si>
    <t>Fam220-ps</t>
  </si>
  <si>
    <t>0.00891408004568174</t>
  </si>
  <si>
    <t>1.71843694802851e-06</t>
  </si>
  <si>
    <t>0.017481274114518</t>
  </si>
  <si>
    <t>0.0491813406492266</t>
  </si>
  <si>
    <t>Htra1</t>
  </si>
  <si>
    <t>0.000114854892077085</t>
  </si>
  <si>
    <t>Nsdhl</t>
  </si>
  <si>
    <t>0.00030160441435129</t>
  </si>
  <si>
    <t>0.0299446596127949</t>
  </si>
  <si>
    <t>0.0280657122411896</t>
  </si>
  <si>
    <t>0.00289144287032391</t>
  </si>
  <si>
    <t>1.50081802301e-09</t>
  </si>
  <si>
    <t>0.000506724733042255</t>
  </si>
  <si>
    <t>4.11370453313458e-06</t>
  </si>
  <si>
    <t>7.87853160449223e-05</t>
  </si>
  <si>
    <t>0.00155726854339877</t>
  </si>
  <si>
    <t>0.021043688682751</t>
  </si>
  <si>
    <t>0.000394593361168639</t>
  </si>
  <si>
    <t>0.00307976350230949</t>
  </si>
  <si>
    <t>0.0024397537899134</t>
  </si>
  <si>
    <t>6.54412177576684e-08</t>
  </si>
  <si>
    <t>0.00188623263124461</t>
  </si>
  <si>
    <t>0.00645921209848271</t>
  </si>
  <si>
    <t>7.04415993546054e-05</t>
  </si>
  <si>
    <t>Syde1</t>
  </si>
  <si>
    <t>6.76339091987692e-06</t>
  </si>
  <si>
    <t>Slc34a3</t>
  </si>
  <si>
    <t>0.0114764125799399</t>
  </si>
  <si>
    <t>0.000166728699412873</t>
  </si>
  <si>
    <t>0.00346514300493082</t>
  </si>
  <si>
    <t>Ppp1r3d</t>
  </si>
  <si>
    <t>0.0245512814315363</t>
  </si>
  <si>
    <t>0.000416603408605464</t>
  </si>
  <si>
    <t>Tbc1d16</t>
  </si>
  <si>
    <t>1.11110727384743e-05</t>
  </si>
  <si>
    <t>0.0211907286000835</t>
  </si>
  <si>
    <t>4.57862195666991e-05</t>
  </si>
  <si>
    <t>0.00182718251075892</t>
  </si>
  <si>
    <t>1.08932099868759e-07</t>
  </si>
  <si>
    <t>0.0362279104756165</t>
  </si>
  <si>
    <t>0.000994366444761749</t>
  </si>
  <si>
    <t>0.00810609075035001</t>
  </si>
  <si>
    <t>0.000217424958356906</t>
  </si>
  <si>
    <t>Cd93</t>
  </si>
  <si>
    <t>1.14987027860887e-05</t>
  </si>
  <si>
    <t>0.000139967259286996</t>
  </si>
  <si>
    <t>0.0322389887097342</t>
  </si>
  <si>
    <t>0.00030735446116081</t>
  </si>
  <si>
    <t>2.19233159497096e-09</t>
  </si>
  <si>
    <t>5.44204571869587e-10</t>
  </si>
  <si>
    <t>6.51615889285133e-05</t>
  </si>
  <si>
    <t>Msx1</t>
  </si>
  <si>
    <t>0.0412212579136755</t>
  </si>
  <si>
    <t>1.47729888532937e-07</t>
  </si>
  <si>
    <t>0.000262835514667438</t>
  </si>
  <si>
    <t>Dennd2a</t>
  </si>
  <si>
    <t>0.00477082800762399</t>
  </si>
  <si>
    <t>0.00315843298618154</t>
  </si>
  <si>
    <t>1.04534073028953e-05</t>
  </si>
  <si>
    <t>0.00296172779793304</t>
  </si>
  <si>
    <t>2.37146031183851e-08</t>
  </si>
  <si>
    <t>0.00123675939894869</t>
  </si>
  <si>
    <t>6.02300833108965e-06</t>
  </si>
  <si>
    <t>0.00298221790219005</t>
  </si>
  <si>
    <t>0.00620111448680853</t>
  </si>
  <si>
    <t>0.00104958186586905</t>
  </si>
  <si>
    <t>9.1748160356438e-14</t>
  </si>
  <si>
    <t>0.000149785297290397</t>
  </si>
  <si>
    <t>Fgf1</t>
  </si>
  <si>
    <t>0.000227533261868137</t>
  </si>
  <si>
    <t>1.25042137306454e-06</t>
  </si>
  <si>
    <t>0.00766656472712627</t>
  </si>
  <si>
    <t>0.000406106457813604</t>
  </si>
  <si>
    <t>6.05442710192537e-07</t>
  </si>
  <si>
    <t>0.0401637683272364</t>
  </si>
  <si>
    <t>0.00277011897347714</t>
  </si>
  <si>
    <t>0.000273802495250425</t>
  </si>
  <si>
    <t>0.000933292136026409</t>
  </si>
  <si>
    <t>0.00234640118914944</t>
  </si>
  <si>
    <t>Slc5a6</t>
  </si>
  <si>
    <t>5.7508417694155e-12</t>
  </si>
  <si>
    <t>6.42422528104512e-10</t>
  </si>
  <si>
    <t>Ptges</t>
  </si>
  <si>
    <t>1.68232019288604e-05</t>
  </si>
  <si>
    <t>0.0346876684605775</t>
  </si>
  <si>
    <t>1.47385893290108e-14</t>
  </si>
  <si>
    <t>Hmgcs1</t>
  </si>
  <si>
    <t>4.09048708953466e-07</t>
  </si>
  <si>
    <t>Serping1</t>
  </si>
  <si>
    <t>1.82836826761952e-07</t>
  </si>
  <si>
    <t>0.000663845790240967</t>
  </si>
  <si>
    <t>4.70105796025206e-08</t>
  </si>
  <si>
    <t>0.00867393624142993</t>
  </si>
  <si>
    <t>1.65929716451379e-07</t>
  </si>
  <si>
    <t>0.000210924121261682</t>
  </si>
  <si>
    <t>0.0154031391540681</t>
  </si>
  <si>
    <t>4.94597671526098e-09</t>
  </si>
  <si>
    <t>0.00563195316548845</t>
  </si>
  <si>
    <t>0.00163605131916206</t>
  </si>
  <si>
    <t>8.55787268222067e-07</t>
  </si>
  <si>
    <t>Hspa1b</t>
  </si>
  <si>
    <t>3.56470516248145e-06</t>
  </si>
  <si>
    <t>0.0152507153946125</t>
  </si>
  <si>
    <t>0.0110664531183176</t>
  </si>
  <si>
    <t>0.0351937008123278</t>
  </si>
  <si>
    <t>0.000377481706087721</t>
  </si>
  <si>
    <t>6.08842352154866e-07</t>
  </si>
  <si>
    <t>Rapgef3</t>
  </si>
  <si>
    <t>0.0221265530256265</t>
  </si>
  <si>
    <t>Chst14</t>
  </si>
  <si>
    <t>0.0211260595050331</t>
  </si>
  <si>
    <t>0.000200805147591967</t>
  </si>
  <si>
    <t>4.56733429750294e-08</t>
  </si>
  <si>
    <t>1.43137274040903e-08</t>
  </si>
  <si>
    <t>3.96964018078114e-08</t>
  </si>
  <si>
    <t>1.73162965462401e-06</t>
  </si>
  <si>
    <t>Epdr1</t>
  </si>
  <si>
    <t>0.00173419814230811</t>
  </si>
  <si>
    <t>4.95668066706971e-06</t>
  </si>
  <si>
    <t>Mctp2</t>
  </si>
  <si>
    <t>0.00363038569978469</t>
  </si>
  <si>
    <t>0.017948791946613</t>
  </si>
  <si>
    <t>0.0415544635582135</t>
  </si>
  <si>
    <t>1.98145858862929e-05</t>
  </si>
  <si>
    <t>2.85279503031318e-12</t>
  </si>
  <si>
    <t>2.87090558336909e-07</t>
  </si>
  <si>
    <t>0.00102793131615404</t>
  </si>
  <si>
    <t>1.47949085051591e-08</t>
  </si>
  <si>
    <t>0.00854861708214429</t>
  </si>
  <si>
    <t>Pold2</t>
  </si>
  <si>
    <t>0.00145587901259423</t>
  </si>
  <si>
    <t>Grik3</t>
  </si>
  <si>
    <t>0.0333751733012936</t>
  </si>
  <si>
    <t>Scpep1</t>
  </si>
  <si>
    <t>2.1387390082275e-06</t>
  </si>
  <si>
    <t>2.86834418300392e-06</t>
  </si>
  <si>
    <t>0.0417175674667619</t>
  </si>
  <si>
    <t>Hspa12a</t>
  </si>
  <si>
    <t>4.5714248062659e-11</t>
  </si>
  <si>
    <t>1.69736321706382e-10</t>
  </si>
  <si>
    <t>3.60376417801843e-11</t>
  </si>
  <si>
    <t>Gpr161</t>
  </si>
  <si>
    <t>0.0402333977180858</t>
  </si>
  <si>
    <t>Cfap91</t>
  </si>
  <si>
    <t>0.000580101170895225</t>
  </si>
  <si>
    <t>0.0273440868294496</t>
  </si>
  <si>
    <t>0.00306210496778793</t>
  </si>
  <si>
    <t>ENSMUSG00000121883</t>
  </si>
  <si>
    <t>0.000604672155429111</t>
  </si>
  <si>
    <t>0.000414806794803398</t>
  </si>
  <si>
    <t>0.0076679522535764</t>
  </si>
  <si>
    <t>4.54847874186155e-06</t>
  </si>
  <si>
    <t>0.000409156869200446</t>
  </si>
  <si>
    <t>0.00448874480913335</t>
  </si>
  <si>
    <t>0.000310614430282721</t>
  </si>
  <si>
    <t>7.39965611048442e-08</t>
  </si>
  <si>
    <t>0.000960258590157371</t>
  </si>
  <si>
    <t>Triqk</t>
  </si>
  <si>
    <t>0.000157790188106968</t>
  </si>
  <si>
    <t>Megf9</t>
  </si>
  <si>
    <t>6.02402425994925e-07</t>
  </si>
  <si>
    <t>Lrrc32</t>
  </si>
  <si>
    <t>2.01213149721558e-06</t>
  </si>
  <si>
    <t>2.31127337858954e-05</t>
  </si>
  <si>
    <t>0.0117927283422038</t>
  </si>
  <si>
    <t>Kctd1</t>
  </si>
  <si>
    <t>0.0316767797968778</t>
  </si>
  <si>
    <t>9.78798319246644e-07</t>
  </si>
  <si>
    <t>2.27337148672166e-07</t>
  </si>
  <si>
    <t>0.011124973585767</t>
  </si>
  <si>
    <t>0.0011248925305938</t>
  </si>
  <si>
    <t>2.37614977424259e-08</t>
  </si>
  <si>
    <t>0.0197167491414816</t>
  </si>
  <si>
    <t>0.0079158594136146</t>
  </si>
  <si>
    <t>Krba1</t>
  </si>
  <si>
    <t>5.07206826165593e-10</t>
  </si>
  <si>
    <t>0.0137924759781207</t>
  </si>
  <si>
    <t>Slc29a4</t>
  </si>
  <si>
    <t>0.0163254630647697</t>
  </si>
  <si>
    <t>6.68071927374338e-05</t>
  </si>
  <si>
    <t>0.0179886585095774</t>
  </si>
  <si>
    <t>0.0022320388395678</t>
  </si>
  <si>
    <t>1.2001508265547e-05</t>
  </si>
  <si>
    <t>Rem1</t>
  </si>
  <si>
    <t>0.0368606337668391</t>
  </si>
  <si>
    <t>Angptl6</t>
  </si>
  <si>
    <t>0.0488306719626289</t>
  </si>
  <si>
    <t>0.00141288267835103</t>
  </si>
  <si>
    <t>0.00376230735460596</t>
  </si>
  <si>
    <t>2.90944784916283e-07</t>
  </si>
  <si>
    <t>0.00207447823751351</t>
  </si>
  <si>
    <t>0.000109172867838964</t>
  </si>
  <si>
    <t>1.07679137205452e-10</t>
  </si>
  <si>
    <t>7.02836244282151e-10</t>
  </si>
  <si>
    <t>0.00156048289236403</t>
  </si>
  <si>
    <t>0.000123515402660188</t>
  </si>
  <si>
    <t>3.33942458393189e-07</t>
  </si>
  <si>
    <t>0.0491519770750457</t>
  </si>
  <si>
    <t>1.7836505453618e-05</t>
  </si>
  <si>
    <t>8.48163631105957e-10</t>
  </si>
  <si>
    <t>0.0467787715517893</t>
  </si>
  <si>
    <t>0.0007816142782975</t>
  </si>
  <si>
    <t>Grin1</t>
  </si>
  <si>
    <t>0.0103015091031636</t>
  </si>
  <si>
    <t>0.0167257358930792</t>
  </si>
  <si>
    <t>0.00102504101427915</t>
  </si>
  <si>
    <t>Syt14</t>
  </si>
  <si>
    <t>0.0470121814164894</t>
  </si>
  <si>
    <t>0.0293324342476944</t>
  </si>
  <si>
    <t>0.000136184336750182</t>
  </si>
  <si>
    <t>7.04732417637723e-06</t>
  </si>
  <si>
    <t>0.00257522236513267</t>
  </si>
  <si>
    <t>0.000135270213021022</t>
  </si>
  <si>
    <t>0.0164262982695584</t>
  </si>
  <si>
    <t>7.48459520769789e-12</t>
  </si>
  <si>
    <t>0.000148431453587804</t>
  </si>
  <si>
    <t>Elovl5</t>
  </si>
  <si>
    <t>3.11288015204961e-14</t>
  </si>
  <si>
    <t>4.42200815056679e-06</t>
  </si>
  <si>
    <t>0.0398127641036683</t>
  </si>
  <si>
    <t>0.0156483018654512</t>
  </si>
  <si>
    <t>0.0232624375774988</t>
  </si>
  <si>
    <t>Alppl2</t>
  </si>
  <si>
    <t>0.00611804090200866</t>
  </si>
  <si>
    <t>3.16568624784816e-07</t>
  </si>
  <si>
    <t>Syndig1</t>
  </si>
  <si>
    <t>0.0242327174322602</t>
  </si>
  <si>
    <t>0.042094271934478</t>
  </si>
  <si>
    <t>1.32484449594656e-05</t>
  </si>
  <si>
    <t>Upk3a</t>
  </si>
  <si>
    <t>0.000351717186413078</t>
  </si>
  <si>
    <t>0.0386045493801992</t>
  </si>
  <si>
    <t>Fam131c</t>
  </si>
  <si>
    <t>0.00679012244581972</t>
  </si>
  <si>
    <t>2.1698581430567e-06</t>
  </si>
  <si>
    <t>0.0392507159444331</t>
  </si>
  <si>
    <t>7.67257910718156e-06</t>
  </si>
  <si>
    <t>0.0359144114471687</t>
  </si>
  <si>
    <t>0.00293524522151584</t>
  </si>
  <si>
    <t>Pard3b</t>
  </si>
  <si>
    <t>4.77317441811617e-06</t>
  </si>
  <si>
    <t>0.0115484587536096</t>
  </si>
  <si>
    <t>0.000144991986455063</t>
  </si>
  <si>
    <t>9.82550287978299e-13</t>
  </si>
  <si>
    <t>Silc1</t>
  </si>
  <si>
    <t>0.0277165437888268</t>
  </si>
  <si>
    <t>Trim68</t>
  </si>
  <si>
    <t>0.0110478884305688</t>
  </si>
  <si>
    <t>Dusp12</t>
  </si>
  <si>
    <t>1.05663035469938e-05</t>
  </si>
  <si>
    <t>0.00648253034027258</t>
  </si>
  <si>
    <t>0.00229426728952177</t>
  </si>
  <si>
    <t>4.99625792791822e-10</t>
  </si>
  <si>
    <t>Iglc3</t>
  </si>
  <si>
    <t>0.0136162157452024</t>
  </si>
  <si>
    <t>3.92625627358119e-10</t>
  </si>
  <si>
    <t>1.24597314598027e-06</t>
  </si>
  <si>
    <t>Mettl24</t>
  </si>
  <si>
    <t>0.0234210369985377</t>
  </si>
  <si>
    <t>0.00120314985301057</t>
  </si>
  <si>
    <t>0.0185175002101243</t>
  </si>
  <si>
    <t>5.68388153800135e-21</t>
  </si>
  <si>
    <t>Tm7sf2</t>
  </si>
  <si>
    <t>7.10853811593746e-07</t>
  </si>
  <si>
    <t>Nxf7</t>
  </si>
  <si>
    <t>0.000321341455327929</t>
  </si>
  <si>
    <t>Depp1</t>
  </si>
  <si>
    <t>5.2264225781366e-06</t>
  </si>
  <si>
    <t>1.11492827768751e-07</t>
  </si>
  <si>
    <t>3.99812312904966e-09</t>
  </si>
  <si>
    <t>0.0408996973697185</t>
  </si>
  <si>
    <t>0.000145908322390301</t>
  </si>
  <si>
    <t>7.53401663121593e-07</t>
  </si>
  <si>
    <t>Morc4</t>
  </si>
  <si>
    <t>0.00303927903227558</t>
  </si>
  <si>
    <t>1.10924659795495e-09</t>
  </si>
  <si>
    <t>0.0475605258865046</t>
  </si>
  <si>
    <t>7.30183149672882e-06</t>
  </si>
  <si>
    <t>1.69408303198167e-18</t>
  </si>
  <si>
    <t>Pou2af3</t>
  </si>
  <si>
    <t>0.0136607807943881</t>
  </si>
  <si>
    <t>Tfpi</t>
  </si>
  <si>
    <t>1.97565598148906e-07</t>
  </si>
  <si>
    <t>0.00102932296204487</t>
  </si>
  <si>
    <t>4.93932200272771e-13</t>
  </si>
  <si>
    <t>0.00126871599767402</t>
  </si>
  <si>
    <t>1.22188776293733e-06</t>
  </si>
  <si>
    <t>Adam7</t>
  </si>
  <si>
    <t>0.0398510243588396</t>
  </si>
  <si>
    <t>3.6029154355922e-13</t>
  </si>
  <si>
    <t>0.00170258467534973</t>
  </si>
  <si>
    <t>0.0013021352780903</t>
  </si>
  <si>
    <t>9.10558913065837e-06</t>
  </si>
  <si>
    <t>7.56734575724192e-05</t>
  </si>
  <si>
    <t>0.00492319794377718</t>
  </si>
  <si>
    <t>3.45359880605743e-06</t>
  </si>
  <si>
    <t>0.00782134489292304</t>
  </si>
  <si>
    <t>Neu1</t>
  </si>
  <si>
    <t>2.7054617066112e-06</t>
  </si>
  <si>
    <t>7.45375742641423e-07</t>
  </si>
  <si>
    <t>8.9296948546222e-08</t>
  </si>
  <si>
    <t>Grin2a</t>
  </si>
  <si>
    <t>0.000597887848701887</t>
  </si>
  <si>
    <t>Grhl1</t>
  </si>
  <si>
    <t>0.00368686782485096</t>
  </si>
  <si>
    <t>0.036473973888946</t>
  </si>
  <si>
    <t>0.0387053316957128</t>
  </si>
  <si>
    <t>Drp2</t>
  </si>
  <si>
    <t>0.0322636535848123</t>
  </si>
  <si>
    <t>Tram2</t>
  </si>
  <si>
    <t>1.8004948627189e-11</t>
  </si>
  <si>
    <t>3.37850388141304e-07</t>
  </si>
  <si>
    <t>0.0283340187980629</t>
  </si>
  <si>
    <t>1.70722993283384e-05</t>
  </si>
  <si>
    <t>7.19091310902251e-07</t>
  </si>
  <si>
    <t>5.75234358236066e-07</t>
  </si>
  <si>
    <t>0.0226119846937254</t>
  </si>
  <si>
    <t>0.00242453913012379</t>
  </si>
  <si>
    <t>0.00323726731592887</t>
  </si>
  <si>
    <t>0.0339338185148754</t>
  </si>
  <si>
    <t>0.000676652822333792</t>
  </si>
  <si>
    <t>2.71334265165759e-09</t>
  </si>
  <si>
    <t>7.28018604682256e-08</t>
  </si>
  <si>
    <t>0.0489307109643526</t>
  </si>
  <si>
    <t>3.34460772292355e-09</t>
  </si>
  <si>
    <t>Obsl1</t>
  </si>
  <si>
    <t>0.0127159340536128</t>
  </si>
  <si>
    <t>0.00145562250783665</t>
  </si>
  <si>
    <t>5.12479855061072e-06</t>
  </si>
  <si>
    <t>0.0171874938164019</t>
  </si>
  <si>
    <t>Htr1d</t>
  </si>
  <si>
    <t>0.0257652965517403</t>
  </si>
  <si>
    <t>9.16164715408697e-22</t>
  </si>
  <si>
    <t>0.0083788417845214</t>
  </si>
  <si>
    <t>0.0283172648436032</t>
  </si>
  <si>
    <t>2.15597054305822e-05</t>
  </si>
  <si>
    <t>1.06542481898089e-08</t>
  </si>
  <si>
    <t>0.0110736679418874</t>
  </si>
  <si>
    <t>1.50279429602376e-15</t>
  </si>
  <si>
    <t>0.049241089381171</t>
  </si>
  <si>
    <t>Gamt</t>
  </si>
  <si>
    <t>0.000760749944882229</t>
  </si>
  <si>
    <t>Gpr153</t>
  </si>
  <si>
    <t>0.000952097378390696</t>
  </si>
  <si>
    <t>1.73254063762295e-15</t>
  </si>
  <si>
    <t>0.0271699286654088</t>
  </si>
  <si>
    <t>0.000825310844118503</t>
  </si>
  <si>
    <t>0.00284419643393184</t>
  </si>
  <si>
    <t>1.60448173563365e-12</t>
  </si>
  <si>
    <t>Tmem174</t>
  </si>
  <si>
    <t>0.00192102581634423</t>
  </si>
  <si>
    <t>Bicd1</t>
  </si>
  <si>
    <t>0.000306560587798746</t>
  </si>
  <si>
    <t>Gas8</t>
  </si>
  <si>
    <t>3.79416553083252e-05</t>
  </si>
  <si>
    <t>0.0121962002608685</t>
  </si>
  <si>
    <t>1.81787016865396e-12</t>
  </si>
  <si>
    <t>0.000129124114232964</t>
  </si>
  <si>
    <t>Ocm</t>
  </si>
  <si>
    <t>2.00668653441311e-06</t>
  </si>
  <si>
    <t>2.46158441679502e-06</t>
  </si>
  <si>
    <t>4.13699892970733e-08</t>
  </si>
  <si>
    <t>0.0488156465949947</t>
  </si>
  <si>
    <t>0.0217859354214531</t>
  </si>
  <si>
    <t>4.17766276039551e-07</t>
  </si>
  <si>
    <t>0.00137208381239515</t>
  </si>
  <si>
    <t>0.00537616927072558</t>
  </si>
  <si>
    <t>4.04841637739802e-05</t>
  </si>
  <si>
    <t>9.93205523096388e-16</t>
  </si>
  <si>
    <t>0.0212566731752973</t>
  </si>
  <si>
    <t>0.00061311260371339</t>
  </si>
  <si>
    <t>6.34016816715606e-08</t>
  </si>
  <si>
    <t>Get1</t>
  </si>
  <si>
    <t>5.58678399404207e-06</t>
  </si>
  <si>
    <t>Sh3bp4</t>
  </si>
  <si>
    <t>5.64425408944651e-05</t>
  </si>
  <si>
    <t>5.09657979156359e-13</t>
  </si>
  <si>
    <t>0.000601232851747245</t>
  </si>
  <si>
    <t>0.00553716858533753</t>
  </si>
  <si>
    <t>3.94108150238816e-06</t>
  </si>
  <si>
    <t>0.000284480218697421</t>
  </si>
  <si>
    <t>Lamb3</t>
  </si>
  <si>
    <t>1.54430933501058e-10</t>
  </si>
  <si>
    <t>Ano2</t>
  </si>
  <si>
    <t>0.00190919197624071</t>
  </si>
  <si>
    <t>Adamts14</t>
  </si>
  <si>
    <t>0.0332519310314568</t>
  </si>
  <si>
    <t>R3hdml</t>
  </si>
  <si>
    <t>0.0124670137254518</t>
  </si>
  <si>
    <t>2.61265626677471e-06</t>
  </si>
  <si>
    <t>0.0139402634765905</t>
  </si>
  <si>
    <t>0.00624877349632843</t>
  </si>
  <si>
    <t>0.00669033852967902</t>
  </si>
  <si>
    <t>1.42928096882992e-12</t>
  </si>
  <si>
    <t>2.78071124301861e-06</t>
  </si>
  <si>
    <t>2.14841837730849e-17</t>
  </si>
  <si>
    <t>0.00840164678827249</t>
  </si>
  <si>
    <t>0.0234353230809682</t>
  </si>
  <si>
    <t>7.74117421511807e-16</t>
  </si>
  <si>
    <t>Ramp3</t>
  </si>
  <si>
    <t>0.00727303604203742</t>
  </si>
  <si>
    <t>4.87860862448404e-15</t>
  </si>
  <si>
    <t>Arx</t>
  </si>
  <si>
    <t>0.0247633392735923</t>
  </si>
  <si>
    <t>Chrm4</t>
  </si>
  <si>
    <t>0.00101027218662487</t>
  </si>
  <si>
    <t>0.0112353853897645</t>
  </si>
  <si>
    <t>0.0341843454275117</t>
  </si>
  <si>
    <t>Nxph3</t>
  </si>
  <si>
    <t>5.77239022121881e-06</t>
  </si>
  <si>
    <t>0.000311621290467921</t>
  </si>
  <si>
    <t>5.40521948365195e-13</t>
  </si>
  <si>
    <t>7.45048492259478e-10</t>
  </si>
  <si>
    <t>0.00112045492753253</t>
  </si>
  <si>
    <t>0.00405954917146693</t>
  </si>
  <si>
    <t>1.45822354203638e-08</t>
  </si>
  <si>
    <t>4.2376057488838e-08</t>
  </si>
  <si>
    <t>9.25191054568709e-18</t>
  </si>
  <si>
    <t>3.61139290399225e-06</t>
  </si>
  <si>
    <t>Tmem117</t>
  </si>
  <si>
    <t>1.66989123672959e-12</t>
  </si>
  <si>
    <t>0.00394558795666202</t>
  </si>
  <si>
    <t>Pmvk</t>
  </si>
  <si>
    <t>0.00173777346316039</t>
  </si>
  <si>
    <t>0.00726702163719902</t>
  </si>
  <si>
    <t>0.00418715111737997</t>
  </si>
  <si>
    <t>Hsbp1l1</t>
  </si>
  <si>
    <t>0.00294295771076414</t>
  </si>
  <si>
    <t>Ksr2</t>
  </si>
  <si>
    <t>0.00978867883546862</t>
  </si>
  <si>
    <t>0.0309153303652234</t>
  </si>
  <si>
    <t>0.00310303542482803</t>
  </si>
  <si>
    <t>0.0204701858343107</t>
  </si>
  <si>
    <t>4.20900191301656e-06</t>
  </si>
  <si>
    <t>Fxyd7</t>
  </si>
  <si>
    <t>0.015967016697827</t>
  </si>
  <si>
    <t>ENSMUSG00000121608</t>
  </si>
  <si>
    <t>0.000110585961575485</t>
  </si>
  <si>
    <t>C1rl</t>
  </si>
  <si>
    <t>0.0418440386377755</t>
  </si>
  <si>
    <t>Dipk1b</t>
  </si>
  <si>
    <t>1.8258614168544e-09</t>
  </si>
  <si>
    <t>0.0370458850430521</t>
  </si>
  <si>
    <t>Kbtbd13</t>
  </si>
  <si>
    <t>0.0166861412147979</t>
  </si>
  <si>
    <t>1.02065463949811e-06</t>
  </si>
  <si>
    <t>Mapk4</t>
  </si>
  <si>
    <t>3.07402680066006e-15</t>
  </si>
  <si>
    <t>Ahrr</t>
  </si>
  <si>
    <t>2.31069395970569e-07</t>
  </si>
  <si>
    <t>2.92436407011947e-12</t>
  </si>
  <si>
    <t>Ighd</t>
  </si>
  <si>
    <t>0.00852350934525808</t>
  </si>
  <si>
    <t>1.37140175749662e-16</t>
  </si>
  <si>
    <t>1.59079106281966e-05</t>
  </si>
  <si>
    <t>0.000430595900998771</t>
  </si>
  <si>
    <t>2.53866979371709e-05</t>
  </si>
  <si>
    <t>0.0253944601994372</t>
  </si>
  <si>
    <t>8.10751492083829e-08</t>
  </si>
  <si>
    <t>0.00196573062041621</t>
  </si>
  <si>
    <t>1.39599545757499e-07</t>
  </si>
  <si>
    <t>1.0468431069896e-06</t>
  </si>
  <si>
    <t>5.96736741442409e-16</t>
  </si>
  <si>
    <t>0.000248814860393792</t>
  </si>
  <si>
    <t>Rassf8</t>
  </si>
  <si>
    <t>9.73331725380987e-09</t>
  </si>
  <si>
    <t>Cfap52</t>
  </si>
  <si>
    <t>0.0117134738091874</t>
  </si>
  <si>
    <t>Dchs1</t>
  </si>
  <si>
    <t>0.000562063645143882</t>
  </si>
  <si>
    <t>Rnf152</t>
  </si>
  <si>
    <t>2.17641700065588e-13</t>
  </si>
  <si>
    <t>0.0236935822636084</t>
  </si>
  <si>
    <t>2.83965967354995e-06</t>
  </si>
  <si>
    <t>0.0232476915538117</t>
  </si>
  <si>
    <t>Chic1</t>
  </si>
  <si>
    <t>1.98584624060721e-14</t>
  </si>
  <si>
    <t>0.0080876232026112</t>
  </si>
  <si>
    <t>0.00454878163114349</t>
  </si>
  <si>
    <t>0.0158395690150643</t>
  </si>
  <si>
    <t>4.01216308317268e-10</t>
  </si>
  <si>
    <t>Slc36a4</t>
  </si>
  <si>
    <t>4.88612251126847e-22</t>
  </si>
  <si>
    <t>Ggn</t>
  </si>
  <si>
    <t>0.00485886001338227</t>
  </si>
  <si>
    <t>3.88416109815725e-08</t>
  </si>
  <si>
    <t>3.34008514751125e-30</t>
  </si>
  <si>
    <t>2.56415159284258e-07</t>
  </si>
  <si>
    <t>9.20289478639492e-09</t>
  </si>
  <si>
    <t>0.0333164968417071</t>
  </si>
  <si>
    <t>1.02368432453601e-14</t>
  </si>
  <si>
    <t>Ccdc122</t>
  </si>
  <si>
    <t>3.73131777338897e-06</t>
  </si>
  <si>
    <t>0.000734263194939361</t>
  </si>
  <si>
    <t>BC034090</t>
  </si>
  <si>
    <t>0.0139322081327533</t>
  </si>
  <si>
    <t>0.000667165226780375</t>
  </si>
  <si>
    <t>3.34378131097592e-08</t>
  </si>
  <si>
    <t>3.50768917483947e-07</t>
  </si>
  <si>
    <t>0.000152122198865785</t>
  </si>
  <si>
    <t>Iglc1</t>
  </si>
  <si>
    <t>4.16638918097763e-06</t>
  </si>
  <si>
    <t>3.34139294146251e-16</t>
  </si>
  <si>
    <t>Erc2</t>
  </si>
  <si>
    <t>2.60651624259134e-10</t>
  </si>
  <si>
    <t>1.49800162814942e-08</t>
  </si>
  <si>
    <t>1.23948717401658e-24</t>
  </si>
  <si>
    <t>Atp8b5</t>
  </si>
  <si>
    <t>0.0102613394256588</t>
  </si>
  <si>
    <t>Gfra3</t>
  </si>
  <si>
    <t>0.0104845789676587</t>
  </si>
  <si>
    <t>0.00707478495376036</t>
  </si>
  <si>
    <t>Igkv1-117</t>
  </si>
  <si>
    <t>0.0259148940912309</t>
  </si>
  <si>
    <t>4.75107320575385e-07</t>
  </si>
  <si>
    <t>0.0259212638749954</t>
  </si>
  <si>
    <t>0.000103175969873209</t>
  </si>
  <si>
    <t>3.94488424185798e-09</t>
  </si>
  <si>
    <t>Ifitm6</t>
  </si>
  <si>
    <t>0.0133936873455072</t>
  </si>
  <si>
    <t>0.00152192575933985</t>
  </si>
  <si>
    <t>6.41846071420248e-12</t>
  </si>
  <si>
    <t>1.46278454295938e-05</t>
  </si>
  <si>
    <t>3.07343338351048e-11</t>
  </si>
  <si>
    <t>Cxxc4</t>
  </si>
  <si>
    <t>0.000602888994674057</t>
  </si>
  <si>
    <t>Fam151a</t>
  </si>
  <si>
    <t>0.0396471574780528</t>
  </si>
  <si>
    <t>0.049043058317628</t>
  </si>
  <si>
    <t>0.000576077686649305</t>
  </si>
  <si>
    <t>2.61978488653842e-05</t>
  </si>
  <si>
    <t>0.00121649141344097</t>
  </si>
  <si>
    <t>3.97824946217538e-11</t>
  </si>
  <si>
    <t>1.83331937008538e-10</t>
  </si>
  <si>
    <t>0.00485937010106385</t>
  </si>
  <si>
    <t>0.047233633583885</t>
  </si>
  <si>
    <t>Tcp11</t>
  </si>
  <si>
    <t>0.000650281615452231</t>
  </si>
  <si>
    <t>9.20130682450156e-14</t>
  </si>
  <si>
    <t>0.0135342880975026</t>
  </si>
  <si>
    <t>2.23419069221981e-06</t>
  </si>
  <si>
    <t>Defa36</t>
  </si>
  <si>
    <t>0.000571418955697518</t>
  </si>
  <si>
    <t>Pkhd1</t>
  </si>
  <si>
    <t>0.00272671779106866</t>
  </si>
  <si>
    <t>Defa37</t>
  </si>
  <si>
    <t>0.000434366030138314</t>
  </si>
  <si>
    <t>0.008777111148679</t>
  </si>
  <si>
    <t>0.0146715162247836</t>
  </si>
  <si>
    <t>0.000247721555253883</t>
  </si>
  <si>
    <t>0.00231449757845825</t>
  </si>
  <si>
    <t>4.45322541803283e-05</t>
  </si>
  <si>
    <t>Nbl1</t>
  </si>
  <si>
    <t>4.98328817976343e-25</t>
  </si>
  <si>
    <t>0.00186328236506755</t>
  </si>
  <si>
    <t>1.59717036419603e-20</t>
  </si>
  <si>
    <t>1.27175169897149e-10</t>
  </si>
  <si>
    <t>Evi5l</t>
  </si>
  <si>
    <t>3.12744990666222e-08</t>
  </si>
  <si>
    <t>Cyp51</t>
  </si>
  <si>
    <t>2.43494031573199e-05</t>
  </si>
  <si>
    <t>0.000415476421255853</t>
  </si>
  <si>
    <t>Sqle</t>
  </si>
  <si>
    <t>3.79882852448071e-10</t>
  </si>
  <si>
    <t>0.000793707287849006</t>
  </si>
  <si>
    <t>2.43353018622837e-34</t>
  </si>
  <si>
    <t>Lpcat4</t>
  </si>
  <si>
    <t>0.000108314834989144</t>
  </si>
  <si>
    <t>Defa40</t>
  </si>
  <si>
    <t>0.00263843331104093</t>
  </si>
  <si>
    <t>5.26159254666625e-12</t>
  </si>
  <si>
    <t>0.000334083186379389</t>
  </si>
  <si>
    <t>2.43711869208057e-13</t>
  </si>
  <si>
    <t>0.00120506798164823</t>
  </si>
  <si>
    <t>Igkv1-110</t>
  </si>
  <si>
    <t>6.58776029601788e-05</t>
  </si>
  <si>
    <t>0.0020301473969681</t>
  </si>
  <si>
    <t>8.02748222932319e-14</t>
  </si>
  <si>
    <t>Tmc4-ps</t>
  </si>
  <si>
    <t>0.00136468636438962</t>
  </si>
  <si>
    <t>0.00207347556062059</t>
  </si>
  <si>
    <t>Calr4</t>
  </si>
  <si>
    <t>0.0226583962178328</t>
  </si>
  <si>
    <t>0.00304776715686227</t>
  </si>
  <si>
    <t>0.000462775105158393</t>
  </si>
  <si>
    <t>4.24772656651957e-05</t>
  </si>
  <si>
    <t>1.00102964000669e-09</t>
  </si>
  <si>
    <t>2.38379408272507e-11</t>
  </si>
  <si>
    <t>0.000488377931466019</t>
  </si>
  <si>
    <t>2.26485054731662e-05</t>
  </si>
  <si>
    <t>7.6762466992125e-07</t>
  </si>
  <si>
    <t>0.00467167429654484</t>
  </si>
  <si>
    <t>Chst8</t>
  </si>
  <si>
    <t>2.70991450127481e-13</t>
  </si>
  <si>
    <t>0.00191821440471914</t>
  </si>
  <si>
    <t>Rpl29-ps5</t>
  </si>
  <si>
    <t>0.0115071987276991</t>
  </si>
  <si>
    <t>Gjb3</t>
  </si>
  <si>
    <t>5.23951946495017e-19</t>
  </si>
  <si>
    <t>8.34671999768434e-06</t>
  </si>
  <si>
    <t>Lrrc17</t>
  </si>
  <si>
    <t>0.0119658832213146</t>
  </si>
  <si>
    <t>4.10662386687559e-06</t>
  </si>
  <si>
    <t>1.7234124016441e-19</t>
  </si>
  <si>
    <t>3.645605499738e-13</t>
  </si>
  <si>
    <t>1.01641369950373e-20</t>
  </si>
  <si>
    <t>7.48813948893173e-05</t>
  </si>
  <si>
    <t>0.000331647330434582</t>
  </si>
  <si>
    <t>Igf2os</t>
  </si>
  <si>
    <t>0.0466033546766904</t>
  </si>
  <si>
    <t>Spaar</t>
  </si>
  <si>
    <t>0.00459904302081291</t>
  </si>
  <si>
    <t>Gnat1</t>
  </si>
  <si>
    <t>0.00163801218946438</t>
  </si>
  <si>
    <t>Grin1os</t>
  </si>
  <si>
    <t>0.00578201669460461</t>
  </si>
  <si>
    <t>5.33857426605193e-06</t>
  </si>
  <si>
    <t>1.51521608801511e-06</t>
  </si>
  <si>
    <t>Vgll3</t>
  </si>
  <si>
    <t>1.92005023863594e-10</t>
  </si>
  <si>
    <t>1.52192826509155e-07</t>
  </si>
  <si>
    <t>Dmrt3</t>
  </si>
  <si>
    <t>1.19618329149516e-18</t>
  </si>
  <si>
    <t>P2ry4</t>
  </si>
  <si>
    <t>2.3659350521439e-12</t>
  </si>
  <si>
    <t>7.88612513604306e-08</t>
  </si>
  <si>
    <t>1.59175010438675e-05</t>
  </si>
  <si>
    <t>1.81188288093279e-11</t>
  </si>
  <si>
    <t>5.02840990381065e-05</t>
  </si>
  <si>
    <t>0.000395337451109754</t>
  </si>
  <si>
    <t>2.13551468974199e-11</t>
  </si>
  <si>
    <t>0.0017361273665448</t>
  </si>
  <si>
    <t>1.90201487976646e-06</t>
  </si>
  <si>
    <t>Zfp786</t>
  </si>
  <si>
    <t>0.0233744403325721</t>
  </si>
  <si>
    <t>8.38922408505255e-06</t>
  </si>
  <si>
    <t>Abca8b</t>
  </si>
  <si>
    <t>4.93236363117243e-08</t>
  </si>
  <si>
    <t>3.98422240789355e-15</t>
  </si>
  <si>
    <t>0.000492647357665553</t>
  </si>
  <si>
    <t>2.66657689956513e-07</t>
  </si>
  <si>
    <t>Dcdc2a</t>
  </si>
  <si>
    <t>0.0152624938424432</t>
  </si>
  <si>
    <t>Me3</t>
  </si>
  <si>
    <t>0.000307057050819748</t>
  </si>
  <si>
    <t>0.0111907504156544</t>
  </si>
  <si>
    <t>Ighv1-26</t>
  </si>
  <si>
    <t>0.0101292810352724</t>
  </si>
  <si>
    <t>0.00956421851228083</t>
  </si>
  <si>
    <t>0.000107194723386833</t>
  </si>
  <si>
    <t>1.62165036661276e-33</t>
  </si>
  <si>
    <t>2.57625968925938e-37</t>
  </si>
  <si>
    <t>Sorcs3</t>
  </si>
  <si>
    <t>7.47974165507734e-07</t>
  </si>
  <si>
    <t>0.00376043255153959</t>
  </si>
  <si>
    <t>Defa2</t>
  </si>
  <si>
    <t>4.46415098794579e-09</t>
  </si>
  <si>
    <t>Ighv9-3</t>
  </si>
  <si>
    <t>0.00239705988939931</t>
  </si>
  <si>
    <t>7.58757878161493e-11</t>
  </si>
  <si>
    <t>5.15448495032073e-26</t>
  </si>
  <si>
    <t>Hs3st6</t>
  </si>
  <si>
    <t>0.00294962213007512</t>
  </si>
  <si>
    <t>0.000190306943911936</t>
  </si>
  <si>
    <t>Smim43</t>
  </si>
  <si>
    <t>0.0010408564129604</t>
  </si>
  <si>
    <t>2.48550692567326e-07</t>
  </si>
  <si>
    <t>Defa33</t>
  </si>
  <si>
    <t>4.20070313993125e-07</t>
  </si>
  <si>
    <t>4.49863359666176e-15</t>
  </si>
  <si>
    <t>Tgm5</t>
  </si>
  <si>
    <t>3.18469503904038e-06</t>
  </si>
  <si>
    <t>Duox2</t>
  </si>
  <si>
    <t>4.17608532142848e-06</t>
  </si>
  <si>
    <t>Kcnj13</t>
  </si>
  <si>
    <t>0.0109583905893905</t>
  </si>
  <si>
    <t>0.000127922952318269</t>
  </si>
  <si>
    <t>Nos2</t>
  </si>
  <si>
    <t>2.58771097841213e-24</t>
  </si>
  <si>
    <t>Defa32</t>
  </si>
  <si>
    <t>7.73653552310382e-07</t>
  </si>
  <si>
    <t>2.4688186037033e-28</t>
  </si>
  <si>
    <t>3.21196005084872e-42</t>
  </si>
  <si>
    <t>Fgf15</t>
  </si>
  <si>
    <t>0.000131513846199915</t>
  </si>
  <si>
    <t>Defa41</t>
  </si>
  <si>
    <t>8.25044986181772e-05</t>
  </si>
  <si>
    <t>6.2519474574226e-08</t>
  </si>
  <si>
    <t>5.47464716271597e-16</t>
  </si>
  <si>
    <t>Mlnr-ps</t>
  </si>
  <si>
    <t>7.30654284539294e-08</t>
  </si>
  <si>
    <t>4.3424538324472e-06</t>
  </si>
  <si>
    <t>1.95271655463399e-07</t>
  </si>
  <si>
    <t>2.17885944799386</t>
  </si>
  <si>
    <t>0.0370952218622042</t>
  </si>
  <si>
    <t>Zfp977</t>
  </si>
  <si>
    <t>1.91189290919139</t>
  </si>
  <si>
    <t>0.012856517958422</t>
  </si>
  <si>
    <t>1.83085534673691</t>
  </si>
  <si>
    <t>1.07407961798746e-06</t>
  </si>
  <si>
    <t>1.80226005523508</t>
  </si>
  <si>
    <t>0.00169649416713892</t>
  </si>
  <si>
    <t>Dynlt2a1</t>
  </si>
  <si>
    <t>1.70913712375275</t>
  </si>
  <si>
    <t>0.001049070752816</t>
  </si>
  <si>
    <t>1.67079315799577</t>
  </si>
  <si>
    <t>0.0380265863281969</t>
  </si>
  <si>
    <t>Fgf18</t>
  </si>
  <si>
    <t>1.5952832159439</t>
  </si>
  <si>
    <t>0.00873860295355396</t>
  </si>
  <si>
    <t>1.56302612765006</t>
  </si>
  <si>
    <t>0.000835031926685394</t>
  </si>
  <si>
    <t>Cyp24a1</t>
  </si>
  <si>
    <t>1.55704848878044</t>
  </si>
  <si>
    <t>0.000571727074657703</t>
  </si>
  <si>
    <t>1.54679359142612</t>
  </si>
  <si>
    <t>0.00213538826756189</t>
  </si>
  <si>
    <t>1.4691035531469</t>
  </si>
  <si>
    <t>0.0163473905261333</t>
  </si>
  <si>
    <t>1.45481660723417</t>
  </si>
  <si>
    <t>0.0314804786414275</t>
  </si>
  <si>
    <t>Spef2</t>
  </si>
  <si>
    <t>1.44150169769508</t>
  </si>
  <si>
    <t>0.0478060949357321</t>
  </si>
  <si>
    <t>1.35923718569245</t>
  </si>
  <si>
    <t>0.0185455148537016</t>
  </si>
  <si>
    <t>1.3353626917064</t>
  </si>
  <si>
    <t>0.046022707599862</t>
  </si>
  <si>
    <t>1.33441180595325</t>
  </si>
  <si>
    <t>0.0274243230519454</t>
  </si>
  <si>
    <t>1.3067389870534</t>
  </si>
  <si>
    <t>0.000115665911828098</t>
  </si>
  <si>
    <t>1.27434480791768</t>
  </si>
  <si>
    <t>0.0346560155640453</t>
  </si>
  <si>
    <t>1.23831358048716</t>
  </si>
  <si>
    <t>4.88673062073899e-05</t>
  </si>
  <si>
    <t>1.22713113514394</t>
  </si>
  <si>
    <t>0.0313675681821173</t>
  </si>
  <si>
    <t>1.21796980737064</t>
  </si>
  <si>
    <t>0.0284989351947442</t>
  </si>
  <si>
    <t>1.19547134181675</t>
  </si>
  <si>
    <t>0.0218877474001586</t>
  </si>
  <si>
    <t>1.18796798629427</t>
  </si>
  <si>
    <t>0.0122439501266501</t>
  </si>
  <si>
    <t>Hoxa1</t>
  </si>
  <si>
    <t>1.16606938196244</t>
  </si>
  <si>
    <t>0.0245026748130316</t>
  </si>
  <si>
    <t>1.13976220136487</t>
  </si>
  <si>
    <t>0.0209277362319244</t>
  </si>
  <si>
    <t>1.13473354119382</t>
  </si>
  <si>
    <t>0.00260411988394237</t>
  </si>
  <si>
    <t>1.13257149883643</t>
  </si>
  <si>
    <t>0.0282350032107329</t>
  </si>
  <si>
    <t>Fam227a</t>
  </si>
  <si>
    <t>1.1067506074448</t>
  </si>
  <si>
    <t>0.0250380786544998</t>
  </si>
  <si>
    <t>1.04980829420864</t>
  </si>
  <si>
    <t>0.00856028699467106</t>
  </si>
  <si>
    <t>1.02743444178094</t>
  </si>
  <si>
    <t>0.000657644403476725</t>
  </si>
  <si>
    <t>Msi1</t>
  </si>
  <si>
    <t>0.00404041005147355</t>
  </si>
  <si>
    <t>Eddm3b</t>
  </si>
  <si>
    <t>0.0349678062991979</t>
  </si>
  <si>
    <t>0.0353284329382664</t>
  </si>
  <si>
    <t>0.00798051152026908</t>
  </si>
  <si>
    <t>0.000384779359692434</t>
  </si>
  <si>
    <t>0.000218882393502969</t>
  </si>
  <si>
    <t>0.0208558065694256</t>
  </si>
  <si>
    <t>2.44719355020348e-10</t>
  </si>
  <si>
    <t>0.0197912990176624</t>
  </si>
  <si>
    <t>8.47196250199946e-05</t>
  </si>
  <si>
    <t>0.00992843554396677</t>
  </si>
  <si>
    <t>0.0227445585508777</t>
  </si>
  <si>
    <t>Klk1b16</t>
  </si>
  <si>
    <t>0.0316598057860657</t>
  </si>
  <si>
    <t>0.0103774980429447</t>
  </si>
  <si>
    <t>0.0486911256405487</t>
  </si>
  <si>
    <t>Ano3</t>
  </si>
  <si>
    <t>0.0170843451375827</t>
  </si>
  <si>
    <t>Dctd</t>
  </si>
  <si>
    <t>0.0252803653229875</t>
  </si>
  <si>
    <t>0.0183028018352051</t>
  </si>
  <si>
    <t>0.00247945342115177</t>
  </si>
  <si>
    <t>Banp</t>
  </si>
  <si>
    <t>9.67869798490144e-15</t>
  </si>
  <si>
    <t>Stox1</t>
  </si>
  <si>
    <t>0.0233421147119237</t>
  </si>
  <si>
    <t>Tsc22d3</t>
  </si>
  <si>
    <t>3.7956742711218e-22</t>
  </si>
  <si>
    <t>Fcna</t>
  </si>
  <si>
    <t>0.00661265934144302</t>
  </si>
  <si>
    <t>0.0112255480095527</t>
  </si>
  <si>
    <t>0.00942372272060565</t>
  </si>
  <si>
    <t>0.000475235779631158</t>
  </si>
  <si>
    <t>H2bc6</t>
  </si>
  <si>
    <t>0.0387528895419094</t>
  </si>
  <si>
    <t>0.000157524515424829</t>
  </si>
  <si>
    <t>0.00251243337543378</t>
  </si>
  <si>
    <t>0.0036507760724262</t>
  </si>
  <si>
    <t>2.30835256086028e-05</t>
  </si>
  <si>
    <t>2.14500405045719e-20</t>
  </si>
  <si>
    <t>0.041988576679776</t>
  </si>
  <si>
    <t>0.033310109176394</t>
  </si>
  <si>
    <t>4.28796334349407e-13</t>
  </si>
  <si>
    <t>2.30130360907048e-06</t>
  </si>
  <si>
    <t>0.00712931467331425</t>
  </si>
  <si>
    <t>0.0375829649908125</t>
  </si>
  <si>
    <t>0.0301020943055044</t>
  </si>
  <si>
    <t>Ffar3</t>
  </si>
  <si>
    <t>0.00850362036092407</t>
  </si>
  <si>
    <t>0.0310281741770643</t>
  </si>
  <si>
    <t>Noxred1</t>
  </si>
  <si>
    <t>0.0448657593223896</t>
  </si>
  <si>
    <t>2.49841675778788e-06</t>
  </si>
  <si>
    <t>Kirrel3</t>
  </si>
  <si>
    <t>0.0141182156164706</t>
  </si>
  <si>
    <t>1.01241631087318e-13</t>
  </si>
  <si>
    <t>2.65908942660793e-10</t>
  </si>
  <si>
    <t>0.000180853163912078</t>
  </si>
  <si>
    <t>0.0012047973647567</t>
  </si>
  <si>
    <t>0.00014654144301639</t>
  </si>
  <si>
    <t>2.78594877631535e-47</t>
  </si>
  <si>
    <t>0.000508092280857159</t>
  </si>
  <si>
    <t>9.93863306043123e-06</t>
  </si>
  <si>
    <t>7.58028082608233e-06</t>
  </si>
  <si>
    <t>Cntnap5a</t>
  </si>
  <si>
    <t>0.041687122237263</t>
  </si>
  <si>
    <t>0.000691236937375929</t>
  </si>
  <si>
    <t>1.50440649708844e-21</t>
  </si>
  <si>
    <t>4.88989776384039e-05</t>
  </si>
  <si>
    <t>0.00604368215867261</t>
  </si>
  <si>
    <t>2.55431619182709e-07</t>
  </si>
  <si>
    <t>0.000220269831838908</t>
  </si>
  <si>
    <t>0.046106885539185</t>
  </si>
  <si>
    <t>1.95612976666559e-06</t>
  </si>
  <si>
    <t>0.0155235806953989</t>
  </si>
  <si>
    <t>0.00379125098444813</t>
  </si>
  <si>
    <t>0.00285356402763104</t>
  </si>
  <si>
    <t>0.000417232628318883</t>
  </si>
  <si>
    <t>0.0426338573697864</t>
  </si>
  <si>
    <t>0.00365138395388567</t>
  </si>
  <si>
    <t>Cox8b</t>
  </si>
  <si>
    <t>3.0194171636788e-08</t>
  </si>
  <si>
    <t>7.73803226057581e-05</t>
  </si>
  <si>
    <t>0.00307752784621953</t>
  </si>
  <si>
    <t>0.00139671364658423</t>
  </si>
  <si>
    <t>0.000750412936541457</t>
  </si>
  <si>
    <t>4.53039538184675e-06</t>
  </si>
  <si>
    <t>0.0133120542061989</t>
  </si>
  <si>
    <t>7.82515065950581e-07</t>
  </si>
  <si>
    <t>0.0183774015740829</t>
  </si>
  <si>
    <t>0.00917155129763953</t>
  </si>
  <si>
    <t>0.0123306170203589</t>
  </si>
  <si>
    <t>Kcng4</t>
  </si>
  <si>
    <t>0.0255681819376346</t>
  </si>
  <si>
    <t>0.00167105332086257</t>
  </si>
  <si>
    <t>Nat8l</t>
  </si>
  <si>
    <t>8.03998097946034e-05</t>
  </si>
  <si>
    <t>Otop1</t>
  </si>
  <si>
    <t>9.35716317735621e-05</t>
  </si>
  <si>
    <t>0.000822795074119297</t>
  </si>
  <si>
    <t>0.0253639799998382</t>
  </si>
  <si>
    <t>0.0389107086790744</t>
  </si>
  <si>
    <t>0.000681754017282687</t>
  </si>
  <si>
    <t>0.0296545622124964</t>
  </si>
  <si>
    <t>4.47153218862033e-07</t>
  </si>
  <si>
    <t>3.66079567099885e-34</t>
  </si>
  <si>
    <t>0.0287593892987145</t>
  </si>
  <si>
    <t>0.000193518332315949</t>
  </si>
  <si>
    <t>0.0107126796842391</t>
  </si>
  <si>
    <t>0.0033635967877842</t>
  </si>
  <si>
    <t>9.58462727036172</t>
  </si>
  <si>
    <t>2.79884391337026e-14</t>
  </si>
  <si>
    <t>Gad1</t>
  </si>
  <si>
    <t>9.44825934635632</t>
  </si>
  <si>
    <t>9.97298492361337e-14</t>
  </si>
  <si>
    <t>Nptx1</t>
  </si>
  <si>
    <t>9.42554038381525</t>
  </si>
  <si>
    <t>6.65530266098388e-14</t>
  </si>
  <si>
    <t>Gria1</t>
  </si>
  <si>
    <t>9.31947823817364</t>
  </si>
  <si>
    <t>2.89715007136452e-13</t>
  </si>
  <si>
    <t>Ppp2r2c</t>
  </si>
  <si>
    <t>9.29878613492359</t>
  </si>
  <si>
    <t>2.64857117629405e-13</t>
  </si>
  <si>
    <t>9.28206216976224</t>
  </si>
  <si>
    <t>4.43833905094777e-13</t>
  </si>
  <si>
    <t>Septin3</t>
  </si>
  <si>
    <t>9.26427289523454</t>
  </si>
  <si>
    <t>2.30272886528562e-13</t>
  </si>
  <si>
    <t>9.20951446729793</t>
  </si>
  <si>
    <t>4.06345066474861e-13</t>
  </si>
  <si>
    <t>9.11152987347183</t>
  </si>
  <si>
    <t>3.05395427999852e-12</t>
  </si>
  <si>
    <t>Dner</t>
  </si>
  <si>
    <t>9.08622509131018</t>
  </si>
  <si>
    <t>8.24784580843023e-13</t>
  </si>
  <si>
    <t>9.07622154304466</t>
  </si>
  <si>
    <t>6.01282665197499e-20</t>
  </si>
  <si>
    <t>9.00323184105026</t>
  </si>
  <si>
    <t>1.47050459577673e-12</t>
  </si>
  <si>
    <t>8.70590752970187</t>
  </si>
  <si>
    <t>2.8647290722825e-11</t>
  </si>
  <si>
    <t>8.61928371625221</t>
  </si>
  <si>
    <t>3.09829309706931e-11</t>
  </si>
  <si>
    <t>8.61274555667723</t>
  </si>
  <si>
    <t>1.27163876552436e-10</t>
  </si>
  <si>
    <t>Rasgrf1</t>
  </si>
  <si>
    <t>8.60073812959437</t>
  </si>
  <si>
    <t>5.58202780964109e-11</t>
  </si>
  <si>
    <t>Sncb</t>
  </si>
  <si>
    <t>8.54220921718249</t>
  </si>
  <si>
    <t>6.7507106373353e-11</t>
  </si>
  <si>
    <t>Cadps</t>
  </si>
  <si>
    <t>8.47022694333031</t>
  </si>
  <si>
    <t>2.96876491835339e-10</t>
  </si>
  <si>
    <t>8.37213979557874</t>
  </si>
  <si>
    <t>2.7490022868754e-10</t>
  </si>
  <si>
    <t>Kif5c</t>
  </si>
  <si>
    <t>8.28844835308785</t>
  </si>
  <si>
    <t>1.80173244873503e-14</t>
  </si>
  <si>
    <t>Amph</t>
  </si>
  <si>
    <t>8.25072373921726</t>
  </si>
  <si>
    <t>6.79673904639383e-10</t>
  </si>
  <si>
    <t>8.23346492775412</t>
  </si>
  <si>
    <t>6.99022449245425e-10</t>
  </si>
  <si>
    <t>Gng3</t>
  </si>
  <si>
    <t>8.18885352034057</t>
  </si>
  <si>
    <t>8.27708972554037e-10</t>
  </si>
  <si>
    <t>8.15776818749112</t>
  </si>
  <si>
    <t>1.53735813285912e-10</t>
  </si>
  <si>
    <t>Atcay</t>
  </si>
  <si>
    <t>8.14005720112313</t>
  </si>
  <si>
    <t>3.68007430487255e-09</t>
  </si>
  <si>
    <t>Cldn11</t>
  </si>
  <si>
    <t>8.11511443693706</t>
  </si>
  <si>
    <t>2.43624892854588e-09</t>
  </si>
  <si>
    <t>8.11137639567258</t>
  </si>
  <si>
    <t>2.89701070384932e-09</t>
  </si>
  <si>
    <t>8.10910180644399</t>
  </si>
  <si>
    <t>9.95051561224882e-09</t>
  </si>
  <si>
    <t>Phyhipl</t>
  </si>
  <si>
    <t>8.09792465644403</t>
  </si>
  <si>
    <t>2.44193804465271e-09</t>
  </si>
  <si>
    <t>Nell2</t>
  </si>
  <si>
    <t>8.08124922536151</t>
  </si>
  <si>
    <t>1.88198256742601e-09</t>
  </si>
  <si>
    <t>Kcnq2</t>
  </si>
  <si>
    <t>8.0182252308704</t>
  </si>
  <si>
    <t>3.4577136337525e-09</t>
  </si>
  <si>
    <t>8.01495365144657</t>
  </si>
  <si>
    <t>4.84019833966234e-13</t>
  </si>
  <si>
    <t>7.9885028483591</t>
  </si>
  <si>
    <t>5.82038129673273e-09</t>
  </si>
  <si>
    <t>Anks1b</t>
  </si>
  <si>
    <t>7.97172117937741</t>
  </si>
  <si>
    <t>1.51754809413599e-08</t>
  </si>
  <si>
    <t>Gad2</t>
  </si>
  <si>
    <t>7.95638952826065</t>
  </si>
  <si>
    <t>5.22405838770712e-09</t>
  </si>
  <si>
    <t>Adgrb1</t>
  </si>
  <si>
    <t>7.92408158847754</t>
  </si>
  <si>
    <t>1.1679404793848e-08</t>
  </si>
  <si>
    <t>7.87031300988367</t>
  </si>
  <si>
    <t>2.27157035396073e-08</t>
  </si>
  <si>
    <t>7.86044074468826</t>
  </si>
  <si>
    <t>9.57228280127199e-09</t>
  </si>
  <si>
    <t>7.85066792927048</t>
  </si>
  <si>
    <t>1.92006339705622e-08</t>
  </si>
  <si>
    <t>7.8471405372953</t>
  </si>
  <si>
    <t>1.61911892910969e-08</t>
  </si>
  <si>
    <t>Kcnd2</t>
  </si>
  <si>
    <t>7.81661248550252</t>
  </si>
  <si>
    <t>4.3137493471389e-08</t>
  </si>
  <si>
    <t>7.81256662230926</t>
  </si>
  <si>
    <t>2.21337965282228e-08</t>
  </si>
  <si>
    <t>Mlc1</t>
  </si>
  <si>
    <t>7.8060561938213</t>
  </si>
  <si>
    <t>1.46162492722801e-08</t>
  </si>
  <si>
    <t>7.76375529153687</t>
  </si>
  <si>
    <t>2.49265136295132e-08</t>
  </si>
  <si>
    <t>Cdk5r2</t>
  </si>
  <si>
    <t>7.76048461559924</t>
  </si>
  <si>
    <t>2.10427212446403e-08</t>
  </si>
  <si>
    <t>7.73192568280245</t>
  </si>
  <si>
    <t>4.14822213022755e-08</t>
  </si>
  <si>
    <t>7.69471921789068</t>
  </si>
  <si>
    <t>3.49098980731907e-08</t>
  </si>
  <si>
    <t>Rit2</t>
  </si>
  <si>
    <t>7.68744139894718</t>
  </si>
  <si>
    <t>4.33408640818959e-08</t>
  </si>
  <si>
    <t>Brinp1</t>
  </si>
  <si>
    <t>7.66739496097317</t>
  </si>
  <si>
    <t>4.85811787822211e-08</t>
  </si>
  <si>
    <t>Gpr158</t>
  </si>
  <si>
    <t>7.66680196226182</t>
  </si>
  <si>
    <t>3.94494798031195e-08</t>
  </si>
  <si>
    <t>Stmn4</t>
  </si>
  <si>
    <t>7.65154672140584</t>
  </si>
  <si>
    <t>4.20092556053141e-08</t>
  </si>
  <si>
    <t>Jph3</t>
  </si>
  <si>
    <t>7.64786017448408</t>
  </si>
  <si>
    <t>6.75258978408988e-08</t>
  </si>
  <si>
    <t>Jph4</t>
  </si>
  <si>
    <t>7.6174358459415</t>
  </si>
  <si>
    <t>1.02753096654873e-07</t>
  </si>
  <si>
    <t>Vxn</t>
  </si>
  <si>
    <t>7.6141298341984</t>
  </si>
  <si>
    <t>6.02129624465948e-08</t>
  </si>
  <si>
    <t>Neurod1</t>
  </si>
  <si>
    <t>7.58026917855027</t>
  </si>
  <si>
    <t>1.13684648454824e-07</t>
  </si>
  <si>
    <t>Slc8a2</t>
  </si>
  <si>
    <t>7.56514115293958</t>
  </si>
  <si>
    <t>7.83360183571316e-08</t>
  </si>
  <si>
    <t>7.55316805977848</t>
  </si>
  <si>
    <t>1.61313567050617e-07</t>
  </si>
  <si>
    <t>7.50901957045884</t>
  </si>
  <si>
    <t>1.7934882845045e-07</t>
  </si>
  <si>
    <t>Omg</t>
  </si>
  <si>
    <t>7.50625960339636</t>
  </si>
  <si>
    <t>1.68740334601978e-07</t>
  </si>
  <si>
    <t>Dlgap3</t>
  </si>
  <si>
    <t>7.50527036403178</t>
  </si>
  <si>
    <t>2.95675782777779e-07</t>
  </si>
  <si>
    <t>Scg3</t>
  </si>
  <si>
    <t>7.49389440492834</t>
  </si>
  <si>
    <t>5.70759950686974e-11</t>
  </si>
  <si>
    <t>7.49315215800618</t>
  </si>
  <si>
    <t>1.26318669019342e-07</t>
  </si>
  <si>
    <t>Camkv</t>
  </si>
  <si>
    <t>7.47404549078605</t>
  </si>
  <si>
    <t>2.12812306141621e-07</t>
  </si>
  <si>
    <t>Nap1l2</t>
  </si>
  <si>
    <t>7.45640857385077</t>
  </si>
  <si>
    <t>1.5124622300314e-07</t>
  </si>
  <si>
    <t>Nova1</t>
  </si>
  <si>
    <t>7.43817752258266</t>
  </si>
  <si>
    <t>1.85312754889127e-07</t>
  </si>
  <si>
    <t>Dync1i1</t>
  </si>
  <si>
    <t>7.43388958361346</t>
  </si>
  <si>
    <t>3.00230267560263e-07</t>
  </si>
  <si>
    <t>Smim45</t>
  </si>
  <si>
    <t>7.42564664024699</t>
  </si>
  <si>
    <t>3.72414503992241e-07</t>
  </si>
  <si>
    <t>Ap3b2</t>
  </si>
  <si>
    <t>7.42187958477277</t>
  </si>
  <si>
    <t>5.82046625871062e-07</t>
  </si>
  <si>
    <t>7.40676076419255</t>
  </si>
  <si>
    <t>5.94688376026178e-11</t>
  </si>
  <si>
    <t>7.40601630042771</t>
  </si>
  <si>
    <t>3.13840330302937e-07</t>
  </si>
  <si>
    <t>Sez6</t>
  </si>
  <si>
    <t>7.40035777253049</t>
  </si>
  <si>
    <t>2.94909776199956e-07</t>
  </si>
  <si>
    <t>Gprin1</t>
  </si>
  <si>
    <t>7.38412067886968</t>
  </si>
  <si>
    <t>4.58817217179553e-07</t>
  </si>
  <si>
    <t>7.36574919317544</t>
  </si>
  <si>
    <t>3.93496404967306e-07</t>
  </si>
  <si>
    <t>Grid2</t>
  </si>
  <si>
    <t>7.35332543341304</t>
  </si>
  <si>
    <t>3.42779682594995e-07</t>
  </si>
  <si>
    <t>7.35009224704612</t>
  </si>
  <si>
    <t>3.78815373808575e-07</t>
  </si>
  <si>
    <t>7.34388036983257</t>
  </si>
  <si>
    <t>3.59484085535673e-07</t>
  </si>
  <si>
    <t>Shisa6</t>
  </si>
  <si>
    <t>7.32218417599538</t>
  </si>
  <si>
    <t>6.2636172055838e-07</t>
  </si>
  <si>
    <t>7.31858351290802</t>
  </si>
  <si>
    <t>3.96525373615779e-07</t>
  </si>
  <si>
    <t>Baalc</t>
  </si>
  <si>
    <t>7.31528434874559</t>
  </si>
  <si>
    <t>4.95790276578514e-07</t>
  </si>
  <si>
    <t>7.31336675526475</t>
  </si>
  <si>
    <t>3.97275214438751e-07</t>
  </si>
  <si>
    <t>7.30289811786359</t>
  </si>
  <si>
    <t>7.88803495754108e-07</t>
  </si>
  <si>
    <t>7.28815678922835</t>
  </si>
  <si>
    <t>7.1639092598182e-07</t>
  </si>
  <si>
    <t>Kcnk9</t>
  </si>
  <si>
    <t>7.27504305469901</t>
  </si>
  <si>
    <t>6.9987490539613e-07</t>
  </si>
  <si>
    <t>Hpcal4</t>
  </si>
  <si>
    <t>7.27125439022255</t>
  </si>
  <si>
    <t>1.9099604704758e-10</t>
  </si>
  <si>
    <t>7.22122263368126</t>
  </si>
  <si>
    <t>1.04027166223948e-06</t>
  </si>
  <si>
    <t>Scn1a</t>
  </si>
  <si>
    <t>7.21977027415334</t>
  </si>
  <si>
    <t>1.10955633035998e-06</t>
  </si>
  <si>
    <t>Pgbd5</t>
  </si>
  <si>
    <t>7.21246159688258</t>
  </si>
  <si>
    <t>8.01687145012122e-07</t>
  </si>
  <si>
    <t>7.2114729882468</t>
  </si>
  <si>
    <t>8.19859734981074e-07</t>
  </si>
  <si>
    <t>7.19757883571108</t>
  </si>
  <si>
    <t>5.87058520972112e-10</t>
  </si>
  <si>
    <t>Cntn2</t>
  </si>
  <si>
    <t>7.18855589525024</t>
  </si>
  <si>
    <t>1.03407671414272e-07</t>
  </si>
  <si>
    <t>Diras1</t>
  </si>
  <si>
    <t>7.18478854026615</t>
  </si>
  <si>
    <t>9.53832812136754e-07</t>
  </si>
  <si>
    <t>7.16889302235611</t>
  </si>
  <si>
    <t>6.8457257954474e-18</t>
  </si>
  <si>
    <t>7.16774807644717</t>
  </si>
  <si>
    <t>2.1045228607613e-06</t>
  </si>
  <si>
    <t>7.15304743303161</t>
  </si>
  <si>
    <t>1.58065415864879e-06</t>
  </si>
  <si>
    <t>Unc13c</t>
  </si>
  <si>
    <t>7.14748291159032</t>
  </si>
  <si>
    <t>2.17327121835868e-06</t>
  </si>
  <si>
    <t>Car10</t>
  </si>
  <si>
    <t>7.14581611695154</t>
  </si>
  <si>
    <t>1.32961763337741e-06</t>
  </si>
  <si>
    <t>7.13642112478973</t>
  </si>
  <si>
    <t>3.53416451778116e-06</t>
  </si>
  <si>
    <t>Slc32a1</t>
  </si>
  <si>
    <t>7.13614975648586</t>
  </si>
  <si>
    <t>1.37664684019534e-06</t>
  </si>
  <si>
    <t>Kcnt1</t>
  </si>
  <si>
    <t>7.11400103605407</t>
  </si>
  <si>
    <t>1.44358414650151e-06</t>
  </si>
  <si>
    <t>7.11180674325775</t>
  </si>
  <si>
    <t>4.17310898558088e-06</t>
  </si>
  <si>
    <t>AI593442</t>
  </si>
  <si>
    <t>7.10475564300473</t>
  </si>
  <si>
    <t>1.80828426006024e-06</t>
  </si>
  <si>
    <t>7.1014032831049</t>
  </si>
  <si>
    <t>1.64408237221611e-06</t>
  </si>
  <si>
    <t>Mpped1</t>
  </si>
  <si>
    <t>7.09966771592261</t>
  </si>
  <si>
    <t>1.93893571405599e-06</t>
  </si>
  <si>
    <t>Vsnl1</t>
  </si>
  <si>
    <t>7.09175668417662</t>
  </si>
  <si>
    <t>1.46365125179527e-16</t>
  </si>
  <si>
    <t>Synpr</t>
  </si>
  <si>
    <t>7.0688752802269</t>
  </si>
  <si>
    <t>3.70026162080071e-06</t>
  </si>
  <si>
    <t>7.05709084931628</t>
  </si>
  <si>
    <t>3.73636848688099e-06</t>
  </si>
  <si>
    <t>Slc6a5</t>
  </si>
  <si>
    <t>7.05522164150507</t>
  </si>
  <si>
    <t>2.13750065361899e-06</t>
  </si>
  <si>
    <t>Spock1</t>
  </si>
  <si>
    <t>7.05186061469361</t>
  </si>
  <si>
    <t>1.16726920608475e-09</t>
  </si>
  <si>
    <t>Cnksr2</t>
  </si>
  <si>
    <t>7.03045676920495</t>
  </si>
  <si>
    <t>2.66607441837945e-06</t>
  </si>
  <si>
    <t>St8sia5</t>
  </si>
  <si>
    <t>7.02781392888378</t>
  </si>
  <si>
    <t>3.02159013675234e-06</t>
  </si>
  <si>
    <t>7.02536643416157</t>
  </si>
  <si>
    <t>3.5669369423025e-06</t>
  </si>
  <si>
    <t>7.01745887340299</t>
  </si>
  <si>
    <t>3.41186235244959e-06</t>
  </si>
  <si>
    <t>7.00711198682955</t>
  </si>
  <si>
    <t>3.93092264822623e-06</t>
  </si>
  <si>
    <t>7.00199054306923</t>
  </si>
  <si>
    <t>3.39592187539852e-06</t>
  </si>
  <si>
    <t>6.99542797272099</t>
  </si>
  <si>
    <t>3.52577374621616e-06</t>
  </si>
  <si>
    <t>Cntn1</t>
  </si>
  <si>
    <t>6.99455960194601</t>
  </si>
  <si>
    <t>9.91100341182511e-10</t>
  </si>
  <si>
    <t>6.99076842297225</t>
  </si>
  <si>
    <t>4.24174816978377e-06</t>
  </si>
  <si>
    <t>6.98668528053942</t>
  </si>
  <si>
    <t>4.7541011080041e-06</t>
  </si>
  <si>
    <t>6.98587384796383</t>
  </si>
  <si>
    <t>6.99824762272841e-06</t>
  </si>
  <si>
    <t>6.97682649352453</t>
  </si>
  <si>
    <t>1.79441088070744e-09</t>
  </si>
  <si>
    <t>Nwd1</t>
  </si>
  <si>
    <t>6.94919479950834</t>
  </si>
  <si>
    <t>4.33441976923222e-06</t>
  </si>
  <si>
    <t>6.93742158155722</t>
  </si>
  <si>
    <t>4.56944909262842e-06</t>
  </si>
  <si>
    <t>6.93305363300138</t>
  </si>
  <si>
    <t>4.85805642750507e-06</t>
  </si>
  <si>
    <t>6.92093077543349</t>
  </si>
  <si>
    <t>5.14954899352913e-07</t>
  </si>
  <si>
    <t>6.91210315962243</t>
  </si>
  <si>
    <t>9.59175999297244e-06</t>
  </si>
  <si>
    <t>Cacng2</t>
  </si>
  <si>
    <t>6.89328195639476</t>
  </si>
  <si>
    <t>5.77616248890847e-06</t>
  </si>
  <si>
    <t>6.88702683200049</t>
  </si>
  <si>
    <t>6.31868057896852e-06</t>
  </si>
  <si>
    <t>6.86961906764605</t>
  </si>
  <si>
    <t>7.51295082748644e-09</t>
  </si>
  <si>
    <t>Nap1l5</t>
  </si>
  <si>
    <t>6.8562606586838</t>
  </si>
  <si>
    <t>3.43382342668227e-16</t>
  </si>
  <si>
    <t>6.84734957305966</t>
  </si>
  <si>
    <t>1.12104804953256e-05</t>
  </si>
  <si>
    <t>Phactr3</t>
  </si>
  <si>
    <t>6.84525684006346</t>
  </si>
  <si>
    <t>8.03241160446212e-06</t>
  </si>
  <si>
    <t>Nrsn2</t>
  </si>
  <si>
    <t>6.84076075517419</t>
  </si>
  <si>
    <t>1.05955787117551e-05</t>
  </si>
  <si>
    <t>6.83952843824659</t>
  </si>
  <si>
    <t>8.59780925498261e-06</t>
  </si>
  <si>
    <t>6.82391191803701</t>
  </si>
  <si>
    <t>1.07569331903524e-05</t>
  </si>
  <si>
    <t>6.82261417889077</t>
  </si>
  <si>
    <t>1.28453673495347e-05</t>
  </si>
  <si>
    <t>6.81093794923485</t>
  </si>
  <si>
    <t>1.14922656283042e-05</t>
  </si>
  <si>
    <t>Sox10</t>
  </si>
  <si>
    <t>6.78511671838686</t>
  </si>
  <si>
    <t>2.66483711987483e-05</t>
  </si>
  <si>
    <t>B3gat1</t>
  </si>
  <si>
    <t>6.77176975406499</t>
  </si>
  <si>
    <t>1.41413958662479e-05</t>
  </si>
  <si>
    <t>Golga7b</t>
  </si>
  <si>
    <t>6.7665485464012</t>
  </si>
  <si>
    <t>1.65156972753956e-05</t>
  </si>
  <si>
    <t>Cabp7</t>
  </si>
  <si>
    <t>6.76365227680136</t>
  </si>
  <si>
    <t>1.75575245248187e-05</t>
  </si>
  <si>
    <t>Galnt13</t>
  </si>
  <si>
    <t>6.75439170519411</t>
  </si>
  <si>
    <t>1.78122805157702e-05</t>
  </si>
  <si>
    <t>Galnt9</t>
  </si>
  <si>
    <t>6.74664724729088</t>
  </si>
  <si>
    <t>1.65291893683797e-05</t>
  </si>
  <si>
    <t>6.73605031311722</t>
  </si>
  <si>
    <t>8.91183828538232e-09</t>
  </si>
  <si>
    <t>6.72861816731313</t>
  </si>
  <si>
    <t>2.03305934844544e-05</t>
  </si>
  <si>
    <t>Scg5</t>
  </si>
  <si>
    <t>6.72318747375428</t>
  </si>
  <si>
    <t>7.37234933917329e-08</t>
  </si>
  <si>
    <t>Myt1l</t>
  </si>
  <si>
    <t>6.71855781060909</t>
  </si>
  <si>
    <t>1.80855865668435e-05</t>
  </si>
  <si>
    <t>Caly</t>
  </si>
  <si>
    <t>6.71263359565536</t>
  </si>
  <si>
    <t>2.36069938490385e-05</t>
  </si>
  <si>
    <t>6.67557238708777</t>
  </si>
  <si>
    <t>2.09638653205996e-05</t>
  </si>
  <si>
    <t>6.65441615507156</t>
  </si>
  <si>
    <t>3.02139034946785e-05</t>
  </si>
  <si>
    <t>6.64351719241136</t>
  </si>
  <si>
    <t>2.93553193640438e-05</t>
  </si>
  <si>
    <t>Cmtm5</t>
  </si>
  <si>
    <t>6.63436793918587</t>
  </si>
  <si>
    <t>3.14687189963444e-05</t>
  </si>
  <si>
    <t>6.63365615516695</t>
  </si>
  <si>
    <t>4.36858662498323e-05</t>
  </si>
  <si>
    <t>6.62326463279599</t>
  </si>
  <si>
    <t>3.43887582931854e-05</t>
  </si>
  <si>
    <t>Ddn</t>
  </si>
  <si>
    <t>6.62136917336588</t>
  </si>
  <si>
    <t>2.59517077685756e-08</t>
  </si>
  <si>
    <t>Begain</t>
  </si>
  <si>
    <t>6.61954276098269</t>
  </si>
  <si>
    <t>3.31415281004471e-05</t>
  </si>
  <si>
    <t>6.61588437602743</t>
  </si>
  <si>
    <t>6.79401072692014e-43</t>
  </si>
  <si>
    <t>6.60716828831672</t>
  </si>
  <si>
    <t>4.27483759562214e-05</t>
  </si>
  <si>
    <t>6.60026431885503</t>
  </si>
  <si>
    <t>3.2423706871064e-05</t>
  </si>
  <si>
    <t>6.59640643040299</t>
  </si>
  <si>
    <t>5.19011299758698e-05</t>
  </si>
  <si>
    <t>6.59349220057343</t>
  </si>
  <si>
    <t>3.76746963424627e-05</t>
  </si>
  <si>
    <t>Nalf1</t>
  </si>
  <si>
    <t>6.59084342547559</t>
  </si>
  <si>
    <t>3.44374311431569e-05</t>
  </si>
  <si>
    <t>Pcsk2</t>
  </si>
  <si>
    <t>6.57226865147113</t>
  </si>
  <si>
    <t>5.68670466290651e-08</t>
  </si>
  <si>
    <t>Eno2</t>
  </si>
  <si>
    <t>6.57165398501348</t>
  </si>
  <si>
    <t>1.22605870379036e-19</t>
  </si>
  <si>
    <t>6.56190489260326</t>
  </si>
  <si>
    <t>4.45532195938855e-08</t>
  </si>
  <si>
    <t>6.55947520422349</t>
  </si>
  <si>
    <t>5.04644826391416e-05</t>
  </si>
  <si>
    <t>Lhfpl4</t>
  </si>
  <si>
    <t>6.55551238209354</t>
  </si>
  <si>
    <t>2.84118426978602e-13</t>
  </si>
  <si>
    <t>Hpca</t>
  </si>
  <si>
    <t>6.5386238069149</t>
  </si>
  <si>
    <t>5.26623658754728e-08</t>
  </si>
  <si>
    <t>6.52730814910054</t>
  </si>
  <si>
    <t>4.98275833635968e-05</t>
  </si>
  <si>
    <t>Tceal6</t>
  </si>
  <si>
    <t>6.5225807824016</t>
  </si>
  <si>
    <t>5.06233025543622e-05</t>
  </si>
  <si>
    <t>6.50145236889311</t>
  </si>
  <si>
    <t>2.14061539157501e-07</t>
  </si>
  <si>
    <t>Dgkg</t>
  </si>
  <si>
    <t>6.47337323667997</t>
  </si>
  <si>
    <t>6.96703477232584e-05</t>
  </si>
  <si>
    <t>Nrsn1</t>
  </si>
  <si>
    <t>6.47321943693104</t>
  </si>
  <si>
    <t>6.72015766666951e-08</t>
  </si>
  <si>
    <t>6.46836696570052</t>
  </si>
  <si>
    <t>9.13997538588586e-05</t>
  </si>
  <si>
    <t>6.4571205864895</t>
  </si>
  <si>
    <t>8.61672319673271e-05</t>
  </si>
  <si>
    <t>6.44186907028563</t>
  </si>
  <si>
    <t>0.000154025896897079</t>
  </si>
  <si>
    <t>6.43260271809035</t>
  </si>
  <si>
    <t>9.8596738460227e-08</t>
  </si>
  <si>
    <t>6.42573556834709</t>
  </si>
  <si>
    <t>9.23878345894235e-05</t>
  </si>
  <si>
    <t>Gria4</t>
  </si>
  <si>
    <t>6.4196888350624</t>
  </si>
  <si>
    <t>5.17469032646924e-08</t>
  </si>
  <si>
    <t>6.41702895397738</t>
  </si>
  <si>
    <t>0.00010962573866007</t>
  </si>
  <si>
    <t>Trim9</t>
  </si>
  <si>
    <t>6.40791985183204</t>
  </si>
  <si>
    <t>1.14227273823144e-07</t>
  </si>
  <si>
    <t>Galnt17</t>
  </si>
  <si>
    <t>6.40190600705747</t>
  </si>
  <si>
    <t>0.000133009654960141</t>
  </si>
  <si>
    <t>6.38820457342606</t>
  </si>
  <si>
    <t>0.000115263836060215</t>
  </si>
  <si>
    <t>6.38163484079432</t>
  </si>
  <si>
    <t>0.000110901983429921</t>
  </si>
  <si>
    <t>Htr2c</t>
  </si>
  <si>
    <t>6.38037974436796</t>
  </si>
  <si>
    <t>0.000153379407119089</t>
  </si>
  <si>
    <t>Negr1</t>
  </si>
  <si>
    <t>6.37791036672063</t>
  </si>
  <si>
    <t>5.32473202454045e-07</t>
  </si>
  <si>
    <t>Gjb6</t>
  </si>
  <si>
    <t>6.37514422499454</t>
  </si>
  <si>
    <t>0.000113330232585788</t>
  </si>
  <si>
    <t>6.37408489531543</t>
  </si>
  <si>
    <t>0.000114704191613398</t>
  </si>
  <si>
    <t>6.36821161663671</t>
  </si>
  <si>
    <t>1.71374307472411e-11</t>
  </si>
  <si>
    <t>6.36445240611982</t>
  </si>
  <si>
    <t>8.48688174513602e-08</t>
  </si>
  <si>
    <t>6.35222290037184</t>
  </si>
  <si>
    <t>1.78771640987561e-07</t>
  </si>
  <si>
    <t>6.33484308735229</t>
  </si>
  <si>
    <t>1.10316922313e-09</t>
  </si>
  <si>
    <t>6.32437472209962</t>
  </si>
  <si>
    <t>0.000171025968602848</t>
  </si>
  <si>
    <t>Slc8a3</t>
  </si>
  <si>
    <t>6.30696364235239</t>
  </si>
  <si>
    <t>0.000166369645591067</t>
  </si>
  <si>
    <t>6.30557338016678</t>
  </si>
  <si>
    <t>3.77813659966492e-07</t>
  </si>
  <si>
    <t>Atp2b3</t>
  </si>
  <si>
    <t>6.29668196341219</t>
  </si>
  <si>
    <t>0.000234237286533465</t>
  </si>
  <si>
    <t>6.27939424609966</t>
  </si>
  <si>
    <t>0.000201412280531305</t>
  </si>
  <si>
    <t>Rpl10a-ps4</t>
  </si>
  <si>
    <t>6.26921095896605</t>
  </si>
  <si>
    <t>0.000242682120335933</t>
  </si>
  <si>
    <t>6.26644513639253</t>
  </si>
  <si>
    <t>5.28366110261001e-12</t>
  </si>
  <si>
    <t>6.23191177353791</t>
  </si>
  <si>
    <t>0.0002567338366385</t>
  </si>
  <si>
    <t>Eef1a2</t>
  </si>
  <si>
    <t>6.22874077900621</t>
  </si>
  <si>
    <t>4.59233403088887e-05</t>
  </si>
  <si>
    <t>6.22579379001187</t>
  </si>
  <si>
    <t>0.000231223383327385</t>
  </si>
  <si>
    <t>6.22187972038665</t>
  </si>
  <si>
    <t>2.07893352541108e-05</t>
  </si>
  <si>
    <t>6.21972546809878</t>
  </si>
  <si>
    <t>0.000252952410311613</t>
  </si>
  <si>
    <t>Mir9-2hg</t>
  </si>
  <si>
    <t>6.21662629032546</t>
  </si>
  <si>
    <t>0.000308960784582869</t>
  </si>
  <si>
    <t>Chl1</t>
  </si>
  <si>
    <t>6.21189195939772</t>
  </si>
  <si>
    <t>8.47494034974709e-07</t>
  </si>
  <si>
    <t>Ralyl</t>
  </si>
  <si>
    <t>6.2028192516135</t>
  </si>
  <si>
    <t>0.000302962199870047</t>
  </si>
  <si>
    <t>6.18280728908664</t>
  </si>
  <si>
    <t>0.000287591823861804</t>
  </si>
  <si>
    <t>6.1802418456512</t>
  </si>
  <si>
    <t>2.76712247269129e-12</t>
  </si>
  <si>
    <t>St18</t>
  </si>
  <si>
    <t>6.16901959169455</t>
  </si>
  <si>
    <t>0.000301553414020695</t>
  </si>
  <si>
    <t>6.14883798792855</t>
  </si>
  <si>
    <t>1.47529899645836e-11</t>
  </si>
  <si>
    <t>6.14438360739591</t>
  </si>
  <si>
    <t>4.64450610919161e-18</t>
  </si>
  <si>
    <t>Acsl6</t>
  </si>
  <si>
    <t>6.14060821115175</t>
  </si>
  <si>
    <t>4.34263898853435e-07</t>
  </si>
  <si>
    <t>6.13922842058037</t>
  </si>
  <si>
    <t>4.71966406591731e-07</t>
  </si>
  <si>
    <t>Trpm3</t>
  </si>
  <si>
    <t>6.12881208591013</t>
  </si>
  <si>
    <t>1.04063373716773e-06</t>
  </si>
  <si>
    <t>6.12719174915219</t>
  </si>
  <si>
    <t>8.56079768140306e-07</t>
  </si>
  <si>
    <t>6.12576214911405</t>
  </si>
  <si>
    <t>4.08731301420789e-12</t>
  </si>
  <si>
    <t>Glrb</t>
  </si>
  <si>
    <t>6.11845076384864</t>
  </si>
  <si>
    <t>2.61138343342737e-12</t>
  </si>
  <si>
    <t>Prmt8</t>
  </si>
  <si>
    <t>6.11776566370066</t>
  </si>
  <si>
    <t>0.000420196083474526</t>
  </si>
  <si>
    <t>Trim67</t>
  </si>
  <si>
    <t>6.07675045735031</t>
  </si>
  <si>
    <t>0.000507633937283543</t>
  </si>
  <si>
    <t>Ica1l</t>
  </si>
  <si>
    <t>6.05924199373398</t>
  </si>
  <si>
    <t>0.000498622749302449</t>
  </si>
  <si>
    <t>6.05678567680337</t>
  </si>
  <si>
    <t>0.000515658273067196</t>
  </si>
  <si>
    <t>Adgrb3</t>
  </si>
  <si>
    <t>6.05362292794719</t>
  </si>
  <si>
    <t>5.62440341871669e-05</t>
  </si>
  <si>
    <t>Arpp21</t>
  </si>
  <si>
    <t>6.0519033968562</t>
  </si>
  <si>
    <t>1.84736747563893e-06</t>
  </si>
  <si>
    <t>Fgf14</t>
  </si>
  <si>
    <t>6.05116524937841</t>
  </si>
  <si>
    <t>0.000526032860492731</t>
  </si>
  <si>
    <t>6.04744400958738</t>
  </si>
  <si>
    <t>1.4375982066942e-06</t>
  </si>
  <si>
    <t>6.0467643930315</t>
  </si>
  <si>
    <t>6.42679355247025e-16</t>
  </si>
  <si>
    <t>6.03753243556978</t>
  </si>
  <si>
    <t>1.2447102592976e-05</t>
  </si>
  <si>
    <t>6.03473701301675</t>
  </si>
  <si>
    <t>8.15196913959203e-12</t>
  </si>
  <si>
    <t>Lrrtm2</t>
  </si>
  <si>
    <t>6.03180766866664</t>
  </si>
  <si>
    <t>0.00067847754612417</t>
  </si>
  <si>
    <t>Adgra1</t>
  </si>
  <si>
    <t>6.0290447605555</t>
  </si>
  <si>
    <t>0.000639939358037084</t>
  </si>
  <si>
    <t>Rph3a</t>
  </si>
  <si>
    <t>6.02554451451785</t>
  </si>
  <si>
    <t>5.65617643654137e-15</t>
  </si>
  <si>
    <t>Ajap1</t>
  </si>
  <si>
    <t>6.01922923800469</t>
  </si>
  <si>
    <t>0.000613829831905396</t>
  </si>
  <si>
    <t>Nol4</t>
  </si>
  <si>
    <t>6.01252999694322</t>
  </si>
  <si>
    <t>0.000624028042744929</t>
  </si>
  <si>
    <t>5.99565691521937</t>
  </si>
  <si>
    <t>0.000756944353758129</t>
  </si>
  <si>
    <t>Gng13</t>
  </si>
  <si>
    <t>5.97973759856545</t>
  </si>
  <si>
    <t>0.00081538690203365</t>
  </si>
  <si>
    <t>Slc6a1</t>
  </si>
  <si>
    <t>5.96499109009501</t>
  </si>
  <si>
    <t>1.81893298647397e-12</t>
  </si>
  <si>
    <t>Pak5</t>
  </si>
  <si>
    <t>5.9608661660916</t>
  </si>
  <si>
    <t>0.000781151279864341</t>
  </si>
  <si>
    <t>Megf10</t>
  </si>
  <si>
    <t>Pnma8c</t>
  </si>
  <si>
    <t>5.95875066144433</t>
  </si>
  <si>
    <t>2.58551875343622e-06</t>
  </si>
  <si>
    <t>Cpne9</t>
  </si>
  <si>
    <t>5.95822991353467</t>
  </si>
  <si>
    <t>0.000807786119229216</t>
  </si>
  <si>
    <t>5.95391125006817</t>
  </si>
  <si>
    <t>1.7308306532391e-11</t>
  </si>
  <si>
    <t>5.92547691722575</t>
  </si>
  <si>
    <t>2.20363031329429e-06</t>
  </si>
  <si>
    <t>Pcp2</t>
  </si>
  <si>
    <t>5.92017463666502</t>
  </si>
  <si>
    <t>9.035234372232e-05</t>
  </si>
  <si>
    <t>Cdh10</t>
  </si>
  <si>
    <t>5.90178453369567</t>
  </si>
  <si>
    <t>0.00108696244416826</t>
  </si>
  <si>
    <t>Dlg2</t>
  </si>
  <si>
    <t>5.90005167522954</t>
  </si>
  <si>
    <t>1.18125056820683e-10</t>
  </si>
  <si>
    <t>5.87383451220662</t>
  </si>
  <si>
    <t>0.00119788068422418</t>
  </si>
  <si>
    <t>Lgi3</t>
  </si>
  <si>
    <t>5.87253771168265</t>
  </si>
  <si>
    <t>6.66881711365179e-06</t>
  </si>
  <si>
    <t>Lhfpl3</t>
  </si>
  <si>
    <t>5.86778454715848</t>
  </si>
  <si>
    <t>0.00132863683236611</t>
  </si>
  <si>
    <t>5.86306198231495</t>
  </si>
  <si>
    <t>0.00131520528691284</t>
  </si>
  <si>
    <t>Arnt2</t>
  </si>
  <si>
    <t>5.86181347018134</t>
  </si>
  <si>
    <t>5.00000666564752e-06</t>
  </si>
  <si>
    <t>5.86173901103516</t>
  </si>
  <si>
    <t>0.00119273549025797</t>
  </si>
  <si>
    <t>5.85244895070695</t>
  </si>
  <si>
    <t>5.30246672853e-20</t>
  </si>
  <si>
    <t>5.84695970689985</t>
  </si>
  <si>
    <t>5.98167425420741e-06</t>
  </si>
  <si>
    <t>Lsamp</t>
  </si>
  <si>
    <t>5.84224492582726</t>
  </si>
  <si>
    <t>9.36334520694801e-11</t>
  </si>
  <si>
    <t>5.81556428839119</t>
  </si>
  <si>
    <t>2.08505748383416e-12</t>
  </si>
  <si>
    <t>5.81095140876938</t>
  </si>
  <si>
    <t>0.00146136458285219</t>
  </si>
  <si>
    <t>Cdh18</t>
  </si>
  <si>
    <t>5.80758590514749</t>
  </si>
  <si>
    <t>0.0016715059211563</t>
  </si>
  <si>
    <t>Kcnc2</t>
  </si>
  <si>
    <t>5.80133312232724</t>
  </si>
  <si>
    <t>0.00159076237268382</t>
  </si>
  <si>
    <t>5.79954336682967</t>
  </si>
  <si>
    <t>0.00164366059684128</t>
  </si>
  <si>
    <t>5.79892567534053</t>
  </si>
  <si>
    <t>0.000156038540698207</t>
  </si>
  <si>
    <t>5.79802358489425</t>
  </si>
  <si>
    <t>8.42954726774403e-06</t>
  </si>
  <si>
    <t>5.77595837872411</t>
  </si>
  <si>
    <t>2.10281612880427e-10</t>
  </si>
  <si>
    <t>5.77487907356501</t>
  </si>
  <si>
    <t>2.12620800547039e-05</t>
  </si>
  <si>
    <t>Mbp</t>
  </si>
  <si>
    <t>5.76793127158293</t>
  </si>
  <si>
    <t>1.39577883812381e-34</t>
  </si>
  <si>
    <t>Oprl1</t>
  </si>
  <si>
    <t>5.76140459788959</t>
  </si>
  <si>
    <t>0.00187065572390047</t>
  </si>
  <si>
    <t>5.7548019724487</t>
  </si>
  <si>
    <t>6.19792345234947e-06</t>
  </si>
  <si>
    <t>Lamp5</t>
  </si>
  <si>
    <t>5.7498881089111</t>
  </si>
  <si>
    <t>5.87846780255503e-06</t>
  </si>
  <si>
    <t>Ctnnd2</t>
  </si>
  <si>
    <t>5.73078810245561</t>
  </si>
  <si>
    <t>5.5411771454336e-06</t>
  </si>
  <si>
    <t>Lrrc4b</t>
  </si>
  <si>
    <t>5.70499661034296</t>
  </si>
  <si>
    <t>1.70610836950388e-05</t>
  </si>
  <si>
    <t>5.70463502274405</t>
  </si>
  <si>
    <t>2.18221502777486e-05</t>
  </si>
  <si>
    <t>5.69965921971227</t>
  </si>
  <si>
    <t>0.000387046856612984</t>
  </si>
  <si>
    <t>Sstr3</t>
  </si>
  <si>
    <t>5.69332348320505</t>
  </si>
  <si>
    <t>0.00237696035311033</t>
  </si>
  <si>
    <t>5.69057841326433</t>
  </si>
  <si>
    <t>1.33863323745982e-05</t>
  </si>
  <si>
    <t>Phyhip</t>
  </si>
  <si>
    <t>5.68024439565503</t>
  </si>
  <si>
    <t>1.8969160644732e-09</t>
  </si>
  <si>
    <t>Brsk2</t>
  </si>
  <si>
    <t>5.67623187992162</t>
  </si>
  <si>
    <t>1.48143326652231e-05</t>
  </si>
  <si>
    <t>5.67459035653978</t>
  </si>
  <si>
    <t>6.47795178154527e-09</t>
  </si>
  <si>
    <t>5.64391654350446</t>
  </si>
  <si>
    <t>6.68562623313822e-07</t>
  </si>
  <si>
    <t>5.64150375443467</t>
  </si>
  <si>
    <t>0.00283869949841893</t>
  </si>
  <si>
    <t>Osbpl10</t>
  </si>
  <si>
    <t>5.63950744521378</t>
  </si>
  <si>
    <t>0.00301528561746032</t>
  </si>
  <si>
    <t>Unc80</t>
  </si>
  <si>
    <t>5.63571632193754</t>
  </si>
  <si>
    <t>1.22577051513346e-09</t>
  </si>
  <si>
    <t>5.63191140834836</t>
  </si>
  <si>
    <t>2.53677435048712e-05</t>
  </si>
  <si>
    <t>Iqsec3</t>
  </si>
  <si>
    <t>5.62850271053119</t>
  </si>
  <si>
    <t>2.31827304814842e-05</t>
  </si>
  <si>
    <t>5.61403693322294</t>
  </si>
  <si>
    <t>6.00231692985435e-13</t>
  </si>
  <si>
    <t>5.60496908786175</t>
  </si>
  <si>
    <t>0.000398445730145276</t>
  </si>
  <si>
    <t>5.60405032910819</t>
  </si>
  <si>
    <t>0.000441908418491513</t>
  </si>
  <si>
    <t>5.5992160707165</t>
  </si>
  <si>
    <t>2.38327024500255e-05</t>
  </si>
  <si>
    <t>Enox1</t>
  </si>
  <si>
    <t>5.58777763023231</t>
  </si>
  <si>
    <t>0.00351866366586496</t>
  </si>
  <si>
    <t>Amer3</t>
  </si>
  <si>
    <t>5.57654443521063</t>
  </si>
  <si>
    <t>0.00363488125134379</t>
  </si>
  <si>
    <t>Clvs1</t>
  </si>
  <si>
    <t>5.57450305479752</t>
  </si>
  <si>
    <t>0.00388399626000636</t>
  </si>
  <si>
    <t>5.54759469753735</t>
  </si>
  <si>
    <t>0.00412229536060289</t>
  </si>
  <si>
    <t>5.52155672532681</t>
  </si>
  <si>
    <t>4.21619881088498e-05</t>
  </si>
  <si>
    <t>Nlgn3</t>
  </si>
  <si>
    <t>5.51440681290985</t>
  </si>
  <si>
    <t>0.0045388807913407</t>
  </si>
  <si>
    <t>Cplx1</t>
  </si>
  <si>
    <t>5.50031187755366</t>
  </si>
  <si>
    <t>6.13120326385861e-23</t>
  </si>
  <si>
    <t>5.48423419900184</t>
  </si>
  <si>
    <t>4.36051326433673e-05</t>
  </si>
  <si>
    <t>Wnt7a</t>
  </si>
  <si>
    <t>5.47818555822999</t>
  </si>
  <si>
    <t>0.005315616904992</t>
  </si>
  <si>
    <t>Kcnj3</t>
  </si>
  <si>
    <t>5.47129861866538</t>
  </si>
  <si>
    <t>4.60607811042696e-05</t>
  </si>
  <si>
    <t>5.46350066807698</t>
  </si>
  <si>
    <t>5.80185378630891e-09</t>
  </si>
  <si>
    <t>5.45742760974895</t>
  </si>
  <si>
    <t>2.43997208767329e-05</t>
  </si>
  <si>
    <t>Dnm1</t>
  </si>
  <si>
    <t>5.43687297190033</t>
  </si>
  <si>
    <t>1.27386716889798e-26</t>
  </si>
  <si>
    <t>Nrxn3</t>
  </si>
  <si>
    <t>5.43380754661774</t>
  </si>
  <si>
    <t>1.12344270156293e-08</t>
  </si>
  <si>
    <t>Tmem59l</t>
  </si>
  <si>
    <t>5.43116874578457</t>
  </si>
  <si>
    <t>1.71761702778104e-10</t>
  </si>
  <si>
    <t>5.42877471301983</t>
  </si>
  <si>
    <t>1.85381260398412e-08</t>
  </si>
  <si>
    <t>5.40885349058094</t>
  </si>
  <si>
    <t>9.05871459614125e-05</t>
  </si>
  <si>
    <t>5.40656306453514</t>
  </si>
  <si>
    <t>5.3938364650946e-05</t>
  </si>
  <si>
    <t>5.3835899168182</t>
  </si>
  <si>
    <t>1.88047761601674e-11</t>
  </si>
  <si>
    <t>Mapk8ip2</t>
  </si>
  <si>
    <t>5.37848005298824</t>
  </si>
  <si>
    <t>1.12762485627785e-09</t>
  </si>
  <si>
    <t>5.37408056251324</t>
  </si>
  <si>
    <t>1.16431694575263e-16</t>
  </si>
  <si>
    <t>Astn1</t>
  </si>
  <si>
    <t>5.36650112306618</t>
  </si>
  <si>
    <t>2.70347013750399e-08</t>
  </si>
  <si>
    <t>5.35643472471817</t>
  </si>
  <si>
    <t>9.30638150947627e-05</t>
  </si>
  <si>
    <t>5.31577615391313</t>
  </si>
  <si>
    <t>0.000149659757417711</t>
  </si>
  <si>
    <t>Dpp6</t>
  </si>
  <si>
    <t>5.30775338805254</t>
  </si>
  <si>
    <t>8.92590297967002e-10</t>
  </si>
  <si>
    <t>5.30008213991117</t>
  </si>
  <si>
    <t>6.0213451965207e-05</t>
  </si>
  <si>
    <t>5.28974853870029</t>
  </si>
  <si>
    <t>5.36645084193101e-09</t>
  </si>
  <si>
    <t>Dusp26</t>
  </si>
  <si>
    <t>5.28550276366665</t>
  </si>
  <si>
    <t>0.000165334806048055</t>
  </si>
  <si>
    <t>Fam131b</t>
  </si>
  <si>
    <t>5.28460328479753</t>
  </si>
  <si>
    <t>8.81695961717881e-05</t>
  </si>
  <si>
    <t>5.26494634482872</t>
  </si>
  <si>
    <t>3.73717712375213e-08</t>
  </si>
  <si>
    <t>Mir124a-1hg</t>
  </si>
  <si>
    <t>5.25300008261511</t>
  </si>
  <si>
    <t>0.000171790476999168</t>
  </si>
  <si>
    <t>Spock3</t>
  </si>
  <si>
    <t>5.24995002577875</t>
  </si>
  <si>
    <t>9.02824674401328e-05</t>
  </si>
  <si>
    <t>5.22841218198211</t>
  </si>
  <si>
    <t>0.000110271587346642</t>
  </si>
  <si>
    <t>Syn2</t>
  </si>
  <si>
    <t>5.22777107247094</t>
  </si>
  <si>
    <t>7.15425130694187e-13</t>
  </si>
  <si>
    <t>Scg2</t>
  </si>
  <si>
    <t>5.22154194587057</t>
  </si>
  <si>
    <t>1.78866111809866e-15</t>
  </si>
  <si>
    <t>Lrrc4</t>
  </si>
  <si>
    <t>5.20047320265794</t>
  </si>
  <si>
    <t>0.000405451093693087</t>
  </si>
  <si>
    <t>Ak5</t>
  </si>
  <si>
    <t>5.15865973790603</t>
  </si>
  <si>
    <t>0.000305728014546629</t>
  </si>
  <si>
    <t>Sv2b</t>
  </si>
  <si>
    <t>5.14083297936889</t>
  </si>
  <si>
    <t>1.78936423947869e-09</t>
  </si>
  <si>
    <t>Gpm6b</t>
  </si>
  <si>
    <t>5.13731529556945</t>
  </si>
  <si>
    <t>1.42039021273069e-23</t>
  </si>
  <si>
    <t>5.12998164139881</t>
  </si>
  <si>
    <t>6.9441299839608e-06</t>
  </si>
  <si>
    <t>5.12752022851551</t>
  </si>
  <si>
    <t>1.67387795644315e-08</t>
  </si>
  <si>
    <t>Ctnna2</t>
  </si>
  <si>
    <t>5.12380644668103</t>
  </si>
  <si>
    <t>0.000164563517727581</t>
  </si>
  <si>
    <t>Rragb</t>
  </si>
  <si>
    <t>5.1198711153116</t>
  </si>
  <si>
    <t>0.000313929071455029</t>
  </si>
  <si>
    <t>Lonrf2</t>
  </si>
  <si>
    <t>5.11835242304636</t>
  </si>
  <si>
    <t>2.09489725792083e-07</t>
  </si>
  <si>
    <t>Slitrk1</t>
  </si>
  <si>
    <t>5.10793646980963</t>
  </si>
  <si>
    <t>0.000507909383709373</t>
  </si>
  <si>
    <t>5.07636975848016</t>
  </si>
  <si>
    <t>3.84104377945092e-12</t>
  </si>
  <si>
    <t>5.0741572741999</t>
  </si>
  <si>
    <t>8.10006448805461e-07</t>
  </si>
  <si>
    <t>5.06743454368426</t>
  </si>
  <si>
    <t>7.13053862514764e-15</t>
  </si>
  <si>
    <t>5.06610497739689</t>
  </si>
  <si>
    <t>0.0227641409010618</t>
  </si>
  <si>
    <t>5.04484740244142</t>
  </si>
  <si>
    <t>0.000247590537329323</t>
  </si>
  <si>
    <t>Doc2b</t>
  </si>
  <si>
    <t>5.03898147001907</t>
  </si>
  <si>
    <t>0.000360786336615005</t>
  </si>
  <si>
    <t>Sgip1</t>
  </si>
  <si>
    <t>5.02088518194762</t>
  </si>
  <si>
    <t>2.4379386024075e-06</t>
  </si>
  <si>
    <t>5.00966654568988</t>
  </si>
  <si>
    <t>0.000350056896387023</t>
  </si>
  <si>
    <t>5.00704279969623</t>
  </si>
  <si>
    <t>0.000601138271538261</t>
  </si>
  <si>
    <t>5.00579214744862</t>
  </si>
  <si>
    <t>0.00750097072837428</t>
  </si>
  <si>
    <t>Zcchc12</t>
  </si>
  <si>
    <t>4.9976070915012</t>
  </si>
  <si>
    <t>9.13914244970274e-07</t>
  </si>
  <si>
    <t>Dclk1</t>
  </si>
  <si>
    <t>4.98535482339001</t>
  </si>
  <si>
    <t>9.75115820733119e-16</t>
  </si>
  <si>
    <t>4.97171176038858</t>
  </si>
  <si>
    <t>0.0143794913524038</t>
  </si>
  <si>
    <t>Prkar1b</t>
  </si>
  <si>
    <t>4.94922239084118</t>
  </si>
  <si>
    <t>3.73204051211065e-19</t>
  </si>
  <si>
    <t>4.94066236221618</t>
  </si>
  <si>
    <t>8.0246823955695e-08</t>
  </si>
  <si>
    <t>4.93811939985175</t>
  </si>
  <si>
    <t>3.16898131203709e-10</t>
  </si>
  <si>
    <t>4.93674467623186</t>
  </si>
  <si>
    <t>0.000845164836546722</t>
  </si>
  <si>
    <t>Slc7a14</t>
  </si>
  <si>
    <t>4.93628639702025</t>
  </si>
  <si>
    <t>4.19787384107009e-06</t>
  </si>
  <si>
    <t>Elavl4</t>
  </si>
  <si>
    <t>4.91902780028599</t>
  </si>
  <si>
    <t>8.04457420923898e-06</t>
  </si>
  <si>
    <t>Rnf112</t>
  </si>
  <si>
    <t>4.91742770072823</t>
  </si>
  <si>
    <t>3.9741009636099e-06</t>
  </si>
  <si>
    <t>Pcnx2</t>
  </si>
  <si>
    <t>4.90508619162824</t>
  </si>
  <si>
    <t>0.000722108791139062</t>
  </si>
  <si>
    <t>4.90168615902602</t>
  </si>
  <si>
    <t>0.00143258673479227</t>
  </si>
  <si>
    <t>4.89049586634369</t>
  </si>
  <si>
    <t>0.000880703671593739</t>
  </si>
  <si>
    <t>4.88446777979263</t>
  </si>
  <si>
    <t>0.00109200014053188</t>
  </si>
  <si>
    <t>Gdap1l1</t>
  </si>
  <si>
    <t>4.88212217733345</t>
  </si>
  <si>
    <t>0.00127459884844374</t>
  </si>
  <si>
    <t>Zc3h12b</t>
  </si>
  <si>
    <t>4.86987187782576</t>
  </si>
  <si>
    <t>0.00105005277277467</t>
  </si>
  <si>
    <t>Ankrd34a</t>
  </si>
  <si>
    <t>4.86806481942117</t>
  </si>
  <si>
    <t>0.00600382668291189</t>
  </si>
  <si>
    <t>Scrn1</t>
  </si>
  <si>
    <t>4.86374179110736</t>
  </si>
  <si>
    <t>4.40459321491113e-10</t>
  </si>
  <si>
    <t>Elmod1</t>
  </si>
  <si>
    <t>4.86370660642088</t>
  </si>
  <si>
    <t>3.18443449528631e-08</t>
  </si>
  <si>
    <t>Snph</t>
  </si>
  <si>
    <t>4.86350361421229</t>
  </si>
  <si>
    <t>4.74372582497552e-06</t>
  </si>
  <si>
    <t>Dpp10</t>
  </si>
  <si>
    <t>4.8555052281308</t>
  </si>
  <si>
    <t>1.84161078586072e-07</t>
  </si>
  <si>
    <t>4.83502313805729</t>
  </si>
  <si>
    <t>0.000664324475767326</t>
  </si>
  <si>
    <t>4.8347053712786</t>
  </si>
  <si>
    <t>0.00147103340155405</t>
  </si>
  <si>
    <t>4.83421285868468</t>
  </si>
  <si>
    <t>4.52943558319002e-09</t>
  </si>
  <si>
    <t>4.83097484351238</t>
  </si>
  <si>
    <t>9.82443850397457e-07</t>
  </si>
  <si>
    <t>Ndst3</t>
  </si>
  <si>
    <t>4.83033359722065</t>
  </si>
  <si>
    <t>0.0013736233672893</t>
  </si>
  <si>
    <t>Kndc1</t>
  </si>
  <si>
    <t>4.82558617015837</t>
  </si>
  <si>
    <t>3.91697727353438e-07</t>
  </si>
  <si>
    <t>Hapln2</t>
  </si>
  <si>
    <t>4.81665167164247</t>
  </si>
  <si>
    <t>0.00130817491901332</t>
  </si>
  <si>
    <t>4.81599782035947</t>
  </si>
  <si>
    <t>4.90768721836206e-06</t>
  </si>
  <si>
    <t>Serpini1</t>
  </si>
  <si>
    <t>4.80796177174133</t>
  </si>
  <si>
    <t>2.81836853959404e-08</t>
  </si>
  <si>
    <t>4.78884380888855</t>
  </si>
  <si>
    <t>0.00763039346935467</t>
  </si>
  <si>
    <t>4.78774269129212</t>
  </si>
  <si>
    <t>2.08014573733764e-06</t>
  </si>
  <si>
    <t>4.78445664922584</t>
  </si>
  <si>
    <t>4.18745981574252e-11</t>
  </si>
  <si>
    <t>Gdap1</t>
  </si>
  <si>
    <t>4.77457304503337</t>
  </si>
  <si>
    <t>1.98902085777282e-05</t>
  </si>
  <si>
    <t>4.76900794901645</t>
  </si>
  <si>
    <t>2.31016839820623e-05</t>
  </si>
  <si>
    <t>Gprc5b</t>
  </si>
  <si>
    <t>4.7569973472004</t>
  </si>
  <si>
    <t>1.61882546864864e-10</t>
  </si>
  <si>
    <t>4.75511479096532</t>
  </si>
  <si>
    <t>2.45048521122004e-10</t>
  </si>
  <si>
    <t>Tmod2</t>
  </si>
  <si>
    <t>4.74632788262403</t>
  </si>
  <si>
    <t>0.00530687519329243</t>
  </si>
  <si>
    <t>Bmerb1</t>
  </si>
  <si>
    <t>4.74364025555439</t>
  </si>
  <si>
    <t>6.315102660207e-07</t>
  </si>
  <si>
    <t>Slc35f1</t>
  </si>
  <si>
    <t>4.72283074366495</t>
  </si>
  <si>
    <t>0.00105090806611812</t>
  </si>
  <si>
    <t>4.71798515258558</t>
  </si>
  <si>
    <t>1.54813360617448e-09</t>
  </si>
  <si>
    <t>Slc6a15</t>
  </si>
  <si>
    <t>4.70300135261177</t>
  </si>
  <si>
    <t>0.00230161787661265</t>
  </si>
  <si>
    <t>Rbfox1</t>
  </si>
  <si>
    <t>4.68800525563817</t>
  </si>
  <si>
    <t>8.23310899029563e-06</t>
  </si>
  <si>
    <t>4.68457834620554</t>
  </si>
  <si>
    <t>6.73561358251152e-08</t>
  </si>
  <si>
    <t>Efnb3</t>
  </si>
  <si>
    <t>4.68379076519504</t>
  </si>
  <si>
    <t>0.00188407540697579</t>
  </si>
  <si>
    <t>4.68215564656873</t>
  </si>
  <si>
    <t>0.00189416548799449</t>
  </si>
  <si>
    <t>4.67459170785992</t>
  </si>
  <si>
    <t>0.000244706174925503</t>
  </si>
  <si>
    <t>4.67315070121981</t>
  </si>
  <si>
    <t>0.0017330332051072</t>
  </si>
  <si>
    <t>4.66327365949375</t>
  </si>
  <si>
    <t>2.79200676621515e-10</t>
  </si>
  <si>
    <t>Gria2</t>
  </si>
  <si>
    <t>4.66248930694569</t>
  </si>
  <si>
    <t>2.37587652843244e-05</t>
  </si>
  <si>
    <t>4.66187606571187</t>
  </si>
  <si>
    <t>2.18909177125563e-13</t>
  </si>
  <si>
    <t>Tmem178b</t>
  </si>
  <si>
    <t>4.66030356849009</t>
  </si>
  <si>
    <t>3.79004069628069e-05</t>
  </si>
  <si>
    <t>4.65596950545193</t>
  </si>
  <si>
    <t>6.68011131616737e-08</t>
  </si>
  <si>
    <t>Dnajc6</t>
  </si>
  <si>
    <t>4.65451006458296</t>
  </si>
  <si>
    <t>9.95536678453107e-08</t>
  </si>
  <si>
    <t>Cnr1</t>
  </si>
  <si>
    <t>4.65162642485309</t>
  </si>
  <si>
    <t>3.73212233333963e-09</t>
  </si>
  <si>
    <t>Serp2</t>
  </si>
  <si>
    <t>4.64489171763985</t>
  </si>
  <si>
    <t>0.00130005360768531</t>
  </si>
  <si>
    <t>Syngr1</t>
  </si>
  <si>
    <t>4.62270338072435</t>
  </si>
  <si>
    <t>2.89638270108109e-13</t>
  </si>
  <si>
    <t>Kif5a</t>
  </si>
  <si>
    <t>4.61829581415329</t>
  </si>
  <si>
    <t>1.62533031369939e-34</t>
  </si>
  <si>
    <t>Nmnat2</t>
  </si>
  <si>
    <t>4.61352237518789</t>
  </si>
  <si>
    <t>1.73934268219791e-07</t>
  </si>
  <si>
    <t>4.60616489068123</t>
  </si>
  <si>
    <t>1.66297529952593e-06</t>
  </si>
  <si>
    <t>4.60575211023732</t>
  </si>
  <si>
    <t>2.19059130486234e-05</t>
  </si>
  <si>
    <t>4.57414629309197</t>
  </si>
  <si>
    <t>2.81290715775615e-05</t>
  </si>
  <si>
    <t>Hnf4g</t>
  </si>
  <si>
    <t>4.57370822708427</t>
  </si>
  <si>
    <t>0.000477867420460126</t>
  </si>
  <si>
    <t>4.57367618551062</t>
  </si>
  <si>
    <t>0.00355780755121691</t>
  </si>
  <si>
    <t>4.56070878734812</t>
  </si>
  <si>
    <t>0.00361164194969821</t>
  </si>
  <si>
    <t>Prkcg</t>
  </si>
  <si>
    <t>4.55957509776117</t>
  </si>
  <si>
    <t>8.4715339160674e-11</t>
  </si>
  <si>
    <t>4.54596377677487</t>
  </si>
  <si>
    <t>2.76169830524532e-10</t>
  </si>
  <si>
    <t>Rnft2</t>
  </si>
  <si>
    <t>4.53754236623849</t>
  </si>
  <si>
    <t>0.00241056761932979</t>
  </si>
  <si>
    <t>4.53169062141333</t>
  </si>
  <si>
    <t>0.0168864130305187</t>
  </si>
  <si>
    <t>Scn2b</t>
  </si>
  <si>
    <t>4.52292276057262</t>
  </si>
  <si>
    <t>1.24151048181697e-06</t>
  </si>
  <si>
    <t>4.51691201215884</t>
  </si>
  <si>
    <t>3.12734402394647e-05</t>
  </si>
  <si>
    <t>4.51100768549552</t>
  </si>
  <si>
    <t>2.51969568041688e-05</t>
  </si>
  <si>
    <t>4.50774089217556</t>
  </si>
  <si>
    <t>0.0053577157649595</t>
  </si>
  <si>
    <t>4.48864864940256</t>
  </si>
  <si>
    <t>0.00515328453690017</t>
  </si>
  <si>
    <t>4.48139875080217</t>
  </si>
  <si>
    <t>0.00481825978062881</t>
  </si>
  <si>
    <t>Ndst4</t>
  </si>
  <si>
    <t>4.47096439784844</t>
  </si>
  <si>
    <t>0.00528169479071684</t>
  </si>
  <si>
    <t>4.47053915179995</t>
  </si>
  <si>
    <t>0.00028305711164074</t>
  </si>
  <si>
    <t>Gabrg2</t>
  </si>
  <si>
    <t>4.46107727622991</t>
  </si>
  <si>
    <t>2.50804783885063e-05</t>
  </si>
  <si>
    <t>4.46066417829883</t>
  </si>
  <si>
    <t>2.50541611208594e-06</t>
  </si>
  <si>
    <t>4.46048546997453</t>
  </si>
  <si>
    <t>0.00394573002177729</t>
  </si>
  <si>
    <t>Syt4</t>
  </si>
  <si>
    <t>4.45185903312046</t>
  </si>
  <si>
    <t>1.15835906352335e-06</t>
  </si>
  <si>
    <t>Cacna1e</t>
  </si>
  <si>
    <t>4.45066928136763</t>
  </si>
  <si>
    <t>1.27221061144209e-06</t>
  </si>
  <si>
    <t>4.4497475526692</t>
  </si>
  <si>
    <t>0.000181783861219045</t>
  </si>
  <si>
    <t>4.4465891384368</t>
  </si>
  <si>
    <t>0.000204583381318848</t>
  </si>
  <si>
    <t>4.44361430383219</t>
  </si>
  <si>
    <t>0.00343131685842124</t>
  </si>
  <si>
    <t>4.44210204785424</t>
  </si>
  <si>
    <t>2.02691201984114e-11</t>
  </si>
  <si>
    <t>4.43710244601982</t>
  </si>
  <si>
    <t>0.00287810748624143</t>
  </si>
  <si>
    <t>4.42534622940541</t>
  </si>
  <si>
    <t>0.00324184729417598</t>
  </si>
  <si>
    <t>4.42478270396679</t>
  </si>
  <si>
    <t>2.93746009367639e-38</t>
  </si>
  <si>
    <t>4.41725892269935</t>
  </si>
  <si>
    <t>0.00667540369175688</t>
  </si>
  <si>
    <t>4.41667194300894</t>
  </si>
  <si>
    <t>0.000127626159842983</t>
  </si>
  <si>
    <t>4.41603997367889</t>
  </si>
  <si>
    <t>0.000224278525336517</t>
  </si>
  <si>
    <t>4.40999007191228</t>
  </si>
  <si>
    <t>0.00396842432248814</t>
  </si>
  <si>
    <t>Pou3f3</t>
  </si>
  <si>
    <t>4.38119941728805</t>
  </si>
  <si>
    <t>0.00438939487065385</t>
  </si>
  <si>
    <t>Rnf208</t>
  </si>
  <si>
    <t>4.37401629867408</t>
  </si>
  <si>
    <t>8.58915842043815e-05</t>
  </si>
  <si>
    <t>Scn2a</t>
  </si>
  <si>
    <t>4.36856503355617</t>
  </si>
  <si>
    <t>9.52127442879819e-05</t>
  </si>
  <si>
    <t>Neto1</t>
  </si>
  <si>
    <t>4.35089234658454</t>
  </si>
  <si>
    <t>0.00418097438449749</t>
  </si>
  <si>
    <t>4.35073267386489</t>
  </si>
  <si>
    <t>0.0104941526368774</t>
  </si>
  <si>
    <t>4.3400787717175</t>
  </si>
  <si>
    <t>0.00498779650873115</t>
  </si>
  <si>
    <t>4.33037157683579</t>
  </si>
  <si>
    <t>9.89047787875089e-05</t>
  </si>
  <si>
    <t>Ap3s1-ps2</t>
  </si>
  <si>
    <t>4.32746603718209</t>
  </si>
  <si>
    <t>0.00552784292518485</t>
  </si>
  <si>
    <t>4.3174985290923</t>
  </si>
  <si>
    <t>7.63751334467213e-25</t>
  </si>
  <si>
    <t>4.31550415620359</t>
  </si>
  <si>
    <t>3.89418283144864e-10</t>
  </si>
  <si>
    <t>4.30345519783104</t>
  </si>
  <si>
    <t>1.09831647937876e-06</t>
  </si>
  <si>
    <t>4.28643041504499</t>
  </si>
  <si>
    <t>8.0596100383686e-06</t>
  </si>
  <si>
    <t>4.28194880438548</t>
  </si>
  <si>
    <t>6.28939946629212e-07</t>
  </si>
  <si>
    <t>4.27640217132213</t>
  </si>
  <si>
    <t>0.000198970121002727</t>
  </si>
  <si>
    <t>4.26397635475443</t>
  </si>
  <si>
    <t>0.000468373091607293</t>
  </si>
  <si>
    <t>Wasf3</t>
  </si>
  <si>
    <t>4.25935058812207</t>
  </si>
  <si>
    <t>0.000151221269044243</t>
  </si>
  <si>
    <t>Slc39a12</t>
  </si>
  <si>
    <t>4.25488376507921</t>
  </si>
  <si>
    <t>0.0101732794039647</t>
  </si>
  <si>
    <t>Gpr22</t>
  </si>
  <si>
    <t>4.25080028446108</t>
  </si>
  <si>
    <t>0.00749439136750934</t>
  </si>
  <si>
    <t>Cacng5</t>
  </si>
  <si>
    <t>4.24796924500662</t>
  </si>
  <si>
    <t>0.0107950709404061</t>
  </si>
  <si>
    <t>4.24087088854411</t>
  </si>
  <si>
    <t>0.000866039699854886</t>
  </si>
  <si>
    <t>4.23790031370352</t>
  </si>
  <si>
    <t>0.00170330115009079</t>
  </si>
  <si>
    <t>Grik4</t>
  </si>
  <si>
    <t>4.23540060506772</t>
  </si>
  <si>
    <t>0.00777626065794108</t>
  </si>
  <si>
    <t>4.23490874794129</t>
  </si>
  <si>
    <t>5.19442310160799e-07</t>
  </si>
  <si>
    <t>4.19678083865073</t>
  </si>
  <si>
    <t>0.00705054951114629</t>
  </si>
  <si>
    <t>4.18858547309307</t>
  </si>
  <si>
    <t>0.012935512651708</t>
  </si>
  <si>
    <t>4.17171989663495</t>
  </si>
  <si>
    <t>6.25455034468802e-08</t>
  </si>
  <si>
    <t>4.1708472797852</t>
  </si>
  <si>
    <t>1.95149149313832e-06</t>
  </si>
  <si>
    <t>Diras2</t>
  </si>
  <si>
    <t>4.17032881977683</t>
  </si>
  <si>
    <t>6.72074910759384e-11</t>
  </si>
  <si>
    <t>4.15939048178517</t>
  </si>
  <si>
    <t>7.70236596929506e-05</t>
  </si>
  <si>
    <t>4.15493054088096</t>
  </si>
  <si>
    <t>0.014235498399487</t>
  </si>
  <si>
    <t>4.15427540911405</t>
  </si>
  <si>
    <t>1.4786352413489e-05</t>
  </si>
  <si>
    <t>4.15245814368147</t>
  </si>
  <si>
    <t>0.0102377405729867</t>
  </si>
  <si>
    <t>4.14763146881565</t>
  </si>
  <si>
    <t>1.0402280581572e-10</t>
  </si>
  <si>
    <t>Lgi2</t>
  </si>
  <si>
    <t>4.14456757833058</t>
  </si>
  <si>
    <t>8.28309569301512e-06</t>
  </si>
  <si>
    <t>4.14375723379873</t>
  </si>
  <si>
    <t>0.023129093777777</t>
  </si>
  <si>
    <t>4.13634588103333</t>
  </si>
  <si>
    <t>0.0149622822723552</t>
  </si>
  <si>
    <t>AW551984</t>
  </si>
  <si>
    <t>4.13544538210806</t>
  </si>
  <si>
    <t>0.0100803715532489</t>
  </si>
  <si>
    <t>4.12911934850774</t>
  </si>
  <si>
    <t>2.20039678520654e-17</t>
  </si>
  <si>
    <t>Clip3</t>
  </si>
  <si>
    <t>4.12142944747935</t>
  </si>
  <si>
    <t>1.38018231022248e-17</t>
  </si>
  <si>
    <t>4.12136379184026</t>
  </si>
  <si>
    <t>3.53430795033755e-07</t>
  </si>
  <si>
    <t>4.11385481084751</t>
  </si>
  <si>
    <t>0.000378099412041666</t>
  </si>
  <si>
    <t>4.11322343639435</t>
  </si>
  <si>
    <t>0.00128881506133088</t>
  </si>
  <si>
    <t>4.11203696099871</t>
  </si>
  <si>
    <t>1.22245422620633e-18</t>
  </si>
  <si>
    <t>4.09941322499142</t>
  </si>
  <si>
    <t>1.94492250784195e-05</t>
  </si>
  <si>
    <t>Syn1</t>
  </si>
  <si>
    <t>4.07627805410638</t>
  </si>
  <si>
    <t>8.92381506221777e-12</t>
  </si>
  <si>
    <t>4.07411236630742</t>
  </si>
  <si>
    <t>0.000113139086631403</t>
  </si>
  <si>
    <t>4.07408025770716</t>
  </si>
  <si>
    <t>2.74320912886443e-16</t>
  </si>
  <si>
    <t>4.06561099902878</t>
  </si>
  <si>
    <t>3.89401709030824e-06</t>
  </si>
  <si>
    <t>Aplp1</t>
  </si>
  <si>
    <t>4.06242186827468</t>
  </si>
  <si>
    <t>2.10174311908643e-19</t>
  </si>
  <si>
    <t>Phf24</t>
  </si>
  <si>
    <t>4.06039692215976</t>
  </si>
  <si>
    <t>0.0201921273063573</t>
  </si>
  <si>
    <t>4.05675617764303</t>
  </si>
  <si>
    <t>1.51167626409226e-05</t>
  </si>
  <si>
    <t>4.05506394921575</t>
  </si>
  <si>
    <t>9.06013903250821e-06</t>
  </si>
  <si>
    <t>4.05491811177919</t>
  </si>
  <si>
    <t>0.00312199473599969</t>
  </si>
  <si>
    <t>Lrtm2</t>
  </si>
  <si>
    <t>4.01996206703604</t>
  </si>
  <si>
    <t>0.00634524522354987</t>
  </si>
  <si>
    <t>Lgi1</t>
  </si>
  <si>
    <t>4.01732636789687</t>
  </si>
  <si>
    <t>0.00258491464291454</t>
  </si>
  <si>
    <t>4.01561628942005</t>
  </si>
  <si>
    <t>2.53605435597016e-05</t>
  </si>
  <si>
    <t>4.01267474306434</t>
  </si>
  <si>
    <t>4.54359890511394e-05</t>
  </si>
  <si>
    <t>Pnma8b</t>
  </si>
  <si>
    <t>4.00445577025607</t>
  </si>
  <si>
    <t>8.67333068748918e-09</t>
  </si>
  <si>
    <t>4.00300175163286</t>
  </si>
  <si>
    <t>7.93904310639113e-07</t>
  </si>
  <si>
    <t>Slco1c1</t>
  </si>
  <si>
    <t>4.00057683022912</t>
  </si>
  <si>
    <t>0.0154348795682741</t>
  </si>
  <si>
    <t>4.00050348013063</t>
  </si>
  <si>
    <t>0.0019681586047848</t>
  </si>
  <si>
    <t>4.00035209401537</t>
  </si>
  <si>
    <t>0.0219337874934777</t>
  </si>
  <si>
    <t>Slc4a10</t>
  </si>
  <si>
    <t>3.99752164430552</t>
  </si>
  <si>
    <t>3.73308804553123e-06</t>
  </si>
  <si>
    <t>3.98073631650092</t>
  </si>
  <si>
    <t>5.39105195368322e-14</t>
  </si>
  <si>
    <t>3.97153719118702</t>
  </si>
  <si>
    <t>0.0165906154512916</t>
  </si>
  <si>
    <t>3.96692455944065</t>
  </si>
  <si>
    <t>0.000312846972217775</t>
  </si>
  <si>
    <t>Hipk4</t>
  </si>
  <si>
    <t>3.96088810063446</t>
  </si>
  <si>
    <t>0.0244931195533786</t>
  </si>
  <si>
    <t>3.95242048420657</t>
  </si>
  <si>
    <t>0.000865319000397109</t>
  </si>
  <si>
    <t>3.94178365378976</t>
  </si>
  <si>
    <t>0.000102137246580132</t>
  </si>
  <si>
    <t>3.93080507841439</t>
  </si>
  <si>
    <t>0.00068334732502043</t>
  </si>
  <si>
    <t>3.92190049932293</t>
  </si>
  <si>
    <t>0.0164598452705967</t>
  </si>
  <si>
    <t>Lncpint</t>
  </si>
  <si>
    <t>3.90917580762443</t>
  </si>
  <si>
    <t>9.40309497812028e-05</t>
  </si>
  <si>
    <t>3.90680436644815</t>
  </si>
  <si>
    <t>0.00015796207614781</t>
  </si>
  <si>
    <t>3.90441616904017</t>
  </si>
  <si>
    <t>0.00140796005108346</t>
  </si>
  <si>
    <t>3.89690015799442</t>
  </si>
  <si>
    <t>0.0178539048898833</t>
  </si>
  <si>
    <t>3.87820425256395</t>
  </si>
  <si>
    <t>1.39513167210109e-06</t>
  </si>
  <si>
    <t>Lurap1</t>
  </si>
  <si>
    <t>3.87247322964327</t>
  </si>
  <si>
    <t>0.00447107960984976</t>
  </si>
  <si>
    <t>3.87221487715994</t>
  </si>
  <si>
    <t>0.00316215759362568</t>
  </si>
  <si>
    <t>3.87156264271885</t>
  </si>
  <si>
    <t>0.000323284802959731</t>
  </si>
  <si>
    <t>3.86292621764667</t>
  </si>
  <si>
    <t>0.000450806693867967</t>
  </si>
  <si>
    <t>3.86110976225903</t>
  </si>
  <si>
    <t>0.0202870740271667</t>
  </si>
  <si>
    <t>3.85367549162267</t>
  </si>
  <si>
    <t>0.0177173397477814</t>
  </si>
  <si>
    <t>3.8528625886846</t>
  </si>
  <si>
    <t>2.24920468650673e-07</t>
  </si>
  <si>
    <t>Bex2</t>
  </si>
  <si>
    <t>3.85131446942349</t>
  </si>
  <si>
    <t>2.55561612191032e-08</t>
  </si>
  <si>
    <t>Unc79</t>
  </si>
  <si>
    <t>3.84680371128137</t>
  </si>
  <si>
    <t>0.0231689771965134</t>
  </si>
  <si>
    <t>Fez1</t>
  </si>
  <si>
    <t>3.83160676395924</t>
  </si>
  <si>
    <t>1.10189901228953e-09</t>
  </si>
  <si>
    <t>3.82525152892691</t>
  </si>
  <si>
    <t>1.23294377331218e-05</t>
  </si>
  <si>
    <t>Rtn1</t>
  </si>
  <si>
    <t>3.82507606091974</t>
  </si>
  <si>
    <t>0.0021741808407355</t>
  </si>
  <si>
    <t>3.82032754846786</t>
  </si>
  <si>
    <t>0.00126763432954798</t>
  </si>
  <si>
    <t>3.81929374781844</t>
  </si>
  <si>
    <t>1.91767896507202e-06</t>
  </si>
  <si>
    <t>3.81599860422173</t>
  </si>
  <si>
    <t>0.0213635908978374</t>
  </si>
  <si>
    <t>3.79626611969759</t>
  </si>
  <si>
    <t>0.000991591467072323</t>
  </si>
  <si>
    <t>3.79452000297662</t>
  </si>
  <si>
    <t>0.000671160978376347</t>
  </si>
  <si>
    <t>3.76363710988633</t>
  </si>
  <si>
    <t>3.01461899343985e-05</t>
  </si>
  <si>
    <t>Bend6</t>
  </si>
  <si>
    <t>3.75757706305096</t>
  </si>
  <si>
    <t>6.30755772066411e-08</t>
  </si>
  <si>
    <t>3.7453119717613</t>
  </si>
  <si>
    <t>0.00161768026091379</t>
  </si>
  <si>
    <t>Dzank1</t>
  </si>
  <si>
    <t>3.7394572414821</t>
  </si>
  <si>
    <t>7.79582529340999e-07</t>
  </si>
  <si>
    <t>3.73395753286823</t>
  </si>
  <si>
    <t>0.000323689399524609</t>
  </si>
  <si>
    <t>3.73219769595493</t>
  </si>
  <si>
    <t>1.34540887255415e-05</t>
  </si>
  <si>
    <t>3.72950389145548</t>
  </si>
  <si>
    <t>5.11857312999719e-06</t>
  </si>
  <si>
    <t>3.71612987427817</t>
  </si>
  <si>
    <t>0.0037900680406022</t>
  </si>
  <si>
    <t>3.71514245136753</t>
  </si>
  <si>
    <t>0.00181861777318571</t>
  </si>
  <si>
    <t>3.71172073716572</t>
  </si>
  <si>
    <t>4.07901792800961e-15</t>
  </si>
  <si>
    <t>3.71022961319949</t>
  </si>
  <si>
    <t>0.00489656903696661</t>
  </si>
  <si>
    <t>Ceacam20</t>
  </si>
  <si>
    <t>3.70772221039743</t>
  </si>
  <si>
    <t>1.34746552377877e-05</t>
  </si>
  <si>
    <t>3.70770845541483</t>
  </si>
  <si>
    <t>1.04308310244589e-05</t>
  </si>
  <si>
    <t>Sez6l2</t>
  </si>
  <si>
    <t>3.68946247350341</t>
  </si>
  <si>
    <t>1.16836887943368e-10</t>
  </si>
  <si>
    <t>3.68723513081103</t>
  </si>
  <si>
    <t>9.43540735580291e-06</t>
  </si>
  <si>
    <t>3.68708458310316</t>
  </si>
  <si>
    <t>3.60552461266669e-05</t>
  </si>
  <si>
    <t>Muc17</t>
  </si>
  <si>
    <t>3.68527637607861</t>
  </si>
  <si>
    <t>0.00195757299314611</t>
  </si>
  <si>
    <t>Necab3</t>
  </si>
  <si>
    <t>3.68003426589959</t>
  </si>
  <si>
    <t>0.032578078571056</t>
  </si>
  <si>
    <t>3.67429425891344</t>
  </si>
  <si>
    <t>1.34680706440323e-16</t>
  </si>
  <si>
    <t>Gpm6a</t>
  </si>
  <si>
    <t>3.66515138638798</t>
  </si>
  <si>
    <t>1.59657043635611e-23</t>
  </si>
  <si>
    <t>Vstm2a</t>
  </si>
  <si>
    <t>3.66489033376048</t>
  </si>
  <si>
    <t>0.00103269539568585</t>
  </si>
  <si>
    <t>3.65395215061414</t>
  </si>
  <si>
    <t>0.00512819797097048</t>
  </si>
  <si>
    <t>Mog</t>
  </si>
  <si>
    <t>3.65342582963421</t>
  </si>
  <si>
    <t>0.000239620049767026</t>
  </si>
  <si>
    <t>3.65270200379483</t>
  </si>
  <si>
    <t>0.000145959345116065</t>
  </si>
  <si>
    <t>3.65193574124877</t>
  </si>
  <si>
    <t>0.000121297194369568</t>
  </si>
  <si>
    <t>3.64564532926275</t>
  </si>
  <si>
    <t>9.58649377604744e-06</t>
  </si>
  <si>
    <t>3.62742835950872</t>
  </si>
  <si>
    <t>2.26616074890284e-05</t>
  </si>
  <si>
    <t>3.62387282661812</t>
  </si>
  <si>
    <t>0.00162191361379714</t>
  </si>
  <si>
    <t>3.59041779308874</t>
  </si>
  <si>
    <t>0.00559620180785358</t>
  </si>
  <si>
    <t>3.58889652398777</t>
  </si>
  <si>
    <t>6.92049625844798e-07</t>
  </si>
  <si>
    <t>3.58572146172256</t>
  </si>
  <si>
    <t>0.000469587383117163</t>
  </si>
  <si>
    <t>3.58170207367539</t>
  </si>
  <si>
    <t>0.00255881077255237</t>
  </si>
  <si>
    <t>Pianp</t>
  </si>
  <si>
    <t>3.58126516444109</t>
  </si>
  <si>
    <t>0.00108332790938237</t>
  </si>
  <si>
    <t>3.57910400789487</t>
  </si>
  <si>
    <t>9.75875548277307e-07</t>
  </si>
  <si>
    <t>3.57841326829965</t>
  </si>
  <si>
    <t>0.0125327708423746</t>
  </si>
  <si>
    <t>3.57839359839802</t>
  </si>
  <si>
    <t>0.00502811938470819</t>
  </si>
  <si>
    <t>Ube2ql1</t>
  </si>
  <si>
    <t>3.57767780852843</t>
  </si>
  <si>
    <t>7.16333928531706e-06</t>
  </si>
  <si>
    <t>Caskin1</t>
  </si>
  <si>
    <t>3.56488971592309</t>
  </si>
  <si>
    <t>0.00129417634579596</t>
  </si>
  <si>
    <t>3.5636283928355</t>
  </si>
  <si>
    <t>3.14235350609051e-05</t>
  </si>
  <si>
    <t>3.56184274910767</t>
  </si>
  <si>
    <t>4.25888818823473e-05</t>
  </si>
  <si>
    <t>3.56168112064934</t>
  </si>
  <si>
    <t>0.04276389396656</t>
  </si>
  <si>
    <t>3.53095652051952</t>
  </si>
  <si>
    <t>0.00758381898661709</t>
  </si>
  <si>
    <t>3.53003222854796</t>
  </si>
  <si>
    <t>0.000754420881993434</t>
  </si>
  <si>
    <t>3.52873836257124</t>
  </si>
  <si>
    <t>8.74430525125941e-05</t>
  </si>
  <si>
    <t>3.52728314488887</t>
  </si>
  <si>
    <t>0.0025011514085526</t>
  </si>
  <si>
    <t>3.52373193712126</t>
  </si>
  <si>
    <t>0.016699973622731</t>
  </si>
  <si>
    <t>3.51226256595605</t>
  </si>
  <si>
    <t>6.27188030398292e-06</t>
  </si>
  <si>
    <t>3.50549734874256</t>
  </si>
  <si>
    <t>0.00168478608767576</t>
  </si>
  <si>
    <t>Fam3d</t>
  </si>
  <si>
    <t>3.49831629033381</t>
  </si>
  <si>
    <t>0.0233580667071032</t>
  </si>
  <si>
    <t>3.49553154089156</t>
  </si>
  <si>
    <t>0.000682122504614589</t>
  </si>
  <si>
    <t>3.48216983883054</t>
  </si>
  <si>
    <t>1.97891503303026e-20</t>
  </si>
  <si>
    <t>3.47698291630971</t>
  </si>
  <si>
    <t>1.25184734444837e-49</t>
  </si>
  <si>
    <t>Srcin1</t>
  </si>
  <si>
    <t>3.47334426721612</t>
  </si>
  <si>
    <t>3.62236606314189e-05</t>
  </si>
  <si>
    <t>3.46948461736913</t>
  </si>
  <si>
    <t>0.0158616511375277</t>
  </si>
  <si>
    <t>Ppp1r14d</t>
  </si>
  <si>
    <t>3.46554373196959</t>
  </si>
  <si>
    <t>3.01291072001952e-05</t>
  </si>
  <si>
    <t>Neurod2</t>
  </si>
  <si>
    <t>3.46230659107273</t>
  </si>
  <si>
    <t>0.00529430067099988</t>
  </si>
  <si>
    <t>3.4606706746317</t>
  </si>
  <si>
    <t>0.0276451038908424</t>
  </si>
  <si>
    <t>Hap1</t>
  </si>
  <si>
    <t>3.45134794568076</t>
  </si>
  <si>
    <t>2.10974771115389e-06</t>
  </si>
  <si>
    <t>3.45023391282665</t>
  </si>
  <si>
    <t>2.11592343727375e-05</t>
  </si>
  <si>
    <t>Tmem35a</t>
  </si>
  <si>
    <t>3.44876147806011</t>
  </si>
  <si>
    <t>0.00652598389482736</t>
  </si>
  <si>
    <t>3.44771098753279</t>
  </si>
  <si>
    <t>9.32846996841725e-05</t>
  </si>
  <si>
    <t>3.44010901572682</t>
  </si>
  <si>
    <t>0.00471366642606899</t>
  </si>
  <si>
    <t>Lrrtm3</t>
  </si>
  <si>
    <t>3.43440503404541</t>
  </si>
  <si>
    <t>0.000936291105325682</t>
  </si>
  <si>
    <t>3.42757421315435</t>
  </si>
  <si>
    <t>0.00470205963179833</t>
  </si>
  <si>
    <t>3.42756245658254</t>
  </si>
  <si>
    <t>0.000292171080438148</t>
  </si>
  <si>
    <t>3.42740482879999</t>
  </si>
  <si>
    <t>0.00756078111648667</t>
  </si>
  <si>
    <t>3.42448141332409</t>
  </si>
  <si>
    <t>5.5009646544255e-05</t>
  </si>
  <si>
    <t>Brsk1</t>
  </si>
  <si>
    <t>3.42425468136246</t>
  </si>
  <si>
    <t>5.108874093447e-05</t>
  </si>
  <si>
    <t>3.42222869253213</t>
  </si>
  <si>
    <t>1.84392899547363e-06</t>
  </si>
  <si>
    <t>3.4219692701449</t>
  </si>
  <si>
    <t>0.00306700019822091</t>
  </si>
  <si>
    <t>Syp</t>
  </si>
  <si>
    <t>3.40195833702192</t>
  </si>
  <si>
    <t>1.38030552710115e-13</t>
  </si>
  <si>
    <t>3.40126016171214</t>
  </si>
  <si>
    <t>3.28967149411631e-13</t>
  </si>
  <si>
    <t>3.38812628755454</t>
  </si>
  <si>
    <t>0.000139722335954417</t>
  </si>
  <si>
    <t>3.38062925621588</t>
  </si>
  <si>
    <t>9.4596332808781e-05</t>
  </si>
  <si>
    <t>Kcnab1</t>
  </si>
  <si>
    <t>3.38031135300528</t>
  </si>
  <si>
    <t>2.63511446111844e-05</t>
  </si>
  <si>
    <t>AI854703</t>
  </si>
  <si>
    <t>3.37870065115579</t>
  </si>
  <si>
    <t>0.00338748102399493</t>
  </si>
  <si>
    <t>3.37566370796769</t>
  </si>
  <si>
    <t>4.88404640448469e-14</t>
  </si>
  <si>
    <t>Slc25a18</t>
  </si>
  <si>
    <t>3.36944049644307</t>
  </si>
  <si>
    <t>0.00179202107869857</t>
  </si>
  <si>
    <t>3.36619946675594</t>
  </si>
  <si>
    <t>1.69166827741762e-07</t>
  </si>
  <si>
    <t>Nebl</t>
  </si>
  <si>
    <t>3.35514949254775</t>
  </si>
  <si>
    <t>0.00207109668821374</t>
  </si>
  <si>
    <t>3.35151634597466</t>
  </si>
  <si>
    <t>2.18862956491797e-06</t>
  </si>
  <si>
    <t>3.3450746363909</t>
  </si>
  <si>
    <t>0.0163137995444</t>
  </si>
  <si>
    <t>Prr18</t>
  </si>
  <si>
    <t>3.34350776367015</t>
  </si>
  <si>
    <t>0.0024107928258582</t>
  </si>
  <si>
    <t>3.33594484079869</t>
  </si>
  <si>
    <t>0.0266569535584895</t>
  </si>
  <si>
    <t>Crmp1</t>
  </si>
  <si>
    <t>3.3278661639535</t>
  </si>
  <si>
    <t>0.000316712210724041</t>
  </si>
  <si>
    <t>3.32370339768694</t>
  </si>
  <si>
    <t>0.00359276797820949</t>
  </si>
  <si>
    <t>3.32016745541743</t>
  </si>
  <si>
    <t>0.00437648379103003</t>
  </si>
  <si>
    <t>3.31814269029868</t>
  </si>
  <si>
    <t>0.007243766205117</t>
  </si>
  <si>
    <t>Peg10</t>
  </si>
  <si>
    <t>3.31770321298591</t>
  </si>
  <si>
    <t>0.00735304173792066</t>
  </si>
  <si>
    <t>3.3160795990787</t>
  </si>
  <si>
    <t>0.014219144984929</t>
  </si>
  <si>
    <t>3.31576599406046</t>
  </si>
  <si>
    <t>0.00316708089876292</t>
  </si>
  <si>
    <t>Dock3</t>
  </si>
  <si>
    <t>3.31303191871196</t>
  </si>
  <si>
    <t>0.000742518897252549</t>
  </si>
  <si>
    <t>3.30945126443128</t>
  </si>
  <si>
    <t>3.5950664685273e-05</t>
  </si>
  <si>
    <t>3.30366916614371</t>
  </si>
  <si>
    <t>0.0107329419121389</t>
  </si>
  <si>
    <t>3.29951088090332</t>
  </si>
  <si>
    <t>4.93880355968864e-05</t>
  </si>
  <si>
    <t>3.29874743058447</t>
  </si>
  <si>
    <t>0.0156357333356885</t>
  </si>
  <si>
    <t>3.29519926735869</t>
  </si>
  <si>
    <t>0.0139516151976869</t>
  </si>
  <si>
    <t>B3gnt7</t>
  </si>
  <si>
    <t>3.29454618983406</t>
  </si>
  <si>
    <t>3.49488337810145e-05</t>
  </si>
  <si>
    <t>Mllt11</t>
  </si>
  <si>
    <t>3.29083539152769</t>
  </si>
  <si>
    <t>0.000450910765022807</t>
  </si>
  <si>
    <t>3.28264571967234</t>
  </si>
  <si>
    <t>2.57751698915103e-05</t>
  </si>
  <si>
    <t>Odad4</t>
  </si>
  <si>
    <t>3.26801007575272</t>
  </si>
  <si>
    <t>0.00510880163671244</t>
  </si>
  <si>
    <t>3.26608816148497</t>
  </si>
  <si>
    <t>1.48494446471324e-05</t>
  </si>
  <si>
    <t>3.26379623176527</t>
  </si>
  <si>
    <t>0.00522527050218066</t>
  </si>
  <si>
    <t>3.26346550370387</t>
  </si>
  <si>
    <t>1.03683490547226e-14</t>
  </si>
  <si>
    <t>Actl6b</t>
  </si>
  <si>
    <t>3.26297782573214</t>
  </si>
  <si>
    <t>0.0167688141747704</t>
  </si>
  <si>
    <t>3.26144029485884</t>
  </si>
  <si>
    <t>0.00031624230008089</t>
  </si>
  <si>
    <t>3.25956027359503</t>
  </si>
  <si>
    <t>0.0115737384393987</t>
  </si>
  <si>
    <t>3.25745236729199</t>
  </si>
  <si>
    <t>0.00349342775586507</t>
  </si>
  <si>
    <t>3.25108370811184</t>
  </si>
  <si>
    <t>1.44823022242165e-05</t>
  </si>
  <si>
    <t>3.24953746367089</t>
  </si>
  <si>
    <t>1.22587690905651e-05</t>
  </si>
  <si>
    <t>3.24738292679107</t>
  </si>
  <si>
    <t>0.000124742008353436</t>
  </si>
  <si>
    <t>3.23789052269504</t>
  </si>
  <si>
    <t>9.63430289394138e-05</t>
  </si>
  <si>
    <t>Zfp941</t>
  </si>
  <si>
    <t>3.23651068656518</t>
  </si>
  <si>
    <t>0.00663167559639599</t>
  </si>
  <si>
    <t>3.23550255791046</t>
  </si>
  <si>
    <t>0.00628309109343164</t>
  </si>
  <si>
    <t>3.2288448971515</t>
  </si>
  <si>
    <t>0.0236226729288652</t>
  </si>
  <si>
    <t>3.22606076756398</t>
  </si>
  <si>
    <t>0.00251762782976112</t>
  </si>
  <si>
    <t>3.22465535408155</t>
  </si>
  <si>
    <t>1.76711202093684e-10</t>
  </si>
  <si>
    <t>3.22393673024492</t>
  </si>
  <si>
    <t>0.0245725035379346</t>
  </si>
  <si>
    <t>Sult2b1</t>
  </si>
  <si>
    <t>3.22278205840278</t>
  </si>
  <si>
    <t>0.0021599979337163</t>
  </si>
  <si>
    <t>3.22277634062024</t>
  </si>
  <si>
    <t>0.000775101901736277</t>
  </si>
  <si>
    <t>Grin2b</t>
  </si>
  <si>
    <t>3.22264240415618</t>
  </si>
  <si>
    <t>4.01538094198246e-05</t>
  </si>
  <si>
    <t>3.21995088858403</t>
  </si>
  <si>
    <t>0.0364005915922883</t>
  </si>
  <si>
    <t>3.21978840444849</t>
  </si>
  <si>
    <t>0.00104574805264151</t>
  </si>
  <si>
    <t>3.21271714916275</t>
  </si>
  <si>
    <t>0.0335514880413573</t>
  </si>
  <si>
    <t>Ncs1</t>
  </si>
  <si>
    <t>3.20970034321416</t>
  </si>
  <si>
    <t>1.45968576363008e-05</t>
  </si>
  <si>
    <t>Napb</t>
  </si>
  <si>
    <t>3.20891058304258</t>
  </si>
  <si>
    <t>1.56024302418278e-09</t>
  </si>
  <si>
    <t>3.19431859894888</t>
  </si>
  <si>
    <t>9.5213096355969e-07</t>
  </si>
  <si>
    <t>Hrk</t>
  </si>
  <si>
    <t>3.18859731868593</t>
  </si>
  <si>
    <t>0.020391413617077</t>
  </si>
  <si>
    <t>3.18765781116224</t>
  </si>
  <si>
    <t>7.28819942021096e-10</t>
  </si>
  <si>
    <t>Rab6b</t>
  </si>
  <si>
    <t>3.18115548979525</t>
  </si>
  <si>
    <t>2.96727701630466e-10</t>
  </si>
  <si>
    <t>Oscp1</t>
  </si>
  <si>
    <t>3.17743810998507</t>
  </si>
  <si>
    <t>0.00784693330718596</t>
  </si>
  <si>
    <t>Kcnj9</t>
  </si>
  <si>
    <t>3.16698837079306</t>
  </si>
  <si>
    <t>0.00229524542053362</t>
  </si>
  <si>
    <t>Insyn1</t>
  </si>
  <si>
    <t>3.16677779139544</t>
  </si>
  <si>
    <t>0.000661655351705255</t>
  </si>
  <si>
    <t>3.16517949978521</t>
  </si>
  <si>
    <t>0.0227801212904989</t>
  </si>
  <si>
    <t>3.15831261124095</t>
  </si>
  <si>
    <t>4.71872175599685e-12</t>
  </si>
  <si>
    <t>3.15810363087031</t>
  </si>
  <si>
    <t>0.0380861756255704</t>
  </si>
  <si>
    <t>3.15601382902538</t>
  </si>
  <si>
    <t>0.00943074846003481</t>
  </si>
  <si>
    <t>3.15295937315601</t>
  </si>
  <si>
    <t>0.0208467442492077</t>
  </si>
  <si>
    <t>3.15077117662387</t>
  </si>
  <si>
    <t>1.93043973797318e-08</t>
  </si>
  <si>
    <t>Pde10a</t>
  </si>
  <si>
    <t>3.13771794536718</t>
  </si>
  <si>
    <t>0.000822700297472188</t>
  </si>
  <si>
    <t>3.13297402543416</t>
  </si>
  <si>
    <t>0.00668958942098302</t>
  </si>
  <si>
    <t>Rims2</t>
  </si>
  <si>
    <t>3.1269442099561</t>
  </si>
  <si>
    <t>0.00248787151064931</t>
  </si>
  <si>
    <t>3.1237256615925</t>
  </si>
  <si>
    <t>0.000179019068306285</t>
  </si>
  <si>
    <t>3.12261165629205</t>
  </si>
  <si>
    <t>0.0168441042316464</t>
  </si>
  <si>
    <t>3.11985810086971</t>
  </si>
  <si>
    <t>0.000515085420019221</t>
  </si>
  <si>
    <t>3.11422204355473</t>
  </si>
  <si>
    <t>0.00795903300712404</t>
  </si>
  <si>
    <t>3.1113946007144</t>
  </si>
  <si>
    <t>1.9395169349793e-08</t>
  </si>
  <si>
    <t>3.10077195682955</t>
  </si>
  <si>
    <t>0.0138048398344086</t>
  </si>
  <si>
    <t>Rhof</t>
  </si>
  <si>
    <t>3.10018954653271</t>
  </si>
  <si>
    <t>0.000229587570698663</t>
  </si>
  <si>
    <t>3.09979785694664</t>
  </si>
  <si>
    <t>1.56817927342822e-09</t>
  </si>
  <si>
    <t>Gvin-ps1_v2</t>
  </si>
  <si>
    <t>3.09634092895841</t>
  </si>
  <si>
    <t>0.00227060077064874</t>
  </si>
  <si>
    <t>3.09484024224778</t>
  </si>
  <si>
    <t>2.57608664201498e-06</t>
  </si>
  <si>
    <t>3.09057930930192</t>
  </si>
  <si>
    <t>0.00983226644289091</t>
  </si>
  <si>
    <t>3.08452583452259</t>
  </si>
  <si>
    <t>2.80328181238204e-05</t>
  </si>
  <si>
    <t>3.08260407159396</t>
  </si>
  <si>
    <t>5.94639806601376e-06</t>
  </si>
  <si>
    <t>3.08100187415159</t>
  </si>
  <si>
    <t>0.0456567809319822</t>
  </si>
  <si>
    <t>3.07691564625096</t>
  </si>
  <si>
    <t>0.00354380263277397</t>
  </si>
  <si>
    <t>3.07619934542801</t>
  </si>
  <si>
    <t>0.000103227697827954</t>
  </si>
  <si>
    <t>3.07405439116012</t>
  </si>
  <si>
    <t>0.0033496904191671</t>
  </si>
  <si>
    <t>3.06439588719782</t>
  </si>
  <si>
    <t>0.0127573975389031</t>
  </si>
  <si>
    <t>3.0602570970896</t>
  </si>
  <si>
    <t>0.00815118512460806</t>
  </si>
  <si>
    <t>3.05364745894906</t>
  </si>
  <si>
    <t>0.00375288449123184</t>
  </si>
  <si>
    <t>3.05053888773399</t>
  </si>
  <si>
    <t>3.63644361486783e-05</t>
  </si>
  <si>
    <t>3.04049026719945</t>
  </si>
  <si>
    <t>1.37388174926566e-05</t>
  </si>
  <si>
    <t>3.03839278800703</t>
  </si>
  <si>
    <t>0.00265714802039085</t>
  </si>
  <si>
    <t>3.03755565340403</t>
  </si>
  <si>
    <t>0.00709292064228733</t>
  </si>
  <si>
    <t>3.03540951754485</t>
  </si>
  <si>
    <t>2.9759666807564e-05</t>
  </si>
  <si>
    <t>3.03101953932939</t>
  </si>
  <si>
    <t>0.0245478090253995</t>
  </si>
  <si>
    <t>3.03035065105684</t>
  </si>
  <si>
    <t>4.87545877150887e-07</t>
  </si>
  <si>
    <t>3.02649837174437</t>
  </si>
  <si>
    <t>0.00374877759729547</t>
  </si>
  <si>
    <t>Tub</t>
  </si>
  <si>
    <t>3.02498241970452</t>
  </si>
  <si>
    <t>0.00464914165030522</t>
  </si>
  <si>
    <t>3.02448700029663</t>
  </si>
  <si>
    <t>0.000926915816426494</t>
  </si>
  <si>
    <t>3.02401105253681</t>
  </si>
  <si>
    <t>2.83839705187212e-06</t>
  </si>
  <si>
    <t>3.0236881903075</t>
  </si>
  <si>
    <t>0.0010943194509447</t>
  </si>
  <si>
    <t>3.02128132800486</t>
  </si>
  <si>
    <t>0.000652909762385325</t>
  </si>
  <si>
    <t>3.0174225548621</t>
  </si>
  <si>
    <t>0.000365037628711847</t>
  </si>
  <si>
    <t>Lzts1</t>
  </si>
  <si>
    <t>3.01647679667935</t>
  </si>
  <si>
    <t>0.0387974330705846</t>
  </si>
  <si>
    <t>Kif3c</t>
  </si>
  <si>
    <t>3.01504328768737</t>
  </si>
  <si>
    <t>0.00043593884907702</t>
  </si>
  <si>
    <t>3.01425098904712</t>
  </si>
  <si>
    <t>9.17122997881532e-09</t>
  </si>
  <si>
    <t>3.00927635802643</t>
  </si>
  <si>
    <t>0.00189885464202646</t>
  </si>
  <si>
    <t>3.00210070665145</t>
  </si>
  <si>
    <t>0.000841281280044186</t>
  </si>
  <si>
    <t>3.00094800259446</t>
  </si>
  <si>
    <t>0.0248251267827397</t>
  </si>
  <si>
    <t>Grik2</t>
  </si>
  <si>
    <t>2.99904824333995</t>
  </si>
  <si>
    <t>0.0402451923817229</t>
  </si>
  <si>
    <t>Tmem255a</t>
  </si>
  <si>
    <t>2.99706277384924</t>
  </si>
  <si>
    <t>0.0174655884937452</t>
  </si>
  <si>
    <t>2.99451992949957</t>
  </si>
  <si>
    <t>3.0712457088633e-05</t>
  </si>
  <si>
    <t>2.99025704824848</t>
  </si>
  <si>
    <t>0.0228515016486992</t>
  </si>
  <si>
    <t>2.98823749271322</t>
  </si>
  <si>
    <t>0.0151433305309949</t>
  </si>
  <si>
    <t>2.98437691041772</t>
  </si>
  <si>
    <t>9.55824682170361e-06</t>
  </si>
  <si>
    <t>Ceacam18</t>
  </si>
  <si>
    <t>2.97136361727883</t>
  </si>
  <si>
    <t>0.0171640977992966</t>
  </si>
  <si>
    <t>Tlcd3b</t>
  </si>
  <si>
    <t>2.97084589247211</t>
  </si>
  <si>
    <t>0.0186044956716894</t>
  </si>
  <si>
    <t>2.96823255850942</t>
  </si>
  <si>
    <t>0.00243199723973066</t>
  </si>
  <si>
    <t>2.96635948424526</t>
  </si>
  <si>
    <t>0.00282649415804254</t>
  </si>
  <si>
    <t>2.96574440286293</t>
  </si>
  <si>
    <t>0.00446360969885864</t>
  </si>
  <si>
    <t>Saxo2</t>
  </si>
  <si>
    <t>2.96345460187253</t>
  </si>
  <si>
    <t>0.0163956046522334</t>
  </si>
  <si>
    <t>2.96271859894114</t>
  </si>
  <si>
    <t>1.1735495237068e-06</t>
  </si>
  <si>
    <t>2.96147118192922</t>
  </si>
  <si>
    <t>0.0169995189662432</t>
  </si>
  <si>
    <t>2.95500206718348</t>
  </si>
  <si>
    <t>0.000130860840620478</t>
  </si>
  <si>
    <t>2.95498922227354</t>
  </si>
  <si>
    <t>2.68851117123995e-08</t>
  </si>
  <si>
    <t>2.95196873044634</t>
  </si>
  <si>
    <t>0.000502523511262413</t>
  </si>
  <si>
    <t>2.95167516812419</t>
  </si>
  <si>
    <t>0.0261805189740369</t>
  </si>
  <si>
    <t>2.95052635594717</t>
  </si>
  <si>
    <t>5.32739248469651e-09</t>
  </si>
  <si>
    <t>2.95035770882934</t>
  </si>
  <si>
    <t>0.00104636666502008</t>
  </si>
  <si>
    <t>2.9474904973634</t>
  </si>
  <si>
    <t>0.00068586514210444</t>
  </si>
  <si>
    <t>2.94587827758469</t>
  </si>
  <si>
    <t>0.00192664632451237</t>
  </si>
  <si>
    <t>2.94154495023032</t>
  </si>
  <si>
    <t>7.86133370832384e-10</t>
  </si>
  <si>
    <t>2.93416897590481</t>
  </si>
  <si>
    <t>0.00460574697105087</t>
  </si>
  <si>
    <t>2.92610563895714</t>
  </si>
  <si>
    <t>0.00472773378771074</t>
  </si>
  <si>
    <t>2.9210024654856</t>
  </si>
  <si>
    <t>1.36085906183383e-16</t>
  </si>
  <si>
    <t>Gnal</t>
  </si>
  <si>
    <t>2.91210164550892</t>
  </si>
  <si>
    <t>0.000232889250410651</t>
  </si>
  <si>
    <t>Stx1b</t>
  </si>
  <si>
    <t>2.91120475023321</t>
  </si>
  <si>
    <t>3.94508181959324e-14</t>
  </si>
  <si>
    <t>Ddx25</t>
  </si>
  <si>
    <t>2.90805468788642</t>
  </si>
  <si>
    <t>0.0022266832512213</t>
  </si>
  <si>
    <t>2.90466087924391</t>
  </si>
  <si>
    <t>9.63866044894364e-06</t>
  </si>
  <si>
    <t>2.90322755738058</t>
  </si>
  <si>
    <t>0.000409204288111265</t>
  </si>
  <si>
    <t>2.90228824532695</t>
  </si>
  <si>
    <t>0.00817006096907399</t>
  </si>
  <si>
    <t>2.89760102997903</t>
  </si>
  <si>
    <t>0.000616578710654421</t>
  </si>
  <si>
    <t>2.89364322877636</t>
  </si>
  <si>
    <t>0.0344826314424186</t>
  </si>
  <si>
    <t>2.88977053549197</t>
  </si>
  <si>
    <t>2.80008750915227e-09</t>
  </si>
  <si>
    <t>2.88734438600179</t>
  </si>
  <si>
    <t>0.00592403757304018</t>
  </si>
  <si>
    <t>2.88399250693605</t>
  </si>
  <si>
    <t>0.00101570698778857</t>
  </si>
  <si>
    <t>2.8839776640247</t>
  </si>
  <si>
    <t>1.90556291452021e-06</t>
  </si>
  <si>
    <t>Cabp1</t>
  </si>
  <si>
    <t>2.8774363011345</t>
  </si>
  <si>
    <t>0.00545519921856552</t>
  </si>
  <si>
    <t>2.87609361290227</t>
  </si>
  <si>
    <t>0.014999030050987</t>
  </si>
  <si>
    <t>2.87232578481583</t>
  </si>
  <si>
    <t>0.0398275041458905</t>
  </si>
  <si>
    <t>2.86967552609134</t>
  </si>
  <si>
    <t>0.0002024819069472</t>
  </si>
  <si>
    <t>2.86474714321117</t>
  </si>
  <si>
    <t>0.000534772323153864</t>
  </si>
  <si>
    <t>2.86214568645996</t>
  </si>
  <si>
    <t>0.028377202551893</t>
  </si>
  <si>
    <t>2.85753661797691</t>
  </si>
  <si>
    <t>0.00116829838788963</t>
  </si>
  <si>
    <t>2.85702461933374</t>
  </si>
  <si>
    <t>0.00307579296240123</t>
  </si>
  <si>
    <t>2.85497413755748</t>
  </si>
  <si>
    <t>8.09018433085786e-07</t>
  </si>
  <si>
    <t>Ric3</t>
  </si>
  <si>
    <t>2.84956169316155</t>
  </si>
  <si>
    <t>0.0019603686850625</t>
  </si>
  <si>
    <t>2.84765552076177</t>
  </si>
  <si>
    <t>6.15778236548086e-09</t>
  </si>
  <si>
    <t>2.8470853270488</t>
  </si>
  <si>
    <t>0.00812340168458418</t>
  </si>
  <si>
    <t>2.84251583545903</t>
  </si>
  <si>
    <t>0.0395171756392173</t>
  </si>
  <si>
    <t>2.82807606807405</t>
  </si>
  <si>
    <t>0.0142025891211781</t>
  </si>
  <si>
    <t>2.82798554363983</t>
  </si>
  <si>
    <t>2.08743489397984e-14</t>
  </si>
  <si>
    <t>2.8218238938603</t>
  </si>
  <si>
    <t>0.0011033053102828</t>
  </si>
  <si>
    <t>2.8203356160978</t>
  </si>
  <si>
    <t>0.0458357438030078</t>
  </si>
  <si>
    <t>2.81637619088841</t>
  </si>
  <si>
    <t>0.000173512086878882</t>
  </si>
  <si>
    <t>2.80943747040089</t>
  </si>
  <si>
    <t>0.0150831327196819</t>
  </si>
  <si>
    <t>2.80762553680166</t>
  </si>
  <si>
    <t>6.09346959621711e-06</t>
  </si>
  <si>
    <t>Cbln3</t>
  </si>
  <si>
    <t>2.80603715421041</t>
  </si>
  <si>
    <t>9.27293084985632e-12</t>
  </si>
  <si>
    <t>2.80519767472783</t>
  </si>
  <si>
    <t>6.65336884950734e-10</t>
  </si>
  <si>
    <t>2.80297928488623</t>
  </si>
  <si>
    <t>0.0041299636326304</t>
  </si>
  <si>
    <t>2.79991460044973</t>
  </si>
  <si>
    <t>0.00818167439864319</t>
  </si>
  <si>
    <t>2.79718564170764</t>
  </si>
  <si>
    <t>0.000659360637036334</t>
  </si>
  <si>
    <t>2.79419759264155</t>
  </si>
  <si>
    <t>8.20944695110796e-07</t>
  </si>
  <si>
    <t>Inka2</t>
  </si>
  <si>
    <t>2.79381309996965</t>
  </si>
  <si>
    <t>0.00529240495338517</t>
  </si>
  <si>
    <t>2.79253912004241</t>
  </si>
  <si>
    <t>1.35308838836366e-10</t>
  </si>
  <si>
    <t>Garnl3</t>
  </si>
  <si>
    <t>2.78914700229995</t>
  </si>
  <si>
    <t>0.000132254031504877</t>
  </si>
  <si>
    <t>2.78058074015249</t>
  </si>
  <si>
    <t>0.0304901897053444</t>
  </si>
  <si>
    <t>2.77949693387981</t>
  </si>
  <si>
    <t>0.00110582934768922</t>
  </si>
  <si>
    <t>2.77936088131146</t>
  </si>
  <si>
    <t>0.000319368736833988</t>
  </si>
  <si>
    <t>2.77895680782294</t>
  </si>
  <si>
    <t>0.00239814320673313</t>
  </si>
  <si>
    <t>Apbb1</t>
  </si>
  <si>
    <t>2.77333771326479</t>
  </si>
  <si>
    <t>4.22064428040472e-06</t>
  </si>
  <si>
    <t>2.77198995137497</t>
  </si>
  <si>
    <t>2.34851378791472e-06</t>
  </si>
  <si>
    <t>2.76926069942633</t>
  </si>
  <si>
    <t>0.0445606509563884</t>
  </si>
  <si>
    <t>Wscd1</t>
  </si>
  <si>
    <t>2.76716365959228</t>
  </si>
  <si>
    <t>0.000659240993125948</t>
  </si>
  <si>
    <t>2.75733466756282</t>
  </si>
  <si>
    <t>1.39682788320933e-05</t>
  </si>
  <si>
    <t>2.74732094767512</t>
  </si>
  <si>
    <t>0.0124840653423011</t>
  </si>
  <si>
    <t>2.7467332061533</t>
  </si>
  <si>
    <t>6.19013758567156e-09</t>
  </si>
  <si>
    <t>2.74506793459981</t>
  </si>
  <si>
    <t>2.18425522789148e-05</t>
  </si>
  <si>
    <t>2.74300996868759</t>
  </si>
  <si>
    <t>0.00340240640950232</t>
  </si>
  <si>
    <t>2.74266268341506</t>
  </si>
  <si>
    <t>4.6205231846305e-20</t>
  </si>
  <si>
    <t>Fam169a</t>
  </si>
  <si>
    <t>2.74153375120596</t>
  </si>
  <si>
    <t>0.0453713554624728</t>
  </si>
  <si>
    <t>Tspyl4</t>
  </si>
  <si>
    <t>2.73268020311097</t>
  </si>
  <si>
    <t>3.31007757787528e-09</t>
  </si>
  <si>
    <t>2.73053132563255</t>
  </si>
  <si>
    <t>0.0121682054164947</t>
  </si>
  <si>
    <t>2.72748820703506</t>
  </si>
  <si>
    <t>6.83808785830212e-07</t>
  </si>
  <si>
    <t>2.72059191308849</t>
  </si>
  <si>
    <t>8.28937835758133e-08</t>
  </si>
  <si>
    <t>2.7163238816798</t>
  </si>
  <si>
    <t>0.0278558736186363</t>
  </si>
  <si>
    <t>Ccdc92</t>
  </si>
  <si>
    <t>2.71391640783364</t>
  </si>
  <si>
    <t>0.00113817536116012</t>
  </si>
  <si>
    <t>2.71104466296108</t>
  </si>
  <si>
    <t>3.66257113980889e-05</t>
  </si>
  <si>
    <t>2.70724107644231</t>
  </si>
  <si>
    <t>0.00689899505417556</t>
  </si>
  <si>
    <t>2.7062464659792</t>
  </si>
  <si>
    <t>0.00237595887301532</t>
  </si>
  <si>
    <t>2.70404328088423</t>
  </si>
  <si>
    <t>0.000123816019748145</t>
  </si>
  <si>
    <t>2.70169412966611</t>
  </si>
  <si>
    <t>3.92125578501579e-09</t>
  </si>
  <si>
    <t>2.7003033300066</t>
  </si>
  <si>
    <t>0.00602297788792351</t>
  </si>
  <si>
    <t>2.68968763908391</t>
  </si>
  <si>
    <t>2.74330241614407e-06</t>
  </si>
  <si>
    <t>Fam171b</t>
  </si>
  <si>
    <t>2.68423426055457</t>
  </si>
  <si>
    <t>3.71100492897271e-07</t>
  </si>
  <si>
    <t>Lynx1</t>
  </si>
  <si>
    <t>2.68139681629063</t>
  </si>
  <si>
    <t>3.0519526050381e-08</t>
  </si>
  <si>
    <t>2.67628782374566</t>
  </si>
  <si>
    <t>0.0397857890386861</t>
  </si>
  <si>
    <t>2.67280476986111</t>
  </si>
  <si>
    <t>3.41269341487496e-05</t>
  </si>
  <si>
    <t>2.67083797949019</t>
  </si>
  <si>
    <t>1.2571549430083e-09</t>
  </si>
  <si>
    <t>2.65116731300628</t>
  </si>
  <si>
    <t>0.000151817035298533</t>
  </si>
  <si>
    <t>2.64838670074329</t>
  </si>
  <si>
    <t>0.0087254182022475</t>
  </si>
  <si>
    <t>2.64720910039792</t>
  </si>
  <si>
    <t>0.0407332220823108</t>
  </si>
  <si>
    <t>2.64597472653146</t>
  </si>
  <si>
    <t>0.00363298641681248</t>
  </si>
  <si>
    <t>2.63884679009374</t>
  </si>
  <si>
    <t>0.00227261916638231</t>
  </si>
  <si>
    <t>2.63383316144463</t>
  </si>
  <si>
    <t>2.79069002193934e-05</t>
  </si>
  <si>
    <t>Tiam1</t>
  </si>
  <si>
    <t>2.63056010417096</t>
  </si>
  <si>
    <t>0.00012541101518503</t>
  </si>
  <si>
    <t>Stxbp1</t>
  </si>
  <si>
    <t>2.62918786502264</t>
  </si>
  <si>
    <t>1.10148235627495e-13</t>
  </si>
  <si>
    <t>Pfkp</t>
  </si>
  <si>
    <t>2.62735160482441</t>
  </si>
  <si>
    <t>6.52941835953068e-09</t>
  </si>
  <si>
    <t>2.62686161619963</t>
  </si>
  <si>
    <t>0.0122712220313758</t>
  </si>
  <si>
    <t>2.62427523867122</t>
  </si>
  <si>
    <t>0.00579638822218544</t>
  </si>
  <si>
    <t>2.61650893002948</t>
  </si>
  <si>
    <t>0.000936971637618651</t>
  </si>
  <si>
    <t>Kcnab3</t>
  </si>
  <si>
    <t>2.61226941585544</t>
  </si>
  <si>
    <t>0.00747712835619946</t>
  </si>
  <si>
    <t>2.61210611656569</t>
  </si>
  <si>
    <t>0.00187221057286569</t>
  </si>
  <si>
    <t>Lmtk3</t>
  </si>
  <si>
    <t>2.60445348036822</t>
  </si>
  <si>
    <t>0.00987090510518178</t>
  </si>
  <si>
    <t>2.60217143710395</t>
  </si>
  <si>
    <t>3.83440379731033e-08</t>
  </si>
  <si>
    <t>2.59756652361256</t>
  </si>
  <si>
    <t>0.000951230205851916</t>
  </si>
  <si>
    <t>2.59570918614489</t>
  </si>
  <si>
    <t>0.00199898125246971</t>
  </si>
  <si>
    <t>2.59552525690438</t>
  </si>
  <si>
    <t>4.38684010561689e-10</t>
  </si>
  <si>
    <t>Glod5</t>
  </si>
  <si>
    <t>2.58543046545657</t>
  </si>
  <si>
    <t>0.00352650536813542</t>
  </si>
  <si>
    <t>Rims3</t>
  </si>
  <si>
    <t>2.58063233740681</t>
  </si>
  <si>
    <t>5.74754692281528e-05</t>
  </si>
  <si>
    <t>2.57229955822395</t>
  </si>
  <si>
    <t>0.000110210883165607</t>
  </si>
  <si>
    <t>2.56266852503673</t>
  </si>
  <si>
    <t>0.000270363873310971</t>
  </si>
  <si>
    <t>2.55932972520312</t>
  </si>
  <si>
    <t>0.0011194106571455</t>
  </si>
  <si>
    <t>2.55659711620748</t>
  </si>
  <si>
    <t>0.00298731744218656</t>
  </si>
  <si>
    <t>2.55632840466082</t>
  </si>
  <si>
    <t>0.0226430710056989</t>
  </si>
  <si>
    <t>2.55332642533197</t>
  </si>
  <si>
    <t>0.000124281156131622</t>
  </si>
  <si>
    <t>2.54911335658704</t>
  </si>
  <si>
    <t>1.91577127279182e-08</t>
  </si>
  <si>
    <t>2.5453518399345</t>
  </si>
  <si>
    <t>0.0310775236717797</t>
  </si>
  <si>
    <t>2.54307884649012</t>
  </si>
  <si>
    <t>0.000230353613754155</t>
  </si>
  <si>
    <t>2.5409192103644</t>
  </si>
  <si>
    <t>0.000380784420762351</t>
  </si>
  <si>
    <t>2.53199563692367</t>
  </si>
  <si>
    <t>0.00990573778507688</t>
  </si>
  <si>
    <t>2.52828226534506</t>
  </si>
  <si>
    <t>0.000224264068299852</t>
  </si>
  <si>
    <t>2.52510104679982</t>
  </si>
  <si>
    <t>0.0139792649032558</t>
  </si>
  <si>
    <t>2.52376076338389</t>
  </si>
  <si>
    <t>0.00469111380588866</t>
  </si>
  <si>
    <t>2.51881283472159</t>
  </si>
  <si>
    <t>8.53465942412807e-05</t>
  </si>
  <si>
    <t>Lrrn1</t>
  </si>
  <si>
    <t>2.51805558697557</t>
  </si>
  <si>
    <t>0.000624876003599002</t>
  </si>
  <si>
    <t>2.51798856214674</t>
  </si>
  <si>
    <t>0.000158180166765984</t>
  </si>
  <si>
    <t>2.51460793329317</t>
  </si>
  <si>
    <t>3.70921277932003e-07</t>
  </si>
  <si>
    <t>2.51282763365698</t>
  </si>
  <si>
    <t>0.0334558214946234</t>
  </si>
  <si>
    <t>2.50895803743911</t>
  </si>
  <si>
    <t>0.000142043888018344</t>
  </si>
  <si>
    <t>2.50869933516746</t>
  </si>
  <si>
    <t>0.00239552995246927</t>
  </si>
  <si>
    <t>Nrxn2</t>
  </si>
  <si>
    <t>2.50494147763981</t>
  </si>
  <si>
    <t>1.84194256628124e-05</t>
  </si>
  <si>
    <t>2.50266082475628</t>
  </si>
  <si>
    <t>0.0112885355516321</t>
  </si>
  <si>
    <t>2.49739658046097</t>
  </si>
  <si>
    <t>7.04004603184967e-05</t>
  </si>
  <si>
    <t>2.49348238610049</t>
  </si>
  <si>
    <t>0.0430599624441825</t>
  </si>
  <si>
    <t>2.48740933686641</t>
  </si>
  <si>
    <t>0.00272433929523631</t>
  </si>
  <si>
    <t>2.48647189714347</t>
  </si>
  <si>
    <t>0.000566308443083658</t>
  </si>
  <si>
    <t>Iglon5</t>
  </si>
  <si>
    <t>2.48171057854614</t>
  </si>
  <si>
    <t>0.00333008036374209</t>
  </si>
  <si>
    <t>Lrrc4c</t>
  </si>
  <si>
    <t>2.47735702867006</t>
  </si>
  <si>
    <t>0.00204701433820681</t>
  </si>
  <si>
    <t>2.47665710866592</t>
  </si>
  <si>
    <t>0.0176709038882954</t>
  </si>
  <si>
    <t>Apc2</t>
  </si>
  <si>
    <t>2.47601231102148</t>
  </si>
  <si>
    <t>0.0168318224382227</t>
  </si>
  <si>
    <t>2.4733018930132</t>
  </si>
  <si>
    <t>0.000973402201106755</t>
  </si>
  <si>
    <t>2.46976936486717</t>
  </si>
  <si>
    <t>0.000647623867504403</t>
  </si>
  <si>
    <t>2.46377522587601</t>
  </si>
  <si>
    <t>1.04868650956036e-16</t>
  </si>
  <si>
    <t>Vwa1</t>
  </si>
  <si>
    <t>2.46356373318539</t>
  </si>
  <si>
    <t>0.000978530240479123</t>
  </si>
  <si>
    <t>Wdr47</t>
  </si>
  <si>
    <t>2.46243898159408</t>
  </si>
  <si>
    <t>0.00226140184631027</t>
  </si>
  <si>
    <t>2.4615364843576</t>
  </si>
  <si>
    <t>0.0209281454254118</t>
  </si>
  <si>
    <t>2.45609843751425</t>
  </si>
  <si>
    <t>0.000348637143440953</t>
  </si>
  <si>
    <t>P4htm</t>
  </si>
  <si>
    <t>2.45225997106053</t>
  </si>
  <si>
    <t>0.0224112957312464</t>
  </si>
  <si>
    <t>2.44951048692139</t>
  </si>
  <si>
    <t>0.00666977246009783</t>
  </si>
  <si>
    <t>Kcnj10</t>
  </si>
  <si>
    <t>2.44708809093329</t>
  </si>
  <si>
    <t>6.97013657503998e-07</t>
  </si>
  <si>
    <t>2.43781218844116</t>
  </si>
  <si>
    <t>5.93191174133961e-06</t>
  </si>
  <si>
    <t>2.43722478671541</t>
  </si>
  <si>
    <t>0.000162810305347466</t>
  </si>
  <si>
    <t>2.43381347952749</t>
  </si>
  <si>
    <t>0.00500302086177648</t>
  </si>
  <si>
    <t>2.43057051787861</t>
  </si>
  <si>
    <t>0.000234790173139469</t>
  </si>
  <si>
    <t>Adcy2</t>
  </si>
  <si>
    <t>2.42986856025839</t>
  </si>
  <si>
    <t>0.00380212960746913</t>
  </si>
  <si>
    <t>Map9</t>
  </si>
  <si>
    <t>2.42854454598612</t>
  </si>
  <si>
    <t>0.026685601576027</t>
  </si>
  <si>
    <t>2.42723264154285</t>
  </si>
  <si>
    <t>0.000899800021070254</t>
  </si>
  <si>
    <t>2.42328488009057</t>
  </si>
  <si>
    <t>0.00308929885248389</t>
  </si>
  <si>
    <t>2.42100342935384</t>
  </si>
  <si>
    <t>0.0273840403318526</t>
  </si>
  <si>
    <t>2.42058733443213</t>
  </si>
  <si>
    <t>0.00164867970947241</t>
  </si>
  <si>
    <t>2.41527048988527</t>
  </si>
  <si>
    <t>5.84935409643527e-09</t>
  </si>
  <si>
    <t>Sorl1</t>
  </si>
  <si>
    <t>2.41231507258581</t>
  </si>
  <si>
    <t>6.2908277511028e-10</t>
  </si>
  <si>
    <t>2.40164452825053</t>
  </si>
  <si>
    <t>0.00156387114662245</t>
  </si>
  <si>
    <t>2.40048932366031</t>
  </si>
  <si>
    <t>0.00149905917010887</t>
  </si>
  <si>
    <t>2.39891437223199</t>
  </si>
  <si>
    <t>0.00576355863383016</t>
  </si>
  <si>
    <t>2.38859937008449</t>
  </si>
  <si>
    <t>1.9807166859745e-06</t>
  </si>
  <si>
    <t>2.38461062303353</t>
  </si>
  <si>
    <t>3.86958412044331e-06</t>
  </si>
  <si>
    <t>2.38072093714284</t>
  </si>
  <si>
    <t>7.48443522517453e-05</t>
  </si>
  <si>
    <t>2.37825833414526</t>
  </si>
  <si>
    <t>0.0150652061067422</t>
  </si>
  <si>
    <t>2.37821652087605</t>
  </si>
  <si>
    <t>2.9833178891697e-06</t>
  </si>
  <si>
    <t>Adamtsl5</t>
  </si>
  <si>
    <t>2.37085570788447</t>
  </si>
  <si>
    <t>0.00192746708358064</t>
  </si>
  <si>
    <t>2.36458040684471</t>
  </si>
  <si>
    <t>1.13017749039171e-09</t>
  </si>
  <si>
    <t>2.36400532338398</t>
  </si>
  <si>
    <t>6.22350552516656e-05</t>
  </si>
  <si>
    <t>2.35951679965814</t>
  </si>
  <si>
    <t>0.00509113466179267</t>
  </si>
  <si>
    <t>2.35902973661853</t>
  </si>
  <si>
    <t>0.00178741303990946</t>
  </si>
  <si>
    <t>Stac3</t>
  </si>
  <si>
    <t>2.35828574155943</t>
  </si>
  <si>
    <t>0.0362624714431798</t>
  </si>
  <si>
    <t>Ggt7</t>
  </si>
  <si>
    <t>2.35535700686249</t>
  </si>
  <si>
    <t>0.0358391328187354</t>
  </si>
  <si>
    <t>2.34606744164442</t>
  </si>
  <si>
    <t>0.00131476673758891</t>
  </si>
  <si>
    <t>Whrn</t>
  </si>
  <si>
    <t>2.34540294599328</t>
  </si>
  <si>
    <t>0.0170362621556306</t>
  </si>
  <si>
    <t>2.33699342692544</t>
  </si>
  <si>
    <t>0.00520112388188127</t>
  </si>
  <si>
    <t>2.33244991938154</t>
  </si>
  <si>
    <t>1.45472311254203e-08</t>
  </si>
  <si>
    <t>2.32743651078567</t>
  </si>
  <si>
    <t>3.48747597723901e-07</t>
  </si>
  <si>
    <t>Syt9</t>
  </si>
  <si>
    <t>2.31947009985679</t>
  </si>
  <si>
    <t>0.00257797176613821</t>
  </si>
  <si>
    <t>2.31225940040864</t>
  </si>
  <si>
    <t>2.10079084201209e-05</t>
  </si>
  <si>
    <t>2.31114400603828</t>
  </si>
  <si>
    <t>0.00274485712284881</t>
  </si>
  <si>
    <t>2.30475859861212</t>
  </si>
  <si>
    <t>0.0170281062202843</t>
  </si>
  <si>
    <t>2.30215116616494</t>
  </si>
  <si>
    <t>1.12950572060153e-07</t>
  </si>
  <si>
    <t>2.30073124311539</t>
  </si>
  <si>
    <t>3.7305945572615e-06</t>
  </si>
  <si>
    <t>2.30034547371678</t>
  </si>
  <si>
    <t>0.00219757347281495</t>
  </si>
  <si>
    <t>2.29859785225695</t>
  </si>
  <si>
    <t>2.19748855459197e-06</t>
  </si>
  <si>
    <t>2.29510550015743</t>
  </si>
  <si>
    <t>0.00322260725538591</t>
  </si>
  <si>
    <t>2.29299022295157</t>
  </si>
  <si>
    <t>0.000682951484393129</t>
  </si>
  <si>
    <t>2.29115568637721</t>
  </si>
  <si>
    <t>0.0136521429979609</t>
  </si>
  <si>
    <t>Msantd1</t>
  </si>
  <si>
    <t>2.2897159188454</t>
  </si>
  <si>
    <t>0.00799349611466979</t>
  </si>
  <si>
    <t>2.28785592790442</t>
  </si>
  <si>
    <t>0.000941537908257774</t>
  </si>
  <si>
    <t>2.28505925424434</t>
  </si>
  <si>
    <t>0.00856246409446313</t>
  </si>
  <si>
    <t>Kcnip3</t>
  </si>
  <si>
    <t>2.28375211854946</t>
  </si>
  <si>
    <t>0.00914081625408454</t>
  </si>
  <si>
    <t>2.28333173821223</t>
  </si>
  <si>
    <t>5.16159739454154e-05</t>
  </si>
  <si>
    <t>2.28285237191381</t>
  </si>
  <si>
    <t>1.04517347099801e-06</t>
  </si>
  <si>
    <t>2.28038076037996</t>
  </si>
  <si>
    <t>0.00403009531785695</t>
  </si>
  <si>
    <t>Shisa9</t>
  </si>
  <si>
    <t>2.27822002877071</t>
  </si>
  <si>
    <t>0.0142747780266817</t>
  </si>
  <si>
    <t>Zdhhc23</t>
  </si>
  <si>
    <t>2.27720198273081</t>
  </si>
  <si>
    <t>0.0124218103071121</t>
  </si>
  <si>
    <t>Magi2</t>
  </si>
  <si>
    <t>2.27677864601215</t>
  </si>
  <si>
    <t>0.0359208763832279</t>
  </si>
  <si>
    <t>Kcnd3</t>
  </si>
  <si>
    <t>2.26479834186429</t>
  </si>
  <si>
    <t>0.0195095082762727</t>
  </si>
  <si>
    <t>2.2631260704667</t>
  </si>
  <si>
    <t>0.00204463775668465</t>
  </si>
  <si>
    <t>Zeb1os1</t>
  </si>
  <si>
    <t>2.26234017850584</t>
  </si>
  <si>
    <t>0.0305084522280938</t>
  </si>
  <si>
    <t>2.25969206337078</t>
  </si>
  <si>
    <t>1.49833856077503e-05</t>
  </si>
  <si>
    <t>2.25903152350885</t>
  </si>
  <si>
    <t>0.0018876714755199</t>
  </si>
  <si>
    <t>2.25246403206903</t>
  </si>
  <si>
    <t>5.03319916556109e-05</t>
  </si>
  <si>
    <t>Slc6a4</t>
  </si>
  <si>
    <t>2.24719473318383</t>
  </si>
  <si>
    <t>0.0208827140075722</t>
  </si>
  <si>
    <t>2.24649474112809</t>
  </si>
  <si>
    <t>0.0165899530978839</t>
  </si>
  <si>
    <t>2.24380384428205</t>
  </si>
  <si>
    <t>0.0400303587257586</t>
  </si>
  <si>
    <t>2.24077061819885</t>
  </si>
  <si>
    <t>0.000254888466169705</t>
  </si>
  <si>
    <t>2.23617323487964</t>
  </si>
  <si>
    <t>0.0118099567118278</t>
  </si>
  <si>
    <t>Reep1</t>
  </si>
  <si>
    <t>2.22962840169383</t>
  </si>
  <si>
    <t>0.000207645963848038</t>
  </si>
  <si>
    <t>2.22796699194469</t>
  </si>
  <si>
    <t>0.00612500015782077</t>
  </si>
  <si>
    <t>2.22313617144874</t>
  </si>
  <si>
    <t>8.44442631408867e-05</t>
  </si>
  <si>
    <t>Far2</t>
  </si>
  <si>
    <t>2.22105707865616</t>
  </si>
  <si>
    <t>0.0285304000664054</t>
  </si>
  <si>
    <t>2.20506741199236</t>
  </si>
  <si>
    <t>1.12146138139729e-09</t>
  </si>
  <si>
    <t>2.20363037547752</t>
  </si>
  <si>
    <t>0.0344394688704774</t>
  </si>
  <si>
    <t>2.20127033386668</t>
  </si>
  <si>
    <t>6.84777325180199e-05</t>
  </si>
  <si>
    <t>Rnf227</t>
  </si>
  <si>
    <t>2.20045611683615</t>
  </si>
  <si>
    <t>0.0166715037799686</t>
  </si>
  <si>
    <t>2.19755805373091</t>
  </si>
  <si>
    <t>0.0462051303331565</t>
  </si>
  <si>
    <t>2.19674190792722</t>
  </si>
  <si>
    <t>0.000102171980874854</t>
  </si>
  <si>
    <t>2.19619745730161</t>
  </si>
  <si>
    <t>0.00155911808089737</t>
  </si>
  <si>
    <t>Zfp455</t>
  </si>
  <si>
    <t>2.19612671609253</t>
  </si>
  <si>
    <t>0.00203608075911623</t>
  </si>
  <si>
    <t>2.19384102267089</t>
  </si>
  <si>
    <t>9.17346586212204e-06</t>
  </si>
  <si>
    <t>Zfp521</t>
  </si>
  <si>
    <t>2.18505278017577</t>
  </si>
  <si>
    <t>0.00659789844071777</t>
  </si>
  <si>
    <t>2.18494596890837</t>
  </si>
  <si>
    <t>0.0289051919333064</t>
  </si>
  <si>
    <t>2.17414511549222</t>
  </si>
  <si>
    <t>0.00284043346678793</t>
  </si>
  <si>
    <t>Cacna1c</t>
  </si>
  <si>
    <t>2.16822107110389</t>
  </si>
  <si>
    <t>0.0261251993760044</t>
  </si>
  <si>
    <t>2.16320177423144</t>
  </si>
  <si>
    <t>0.0212131536830544</t>
  </si>
  <si>
    <t>Pfn2</t>
  </si>
  <si>
    <t>2.16223190722831</t>
  </si>
  <si>
    <t>5.76800946417501e-09</t>
  </si>
  <si>
    <t>2.15372422548991</t>
  </si>
  <si>
    <t>3.73856872897384e-15</t>
  </si>
  <si>
    <t>2.15112249766448</t>
  </si>
  <si>
    <t>0.000277220723918248</t>
  </si>
  <si>
    <t>Panx1</t>
  </si>
  <si>
    <t>2.14773762987523</t>
  </si>
  <si>
    <t>0.00343119166950389</t>
  </si>
  <si>
    <t>2.14397596487864</t>
  </si>
  <si>
    <t>0.00611042692310372</t>
  </si>
  <si>
    <t>2.14244423513521</t>
  </si>
  <si>
    <t>0.00556977692495915</t>
  </si>
  <si>
    <t>Slc12a5</t>
  </si>
  <si>
    <t>2.1418983942328</t>
  </si>
  <si>
    <t>6.17570514451668e-06</t>
  </si>
  <si>
    <t>2.1376219806531</t>
  </si>
  <si>
    <t>0.000493039594965554</t>
  </si>
  <si>
    <t>2.13512896731436</t>
  </si>
  <si>
    <t>2.89983636620868e-06</t>
  </si>
  <si>
    <t>2.13140527490057</t>
  </si>
  <si>
    <t>0.000482016125108442</t>
  </si>
  <si>
    <t>2.12972968183916</t>
  </si>
  <si>
    <t>0.015918182715981</t>
  </si>
  <si>
    <t>2.12947480238483</t>
  </si>
  <si>
    <t>3.74784368979714e-07</t>
  </si>
  <si>
    <t>2.12244297455506</t>
  </si>
  <si>
    <t>0.0210319976704737</t>
  </si>
  <si>
    <t>2.11955845836445</t>
  </si>
  <si>
    <t>0.0124823302667824</t>
  </si>
  <si>
    <t>Syngr3</t>
  </si>
  <si>
    <t>2.11935231017837</t>
  </si>
  <si>
    <t>0.0163280365165338</t>
  </si>
  <si>
    <t>2.11374394002702</t>
  </si>
  <si>
    <t>7.61475444557652e-06</t>
  </si>
  <si>
    <t>2.11371430466509</t>
  </si>
  <si>
    <t>0.0152876400374876</t>
  </si>
  <si>
    <t>2.10689774032751</t>
  </si>
  <si>
    <t>0.00251141691484107</t>
  </si>
  <si>
    <t>2.10567043359454</t>
  </si>
  <si>
    <t>5.62948423764691e-07</t>
  </si>
  <si>
    <t>2.10070268294833</t>
  </si>
  <si>
    <t>0.0143982638264666</t>
  </si>
  <si>
    <t>Chrnb2</t>
  </si>
  <si>
    <t>2.09971970170457</t>
  </si>
  <si>
    <t>0.0033753932864516</t>
  </si>
  <si>
    <t>2.09691176250877</t>
  </si>
  <si>
    <t>0.00388081053303249</t>
  </si>
  <si>
    <t>Pclo</t>
  </si>
  <si>
    <t>2.09638923076723</t>
  </si>
  <si>
    <t>0.00288628293097801</t>
  </si>
  <si>
    <t>2.09484115301593</t>
  </si>
  <si>
    <t>0.000114388040286659</t>
  </si>
  <si>
    <t>Olfm2</t>
  </si>
  <si>
    <t>2.08645703809057</t>
  </si>
  <si>
    <t>0.0326024286053737</t>
  </si>
  <si>
    <t>2.08489966330458</t>
  </si>
  <si>
    <t>1.40949928506008e-08</t>
  </si>
  <si>
    <t>2.08432953047869</t>
  </si>
  <si>
    <t>8.1548179973366e-08</t>
  </si>
  <si>
    <t>2.08405209067878</t>
  </si>
  <si>
    <t>0.0191280085494422</t>
  </si>
  <si>
    <t>2.08380778180268</t>
  </si>
  <si>
    <t>0.0306220666968729</t>
  </si>
  <si>
    <t>2.07744699380537</t>
  </si>
  <si>
    <t>0.00229465818108252</t>
  </si>
  <si>
    <t>2.07208147922838</t>
  </si>
  <si>
    <t>0.0117759458112476</t>
  </si>
  <si>
    <t>Pkia</t>
  </si>
  <si>
    <t>2.06299728195939</t>
  </si>
  <si>
    <t>0.000640640818572356</t>
  </si>
  <si>
    <t>2.06162724047023</t>
  </si>
  <si>
    <t>1.5878893985808e-06</t>
  </si>
  <si>
    <t>2.0585938972575</t>
  </si>
  <si>
    <t>0.000370542436424678</t>
  </si>
  <si>
    <t>Lilrb4b</t>
  </si>
  <si>
    <t>2.0555600032778</t>
  </si>
  <si>
    <t>0.00228561576911855</t>
  </si>
  <si>
    <t>2.05436383078587</t>
  </si>
  <si>
    <t>0.00114294525954675</t>
  </si>
  <si>
    <t>2.05096058933775</t>
  </si>
  <si>
    <t>0.00118228909407479</t>
  </si>
  <si>
    <t>2.05081271191874</t>
  </si>
  <si>
    <t>3.76303994872794e-14</t>
  </si>
  <si>
    <t>2.04942520945123</t>
  </si>
  <si>
    <t>0.0191520390776566</t>
  </si>
  <si>
    <t>2.04880013225666</t>
  </si>
  <si>
    <t>0.0238508829569179</t>
  </si>
  <si>
    <t>2.04477882325613</t>
  </si>
  <si>
    <t>0.000358170052514518</t>
  </si>
  <si>
    <t>2.03859052023854</t>
  </si>
  <si>
    <t>5.20846467618976e-05</t>
  </si>
  <si>
    <t>2.03838870234211</t>
  </si>
  <si>
    <t>0.0241571606831851</t>
  </si>
  <si>
    <t>2.03069033788624</t>
  </si>
  <si>
    <t>1.27396679790934e-09</t>
  </si>
  <si>
    <t>2.02822957446313</t>
  </si>
  <si>
    <t>0.0103514973752998</t>
  </si>
  <si>
    <t>2.02725760966666</t>
  </si>
  <si>
    <t>0.0360228921395558</t>
  </si>
  <si>
    <t>2.01757388178819</t>
  </si>
  <si>
    <t>0.000897902237434365</t>
  </si>
  <si>
    <t>2.01547870225416</t>
  </si>
  <si>
    <t>4.64835120459947e-13</t>
  </si>
  <si>
    <t>2.01503292764823</t>
  </si>
  <si>
    <t>7.8647583692129e-05</t>
  </si>
  <si>
    <t>Cacna1a</t>
  </si>
  <si>
    <t>2.01229386035547</t>
  </si>
  <si>
    <t>0.00013916652673005</t>
  </si>
  <si>
    <t>2.0098119634191</t>
  </si>
  <si>
    <t>0.00653061120850985</t>
  </si>
  <si>
    <t>2.00758123106414</t>
  </si>
  <si>
    <t>0.00177220033228163</t>
  </si>
  <si>
    <t>2.00260949797305</t>
  </si>
  <si>
    <t>0.0164968100814895</t>
  </si>
  <si>
    <t>2.00138815199814</t>
  </si>
  <si>
    <t>0.0306079895185079</t>
  </si>
  <si>
    <t>11.4260411771454</t>
  </si>
  <si>
    <t>7.05736122098243e-16</t>
  </si>
  <si>
    <t>1.99387905473687</t>
  </si>
  <si>
    <t>4.39362619494262e-10</t>
  </si>
  <si>
    <t>1.9803976069505</t>
  </si>
  <si>
    <t>0.00058886560897314</t>
  </si>
  <si>
    <t>1.97838761041291</t>
  </si>
  <si>
    <t>0.0200295617595549</t>
  </si>
  <si>
    <t>1.97227623563059</t>
  </si>
  <si>
    <t>0.0224989268757287</t>
  </si>
  <si>
    <t>1.97106805399427</t>
  </si>
  <si>
    <t>0.00361820522701195</t>
  </si>
  <si>
    <t>Eif3s6-ps1</t>
  </si>
  <si>
    <t>1.9708358214079</t>
  </si>
  <si>
    <t>0.0135114768784971</t>
  </si>
  <si>
    <t>1.97005702519255</t>
  </si>
  <si>
    <t>0.0376787920854935</t>
  </si>
  <si>
    <t>1.96942129294685</t>
  </si>
  <si>
    <t>2.95069302133682e-07</t>
  </si>
  <si>
    <t>1.9615488746028</t>
  </si>
  <si>
    <t>0.0317523948247014</t>
  </si>
  <si>
    <t>1.96139151226125</t>
  </si>
  <si>
    <t>0.00402192945352966</t>
  </si>
  <si>
    <t>1.95970457227274</t>
  </si>
  <si>
    <t>0.000695607591665293</t>
  </si>
  <si>
    <t>1.95820229595877</t>
  </si>
  <si>
    <t>3.60628652728811e-09</t>
  </si>
  <si>
    <t>Cd200</t>
  </si>
  <si>
    <t>1.95750371951384</t>
  </si>
  <si>
    <t>0.00390701792797459</t>
  </si>
  <si>
    <t>1.95564325632144</t>
  </si>
  <si>
    <t>0.0438872850343899</t>
  </si>
  <si>
    <t>1.95520082771307</t>
  </si>
  <si>
    <t>9.37488206141281e-07</t>
  </si>
  <si>
    <t>1.95404270035605</t>
  </si>
  <si>
    <t>0.00220202792635642</t>
  </si>
  <si>
    <t>1.94983687369385</t>
  </si>
  <si>
    <t>0.0056189328930968</t>
  </si>
  <si>
    <t>Morn4</t>
  </si>
  <si>
    <t>1.94574163514233</t>
  </si>
  <si>
    <t>0.0315291729918675</t>
  </si>
  <si>
    <t>1.9429180587794</t>
  </si>
  <si>
    <t>0.0388073599153717</t>
  </si>
  <si>
    <t>1.94177710460056</t>
  </si>
  <si>
    <t>0.020458154067893</t>
  </si>
  <si>
    <t>1.9398735294129</t>
  </si>
  <si>
    <t>0.00434717293404328</t>
  </si>
  <si>
    <t>1.93325935653892</t>
  </si>
  <si>
    <t>0.00670029009045753</t>
  </si>
  <si>
    <t>Pgm2l1</t>
  </si>
  <si>
    <t>1.92958268250358</t>
  </si>
  <si>
    <t>1.78990590625482e-06</t>
  </si>
  <si>
    <t>Stk36</t>
  </si>
  <si>
    <t>1.92823482408547</t>
  </si>
  <si>
    <t>0.0349328534960092</t>
  </si>
  <si>
    <t>1.9185583195223</t>
  </si>
  <si>
    <t>0.0011960271711064</t>
  </si>
  <si>
    <t>1.9135634739162</t>
  </si>
  <si>
    <t>0.000140300456503594</t>
  </si>
  <si>
    <t>1.9128694593473</t>
  </si>
  <si>
    <t>0.0110282741881713</t>
  </si>
  <si>
    <t>1.91028286038328</t>
  </si>
  <si>
    <t>0.00111959291123612</t>
  </si>
  <si>
    <t>1.90817291422451</t>
  </si>
  <si>
    <t>0.000158654323914677</t>
  </si>
  <si>
    <t>1.90656400271275</t>
  </si>
  <si>
    <t>9.80333938665567e-06</t>
  </si>
  <si>
    <t>1.90450140042174</t>
  </si>
  <si>
    <t>9.30679865106281e-10</t>
  </si>
  <si>
    <t>1.90423247897828</t>
  </si>
  <si>
    <t>3.95632641603107e-07</t>
  </si>
  <si>
    <t>Clstn2</t>
  </si>
  <si>
    <t>1.9031496473201</t>
  </si>
  <si>
    <t>0.0398096051784688</t>
  </si>
  <si>
    <t>1.90287935389499</t>
  </si>
  <si>
    <t>5.86477217643845e-09</t>
  </si>
  <si>
    <t>1.90116616823868</t>
  </si>
  <si>
    <t>0.0341387316140086</t>
  </si>
  <si>
    <t>1.89987526324018</t>
  </si>
  <si>
    <t>3.52816356557432e-05</t>
  </si>
  <si>
    <t>1.89859668565291</t>
  </si>
  <si>
    <t>0.00342317278073106</t>
  </si>
  <si>
    <t>1.8985585383051</t>
  </si>
  <si>
    <t>0.000292868510050762</t>
  </si>
  <si>
    <t>1.89472169470011</t>
  </si>
  <si>
    <t>0.000521421420245955</t>
  </si>
  <si>
    <t>1.89278882031713</t>
  </si>
  <si>
    <t>0.0161208042875778</t>
  </si>
  <si>
    <t>Calml4</t>
  </si>
  <si>
    <t>1.89173701531891</t>
  </si>
  <si>
    <t>0.000401408397156788</t>
  </si>
  <si>
    <t>4930522L14Rik_v2</t>
  </si>
  <si>
    <t>1.89152339031043</t>
  </si>
  <si>
    <t>0.0419598232452703</t>
  </si>
  <si>
    <t>1.88929181998114</t>
  </si>
  <si>
    <t>0.00378233299071443</t>
  </si>
  <si>
    <t>1.88061225282414</t>
  </si>
  <si>
    <t>0.00183625255364038</t>
  </si>
  <si>
    <t>1.87774118331297</t>
  </si>
  <si>
    <t>0.0116577088034891</t>
  </si>
  <si>
    <t>1.87625310176588</t>
  </si>
  <si>
    <t>0.0122692636152063</t>
  </si>
  <si>
    <t>1.87556609622059</t>
  </si>
  <si>
    <t>0.0112787745739594</t>
  </si>
  <si>
    <t>1.87297816775032</t>
  </si>
  <si>
    <t>0.000935170842932415</t>
  </si>
  <si>
    <t>1.86927169078278</t>
  </si>
  <si>
    <t>0.0191429491317648</t>
  </si>
  <si>
    <t>1.86880848739118</t>
  </si>
  <si>
    <t>0.0416239574169157</t>
  </si>
  <si>
    <t>1.86476587683858</t>
  </si>
  <si>
    <t>0.0250262423720352</t>
  </si>
  <si>
    <t>1.86410613107462</t>
  </si>
  <si>
    <t>0.0334365758928405</t>
  </si>
  <si>
    <t>1.86376688320858</t>
  </si>
  <si>
    <t>0.00357370179801925</t>
  </si>
  <si>
    <t>1.86334130118116</t>
  </si>
  <si>
    <t>6.03406180078966e-05</t>
  </si>
  <si>
    <t>1.86058304085874</t>
  </si>
  <si>
    <t>0.0181245896598882</t>
  </si>
  <si>
    <t>1.8535429053538</t>
  </si>
  <si>
    <t>0.0135139308633633</t>
  </si>
  <si>
    <t>1.85234317971613</t>
  </si>
  <si>
    <t>2.38891567318805e-07</t>
  </si>
  <si>
    <t>1.85076836082727</t>
  </si>
  <si>
    <t>3.53404598775991e-14</t>
  </si>
  <si>
    <t>1.84799730393615</t>
  </si>
  <si>
    <t>5.4759558811789e-05</t>
  </si>
  <si>
    <t>Ackr4</t>
  </si>
  <si>
    <t>1.8426776064291</t>
  </si>
  <si>
    <t>0.00953438766919189</t>
  </si>
  <si>
    <t>1.83318852025781</t>
  </si>
  <si>
    <t>0.0479707400200954</t>
  </si>
  <si>
    <t>1.83297266819396</t>
  </si>
  <si>
    <t>0.0244349497475323</t>
  </si>
  <si>
    <t>1.82308767611441</t>
  </si>
  <si>
    <t>0.000195027056989168</t>
  </si>
  <si>
    <t>1.82241766528398</t>
  </si>
  <si>
    <t>0.0290927920677457</t>
  </si>
  <si>
    <t>1.81780373335716</t>
  </si>
  <si>
    <t>0.000109648936347741</t>
  </si>
  <si>
    <t>1.81299589975832</t>
  </si>
  <si>
    <t>0.0482020593331949</t>
  </si>
  <si>
    <t>1.81275495945595</t>
  </si>
  <si>
    <t>2.19016725084076e-08</t>
  </si>
  <si>
    <t>Dcdc2b</t>
  </si>
  <si>
    <t>1.80784228302659</t>
  </si>
  <si>
    <t>0.00383881418030763</t>
  </si>
  <si>
    <t>1.80719267654625</t>
  </si>
  <si>
    <t>0.000879770836361131</t>
  </si>
  <si>
    <t>1.80676084830234</t>
  </si>
  <si>
    <t>7.90270099162146e-06</t>
  </si>
  <si>
    <t>1.80530826391815</t>
  </si>
  <si>
    <t>2.74786374893643e-08</t>
  </si>
  <si>
    <t>1.80193733358482</t>
  </si>
  <si>
    <t>0.00806389475590922</t>
  </si>
  <si>
    <t>1.79609252544122</t>
  </si>
  <si>
    <t>0.00434689152567526</t>
  </si>
  <si>
    <t>1.79576536808588</t>
  </si>
  <si>
    <t>0.00363881303018498</t>
  </si>
  <si>
    <t>1.79527088139858</t>
  </si>
  <si>
    <t>0.00271548581636707</t>
  </si>
  <si>
    <t>1.79208812807112</t>
  </si>
  <si>
    <t>2.33234437151691e-06</t>
  </si>
  <si>
    <t>1.78917026258078</t>
  </si>
  <si>
    <t>0.024973926881385</t>
  </si>
  <si>
    <t>1.78766727933769</t>
  </si>
  <si>
    <t>1.48093954568294e-05</t>
  </si>
  <si>
    <t>1.78348962855975</t>
  </si>
  <si>
    <t>0.0159407993226699</t>
  </si>
  <si>
    <t>1.77774918151587</t>
  </si>
  <si>
    <t>0.000675574785768056</t>
  </si>
  <si>
    <t>Setd7</t>
  </si>
  <si>
    <t>1.77491852809286</t>
  </si>
  <si>
    <t>2.36419005475169e-06</t>
  </si>
  <si>
    <t>1.7742496170731</t>
  </si>
  <si>
    <t>0.00121035517745162</t>
  </si>
  <si>
    <t>1.77188723054135</t>
  </si>
  <si>
    <t>0.00108128450734398</t>
  </si>
  <si>
    <t>1.76349325255636</t>
  </si>
  <si>
    <t>0.0369043161393806</t>
  </si>
  <si>
    <t>1.76231752511758</t>
  </si>
  <si>
    <t>0.00358196817044826</t>
  </si>
  <si>
    <t>1.76133247496426</t>
  </si>
  <si>
    <t>0.00199043946418367</t>
  </si>
  <si>
    <t>1.7611784996273</t>
  </si>
  <si>
    <t>0.0362359140151237</t>
  </si>
  <si>
    <t>1.75812702954368</t>
  </si>
  <si>
    <t>0.0254177327468431</t>
  </si>
  <si>
    <t>1.75701909953763</t>
  </si>
  <si>
    <t>0.00609528819421204</t>
  </si>
  <si>
    <t>1.75329634783361</t>
  </si>
  <si>
    <t>0.0164304292786765</t>
  </si>
  <si>
    <t>Zbtb45</t>
  </si>
  <si>
    <t>1.75236802433579</t>
  </si>
  <si>
    <t>1.87348465442425e-09</t>
  </si>
  <si>
    <t>1.7406350185899</t>
  </si>
  <si>
    <t>4.63075967850858e-07</t>
  </si>
  <si>
    <t>Rbfox3</t>
  </si>
  <si>
    <t>1.74044032071672</t>
  </si>
  <si>
    <t>0.0118567606445751</t>
  </si>
  <si>
    <t>1.73631021429936</t>
  </si>
  <si>
    <t>0.00294841339908672</t>
  </si>
  <si>
    <t>Cnrip1</t>
  </si>
  <si>
    <t>1.73268246115537</t>
  </si>
  <si>
    <t>0.0175168149285525</t>
  </si>
  <si>
    <t>1.72306824231168</t>
  </si>
  <si>
    <t>0.0114816021036515</t>
  </si>
  <si>
    <t>1.72284742079888</t>
  </si>
  <si>
    <t>3.39012978972453e-07</t>
  </si>
  <si>
    <t>1.72048160064194</t>
  </si>
  <si>
    <t>0.0161778011751295</t>
  </si>
  <si>
    <t>1.71763909047867</t>
  </si>
  <si>
    <t>0.027370572467864</t>
  </si>
  <si>
    <t>1.71732747397277</t>
  </si>
  <si>
    <t>0.0235596401808145</t>
  </si>
  <si>
    <t>1.71331141619063</t>
  </si>
  <si>
    <t>0.00878907565715016</t>
  </si>
  <si>
    <t>1.71148739019914</t>
  </si>
  <si>
    <t>0.00424382459581878</t>
  </si>
  <si>
    <t>1.70914527199987</t>
  </si>
  <si>
    <t>0.00419904772393406</t>
  </si>
  <si>
    <t>1.7034644876979</t>
  </si>
  <si>
    <t>0.00524710294002381</t>
  </si>
  <si>
    <t>Mturn</t>
  </si>
  <si>
    <t>1.70180114874429</t>
  </si>
  <si>
    <t>0.00011250250187878</t>
  </si>
  <si>
    <t>1.69865654238678</t>
  </si>
  <si>
    <t>0.0166096274485566</t>
  </si>
  <si>
    <t>1.69806897876808</t>
  </si>
  <si>
    <t>0.0388591842054402</t>
  </si>
  <si>
    <t>1.68948619710593</t>
  </si>
  <si>
    <t>0.0442267358784356</t>
  </si>
  <si>
    <t>1.68379968202124</t>
  </si>
  <si>
    <t>0.0206134511906333</t>
  </si>
  <si>
    <t>Abi2</t>
  </si>
  <si>
    <t>1.6809425303884</t>
  </si>
  <si>
    <t>0.000132220298373239</t>
  </si>
  <si>
    <t>1.67470917358853</t>
  </si>
  <si>
    <t>0.0421322398796077</t>
  </si>
  <si>
    <t>1.66678409990898</t>
  </si>
  <si>
    <t>0.0249454836165195</t>
  </si>
  <si>
    <t>1.65919288986952</t>
  </si>
  <si>
    <t>0.000259611314172817</t>
  </si>
  <si>
    <t>1.65881184623016</t>
  </si>
  <si>
    <t>9.30157411525021e-05</t>
  </si>
  <si>
    <t>Map3k12</t>
  </si>
  <si>
    <t>1.65678870799011</t>
  </si>
  <si>
    <t>0.00558951503398934</t>
  </si>
  <si>
    <t>1.65658124802187</t>
  </si>
  <si>
    <t>0.00832671777541079</t>
  </si>
  <si>
    <t>1.65601199476407</t>
  </si>
  <si>
    <t>0.000890933632579226</t>
  </si>
  <si>
    <t>1.65598386089635</t>
  </si>
  <si>
    <t>0.0143847326734093</t>
  </si>
  <si>
    <t>Gcfc2</t>
  </si>
  <si>
    <t>1.65445006161519</t>
  </si>
  <si>
    <t>0.0239123730021431</t>
  </si>
  <si>
    <t>1.65194015587509</t>
  </si>
  <si>
    <t>0.00361804865972266</t>
  </si>
  <si>
    <t>1.64820762911886</t>
  </si>
  <si>
    <t>0.00137250274882426</t>
  </si>
  <si>
    <t>1.64419344270864</t>
  </si>
  <si>
    <t>0.00541064500270615</t>
  </si>
  <si>
    <t>Nim1k</t>
  </si>
  <si>
    <t>1.64390553742115</t>
  </si>
  <si>
    <t>2.37231945577553e-05</t>
  </si>
  <si>
    <t>Scn1b</t>
  </si>
  <si>
    <t>1.64353296338493</t>
  </si>
  <si>
    <t>4.62495191348008e-06</t>
  </si>
  <si>
    <t>1.64304078724957</t>
  </si>
  <si>
    <t>0.00285161040421682</t>
  </si>
  <si>
    <t>1.64231920633475</t>
  </si>
  <si>
    <t>0.00143949452744744</t>
  </si>
  <si>
    <t>Shisa4</t>
  </si>
  <si>
    <t>1.6381962910511</t>
  </si>
  <si>
    <t>0.0496894905838341</t>
  </si>
  <si>
    <t>1.63616755367297</t>
  </si>
  <si>
    <t>0.000126806893580498</t>
  </si>
  <si>
    <t>Ahi1</t>
  </si>
  <si>
    <t>1.63307995521226</t>
  </si>
  <si>
    <t>0.00700430371506215</t>
  </si>
  <si>
    <t>1.62935765034738</t>
  </si>
  <si>
    <t>0.00345176757543361</t>
  </si>
  <si>
    <t>1.62372650266692</t>
  </si>
  <si>
    <t>0.0135982179922753</t>
  </si>
  <si>
    <t>Atp6v1g2</t>
  </si>
  <si>
    <t>1.62080510972864</t>
  </si>
  <si>
    <t>1.11212770802556e-05</t>
  </si>
  <si>
    <t>1.62069420940943</t>
  </si>
  <si>
    <t>0.00452809117391111</t>
  </si>
  <si>
    <t>1.60686294440938</t>
  </si>
  <si>
    <t>0.000378653526950277</t>
  </si>
  <si>
    <t>Mup-ps16</t>
  </si>
  <si>
    <t>1.60548708524188</t>
  </si>
  <si>
    <t>0.013103831009102</t>
  </si>
  <si>
    <t>Mtss2</t>
  </si>
  <si>
    <t>1.60531388452926</t>
  </si>
  <si>
    <t>7.66363094943307e-05</t>
  </si>
  <si>
    <t>Cenpj</t>
  </si>
  <si>
    <t>1.60271152597323</t>
  </si>
  <si>
    <t>0.00846739210772925</t>
  </si>
  <si>
    <t>1.5984788537486</t>
  </si>
  <si>
    <t>0.0180911852323025</t>
  </si>
  <si>
    <t>1.59819109409804</t>
  </si>
  <si>
    <t>0.000718726310132833</t>
  </si>
  <si>
    <t>1.59167439591843</t>
  </si>
  <si>
    <t>0.000663285399869748</t>
  </si>
  <si>
    <t>1.59043048370173</t>
  </si>
  <si>
    <t>0.0190950868850255</t>
  </si>
  <si>
    <t>1.58903920927478</t>
  </si>
  <si>
    <t>0.000520388538481052</t>
  </si>
  <si>
    <t>1.58364832754422</t>
  </si>
  <si>
    <t>0.0138271662088354</t>
  </si>
  <si>
    <t>Eid2</t>
  </si>
  <si>
    <t>1.58189019279231</t>
  </si>
  <si>
    <t>0.0399019446218808</t>
  </si>
  <si>
    <t>Bex3</t>
  </si>
  <si>
    <t>1.58061383607996</t>
  </si>
  <si>
    <t>0.0031382584099642</t>
  </si>
  <si>
    <t>1.57513457545635</t>
  </si>
  <si>
    <t>0.00274874231337357</t>
  </si>
  <si>
    <t>1.57102620046072</t>
  </si>
  <si>
    <t>0.00358949014282433</t>
  </si>
  <si>
    <t>1.5682683911556</t>
  </si>
  <si>
    <t>0.0243249677886594</t>
  </si>
  <si>
    <t>Camk2n2</t>
  </si>
  <si>
    <t>1.56584858591459</t>
  </si>
  <si>
    <t>0.0261817487747403</t>
  </si>
  <si>
    <t>Lpar1</t>
  </si>
  <si>
    <t>1.56576793254568</t>
  </si>
  <si>
    <t>0.00355759599473834</t>
  </si>
  <si>
    <t>1.56524950711797</t>
  </si>
  <si>
    <t>0.0360826016362339</t>
  </si>
  <si>
    <t>1.56469414415585</t>
  </si>
  <si>
    <t>0.0437847098933142</t>
  </si>
  <si>
    <t>1.56451103420657</t>
  </si>
  <si>
    <t>0.00412340682542984</t>
  </si>
  <si>
    <t>1.54602172246341</t>
  </si>
  <si>
    <t>0.0088267010288104</t>
  </si>
  <si>
    <t>1.54110268332862</t>
  </si>
  <si>
    <t>0.0060209124328523</t>
  </si>
  <si>
    <t>1.53962637348806</t>
  </si>
  <si>
    <t>0.0346414068192498</t>
  </si>
  <si>
    <t>1.5371015410764</t>
  </si>
  <si>
    <t>0.0106478833035861</t>
  </si>
  <si>
    <t>1.53631843442831</t>
  </si>
  <si>
    <t>0.00858837997918697</t>
  </si>
  <si>
    <t>1.53453901871321</t>
  </si>
  <si>
    <t>2.1015170582941e-05</t>
  </si>
  <si>
    <t>Rab11fip5</t>
  </si>
  <si>
    <t>1.53075013202718</t>
  </si>
  <si>
    <t>0.0294475727302378</t>
  </si>
  <si>
    <t>Jade1</t>
  </si>
  <si>
    <t>1.52765863098627</t>
  </si>
  <si>
    <t>9.87323470830294e-21</t>
  </si>
  <si>
    <t>1.52489392342457</t>
  </si>
  <si>
    <t>0.0138047069770861</t>
  </si>
  <si>
    <t>1.52312123991811</t>
  </si>
  <si>
    <t>1.41295586018089e-07</t>
  </si>
  <si>
    <t>1.52291802332117</t>
  </si>
  <si>
    <t>0.0117313379077447</t>
  </si>
  <si>
    <t>1.52231237678107</t>
  </si>
  <si>
    <t>0.0316862632437291</t>
  </si>
  <si>
    <t>1.51911717025782</t>
  </si>
  <si>
    <t>4.32848113002014e-06</t>
  </si>
  <si>
    <t>1.51717907698729</t>
  </si>
  <si>
    <t>1.14542638046788e-07</t>
  </si>
  <si>
    <t>1.51448209087838</t>
  </si>
  <si>
    <t>0.0416221623837337</t>
  </si>
  <si>
    <t>Plekha2</t>
  </si>
  <si>
    <t>1.51199866666979</t>
  </si>
  <si>
    <t>0.0321139471026324</t>
  </si>
  <si>
    <t>1.50939496903782</t>
  </si>
  <si>
    <t>0.0333394164093432</t>
  </si>
  <si>
    <t>1.50271922297998</t>
  </si>
  <si>
    <t>1.63296378792958e-06</t>
  </si>
  <si>
    <t>1.49562336305763</t>
  </si>
  <si>
    <t>0.00740250346934066</t>
  </si>
  <si>
    <t>1.49302939938473</t>
  </si>
  <si>
    <t>7.09627565019541e-07</t>
  </si>
  <si>
    <t>1.49175796013629</t>
  </si>
  <si>
    <t>0.00580795764317997</t>
  </si>
  <si>
    <t>Ap1s2</t>
  </si>
  <si>
    <t>1.48978757268256</t>
  </si>
  <si>
    <t>0.00104657326507208</t>
  </si>
  <si>
    <t>1.48754029766557</t>
  </si>
  <si>
    <t>0.0380700498814045</t>
  </si>
  <si>
    <t>1.48460717589791</t>
  </si>
  <si>
    <t>0.00671752458618063</t>
  </si>
  <si>
    <t>1.47928061504182</t>
  </si>
  <si>
    <t>3.46682794937521e-17</t>
  </si>
  <si>
    <t>1.47741325571994</t>
  </si>
  <si>
    <t>7.61583932690532e-05</t>
  </si>
  <si>
    <t>Lysmd2</t>
  </si>
  <si>
    <t>1.47574876336615</t>
  </si>
  <si>
    <t>0.0461822011784083</t>
  </si>
  <si>
    <t>1.47170473611105</t>
  </si>
  <si>
    <t>0.0191721477914489</t>
  </si>
  <si>
    <t>Spon1</t>
  </si>
  <si>
    <t>1.46816743079934</t>
  </si>
  <si>
    <t>0.0280339243332852</t>
  </si>
  <si>
    <t>1.46601136254079</t>
  </si>
  <si>
    <t>0.0432276081818082</t>
  </si>
  <si>
    <t>1.46358750056288</t>
  </si>
  <si>
    <t>0.0105841852304313</t>
  </si>
  <si>
    <t>Ralgds</t>
  </si>
  <si>
    <t>1.4597100214635</t>
  </si>
  <si>
    <t>0.00168293499713346</t>
  </si>
  <si>
    <t>1.45681429931026</t>
  </si>
  <si>
    <t>0.00520105064562491</t>
  </si>
  <si>
    <t>1.45439891926317</t>
  </si>
  <si>
    <t>0.0119710945018493</t>
  </si>
  <si>
    <t>1.44899683953711</t>
  </si>
  <si>
    <t>0.0046195771084851</t>
  </si>
  <si>
    <t>1.44737292329874</t>
  </si>
  <si>
    <t>0.00291882877283119</t>
  </si>
  <si>
    <t>Sipa1l2</t>
  </si>
  <si>
    <t>1.44577472864374</t>
  </si>
  <si>
    <t>0.000360470606712493</t>
  </si>
  <si>
    <t>1.44300753658254</t>
  </si>
  <si>
    <t>0.0181171233423029</t>
  </si>
  <si>
    <t>1.44067036676312</t>
  </si>
  <si>
    <t>0.00484563224620444</t>
  </si>
  <si>
    <t>1.44038583373245</t>
  </si>
  <si>
    <t>0.00645005313371834</t>
  </si>
  <si>
    <t>1.4370921408402</t>
  </si>
  <si>
    <t>0.0252477344651557</t>
  </si>
  <si>
    <t>1.43593291420105</t>
  </si>
  <si>
    <t>0.0114000709746404</t>
  </si>
  <si>
    <t>1.4346788532353</t>
  </si>
  <si>
    <t>0.0392979751691694</t>
  </si>
  <si>
    <t>1.43335455424735</t>
  </si>
  <si>
    <t>0.00247291227652031</t>
  </si>
  <si>
    <t>1.43276525890692</t>
  </si>
  <si>
    <t>0.000956855346712466</t>
  </si>
  <si>
    <t>1.43090562470754</t>
  </si>
  <si>
    <t>1.82044887274458e-05</t>
  </si>
  <si>
    <t>Coro2b</t>
  </si>
  <si>
    <t>1.42404285582793</t>
  </si>
  <si>
    <t>0.000556157130720282</t>
  </si>
  <si>
    <t>1.4181664715423</t>
  </si>
  <si>
    <t>0.00893371525154879</t>
  </si>
  <si>
    <t>1.40951006970366</t>
  </si>
  <si>
    <t>0.00430748788882541</t>
  </si>
  <si>
    <t>1.40798166366836</t>
  </si>
  <si>
    <t>0.00358067998920978</t>
  </si>
  <si>
    <t>1.40650319278334</t>
  </si>
  <si>
    <t>0.00192171706770122</t>
  </si>
  <si>
    <t>1.40293583687566</t>
  </si>
  <si>
    <t>0.0350817343832745</t>
  </si>
  <si>
    <t>1.39858443810353</t>
  </si>
  <si>
    <t>0.00888972940706272</t>
  </si>
  <si>
    <t>Tceal1</t>
  </si>
  <si>
    <t>1.39614354655035</t>
  </si>
  <si>
    <t>0.0461147903792236</t>
  </si>
  <si>
    <t>Usp2</t>
  </si>
  <si>
    <t>1.39236158138041</t>
  </si>
  <si>
    <t>9.330745056957e-06</t>
  </si>
  <si>
    <t>1.38887462730119</t>
  </si>
  <si>
    <t>0.00256472747010391</t>
  </si>
  <si>
    <t>1.38828096564362</t>
  </si>
  <si>
    <t>6.52047305189053e-05</t>
  </si>
  <si>
    <t>1.38538523428132</t>
  </si>
  <si>
    <t>0.000907642990458117</t>
  </si>
  <si>
    <t>1.3850996573959</t>
  </si>
  <si>
    <t>0.00191634579170773</t>
  </si>
  <si>
    <t>1.38302228224195</t>
  </si>
  <si>
    <t>0.00447701235721282</t>
  </si>
  <si>
    <t>1.38240065213606</t>
  </si>
  <si>
    <t>0.0350796700609344</t>
  </si>
  <si>
    <t>Pot1b</t>
  </si>
  <si>
    <t>1.37490197936928</t>
  </si>
  <si>
    <t>0.0182398772587786</t>
  </si>
  <si>
    <t>1.37459889731167</t>
  </si>
  <si>
    <t>1.70776335056949e-05</t>
  </si>
  <si>
    <t>1.37074112901256</t>
  </si>
  <si>
    <t>0.0205435655908744</t>
  </si>
  <si>
    <t>1.3705433106539</t>
  </si>
  <si>
    <t>0.00474726521356317</t>
  </si>
  <si>
    <t>1.36298592345686</t>
  </si>
  <si>
    <t>0.0440903966917449</t>
  </si>
  <si>
    <t>1.36057453685244</t>
  </si>
  <si>
    <t>0.0020898330791701</t>
  </si>
  <si>
    <t>1.3569430429389</t>
  </si>
  <si>
    <t>0.000277634325732459</t>
  </si>
  <si>
    <t>1.35685125997896</t>
  </si>
  <si>
    <t>0.00849699801822641</t>
  </si>
  <si>
    <t>Zfp867</t>
  </si>
  <si>
    <t>1.35472517613951</t>
  </si>
  <si>
    <t>0.00210413988601544</t>
  </si>
  <si>
    <t>Nedd9</t>
  </si>
  <si>
    <t>1.35441495964243</t>
  </si>
  <si>
    <t>0.00667073917516172</t>
  </si>
  <si>
    <t>1.34780738507302</t>
  </si>
  <si>
    <t>0.0251161496047242</t>
  </si>
  <si>
    <t>1.34632711241909</t>
  </si>
  <si>
    <t>0.0440267596976437</t>
  </si>
  <si>
    <t>1.34010551066991</t>
  </si>
  <si>
    <t>7.31070959651352e-07</t>
  </si>
  <si>
    <t>1.33982764152406</t>
  </si>
  <si>
    <t>1.24448963897715e-05</t>
  </si>
  <si>
    <t>Tmem8b</t>
  </si>
  <si>
    <t>1.33818869580702</t>
  </si>
  <si>
    <t>0.00773027481107658</t>
  </si>
  <si>
    <t>1.33430622334938</t>
  </si>
  <si>
    <t>0.00144387995259693</t>
  </si>
  <si>
    <t>Ankrd12</t>
  </si>
  <si>
    <t>1.33173910246685</t>
  </si>
  <si>
    <t>0.00648544374862778</t>
  </si>
  <si>
    <t>1.33093638014729</t>
  </si>
  <si>
    <t>0.0026709658346835</t>
  </si>
  <si>
    <t>1.33054068738843</t>
  </si>
  <si>
    <t>0.00016374168163088</t>
  </si>
  <si>
    <t>Cnmd</t>
  </si>
  <si>
    <t>1.32858344662313</t>
  </si>
  <si>
    <t>0.000503893539772294</t>
  </si>
  <si>
    <t>1.32686905364218</t>
  </si>
  <si>
    <t>0.00688747773364489</t>
  </si>
  <si>
    <t>1.31944036059934</t>
  </si>
  <si>
    <t>0.00278966784908804</t>
  </si>
  <si>
    <t>1.31898694896308</t>
  </si>
  <si>
    <t>8.4239444052469e-07</t>
  </si>
  <si>
    <t>Ksr1</t>
  </si>
  <si>
    <t>1.31824479603848</t>
  </si>
  <si>
    <t>0.0111942159828237</t>
  </si>
  <si>
    <t>Awat2</t>
  </si>
  <si>
    <t>1.31458508183724</t>
  </si>
  <si>
    <t>0.0120740388291379</t>
  </si>
  <si>
    <t>1.31395349898673</t>
  </si>
  <si>
    <t>0.0445616645814947</t>
  </si>
  <si>
    <t>1.31337019117327</t>
  </si>
  <si>
    <t>0.0264516838608315</t>
  </si>
  <si>
    <t>Susd2</t>
  </si>
  <si>
    <t>1.31244380481175</t>
  </si>
  <si>
    <t>0.0109080171151468</t>
  </si>
  <si>
    <t>1.31072735369488</t>
  </si>
  <si>
    <t>1.26664785366641e-05</t>
  </si>
  <si>
    <t>1.30990818390781</t>
  </si>
  <si>
    <t>0.0487866906518366</t>
  </si>
  <si>
    <t>1.30785829773848</t>
  </si>
  <si>
    <t>0.00908255865050986</t>
  </si>
  <si>
    <t>1.30567829887431</t>
  </si>
  <si>
    <t>0.00347853563111857</t>
  </si>
  <si>
    <t>1.30514584738294</t>
  </si>
  <si>
    <t>0.011670738445671</t>
  </si>
  <si>
    <t>Aatk</t>
  </si>
  <si>
    <t>1.30237432309135</t>
  </si>
  <si>
    <t>0.032635616060849</t>
  </si>
  <si>
    <t>Akt3</t>
  </si>
  <si>
    <t>1.29735203860067</t>
  </si>
  <si>
    <t>0.0184783905951937</t>
  </si>
  <si>
    <t>1.29603539571927</t>
  </si>
  <si>
    <t>0.0192005645743037</t>
  </si>
  <si>
    <t>1.29590276591186</t>
  </si>
  <si>
    <t>0.00875792175185877</t>
  </si>
  <si>
    <t>1.29531538582735</t>
  </si>
  <si>
    <t>0.00258142058820991</t>
  </si>
  <si>
    <t>Rab3a</t>
  </si>
  <si>
    <t>1.2932531676692</t>
  </si>
  <si>
    <t>4.08439323055653e-06</t>
  </si>
  <si>
    <t>1.28955927914134</t>
  </si>
  <si>
    <t>0.0229498852845873</t>
  </si>
  <si>
    <t>1.28695015027491</t>
  </si>
  <si>
    <t>0.0361268683701484</t>
  </si>
  <si>
    <t>1.28479976183558</t>
  </si>
  <si>
    <t>0.00389260799126938</t>
  </si>
  <si>
    <t>1.2837530799898</t>
  </si>
  <si>
    <t>0.00650159785523465</t>
  </si>
  <si>
    <t>1.28161279371194</t>
  </si>
  <si>
    <t>0.0230173847594663</t>
  </si>
  <si>
    <t>1.2808985439605</t>
  </si>
  <si>
    <t>0.00190608549813362</t>
  </si>
  <si>
    <t>Upp1</t>
  </si>
  <si>
    <t>1.27699077766835</t>
  </si>
  <si>
    <t>0.0224684896924488</t>
  </si>
  <si>
    <t>Cpeb1</t>
  </si>
  <si>
    <t>1.27652036127681</t>
  </si>
  <si>
    <t>0.00325065102271447</t>
  </si>
  <si>
    <t>1.27071661826369</t>
  </si>
  <si>
    <t>0.000999531505917639</t>
  </si>
  <si>
    <t>Wdr19</t>
  </si>
  <si>
    <t>1.26887795967372</t>
  </si>
  <si>
    <t>0.00984786819758453</t>
  </si>
  <si>
    <t>Gucy1b1</t>
  </si>
  <si>
    <t>1.26819191390627</t>
  </si>
  <si>
    <t>0.00876833928750628</t>
  </si>
  <si>
    <t>1.26611178651076</t>
  </si>
  <si>
    <t>0.00842323559969323</t>
  </si>
  <si>
    <t>1.26587099435275</t>
  </si>
  <si>
    <t>0.00330187488751533</t>
  </si>
  <si>
    <t>1.26576453829288</t>
  </si>
  <si>
    <t>0.000147239716018202</t>
  </si>
  <si>
    <t>1.26411125655988</t>
  </si>
  <si>
    <t>0.00012744056428969</t>
  </si>
  <si>
    <t>1.25981467809294</t>
  </si>
  <si>
    <t>0.0166332811160151</t>
  </si>
  <si>
    <t>Rfx3</t>
  </si>
  <si>
    <t>1.25480621985357</t>
  </si>
  <si>
    <t>0.0387308788165591</t>
  </si>
  <si>
    <t>Gatm</t>
  </si>
  <si>
    <t>1.25380199606772</t>
  </si>
  <si>
    <t>0.00290411442718955</t>
  </si>
  <si>
    <t>1.24904931356818</t>
  </si>
  <si>
    <t>0.00522578789068232</t>
  </si>
  <si>
    <t>1.2486801962096</t>
  </si>
  <si>
    <t>8.11893465243858e-07</t>
  </si>
  <si>
    <t>1.24685092850805</t>
  </si>
  <si>
    <t>1.04258484925284e-13</t>
  </si>
  <si>
    <t>1.24327833522798</t>
  </si>
  <si>
    <t>0.0227400163871746</t>
  </si>
  <si>
    <t>1.24111671075159</t>
  </si>
  <si>
    <t>5.50197565867856e-07</t>
  </si>
  <si>
    <t>1.23542701874798</t>
  </si>
  <si>
    <t>1.62043703452732e-09</t>
  </si>
  <si>
    <t>1.23363106429048</t>
  </si>
  <si>
    <t>0.00520378032358667</t>
  </si>
  <si>
    <t>1.2331915620198</t>
  </si>
  <si>
    <t>0.033099716994784</t>
  </si>
  <si>
    <t>Rpgrip1l</t>
  </si>
  <si>
    <t>1.23317399495972</t>
  </si>
  <si>
    <t>0.0197271560127528</t>
  </si>
  <si>
    <t>1.23155357318674</t>
  </si>
  <si>
    <t>4.06454666358573e-07</t>
  </si>
  <si>
    <t>1.23056331258656</t>
  </si>
  <si>
    <t>1.72382905651829e-05</t>
  </si>
  <si>
    <t>1.2275471145889</t>
  </si>
  <si>
    <t>0.0150044326071943</t>
  </si>
  <si>
    <t>1.22369448119749</t>
  </si>
  <si>
    <t>0.00110455264634653</t>
  </si>
  <si>
    <t>1.22351087990969</t>
  </si>
  <si>
    <t>0.0358745954180334</t>
  </si>
  <si>
    <t>Zfp608</t>
  </si>
  <si>
    <t>1.22299573253585</t>
  </si>
  <si>
    <t>0.0199492704724218</t>
  </si>
  <si>
    <t>1.22048611932069</t>
  </si>
  <si>
    <t>0.000167922046498803</t>
  </si>
  <si>
    <t>1.21863466676104</t>
  </si>
  <si>
    <t>0.0328718974368794</t>
  </si>
  <si>
    <t>1.21637248496043</t>
  </si>
  <si>
    <t>0.00106783421059136</t>
  </si>
  <si>
    <t>1.21274867827214</t>
  </si>
  <si>
    <t>0.0425174674974662</t>
  </si>
  <si>
    <t>1.20929385543859</t>
  </si>
  <si>
    <t>0.000157365465712786</t>
  </si>
  <si>
    <t>Adora1</t>
  </si>
  <si>
    <t>1.20887534594337</t>
  </si>
  <si>
    <t>2.17337665725486e-07</t>
  </si>
  <si>
    <t>Zfp81</t>
  </si>
  <si>
    <t>1.20779173864097</t>
  </si>
  <si>
    <t>0.0145293038373833</t>
  </si>
  <si>
    <t>1.20324553627432</t>
  </si>
  <si>
    <t>0.0095973360964954</t>
  </si>
  <si>
    <t>Gas7</t>
  </si>
  <si>
    <t>1.20191326003211</t>
  </si>
  <si>
    <t>0.00395999917856845</t>
  </si>
  <si>
    <t>1.2015723996438</t>
  </si>
  <si>
    <t>0.040040440213945</t>
  </si>
  <si>
    <t>1.1965440730311</t>
  </si>
  <si>
    <t>0.000564138529774586</t>
  </si>
  <si>
    <t>1.19538828127489</t>
  </si>
  <si>
    <t>0.00478720224705424</t>
  </si>
  <si>
    <t>1.1940002102925</t>
  </si>
  <si>
    <t>0.00267855662509825</t>
  </si>
  <si>
    <t>1.19167239159858</t>
  </si>
  <si>
    <t>4.07429345475944e-05</t>
  </si>
  <si>
    <t>1.19080023940949</t>
  </si>
  <si>
    <t>5.65749718828957e-07</t>
  </si>
  <si>
    <t>1.19005575699894</t>
  </si>
  <si>
    <t>0.00943814600379956</t>
  </si>
  <si>
    <t>1.18754813271632</t>
  </si>
  <si>
    <t>2.0040901349164e-06</t>
  </si>
  <si>
    <t>1.18453435114662</t>
  </si>
  <si>
    <t>8.60602660753026e-05</t>
  </si>
  <si>
    <t>1.18430600637498</t>
  </si>
  <si>
    <t>0.0350592454116321</t>
  </si>
  <si>
    <t>Pde7a</t>
  </si>
  <si>
    <t>1.18405664875322</t>
  </si>
  <si>
    <t>0.0111317703439809</t>
  </si>
  <si>
    <t>1.18242239271647</t>
  </si>
  <si>
    <t>0.0115960273951705</t>
  </si>
  <si>
    <t>1.17908685882261</t>
  </si>
  <si>
    <t>0.0465600611581485</t>
  </si>
  <si>
    <t>Nrxn1</t>
  </si>
  <si>
    <t>1.17859536071223</t>
  </si>
  <si>
    <t>0.00122775772936302</t>
  </si>
  <si>
    <t>1.17621209852494</t>
  </si>
  <si>
    <t>0.000541185995454221</t>
  </si>
  <si>
    <t>1.17616672863725</t>
  </si>
  <si>
    <t>0.0052699112757663</t>
  </si>
  <si>
    <t>1.17546107369322</t>
  </si>
  <si>
    <t>0.00152018404230648</t>
  </si>
  <si>
    <t>1.17411517632415</t>
  </si>
  <si>
    <t>0.00232162785615446</t>
  </si>
  <si>
    <t>1.17353158780753</t>
  </si>
  <si>
    <t>0.000442252118239057</t>
  </si>
  <si>
    <t>Klc1</t>
  </si>
  <si>
    <t>1.17331413155985</t>
  </si>
  <si>
    <t>3.57784369784065e-05</t>
  </si>
  <si>
    <t>Bcl9</t>
  </si>
  <si>
    <t>1.17090276428198</t>
  </si>
  <si>
    <t>0.000515439668992562</t>
  </si>
  <si>
    <t>1.16934516706584</t>
  </si>
  <si>
    <t>4.12420725554289e-05</t>
  </si>
  <si>
    <t>1.16894157048688</t>
  </si>
  <si>
    <t>0.0467552539377401</t>
  </si>
  <si>
    <t>1.16660556658125</t>
  </si>
  <si>
    <t>0.0012959506414475</t>
  </si>
  <si>
    <t>1.16552386482632</t>
  </si>
  <si>
    <t>0.0175500775737225</t>
  </si>
  <si>
    <t>1.16174812056772</t>
  </si>
  <si>
    <t>0.0488629583139102</t>
  </si>
  <si>
    <t>1.15921146564923</t>
  </si>
  <si>
    <t>2.90835976592705e-06</t>
  </si>
  <si>
    <t>Itpr1</t>
  </si>
  <si>
    <t>1.15699634258164</t>
  </si>
  <si>
    <t>7.55595585162625e-07</t>
  </si>
  <si>
    <t>1.15314356765277</t>
  </si>
  <si>
    <t>0.000975197391500632</t>
  </si>
  <si>
    <t>Ppp4r1l-ps</t>
  </si>
  <si>
    <t>1.15028667496419</t>
  </si>
  <si>
    <t>0.00409112074088919</t>
  </si>
  <si>
    <t>1.14906273752601</t>
  </si>
  <si>
    <t>0.012404634833329</t>
  </si>
  <si>
    <t>Sp3os</t>
  </si>
  <si>
    <t>1.14851793700648</t>
  </si>
  <si>
    <t>0.0433361596153287</t>
  </si>
  <si>
    <t>1.14749107035878</t>
  </si>
  <si>
    <t>0.0247599679936081</t>
  </si>
  <si>
    <t>1.1426351542359</t>
  </si>
  <si>
    <t>0.0259860837292528</t>
  </si>
  <si>
    <t>Slc7a8</t>
  </si>
  <si>
    <t>1.14230151430967</t>
  </si>
  <si>
    <t>0.0223590348763073</t>
  </si>
  <si>
    <t>1.14136779926911</t>
  </si>
  <si>
    <t>0.00399499611497846</t>
  </si>
  <si>
    <t>1.13971908352121</t>
  </si>
  <si>
    <t>0.00551058735247379</t>
  </si>
  <si>
    <t>1.13884397849625</t>
  </si>
  <si>
    <t>0.0342188737575756</t>
  </si>
  <si>
    <t>Hjurp</t>
  </si>
  <si>
    <t>1.13717974691226</t>
  </si>
  <si>
    <t>6.85787468871471e-10</t>
  </si>
  <si>
    <t>Zmym3</t>
  </si>
  <si>
    <t>1.1360145135176</t>
  </si>
  <si>
    <t>0.000465710573022737</t>
  </si>
  <si>
    <t>1.1352404882883</t>
  </si>
  <si>
    <t>1.73464552058255e-05</t>
  </si>
  <si>
    <t>1.13075593373571</t>
  </si>
  <si>
    <t>2.54861232625206e-06</t>
  </si>
  <si>
    <t>1.13020027290434</t>
  </si>
  <si>
    <t>0.0024929152248546</t>
  </si>
  <si>
    <t>1.12935796947304</t>
  </si>
  <si>
    <t>0.000353160170633476</t>
  </si>
  <si>
    <t>1.12918402688703</t>
  </si>
  <si>
    <t>0.00810768967712295</t>
  </si>
  <si>
    <t>1.12887304683843</t>
  </si>
  <si>
    <t>2.11964924456223e-05</t>
  </si>
  <si>
    <t>1.12701721861831</t>
  </si>
  <si>
    <t>3.06104306139502e-08</t>
  </si>
  <si>
    <t>Cep170</t>
  </si>
  <si>
    <t>1.12509170829635</t>
  </si>
  <si>
    <t>0.000739890980157352</t>
  </si>
  <si>
    <t>1.12445945313896</t>
  </si>
  <si>
    <t>0.030685161227615</t>
  </si>
  <si>
    <t>Zfp354a</t>
  </si>
  <si>
    <t>1.12376644426532</t>
  </si>
  <si>
    <t>0.019021914469869</t>
  </si>
  <si>
    <t>1.12364708610431</t>
  </si>
  <si>
    <t>0.0195032371085944</t>
  </si>
  <si>
    <t>1.12320157588508</t>
  </si>
  <si>
    <t>0.00309548726684714</t>
  </si>
  <si>
    <t>S1pr5</t>
  </si>
  <si>
    <t>1.12074186435878</t>
  </si>
  <si>
    <t>0.0135672193082272</t>
  </si>
  <si>
    <t>1.11906277058313</t>
  </si>
  <si>
    <t>0.000695036097687629</t>
  </si>
  <si>
    <t>1.1181690185479</t>
  </si>
  <si>
    <t>0.000839145221386263</t>
  </si>
  <si>
    <t>Crocc</t>
  </si>
  <si>
    <t>1.11552671139772</t>
  </si>
  <si>
    <t>0.0457335234785558</t>
  </si>
  <si>
    <t>1.11424624255751</t>
  </si>
  <si>
    <t>0.0173881930975555</t>
  </si>
  <si>
    <t>1.11264528448269</t>
  </si>
  <si>
    <t>0.0488971844811736</t>
  </si>
  <si>
    <t>1.11174816015557</t>
  </si>
  <si>
    <t>0.0369784038440434</t>
  </si>
  <si>
    <t>Rilpl1</t>
  </si>
  <si>
    <t>1.11060767842551</t>
  </si>
  <si>
    <t>0.00331863110241644</t>
  </si>
  <si>
    <t>1.1090613659061</t>
  </si>
  <si>
    <t>0.0223521700256697</t>
  </si>
  <si>
    <t>1.10766026151209</t>
  </si>
  <si>
    <t>0.000420551673957442</t>
  </si>
  <si>
    <t>1.10750004084374</t>
  </si>
  <si>
    <t>0.0011157243459762</t>
  </si>
  <si>
    <t>Klhl17</t>
  </si>
  <si>
    <t>1.10715779352848</t>
  </si>
  <si>
    <t>0.0029240078997117</t>
  </si>
  <si>
    <t>1.10670040212817</t>
  </si>
  <si>
    <t>0.000731831334480996</t>
  </si>
  <si>
    <t>Limk2</t>
  </si>
  <si>
    <t>1.10268755752371</t>
  </si>
  <si>
    <t>0.000293480586814773</t>
  </si>
  <si>
    <t>1.09901798305337</t>
  </si>
  <si>
    <t>0.000124705105717688</t>
  </si>
  <si>
    <t>1.09789186369511</t>
  </si>
  <si>
    <t>0.00340455165620251</t>
  </si>
  <si>
    <t>Sccpdh</t>
  </si>
  <si>
    <t>1.09568642368029</t>
  </si>
  <si>
    <t>0.00678711945477213</t>
  </si>
  <si>
    <t>1.0933883529762</t>
  </si>
  <si>
    <t>0.0263056518915595</t>
  </si>
  <si>
    <t>1.09312632605314</t>
  </si>
  <si>
    <t>0.00907326584118431</t>
  </si>
  <si>
    <t>1.09164838028747</t>
  </si>
  <si>
    <t>0.00293295336569386</t>
  </si>
  <si>
    <t>1.08919360373545</t>
  </si>
  <si>
    <t>0.0264573420899132</t>
  </si>
  <si>
    <t>1.08913256765239</t>
  </si>
  <si>
    <t>0.000189738094939321</t>
  </si>
  <si>
    <t>1.0884447040037</t>
  </si>
  <si>
    <t>3.14520999357872e-08</t>
  </si>
  <si>
    <t>Odf2</t>
  </si>
  <si>
    <t>1.08268751586722</t>
  </si>
  <si>
    <t>0.000749601291174798</t>
  </si>
  <si>
    <t>1.08172839769661</t>
  </si>
  <si>
    <t>0.0354334761897914</t>
  </si>
  <si>
    <t>1.07617209602417</t>
  </si>
  <si>
    <t>0.0211445421343946</t>
  </si>
  <si>
    <t>Cir1</t>
  </si>
  <si>
    <t>1.0743199470263</t>
  </si>
  <si>
    <t>0.000167768927654341</t>
  </si>
  <si>
    <t>Marchf7</t>
  </si>
  <si>
    <t>1.0720906087298</t>
  </si>
  <si>
    <t>6.61304911341836e-06</t>
  </si>
  <si>
    <t>Arhgef9</t>
  </si>
  <si>
    <t>1.07182335027521</t>
  </si>
  <si>
    <t>0.00721602779453563</t>
  </si>
  <si>
    <t>1.07162923163628</t>
  </si>
  <si>
    <t>0.004928706535999</t>
  </si>
  <si>
    <t>1.07064540884047</t>
  </si>
  <si>
    <t>0.000477058849358479</t>
  </si>
  <si>
    <t>Rsbn1l</t>
  </si>
  <si>
    <t>1.06658161694768</t>
  </si>
  <si>
    <t>0.00010717145687721</t>
  </si>
  <si>
    <t>Lrif1</t>
  </si>
  <si>
    <t>1.06534620388414</t>
  </si>
  <si>
    <t>0.00309508076749335</t>
  </si>
  <si>
    <t>1.06460918571655</t>
  </si>
  <si>
    <t>0.0181682417397235</t>
  </si>
  <si>
    <t>1.06429731592432</t>
  </si>
  <si>
    <t>0.00133516946370899</t>
  </si>
  <si>
    <t>1.06387821074456</t>
  </si>
  <si>
    <t>6.05698375888042e-05</t>
  </si>
  <si>
    <t>Mras</t>
  </si>
  <si>
    <t>1.06304994189526</t>
  </si>
  <si>
    <t>0.00937783119931552</t>
  </si>
  <si>
    <t>1.06103037308101</t>
  </si>
  <si>
    <t>0.0126884380357706</t>
  </si>
  <si>
    <t>Hdc</t>
  </si>
  <si>
    <t>1.05641501904884</t>
  </si>
  <si>
    <t>0.000251437429738845</t>
  </si>
  <si>
    <t>1.05611025835319</t>
  </si>
  <si>
    <t>0.00145740959704325</t>
  </si>
  <si>
    <t>Micall1</t>
  </si>
  <si>
    <t>1.05547963345322</t>
  </si>
  <si>
    <t>0.0326968497045872</t>
  </si>
  <si>
    <t>1.0551466142853</t>
  </si>
  <si>
    <t>0.0118853163196893</t>
  </si>
  <si>
    <t>1.05452875214212</t>
  </si>
  <si>
    <t>0.00295791574280513</t>
  </si>
  <si>
    <t>1.05312166976843</t>
  </si>
  <si>
    <t>0.00226769581480854</t>
  </si>
  <si>
    <t>1.0528840387206</t>
  </si>
  <si>
    <t>0.00961444893238116</t>
  </si>
  <si>
    <t>1.05101337573252</t>
  </si>
  <si>
    <t>0.0230074544034467</t>
  </si>
  <si>
    <t>1.04922608948091</t>
  </si>
  <si>
    <t>1.56055954361494e-06</t>
  </si>
  <si>
    <t>1.04899793925529</t>
  </si>
  <si>
    <t>7.77281461039166e-07</t>
  </si>
  <si>
    <t>1.0467714380059</t>
  </si>
  <si>
    <t>0.00760798543652033</t>
  </si>
  <si>
    <t>1.04664549871026</t>
  </si>
  <si>
    <t>0.0429581726078506</t>
  </si>
  <si>
    <t>Rbm26</t>
  </si>
  <si>
    <t>1.04590456756688</t>
  </si>
  <si>
    <t>0.00568643787107187</t>
  </si>
  <si>
    <t>Olfm3</t>
  </si>
  <si>
    <t>1.04392613893315</t>
  </si>
  <si>
    <t>0.0388778943810044</t>
  </si>
  <si>
    <t>1.04227908628937</t>
  </si>
  <si>
    <t>6.21209922630905e-10</t>
  </si>
  <si>
    <t>1.0417409309008</t>
  </si>
  <si>
    <t>0.00641666970051106</t>
  </si>
  <si>
    <t>1.04173581701405</t>
  </si>
  <si>
    <t>0.00504490156786109</t>
  </si>
  <si>
    <t>1.03991704525301</t>
  </si>
  <si>
    <t>0.0309582868094298</t>
  </si>
  <si>
    <t>1.03876774189776</t>
  </si>
  <si>
    <t>0.0480546831778897</t>
  </si>
  <si>
    <t>Vamp2</t>
  </si>
  <si>
    <t>1.03409860067892</t>
  </si>
  <si>
    <t>1.31856345575098e-05</t>
  </si>
  <si>
    <t>Tagap1</t>
  </si>
  <si>
    <t>1.03303009213707</t>
  </si>
  <si>
    <t>0.000109083480260582</t>
  </si>
  <si>
    <t>1.03284316326299</t>
  </si>
  <si>
    <t>0.000211803024218486</t>
  </si>
  <si>
    <t>1.03176739696123</t>
  </si>
  <si>
    <t>0.0497230586102198</t>
  </si>
  <si>
    <t>1.02544059191383</t>
  </si>
  <si>
    <t>0.00302464917667981</t>
  </si>
  <si>
    <t>1.02003381515659</t>
  </si>
  <si>
    <t>0.00824430278704137</t>
  </si>
  <si>
    <t>1.01990948885429</t>
  </si>
  <si>
    <t>0.00210609559133524</t>
  </si>
  <si>
    <t>1.01812297154935</t>
  </si>
  <si>
    <t>0.000104121386449425</t>
  </si>
  <si>
    <t>1.01762074861676</t>
  </si>
  <si>
    <t>0.0393185040032747</t>
  </si>
  <si>
    <t>Brms1l</t>
  </si>
  <si>
    <t>1.01759529646225</t>
  </si>
  <si>
    <t>0.0413032809655266</t>
  </si>
  <si>
    <t>1.01698606222124</t>
  </si>
  <si>
    <t>0.00461611580964556</t>
  </si>
  <si>
    <t>1.01492549257728</t>
  </si>
  <si>
    <t>4.78323824223353e-13</t>
  </si>
  <si>
    <t>1.01356204673401</t>
  </si>
  <si>
    <t>0.00116972979625957</t>
  </si>
  <si>
    <t>1.01174732199343</t>
  </si>
  <si>
    <t>0.0060452813858543</t>
  </si>
  <si>
    <t>Arhgap39</t>
  </si>
  <si>
    <t>1.01086607012989</t>
  </si>
  <si>
    <t>0.0120904976779996</t>
  </si>
  <si>
    <t>1.01054014039337</t>
  </si>
  <si>
    <t>0.00103265555961126</t>
  </si>
  <si>
    <t>1.01051793987363</t>
  </si>
  <si>
    <t>4.65959027854186e-06</t>
  </si>
  <si>
    <t>1.01040408503583</t>
  </si>
  <si>
    <t>0.00975550407901648</t>
  </si>
  <si>
    <t>1.00993894759709</t>
  </si>
  <si>
    <t>0.00181737356840122</t>
  </si>
  <si>
    <t>Arl2bp</t>
  </si>
  <si>
    <t>1.00836730270316</t>
  </si>
  <si>
    <t>0.00191936037323824</t>
  </si>
  <si>
    <t>1.00764273952743</t>
  </si>
  <si>
    <t>0.0383081714048064</t>
  </si>
  <si>
    <t>1.00748642792526</t>
  </si>
  <si>
    <t>0.0372577554481377</t>
  </si>
  <si>
    <t>Zbtb11</t>
  </si>
  <si>
    <t>1.00691146969622</t>
  </si>
  <si>
    <t>0.00095608196330383</t>
  </si>
  <si>
    <t>1.00570303444338</t>
  </si>
  <si>
    <t>0.000204479861457067</t>
  </si>
  <si>
    <t>1.00352972021235</t>
  </si>
  <si>
    <t>0.0133299209285492</t>
  </si>
  <si>
    <t>1.00302547297542</t>
  </si>
  <si>
    <t>0.0318459897327593</t>
  </si>
  <si>
    <t>1.0012102974102</t>
  </si>
  <si>
    <t>0.00169283634713033</t>
  </si>
  <si>
    <t>1.00014611290547</t>
  </si>
  <si>
    <t>0.0128427712443993</t>
  </si>
  <si>
    <t>0.000192604093720247</t>
  </si>
  <si>
    <t>Lingo3</t>
  </si>
  <si>
    <t>0.0190193722283664</t>
  </si>
  <si>
    <t>Tagln3</t>
  </si>
  <si>
    <t>2.40449212767282e-08</t>
  </si>
  <si>
    <t>9.77834173513003e-05</t>
  </si>
  <si>
    <t>0.000274936824442295</t>
  </si>
  <si>
    <t>0.00988894242745441</t>
  </si>
  <si>
    <t>0.0343815827610049</t>
  </si>
  <si>
    <t>0.000979695094599017</t>
  </si>
  <si>
    <t>0.000316724769769862</t>
  </si>
  <si>
    <t>6.11747379272273e-06</t>
  </si>
  <si>
    <t>2.65014534838914e-13</t>
  </si>
  <si>
    <t>Lrrc41</t>
  </si>
  <si>
    <t>0.0256857211962169</t>
  </si>
  <si>
    <t>Taco1</t>
  </si>
  <si>
    <t>0.015731646356854</t>
  </si>
  <si>
    <t>Cops6</t>
  </si>
  <si>
    <t>1.45664181988164e-09</t>
  </si>
  <si>
    <t>1.3145183615319e-13</t>
  </si>
  <si>
    <t>Dph1</t>
  </si>
  <si>
    <t>0.0282135741971298</t>
  </si>
  <si>
    <t>7.73832539178291e-16</t>
  </si>
  <si>
    <t>Rsph3a</t>
  </si>
  <si>
    <t>5.64560523825187e-05</t>
  </si>
  <si>
    <t>1.54369494457984e-06</t>
  </si>
  <si>
    <t>Emc10</t>
  </si>
  <si>
    <t>3.14366062538163e-05</t>
  </si>
  <si>
    <t>1.71032909529551e-05</t>
  </si>
  <si>
    <t>Srpr</t>
  </si>
  <si>
    <t>1.15738416003343e-08</t>
  </si>
  <si>
    <t>0.00292714335306985</t>
  </si>
  <si>
    <t>3.36672564096969e-05</t>
  </si>
  <si>
    <t>3.54414586517415e-16</t>
  </si>
  <si>
    <t>4.73344187799726e-05</t>
  </si>
  <si>
    <t>Ppp1ca</t>
  </si>
  <si>
    <t>3.81726272506548e-07</t>
  </si>
  <si>
    <t>0.00301562828661195</t>
  </si>
  <si>
    <t>Keg1</t>
  </si>
  <si>
    <t>1.49790813357962e-07</t>
  </si>
  <si>
    <t>4.30463367752026e-07</t>
  </si>
  <si>
    <t>Epha2</t>
  </si>
  <si>
    <t>0.00010197995878859</t>
  </si>
  <si>
    <t>0.0406032544872427</t>
  </si>
  <si>
    <t>0.00254372337882549</t>
  </si>
  <si>
    <t>Orai3</t>
  </si>
  <si>
    <t>0.000806738676620303</t>
  </si>
  <si>
    <t>Tspan31</t>
  </si>
  <si>
    <t>7.28813923273503e-08</t>
  </si>
  <si>
    <t>1.70395955941702e-07</t>
  </si>
  <si>
    <t>Als2</t>
  </si>
  <si>
    <t>5.91411254081703e-05</t>
  </si>
  <si>
    <t>Lamp1</t>
  </si>
  <si>
    <t>2.94125368572132e-07</t>
  </si>
  <si>
    <t>1.10879489546134e-09</t>
  </si>
  <si>
    <t>Armc6</t>
  </si>
  <si>
    <t>0.0323986935847304</t>
  </si>
  <si>
    <t>0.0225960036215619</t>
  </si>
  <si>
    <t>1.03722302290728e-09</t>
  </si>
  <si>
    <t>2.11834074027256e-09</t>
  </si>
  <si>
    <t>6.04628814159845e-09</t>
  </si>
  <si>
    <t>Mthfr</t>
  </si>
  <si>
    <t>0.00194793660431894</t>
  </si>
  <si>
    <t>0.0126654796599359</t>
  </si>
  <si>
    <t>Timm23</t>
  </si>
  <si>
    <t>1.06906520968634e-05</t>
  </si>
  <si>
    <t>0.00329049501675247</t>
  </si>
  <si>
    <t>5.57310600017769e-07</t>
  </si>
  <si>
    <t>Jmjd8</t>
  </si>
  <si>
    <t>0.0155573904762795</t>
  </si>
  <si>
    <t>1.72926327129121e-06</t>
  </si>
  <si>
    <t>Snrpb</t>
  </si>
  <si>
    <t>1.22414066772771e-05</t>
  </si>
  <si>
    <t>1.86534850997575e-06</t>
  </si>
  <si>
    <t>3.27472091935319e-09</t>
  </si>
  <si>
    <t>0.0322068699937301</t>
  </si>
  <si>
    <t>7.66128819856044e-10</t>
  </si>
  <si>
    <t>Ahcyl</t>
  </si>
  <si>
    <t>0.00867337999256759</t>
  </si>
  <si>
    <t>0.00145495108169294</t>
  </si>
  <si>
    <t>1.2659422153199e-05</t>
  </si>
  <si>
    <t>0.00024692778078351</t>
  </si>
  <si>
    <t>Apom</t>
  </si>
  <si>
    <t>6.67755006939072e-10</t>
  </si>
  <si>
    <t>0.00111515064214312</t>
  </si>
  <si>
    <t>4.63612703315583e-09</t>
  </si>
  <si>
    <t>2.72642127062002e-09</t>
  </si>
  <si>
    <t>0.00755261796514509</t>
  </si>
  <si>
    <t>Pgam1</t>
  </si>
  <si>
    <t>4.02026321697905e-06</t>
  </si>
  <si>
    <t>1.01904615090817e-08</t>
  </si>
  <si>
    <t>0.0206721765120077</t>
  </si>
  <si>
    <t>0.0283958240510179</t>
  </si>
  <si>
    <t>1.10449877957711e-11</t>
  </si>
  <si>
    <t>5.13348383232955e-10</t>
  </si>
  <si>
    <t>AI506816</t>
  </si>
  <si>
    <t>0.00717154164256536</t>
  </si>
  <si>
    <t>0.000484699438651369</t>
  </si>
  <si>
    <t>6.61678933385659e-08</t>
  </si>
  <si>
    <t>0.00406595184837806</t>
  </si>
  <si>
    <t>0.00775980101973323</t>
  </si>
  <si>
    <t>9.9728987669425e-05</t>
  </si>
  <si>
    <t>Nr0b2</t>
  </si>
  <si>
    <t>4.46650847198224e-09</t>
  </si>
  <si>
    <t>Ccnd1</t>
  </si>
  <si>
    <t>0.0269382847787844</t>
  </si>
  <si>
    <t>Psmb7</t>
  </si>
  <si>
    <t>1.94237464569803e-06</t>
  </si>
  <si>
    <t>Paxx</t>
  </si>
  <si>
    <t>9.90293540147779e-08</t>
  </si>
  <si>
    <t>Irf2bp2</t>
  </si>
  <si>
    <t>2.15133078723736e-11</t>
  </si>
  <si>
    <t>Hmox2</t>
  </si>
  <si>
    <t>2.4849138805695e-06</t>
  </si>
  <si>
    <t>Ugt2b37</t>
  </si>
  <si>
    <t>0.0121282132716541</t>
  </si>
  <si>
    <t>0.0184165223057774</t>
  </si>
  <si>
    <t>0.001718397715994</t>
  </si>
  <si>
    <t>B3galt1</t>
  </si>
  <si>
    <t>7.34022770653047e-06</t>
  </si>
  <si>
    <t>Phaf1</t>
  </si>
  <si>
    <t>1.46725598995083e-07</t>
  </si>
  <si>
    <t>0.00354607590304173</t>
  </si>
  <si>
    <t>0.0444264941460164</t>
  </si>
  <si>
    <t>4.48240892271046e-10</t>
  </si>
  <si>
    <t>Aimp2</t>
  </si>
  <si>
    <t>0.00447573288138172</t>
  </si>
  <si>
    <t>0.00420030247926297</t>
  </si>
  <si>
    <t>0.000399376926328742</t>
  </si>
  <si>
    <t>4.73874437034295e-10</t>
  </si>
  <si>
    <t>Tnfrsf1b</t>
  </si>
  <si>
    <t>9.03050400171394e-06</t>
  </si>
  <si>
    <t>1.33085284417708e-05</t>
  </si>
  <si>
    <t>0.0182729082657713</t>
  </si>
  <si>
    <t>9.7937397172573e-06</t>
  </si>
  <si>
    <t>2.40177717225965e-13</t>
  </si>
  <si>
    <t>Plin5</t>
  </si>
  <si>
    <t>1.24327159751177e-08</t>
  </si>
  <si>
    <t>2.09509113869993e-08</t>
  </si>
  <si>
    <t>3.48707455805888e-07</t>
  </si>
  <si>
    <t>0.00870724739398868</t>
  </si>
  <si>
    <t>1.88329234930417e-14</t>
  </si>
  <si>
    <t>1.91445536179123e-09</t>
  </si>
  <si>
    <t>8.48133333875797e-05</t>
  </si>
  <si>
    <t>Ugt1a5</t>
  </si>
  <si>
    <t>0.0167517450090161</t>
  </si>
  <si>
    <t>0.0033424665078912</t>
  </si>
  <si>
    <t>Chac1</t>
  </si>
  <si>
    <t>0.00709519960568974</t>
  </si>
  <si>
    <t>1.10202914224564e-07</t>
  </si>
  <si>
    <t>4.47508220923805e-06</t>
  </si>
  <si>
    <t>1.2564317940944e-08</t>
  </si>
  <si>
    <t>0.00459000199232068</t>
  </si>
  <si>
    <t>0.00144465278338852</t>
  </si>
  <si>
    <t>0.00013855738744135</t>
  </si>
  <si>
    <t>Rps19-ps6</t>
  </si>
  <si>
    <t>0.0420714017981322</t>
  </si>
  <si>
    <t>6.9757002438256e-05</t>
  </si>
  <si>
    <t>0.00197357500108123</t>
  </si>
  <si>
    <t>Ube2g2</t>
  </si>
  <si>
    <t>4.66566868480081e-09</t>
  </si>
  <si>
    <t>Dhx29</t>
  </si>
  <si>
    <t>0.000124437821029036</t>
  </si>
  <si>
    <t>3.85577108705628e-17</t>
  </si>
  <si>
    <t>0.000228721965156395</t>
  </si>
  <si>
    <t>Eef2-ps2</t>
  </si>
  <si>
    <t>0.00774724237733278</t>
  </si>
  <si>
    <t>0.0451298647477205</t>
  </si>
  <si>
    <t>Psmd13</t>
  </si>
  <si>
    <t>5.32045312675474e-10</t>
  </si>
  <si>
    <t>Tmc7</t>
  </si>
  <si>
    <t>0.0163864834286318</t>
  </si>
  <si>
    <t>1.39594661081607e-13</t>
  </si>
  <si>
    <t>7.4658656781431e-17</t>
  </si>
  <si>
    <t>1.47171527282224e-05</t>
  </si>
  <si>
    <t>Tmed2b</t>
  </si>
  <si>
    <t>0.0176352456374211</t>
  </si>
  <si>
    <t>Herpud1</t>
  </si>
  <si>
    <t>0.000686738709131315</t>
  </si>
  <si>
    <t>6.00821392517892e-20</t>
  </si>
  <si>
    <t>Serpina4-ps1</t>
  </si>
  <si>
    <t>1.17221295415482e-06</t>
  </si>
  <si>
    <t>9.6804563739312e-16</t>
  </si>
  <si>
    <t>0.0184231290940998</t>
  </si>
  <si>
    <t>0.0122165433499349</t>
  </si>
  <si>
    <t>Mmp24os1</t>
  </si>
  <si>
    <t>0.00121428972820625</t>
  </si>
  <si>
    <t>Ormdl2</t>
  </si>
  <si>
    <t>3.88744548143107e-05</t>
  </si>
  <si>
    <t>0.000148333395123932</t>
  </si>
  <si>
    <t>1.22357389927833e-09</t>
  </si>
  <si>
    <t>Klk1b4</t>
  </si>
  <si>
    <t>0.000491318053906513</t>
  </si>
  <si>
    <t>0.00753572017482909</t>
  </si>
  <si>
    <t>7.20660336025726e-05</t>
  </si>
  <si>
    <t>0.00188051665572496</t>
  </si>
  <si>
    <t>1.40417315858277e-14</t>
  </si>
  <si>
    <t>Fbp1</t>
  </si>
  <si>
    <t>1.05949956838617e-13</t>
  </si>
  <si>
    <t>1.5988565586112e-13</t>
  </si>
  <si>
    <t>Kansl2-ps</t>
  </si>
  <si>
    <t>0.0338234663942351</t>
  </si>
  <si>
    <t>0.0470029723838224</t>
  </si>
  <si>
    <t>0.0102095778575275</t>
  </si>
  <si>
    <t>3.60702014244486e-07</t>
  </si>
  <si>
    <t>1.33588404537197e-14</t>
  </si>
  <si>
    <t>0.000385448897233473</t>
  </si>
  <si>
    <t>0.00377763450467583</t>
  </si>
  <si>
    <t>2.94962336271383e-08</t>
  </si>
  <si>
    <t>0.00331097532176368</t>
  </si>
  <si>
    <t>Gtf3a</t>
  </si>
  <si>
    <t>0.021068377039893</t>
  </si>
  <si>
    <t>0.0119168215635534</t>
  </si>
  <si>
    <t>0.0432209259846361</t>
  </si>
  <si>
    <t>8.80153045273455e-06</t>
  </si>
  <si>
    <t>G6pc1</t>
  </si>
  <si>
    <t>3.01444521447086e-16</t>
  </si>
  <si>
    <t>0.0462347683664509</t>
  </si>
  <si>
    <t>Cyp2d41-ps</t>
  </si>
  <si>
    <t>0.0268095284789393</t>
  </si>
  <si>
    <t>5.40506595099173e-09</t>
  </si>
  <si>
    <t>0.00036658058709135</t>
  </si>
  <si>
    <t>Igfbp1</t>
  </si>
  <si>
    <t>1.69179829222436e-16</t>
  </si>
  <si>
    <t>2.77260945221734e-05</t>
  </si>
  <si>
    <t>0.000527519632048944</t>
  </si>
  <si>
    <t>3.06013244515891e-06</t>
  </si>
  <si>
    <t>0.00174155676922787</t>
  </si>
  <si>
    <t>Lsr</t>
  </si>
  <si>
    <t>1.56022402538584e-07</t>
  </si>
  <si>
    <t>0.0390169689580127</t>
  </si>
  <si>
    <t>0.000903922755199282</t>
  </si>
  <si>
    <t>2.73941390015481e-06</t>
  </si>
  <si>
    <t>0.0410752694612606</t>
  </si>
  <si>
    <t>0.0240740023492248</t>
  </si>
  <si>
    <t>1.42377561547056e-29</t>
  </si>
  <si>
    <t>1.61083219543652e-17</t>
  </si>
  <si>
    <t>Tpi-rs11</t>
  </si>
  <si>
    <t>0.00110921813209876</t>
  </si>
  <si>
    <t>0.0391652571660907</t>
  </si>
  <si>
    <t>2.38577334557539e-07</t>
  </si>
  <si>
    <t>0.0314612106012737</t>
  </si>
  <si>
    <t>Ankrd2</t>
  </si>
  <si>
    <t>0.0455356914540787</t>
  </si>
  <si>
    <t>3.79604638504518e-29</t>
  </si>
  <si>
    <t>0.0291114434865638</t>
  </si>
  <si>
    <t>Ugt1a6b</t>
  </si>
  <si>
    <t>0.000237731433432749</t>
  </si>
  <si>
    <t>1.29534926519727e-07</t>
  </si>
  <si>
    <t>4.20770161638945e-27</t>
  </si>
  <si>
    <t>6.45026299422353e-21</t>
  </si>
  <si>
    <t>2.50635298588087e-10</t>
  </si>
  <si>
    <t>Clec4a1</t>
  </si>
  <si>
    <t>0.00809974917814538</t>
  </si>
  <si>
    <t>0.00476188552932618</t>
  </si>
  <si>
    <t>0.0060074946708128</t>
  </si>
  <si>
    <t>Xirp1</t>
  </si>
  <si>
    <t>0.019956736886202</t>
  </si>
  <si>
    <t>0.0300292488034649</t>
  </si>
  <si>
    <t>Dntt</t>
  </si>
  <si>
    <t>0.00548470890247202</t>
  </si>
  <si>
    <t>Apex1</t>
  </si>
  <si>
    <t>7.7939653045624e-05</t>
  </si>
  <si>
    <t>0.0141329207477252</t>
  </si>
  <si>
    <t>0.000871592441720608</t>
  </si>
  <si>
    <t>0.0263025132483729</t>
  </si>
  <si>
    <t>Frmd8os</t>
  </si>
  <si>
    <t>0.0211557331285709</t>
  </si>
  <si>
    <t>0.00168108628619187</t>
  </si>
  <si>
    <t>0.0113789271733015</t>
  </si>
  <si>
    <t>Ighv5-9-1</t>
  </si>
  <si>
    <t>3.80268482522947</t>
  </si>
  <si>
    <t>5.07295336221387e-05</t>
  </si>
  <si>
    <t>3.38417479188447</t>
  </si>
  <si>
    <t>1.05416655996924e-05</t>
  </si>
  <si>
    <t>Rxfp4</t>
  </si>
  <si>
    <t>2.82254505506459</t>
  </si>
  <si>
    <t>0.00240520302733668</t>
  </si>
  <si>
    <t>2.78921895246659</t>
  </si>
  <si>
    <t>0.0305703022864284</t>
  </si>
  <si>
    <t>Igkv8-19</t>
  </si>
  <si>
    <t>2.67324503625659</t>
  </si>
  <si>
    <t>6.60752878933883e-05</t>
  </si>
  <si>
    <t>2.6481028345503</t>
  </si>
  <si>
    <t>9.26869493438109e-05</t>
  </si>
  <si>
    <t>Igkv4-80</t>
  </si>
  <si>
    <t>2.64502497908047</t>
  </si>
  <si>
    <t>0.0361783783294089</t>
  </si>
  <si>
    <t>2.58071274362172</t>
  </si>
  <si>
    <t>0.00149688004041835</t>
  </si>
  <si>
    <t>2.4426091830402</t>
  </si>
  <si>
    <t>0.0344808123585293</t>
  </si>
  <si>
    <t>Igkv4-55</t>
  </si>
  <si>
    <t>2.28765242611809</t>
  </si>
  <si>
    <t>0.000329167171362236</t>
  </si>
  <si>
    <t>Or55b3</t>
  </si>
  <si>
    <t>2.22604230248322</t>
  </si>
  <si>
    <t>0.0497347486173292</t>
  </si>
  <si>
    <t>Ighv1-72</t>
  </si>
  <si>
    <t>2.1952930186694</t>
  </si>
  <si>
    <t>0.00746451410339198</t>
  </si>
  <si>
    <t>Calcr</t>
  </si>
  <si>
    <t>2.18506773046927</t>
  </si>
  <si>
    <t>0.0155026386342222</t>
  </si>
  <si>
    <t>Igkv3-7</t>
  </si>
  <si>
    <t>2.17664839334609</t>
  </si>
  <si>
    <t>0.00720384430281354</t>
  </si>
  <si>
    <t>Igkv4-86</t>
  </si>
  <si>
    <t>2.12787233871482</t>
  </si>
  <si>
    <t>0.0175777981268715</t>
  </si>
  <si>
    <t>Plekhg4</t>
  </si>
  <si>
    <t>2.01849393227181</t>
  </si>
  <si>
    <t>0.0195039339189993</t>
  </si>
  <si>
    <t>Nanp</t>
  </si>
  <si>
    <t>1.96081810545304</t>
  </si>
  <si>
    <t>0.00122844299656505</t>
  </si>
  <si>
    <t>1.95826103525219</t>
  </si>
  <si>
    <t>0.00263186445740589</t>
  </si>
  <si>
    <t>Ighv1-7</t>
  </si>
  <si>
    <t>1.9408624890392</t>
  </si>
  <si>
    <t>0.0069897148364375</t>
  </si>
  <si>
    <t>1.91786503352971</t>
  </si>
  <si>
    <t>0.00139932275739392</t>
  </si>
  <si>
    <t>1.84213727378438</t>
  </si>
  <si>
    <t>0.000449482529192447</t>
  </si>
  <si>
    <t>Igkv6-15</t>
  </si>
  <si>
    <t>1.74844344724691</t>
  </si>
  <si>
    <t>1.37402787674563e-05</t>
  </si>
  <si>
    <t>Klra7</t>
  </si>
  <si>
    <t>1.72487332368765</t>
  </si>
  <si>
    <t>0.00486656531816195</t>
  </si>
  <si>
    <t>1.69561554172505</t>
  </si>
  <si>
    <t>0.0469216196488446</t>
  </si>
  <si>
    <t>Btnl12</t>
  </si>
  <si>
    <t>1.69265943542859</t>
  </si>
  <si>
    <t>0.0430904156596108</t>
  </si>
  <si>
    <t>Ighv14-2</t>
  </si>
  <si>
    <t>1.62830999825389</t>
  </si>
  <si>
    <t>0.0305530284702598</t>
  </si>
  <si>
    <t>Efcab15</t>
  </si>
  <si>
    <t>1.61419383149373</t>
  </si>
  <si>
    <t>0.0433997700024719</t>
  </si>
  <si>
    <t>1.60477715787331</t>
  </si>
  <si>
    <t>2.0876115117075e-07</t>
  </si>
  <si>
    <t>1.60062635432109</t>
  </si>
  <si>
    <t>0.00791595320239849</t>
  </si>
  <si>
    <t>1.57114019820866</t>
  </si>
  <si>
    <t>0.00422966768810645</t>
  </si>
  <si>
    <t>1.54116497286943</t>
  </si>
  <si>
    <t>0.00251795205956859</t>
  </si>
  <si>
    <t>Ighv1-12</t>
  </si>
  <si>
    <t>1.53812234974667</t>
  </si>
  <si>
    <t>0.0461146183168991</t>
  </si>
  <si>
    <t>1.52989791184852</t>
  </si>
  <si>
    <t>0.000853583384021982</t>
  </si>
  <si>
    <t>1.5211431976025</t>
  </si>
  <si>
    <t>7.84621981851214e-20</t>
  </si>
  <si>
    <t>1.51785143313044</t>
  </si>
  <si>
    <t>0.0366249762997941</t>
  </si>
  <si>
    <t>Igkv4-72</t>
  </si>
  <si>
    <t>1.50705002236019</t>
  </si>
  <si>
    <t>0.0131008851556435</t>
  </si>
  <si>
    <t>1.49862351496022</t>
  </si>
  <si>
    <t>0.0326180149901418</t>
  </si>
  <si>
    <t>1.47009296398827</t>
  </si>
  <si>
    <t>2.89748770822406e-21</t>
  </si>
  <si>
    <t>1.46827189878778</t>
  </si>
  <si>
    <t>2.0137971528691e-08</t>
  </si>
  <si>
    <t>1.37865404590681</t>
  </si>
  <si>
    <t>1.29999554706724e-10</t>
  </si>
  <si>
    <t>Igkv2-137</t>
  </si>
  <si>
    <t>1.3776285563753</t>
  </si>
  <si>
    <t>0.0179784008049739</t>
  </si>
  <si>
    <t>1.36309554846468</t>
  </si>
  <si>
    <t>0.00134151828851447</t>
  </si>
  <si>
    <t>H2bc27</t>
  </si>
  <si>
    <t>1.3626010080383</t>
  </si>
  <si>
    <t>0.0031819761296649</t>
  </si>
  <si>
    <t>1.34606613681711</t>
  </si>
  <si>
    <t>0.000579987702217835</t>
  </si>
  <si>
    <t>1.34184185081459</t>
  </si>
  <si>
    <t>1.18125861821245e-07</t>
  </si>
  <si>
    <t>1.34060595386437</t>
  </si>
  <si>
    <t>0.0151607930957788</t>
  </si>
  <si>
    <t>1.31742492441672</t>
  </si>
  <si>
    <t>4.8503226121448e-16</t>
  </si>
  <si>
    <t>Sirpd</t>
  </si>
  <si>
    <t>1.31646153506283</t>
  </si>
  <si>
    <t>0.00248139409334321</t>
  </si>
  <si>
    <t>1.31068411766961</t>
  </si>
  <si>
    <t>2.92726140839666e-13</t>
  </si>
  <si>
    <t>Map2k6</t>
  </si>
  <si>
    <t>1.30028261056724</t>
  </si>
  <si>
    <t>1.24761883758899e-08</t>
  </si>
  <si>
    <t>1.28968774940725</t>
  </si>
  <si>
    <t>0.000657577162731429</t>
  </si>
  <si>
    <t>1.28845560406523</t>
  </si>
  <si>
    <t>0.00675497528871047</t>
  </si>
  <si>
    <t>1.28513197494976</t>
  </si>
  <si>
    <t>1.28657100754299e-08</t>
  </si>
  <si>
    <t>1.27607703189329</t>
  </si>
  <si>
    <t>1.64709308318346e-07</t>
  </si>
  <si>
    <t>1.26213787932655</t>
  </si>
  <si>
    <t>4.02769705343224e-17</t>
  </si>
  <si>
    <t>1.25698375090727</t>
  </si>
  <si>
    <t>0.0379667384041847</t>
  </si>
  <si>
    <t>1.24570954196285</t>
  </si>
  <si>
    <t>4.03789024686801e-09</t>
  </si>
  <si>
    <t>1.23689273546336</t>
  </si>
  <si>
    <t>0.000230769672653713</t>
  </si>
  <si>
    <t>Yjefn3</t>
  </si>
  <si>
    <t>1.23107086715219</t>
  </si>
  <si>
    <t>0.00982247802116559</t>
  </si>
  <si>
    <t>1.19726789210219</t>
  </si>
  <si>
    <t>5.8436915001919e-16</t>
  </si>
  <si>
    <t>1.18896765408131</t>
  </si>
  <si>
    <t>2.68672471355618e-06</t>
  </si>
  <si>
    <t>1.18583431524896</t>
  </si>
  <si>
    <t>5.15311000162319e-08</t>
  </si>
  <si>
    <t>1.12806462155919</t>
  </si>
  <si>
    <t>1.98698647968087e-06</t>
  </si>
  <si>
    <t>1.12524332434498</t>
  </si>
  <si>
    <t>0.00679447836747304</t>
  </si>
  <si>
    <t>1.11143541791709</t>
  </si>
  <si>
    <t>1.55466186714479e-06</t>
  </si>
  <si>
    <t>1.08329249913684</t>
  </si>
  <si>
    <t>0.0144324573597868</t>
  </si>
  <si>
    <t>Dhtkd1</t>
  </si>
  <si>
    <t>1.08298166713583</t>
  </si>
  <si>
    <t>0.00791582185519206</t>
  </si>
  <si>
    <t>1.06966037966347</t>
  </si>
  <si>
    <t>0.0269860743066859</t>
  </si>
  <si>
    <t>1.06846253816195</t>
  </si>
  <si>
    <t>0.0296025295990757</t>
  </si>
  <si>
    <t>1.06733771853524</t>
  </si>
  <si>
    <t>0.00179759094111857</t>
  </si>
  <si>
    <t>1.06611856678046</t>
  </si>
  <si>
    <t>0.00344683807823816</t>
  </si>
  <si>
    <t>1.06272666280749</t>
  </si>
  <si>
    <t>4.03949157576915e-14</t>
  </si>
  <si>
    <t>1.06012482303942</t>
  </si>
  <si>
    <t>0.0161809881204513</t>
  </si>
  <si>
    <t>1.05149017160371</t>
  </si>
  <si>
    <t>8.51349124766344e-05</t>
  </si>
  <si>
    <t>1.0513802981347</t>
  </si>
  <si>
    <t>0.000478980795868702</t>
  </si>
  <si>
    <t>1.05037919004327</t>
  </si>
  <si>
    <t>0.00650413775768766</t>
  </si>
  <si>
    <t>Slc9b2</t>
  </si>
  <si>
    <t>1.04109066170423</t>
  </si>
  <si>
    <t>0.0448092971906584</t>
  </si>
  <si>
    <t>Tubb1</t>
  </si>
  <si>
    <t>1.03659982781935</t>
  </si>
  <si>
    <t>1.44406718679402e-06</t>
  </si>
  <si>
    <t>1.03591718655267</t>
  </si>
  <si>
    <t>0.000119945524271489</t>
  </si>
  <si>
    <t>1.03292925660952</t>
  </si>
  <si>
    <t>0.00290856407826128</t>
  </si>
  <si>
    <t>1.02865622077906</t>
  </si>
  <si>
    <t>6.58465888971107e-11</t>
  </si>
  <si>
    <t>Rnd1</t>
  </si>
  <si>
    <t>1.01703278645138</t>
  </si>
  <si>
    <t>6.28789247102804e-13</t>
  </si>
  <si>
    <t>1.01700491381892</t>
  </si>
  <si>
    <t>4.51639106602513e-08</t>
  </si>
  <si>
    <t>1.01534353853406</t>
  </si>
  <si>
    <t>0.000154626028894684</t>
  </si>
  <si>
    <t>1.01357491520468</t>
  </si>
  <si>
    <t>0.000666801358095253</t>
  </si>
  <si>
    <t>1.01161366608774</t>
  </si>
  <si>
    <t>0.0443943241383076</t>
  </si>
  <si>
    <t>Hs3st1</t>
  </si>
  <si>
    <t>1.00735215303892</t>
  </si>
  <si>
    <t>4.38554864916173e-24</t>
  </si>
  <si>
    <t>1.00603333349422</t>
  </si>
  <si>
    <t>0.00379870731209749</t>
  </si>
  <si>
    <t>1.00471170213432</t>
  </si>
  <si>
    <t>8.52091516733998e-06</t>
  </si>
  <si>
    <t>Igkv19-93</t>
  </si>
  <si>
    <t>1.00416417568373</t>
  </si>
  <si>
    <t>0.00540024762961233</t>
  </si>
  <si>
    <t>1.00241225612909</t>
  </si>
  <si>
    <t>1.11023341021125e-10</t>
  </si>
  <si>
    <t>1.00095380572415</t>
  </si>
  <si>
    <t>2.78199360744538e-09</t>
  </si>
  <si>
    <t>5.0803494749747e-09</t>
  </si>
  <si>
    <t>0.0210754323829278</t>
  </si>
  <si>
    <t>0.00885923135658175</t>
  </si>
  <si>
    <t>0.000330122630403393</t>
  </si>
  <si>
    <t>2.75059780595316e-17</t>
  </si>
  <si>
    <t>3.38463709921855e-05</t>
  </si>
  <si>
    <t>Prox1</t>
  </si>
  <si>
    <t>0.0234280989788657</t>
  </si>
  <si>
    <t>0.0141516838369236</t>
  </si>
  <si>
    <t>0.0398723497977794</t>
  </si>
  <si>
    <t>Gprc6a</t>
  </si>
  <si>
    <t>2.69085086249897e-07</t>
  </si>
  <si>
    <t>Cd209b</t>
  </si>
  <si>
    <t>0.00973670065497935</t>
  </si>
  <si>
    <t>0.00132895202334341</t>
  </si>
  <si>
    <t>0.0340791943864415</t>
  </si>
  <si>
    <t>0.0318962693716656</t>
  </si>
  <si>
    <t>0.0450259356729539</t>
  </si>
  <si>
    <t>Pknox2</t>
  </si>
  <si>
    <t>1.82966016553377e-15</t>
  </si>
  <si>
    <t>3.62512173960805e-08</t>
  </si>
  <si>
    <t>0.00450390529786543</t>
  </si>
  <si>
    <t>Spsb1</t>
  </si>
  <si>
    <t>1.51005161098534e-11</t>
  </si>
  <si>
    <t>2.80549702569788e-29</t>
  </si>
  <si>
    <t>Muc5ac</t>
  </si>
  <si>
    <t>0.00461019651369755</t>
  </si>
  <si>
    <t>0.00630506899484119</t>
  </si>
  <si>
    <t>6.98611055963715e-05</t>
  </si>
  <si>
    <t>2.81971202709471e-05</t>
  </si>
  <si>
    <t>4.7765788288207e-05</t>
  </si>
  <si>
    <t>3.47709065113491e-05</t>
  </si>
  <si>
    <t>0.0096004273742233</t>
  </si>
  <si>
    <t>0.000135486417910271</t>
  </si>
  <si>
    <t>Klf13</t>
  </si>
  <si>
    <t>1.10348933313812e-19</t>
  </si>
  <si>
    <t>Bpifb1</t>
  </si>
  <si>
    <t>0.00326225718663895</t>
  </si>
  <si>
    <t>0.00128364506961901</t>
  </si>
  <si>
    <t>Corin</t>
  </si>
  <si>
    <t>0.00275089112623985</t>
  </si>
  <si>
    <t>2.00853430064996e-14</t>
  </si>
  <si>
    <t>3.76905345257352e-06</t>
  </si>
  <si>
    <t>3.89215484624886e-15</t>
  </si>
  <si>
    <t>0.0468100561520154</t>
  </si>
  <si>
    <t>0.0434807532680121</t>
  </si>
  <si>
    <t>A2ml1</t>
  </si>
  <si>
    <t>0.000387637686122033</t>
  </si>
  <si>
    <t>1.26159255923668e-32</t>
  </si>
  <si>
    <t>0.000691718071607497</t>
  </si>
  <si>
    <t>2.4692337147614e-29</t>
  </si>
  <si>
    <t>Nr6a1</t>
  </si>
  <si>
    <t>0.00227155803680514</t>
  </si>
  <si>
    <t>Fmo6</t>
  </si>
  <si>
    <t>0.00160121629093409</t>
  </si>
  <si>
    <t>0.00276708233417531</t>
  </si>
  <si>
    <t>0.0479263148075922</t>
  </si>
  <si>
    <t>Zhx3</t>
  </si>
  <si>
    <t>1.16416871596792e-17</t>
  </si>
  <si>
    <t>0.00191251674596139</t>
  </si>
  <si>
    <t>Lrrc2</t>
  </si>
  <si>
    <t>0.00953730245992271</t>
  </si>
  <si>
    <t>Nrap</t>
  </si>
  <si>
    <t>0.0393020340971102</t>
  </si>
  <si>
    <t>3.64522446513736e-19</t>
  </si>
  <si>
    <t>0.000903560294587673</t>
  </si>
  <si>
    <t>3.89522803258896e-58</t>
  </si>
  <si>
    <t>0.00708654295688782</t>
  </si>
  <si>
    <t>9.86000469187638e-05</t>
  </si>
  <si>
    <t>Kcnn3</t>
  </si>
  <si>
    <t>0.0145006540639179</t>
  </si>
  <si>
    <t>0.0482148077415202</t>
  </si>
  <si>
    <t>Adap2</t>
  </si>
  <si>
    <t>4.59417466393818e-14</t>
  </si>
  <si>
    <t>0.00476256345085112</t>
  </si>
  <si>
    <t>Cdv3-ps</t>
  </si>
  <si>
    <t>0.046059144463614</t>
  </si>
  <si>
    <t>0.00636832775939012</t>
  </si>
  <si>
    <t>2.14252695792602e-43</t>
  </si>
  <si>
    <t>0.00542904020984262</t>
  </si>
  <si>
    <t>0.0243875892186196</t>
  </si>
  <si>
    <t>0.0376326392728078</t>
  </si>
  <si>
    <t>Cpt1b</t>
  </si>
  <si>
    <t>0.0486178847250141</t>
  </si>
  <si>
    <t>0.00254926539015511</t>
  </si>
  <si>
    <t>0.037619808160576</t>
  </si>
  <si>
    <t>0.000342684942340652</t>
  </si>
  <si>
    <t>Sox21</t>
  </si>
  <si>
    <t>0.0171983260881134</t>
  </si>
  <si>
    <t>0.00226195007964587</t>
  </si>
  <si>
    <t>1.57031064835072e-05</t>
  </si>
  <si>
    <t>1.49847951920567e-06</t>
  </si>
  <si>
    <t>0.00136628941952681</t>
  </si>
  <si>
    <t>0.0237533193515051</t>
  </si>
  <si>
    <t>0.00367266818697044</t>
  </si>
  <si>
    <t>0.0461578587754542</t>
  </si>
  <si>
    <t>1.6133890182743e-31</t>
  </si>
  <si>
    <t>a</t>
  </si>
  <si>
    <t>0.00397007269529803</t>
  </si>
  <si>
    <t>0.0125785740173752</t>
  </si>
  <si>
    <t>0.0235376221619332</t>
  </si>
  <si>
    <t>0.00772162518561711</t>
  </si>
  <si>
    <t>Adam12</t>
  </si>
  <si>
    <t>0.0018794320451094</t>
  </si>
  <si>
    <t>0.00373638422508863</t>
  </si>
  <si>
    <t>2.68086751870805e-55</t>
  </si>
  <si>
    <t>0.0292308415066949</t>
  </si>
  <si>
    <t>0.0261358490027146</t>
  </si>
  <si>
    <t>Moxd1</t>
  </si>
  <si>
    <t>0.0206705578516943</t>
  </si>
  <si>
    <t>Adprhl1</t>
  </si>
  <si>
    <t>0.000292140667110282</t>
  </si>
  <si>
    <t>0.0200210498408332</t>
  </si>
  <si>
    <t>0.00215303170994582</t>
  </si>
  <si>
    <t>0.000467257456434416</t>
  </si>
  <si>
    <t>5.25311200182472e-10</t>
  </si>
  <si>
    <t>Csrp3</t>
  </si>
  <si>
    <t>0.0431373166903433</t>
  </si>
  <si>
    <t>0.00634920841463346</t>
  </si>
  <si>
    <t>0.0257145182543658</t>
  </si>
  <si>
    <t>2.96412165271703e-05</t>
  </si>
  <si>
    <t>4.36480412416454e-05</t>
  </si>
  <si>
    <t>0.00310281039565494</t>
  </si>
  <si>
    <t>0.000378143114525527</t>
  </si>
  <si>
    <t>0.00273953447051716</t>
  </si>
  <si>
    <t>3.97384507233203e-06</t>
  </si>
  <si>
    <t>1.81300222669935e-10</t>
  </si>
  <si>
    <t>0.000251886886229909</t>
  </si>
  <si>
    <t>Mettl21e</t>
  </si>
  <si>
    <t>8.96355864816425e-06</t>
  </si>
  <si>
    <t>5.5835256913956e-09</t>
  </si>
  <si>
    <t>0.00264585974514645</t>
  </si>
  <si>
    <t>0.0234981088891462</t>
  </si>
  <si>
    <t>0.000787721958419708</t>
  </si>
  <si>
    <t>0.00120291149113672</t>
  </si>
  <si>
    <t>5.63142356984306e-09</t>
  </si>
  <si>
    <t>Gtsf1l</t>
  </si>
  <si>
    <t>0.0433511648082547</t>
  </si>
  <si>
    <t>0.0157064234923858</t>
  </si>
  <si>
    <t>0.0394312457474189</t>
  </si>
  <si>
    <t>0.00180930575102623</t>
  </si>
  <si>
    <t>2.81455342497326e-06</t>
  </si>
  <si>
    <t>0.00251740722043493</t>
  </si>
  <si>
    <t>0.00660836247626999</t>
  </si>
  <si>
    <t>0.0113116808179411</t>
  </si>
  <si>
    <t>0.0390112842365127</t>
  </si>
  <si>
    <t>5.77718267062171e-16</t>
  </si>
  <si>
    <t>Rasgef1c</t>
  </si>
  <si>
    <t>0.0344906253100757</t>
  </si>
  <si>
    <t>0.00155919558540013</t>
  </si>
  <si>
    <t>0.00543892494852547</t>
  </si>
  <si>
    <t>0.011548993497587</t>
  </si>
  <si>
    <t>0.00691484229957074</t>
  </si>
  <si>
    <t>0.00407125526358481</t>
  </si>
  <si>
    <t>0.000115591769131137</t>
  </si>
  <si>
    <t>Cemip</t>
  </si>
  <si>
    <t>0.0344209526981833</t>
  </si>
  <si>
    <t>0.0494004188867944</t>
  </si>
  <si>
    <t>0.025016446836786</t>
  </si>
  <si>
    <t>0.00610150654184053</t>
  </si>
  <si>
    <t>0.00347624106525106</t>
  </si>
  <si>
    <t>0.0308836443162781</t>
  </si>
  <si>
    <t>Tfec</t>
  </si>
  <si>
    <t>2.76417135146214e-09</t>
  </si>
  <si>
    <t>Cyp4a12b</t>
  </si>
  <si>
    <t>3.69710224437622e-05</t>
  </si>
  <si>
    <t>0.0174464580968125</t>
  </si>
  <si>
    <t>0.0204798256085686</t>
  </si>
  <si>
    <t>0.0205414246331604</t>
  </si>
  <si>
    <t>0.0121749288020391</t>
  </si>
  <si>
    <t>Olr1</t>
  </si>
  <si>
    <t>0.000304233170584766</t>
  </si>
  <si>
    <t>0.00378036076749656</t>
  </si>
  <si>
    <t>0.0219579191911914</t>
  </si>
  <si>
    <t>0.0375579944825001</t>
  </si>
  <si>
    <t>0.0061851654355484</t>
  </si>
  <si>
    <t>0.0364636595867268</t>
  </si>
  <si>
    <t>0.00042709531968956</t>
  </si>
  <si>
    <t>0.000701187008163504</t>
  </si>
  <si>
    <t>0.00181025373115769</t>
  </si>
  <si>
    <t>Islr2</t>
  </si>
  <si>
    <t>0.0465941777766181</t>
  </si>
  <si>
    <t>Kcnt2</t>
  </si>
  <si>
    <t>0.0157746623702197</t>
  </si>
  <si>
    <t>Ssu2</t>
  </si>
  <si>
    <t>0.0297443545423626</t>
  </si>
  <si>
    <t>Pln</t>
  </si>
  <si>
    <t>4.85511903148636e-06</t>
  </si>
  <si>
    <t>4.21985115312532e-05</t>
  </si>
  <si>
    <t>0.00105299444106167</t>
  </si>
  <si>
    <t>0.000251333353920375</t>
  </si>
  <si>
    <t>0.0283491892236622</t>
  </si>
  <si>
    <t>Cdh19</t>
  </si>
  <si>
    <t>0.00083180668842364</t>
  </si>
  <si>
    <t>Crhr2</t>
  </si>
  <si>
    <t>0.0190579320009697</t>
  </si>
  <si>
    <t>0.0126132200708999</t>
  </si>
  <si>
    <t>Nkpd1</t>
  </si>
  <si>
    <t>0.0235833535700978</t>
  </si>
  <si>
    <t>5.06363632898452e-05</t>
  </si>
  <si>
    <t>1.69165641127832e-07</t>
  </si>
  <si>
    <t>0.000607659632873368</t>
  </si>
  <si>
    <t>Trex2</t>
  </si>
  <si>
    <t>0.0418942297573417</t>
  </si>
  <si>
    <t>Acp7</t>
  </si>
  <si>
    <t>0.0262497889172725</t>
  </si>
  <si>
    <t>Ccl21e</t>
  </si>
  <si>
    <t>0.0273314579870977</t>
  </si>
  <si>
    <t>0.00257569777608193</t>
  </si>
  <si>
    <t>0.0158064193285844</t>
  </si>
  <si>
    <t>Fzd9</t>
  </si>
  <si>
    <t>0.0311836475069869</t>
  </si>
  <si>
    <t>0.000480145626064121</t>
  </si>
  <si>
    <t>0.0125421623223777</t>
  </si>
  <si>
    <t>Tbx20</t>
  </si>
  <si>
    <t>0.000571183792078021</t>
  </si>
  <si>
    <t>Ear6</t>
  </si>
  <si>
    <t>0.0485387540248082</t>
  </si>
  <si>
    <t>0.00209298610148226</t>
  </si>
  <si>
    <t>4.23339138738443e-05</t>
  </si>
  <si>
    <t>Defb1</t>
  </si>
  <si>
    <t>0.0465109690310804</t>
  </si>
  <si>
    <t>0.0043802446622328</t>
  </si>
  <si>
    <t>6.08245044308402e-28</t>
  </si>
  <si>
    <t>Dusp13b</t>
  </si>
  <si>
    <t>0.0400296528315437</t>
  </si>
  <si>
    <t>Kcna7</t>
  </si>
  <si>
    <t>0.0112556337489161</t>
  </si>
  <si>
    <t>0.0365851263538566</t>
  </si>
  <si>
    <t>0.0170148310196505</t>
  </si>
  <si>
    <t>Cd300ld3</t>
  </si>
  <si>
    <t>0.00187580292617253</t>
  </si>
  <si>
    <t>1.03759240256085e-46</t>
  </si>
  <si>
    <t>0.00986018527404207</t>
  </si>
  <si>
    <t>0.0407631110034374</t>
  </si>
  <si>
    <t>0.00942885514732754</t>
  </si>
  <si>
    <t>0.0057795030960789</t>
  </si>
  <si>
    <t>0.0232648373859407</t>
  </si>
  <si>
    <t>0.0270002784661417</t>
  </si>
  <si>
    <t>6.39638038901478e-06</t>
  </si>
  <si>
    <t>0.0200603661037983</t>
  </si>
  <si>
    <t>1.1259692841666e-06</t>
  </si>
  <si>
    <t>0.0107475518928826</t>
  </si>
  <si>
    <t>0.0229163861218722</t>
  </si>
  <si>
    <t>Speer4f1</t>
  </si>
  <si>
    <t>0.000903346613201229</t>
  </si>
  <si>
    <t>7.25327123200872e-12</t>
  </si>
  <si>
    <t>0.00146007079872611</t>
  </si>
  <si>
    <t>0.0185970847902428</t>
  </si>
  <si>
    <t>Dthd1</t>
  </si>
  <si>
    <t>0.0143225034627286</t>
  </si>
  <si>
    <t>0.00136668439575645</t>
  </si>
  <si>
    <t>0.0163492699499614</t>
  </si>
  <si>
    <t>0.001600669162797</t>
  </si>
  <si>
    <t>0.000364431277374799</t>
  </si>
  <si>
    <t>0.0181191727075708</t>
  </si>
  <si>
    <t>0.00814439017366065</t>
  </si>
  <si>
    <t>0.0411535019369217</t>
  </si>
  <si>
    <t>1.88590524960229e-07</t>
  </si>
  <si>
    <t>Cdh20</t>
  </si>
  <si>
    <t>0.0386251414679125</t>
  </si>
  <si>
    <t>0.00583545786440229</t>
  </si>
  <si>
    <t>7.13447942045435e-05</t>
  </si>
  <si>
    <t>0.00273564018091364</t>
  </si>
  <si>
    <t>2.94243182876937e-221</t>
  </si>
  <si>
    <t>0.00426374683587925</t>
  </si>
  <si>
    <t>Asb12</t>
  </si>
  <si>
    <t>0.00103017885943178</t>
  </si>
  <si>
    <t>3.16033877301028</t>
  </si>
  <si>
    <t>0.000410276626983959</t>
  </si>
  <si>
    <t>2.85098996761389</t>
  </si>
  <si>
    <t>0.0279331610498438</t>
  </si>
  <si>
    <t>Gal3st2c</t>
  </si>
  <si>
    <t>2.64951190875194</t>
  </si>
  <si>
    <t>0.00628379036797678</t>
  </si>
  <si>
    <t>Ighv14-4</t>
  </si>
  <si>
    <t>2.57395836069844</t>
  </si>
  <si>
    <t>3.13913480794436e-08</t>
  </si>
  <si>
    <t>2.50467215472382</t>
  </si>
  <si>
    <t>0.0394704967244985</t>
  </si>
  <si>
    <t>Trav8-2</t>
  </si>
  <si>
    <t>2.44200269394386</t>
  </si>
  <si>
    <t>0.0454675990467881</t>
  </si>
  <si>
    <t>Aipl1</t>
  </si>
  <si>
    <t>2.42031478586107</t>
  </si>
  <si>
    <t>0.00906859441771261</t>
  </si>
  <si>
    <t>2.41907702423538</t>
  </si>
  <si>
    <t>8.18807079195327e-14</t>
  </si>
  <si>
    <t>Fut1</t>
  </si>
  <si>
    <t>2.41833174476949</t>
  </si>
  <si>
    <t>6.93083188973158e-05</t>
  </si>
  <si>
    <t>Ighv1-78</t>
  </si>
  <si>
    <t>2.32872963908008</t>
  </si>
  <si>
    <t>1.29618358200585e-11</t>
  </si>
  <si>
    <t>2.26676390872149</t>
  </si>
  <si>
    <t>1.43912104467111e-09</t>
  </si>
  <si>
    <t>Igkv3-4</t>
  </si>
  <si>
    <t>2.25874504896163</t>
  </si>
  <si>
    <t>3.94303760901876e-11</t>
  </si>
  <si>
    <t>Ecel1</t>
  </si>
  <si>
    <t>2.25464599573059</t>
  </si>
  <si>
    <t>0.0290902642142797</t>
  </si>
  <si>
    <t>Igkv1-99</t>
  </si>
  <si>
    <t>2.1712339293745</t>
  </si>
  <si>
    <t>3.25656742077877e-05</t>
  </si>
  <si>
    <t>2.06535357835522</t>
  </si>
  <si>
    <t>8.58299986532983e-12</t>
  </si>
  <si>
    <t>1.97939055778833</t>
  </si>
  <si>
    <t>0.0343456346254288</t>
  </si>
  <si>
    <t>Ighv1-4</t>
  </si>
  <si>
    <t>1.93289040452806</t>
  </si>
  <si>
    <t>4.72408676269769e-05</t>
  </si>
  <si>
    <t>1.81162555606525</t>
  </si>
  <si>
    <t>0.027461265597925</t>
  </si>
  <si>
    <t>1.78586168034036</t>
  </si>
  <si>
    <t>0.0224874928680441</t>
  </si>
  <si>
    <t>1.76608312611732</t>
  </si>
  <si>
    <t>2.79505742900899e-05</t>
  </si>
  <si>
    <t>Gpr152</t>
  </si>
  <si>
    <t>1.76352754554587</t>
  </si>
  <si>
    <t>0.00250732660886946</t>
  </si>
  <si>
    <t>Frmpd2</t>
  </si>
  <si>
    <t>1.75287858005652</t>
  </si>
  <si>
    <t>0.0200685339872679</t>
  </si>
  <si>
    <t>1.75257301537893</t>
  </si>
  <si>
    <t>0.0443424785106801</t>
  </si>
  <si>
    <t>1.75011679422882</t>
  </si>
  <si>
    <t>0.000535369721452722</t>
  </si>
  <si>
    <t>1.60773647131704</t>
  </si>
  <si>
    <t>0.0290120207775917</t>
  </si>
  <si>
    <t>Igkv6-25</t>
  </si>
  <si>
    <t>1.52228580363166</t>
  </si>
  <si>
    <t>0.0237151472022468</t>
  </si>
  <si>
    <t>1.50530164656323</t>
  </si>
  <si>
    <t>0.045932134964465</t>
  </si>
  <si>
    <t>Saxo4</t>
  </si>
  <si>
    <t>1.47152459753827</t>
  </si>
  <si>
    <t>0.0431430004016153</t>
  </si>
  <si>
    <t>Ighv8-7</t>
  </si>
  <si>
    <t>1.46651252934108</t>
  </si>
  <si>
    <t>0.0477407393562636</t>
  </si>
  <si>
    <t>Gpr33</t>
  </si>
  <si>
    <t>1.43149632221428</t>
  </si>
  <si>
    <t>0.0157734710590374</t>
  </si>
  <si>
    <t>1.42600744340543</t>
  </si>
  <si>
    <t>0.0175980397312853</t>
  </si>
  <si>
    <t>1.40535555391273</t>
  </si>
  <si>
    <t>0.00488746085087087</t>
  </si>
  <si>
    <t>1.39309122735608</t>
  </si>
  <si>
    <t>0.0125642908517525</t>
  </si>
  <si>
    <t>Stfa2l1</t>
  </si>
  <si>
    <t>1.38356036552787</t>
  </si>
  <si>
    <t>0.025527012569734</t>
  </si>
  <si>
    <t>1.38100360853662</t>
  </si>
  <si>
    <t>1.70384738693755e-60</t>
  </si>
  <si>
    <t>1.36928413426573</t>
  </si>
  <si>
    <t>0.0481637620229025</t>
  </si>
  <si>
    <t>Ighv2-4</t>
  </si>
  <si>
    <t>1.36890383859476</t>
  </si>
  <si>
    <t>0.000496954773793494</t>
  </si>
  <si>
    <t>Ighv8-8</t>
  </si>
  <si>
    <t>1.35589710387642</t>
  </si>
  <si>
    <t>3.21739468159164e-20</t>
  </si>
  <si>
    <t>1.35471351184982</t>
  </si>
  <si>
    <t>7.6931075567838e-05</t>
  </si>
  <si>
    <t>1.3325764264051</t>
  </si>
  <si>
    <t>0.0145903724577597</t>
  </si>
  <si>
    <t>Aldh1l2</t>
  </si>
  <si>
    <t>1.31509018402606</t>
  </si>
  <si>
    <t>0.0159816770673982</t>
  </si>
  <si>
    <t>Igkv9-123</t>
  </si>
  <si>
    <t>1.23745054070959</t>
  </si>
  <si>
    <t>8.8035387450764e-06</t>
  </si>
  <si>
    <t>Igkv12-98</t>
  </si>
  <si>
    <t>1.23365089444037</t>
  </si>
  <si>
    <t>0.0023154404150013</t>
  </si>
  <si>
    <t>1.2282241314792</t>
  </si>
  <si>
    <t>0.0172675204622598</t>
  </si>
  <si>
    <t>Gdf6</t>
  </si>
  <si>
    <t>1.2244712551502</t>
  </si>
  <si>
    <t>1.80677209024996e-08</t>
  </si>
  <si>
    <t>1.21987368114305</t>
  </si>
  <si>
    <t>0.0447328662176835</t>
  </si>
  <si>
    <t>Ighv1-50</t>
  </si>
  <si>
    <t>1.20795710975165</t>
  </si>
  <si>
    <t>2.10240916207758e-05</t>
  </si>
  <si>
    <t>Ighv1-43</t>
  </si>
  <si>
    <t>1.1864927746368</t>
  </si>
  <si>
    <t>0.0459559666786153</t>
  </si>
  <si>
    <t>1.18008114756655</t>
  </si>
  <si>
    <t>0.0187414369886964</t>
  </si>
  <si>
    <t>1.17932005585079</t>
  </si>
  <si>
    <t>0.0217844712581157</t>
  </si>
  <si>
    <t>Ccr8</t>
  </si>
  <si>
    <t>1.17370922097151</t>
  </si>
  <si>
    <t>0.0217485496070109</t>
  </si>
  <si>
    <t>Ighv1-53</t>
  </si>
  <si>
    <t>1.13469497786676</t>
  </si>
  <si>
    <t>8.69527426733994e-24</t>
  </si>
  <si>
    <t>Ighv1-69</t>
  </si>
  <si>
    <t>1.12679963854569</t>
  </si>
  <si>
    <t>0.00114243878212901</t>
  </si>
  <si>
    <t>Pcdhga12</t>
  </si>
  <si>
    <t>1.11427236997186</t>
  </si>
  <si>
    <t>0.0289310733901252</t>
  </si>
  <si>
    <t>1.10025886389497</t>
  </si>
  <si>
    <t>0.00554550548899141</t>
  </si>
  <si>
    <t>1.09654102127676</t>
  </si>
  <si>
    <t>0.0117344043068187</t>
  </si>
  <si>
    <t>1.09556061228119</t>
  </si>
  <si>
    <t>0.00710570502038816</t>
  </si>
  <si>
    <t>1.09141293884235</t>
  </si>
  <si>
    <t>0.0011501001557121</t>
  </si>
  <si>
    <t>1.05016436179098</t>
  </si>
  <si>
    <t>0.014057072603488</t>
  </si>
  <si>
    <t>1.00182206994118</t>
  </si>
  <si>
    <t>0.03753453250859</t>
  </si>
  <si>
    <t>3.99161683739734e-06</t>
  </si>
  <si>
    <t>1.54619870817039e-09</t>
  </si>
  <si>
    <t>Cox4i2</t>
  </si>
  <si>
    <t>0.00483209734468464</t>
  </si>
  <si>
    <t>Avpr1a</t>
  </si>
  <si>
    <t>8.64355648818926e-06</t>
  </si>
  <si>
    <t>Trav12-3</t>
  </si>
  <si>
    <t>0.0420336942476449</t>
  </si>
  <si>
    <t>1.49780647077915e-10</t>
  </si>
  <si>
    <t>Igkv12-89</t>
  </si>
  <si>
    <t>0.0424055804721489</t>
  </si>
  <si>
    <t>Smarca1</t>
  </si>
  <si>
    <t>0.00414990021862033</t>
  </si>
  <si>
    <t>0.000362771340380052</t>
  </si>
  <si>
    <t>Ccdc168</t>
  </si>
  <si>
    <t>0.025186367138829</t>
  </si>
  <si>
    <t>0.0314200296478932</t>
  </si>
  <si>
    <t>4.64531711248736e-05</t>
  </si>
  <si>
    <t>5.56156908671153e-05</t>
  </si>
  <si>
    <t>8.67417114660417e-08</t>
  </si>
  <si>
    <t>Slc34a1</t>
  </si>
  <si>
    <t>0.0268545485010374</t>
  </si>
  <si>
    <t>0.0390128124837788</t>
  </si>
  <si>
    <t>1.14350355668989e-05</t>
  </si>
  <si>
    <t>0.00661849146296437</t>
  </si>
  <si>
    <t>Fgf21</t>
  </si>
  <si>
    <t>0.0417050376958129</t>
  </si>
  <si>
    <t>1.95401634002464e-07</t>
  </si>
  <si>
    <t>Ccdc158</t>
  </si>
  <si>
    <t>0.000891002639051867</t>
  </si>
  <si>
    <t>0.000707249792144635</t>
  </si>
  <si>
    <t>0.00224227146170826</t>
  </si>
  <si>
    <t>0.00248420480796979</t>
  </si>
  <si>
    <t>0.00997761334036038</t>
  </si>
  <si>
    <t>0.0402300112975197</t>
  </si>
  <si>
    <t>Or5m9</t>
  </si>
  <si>
    <t>0.0110877328584015</t>
  </si>
  <si>
    <t>0.0321137843409999</t>
  </si>
  <si>
    <t>0.00102962988503344</t>
  </si>
  <si>
    <t>1.44263751580784e-19</t>
  </si>
  <si>
    <t>3.3431178568784</t>
  </si>
  <si>
    <t>0.0215801264618093</t>
  </si>
  <si>
    <t>0.0362033692084305</t>
  </si>
  <si>
    <t>2.78190386523501</t>
  </si>
  <si>
    <t>0.013898444383411</t>
  </si>
  <si>
    <t>0.00991124861011825</t>
  </si>
  <si>
    <t>2.05228105424136</t>
  </si>
  <si>
    <t>0.00162049354337766</t>
  </si>
  <si>
    <t>2.02532296760499</t>
  </si>
  <si>
    <t>0.0169024086333547</t>
  </si>
  <si>
    <t>1.85401023367539</t>
  </si>
  <si>
    <t>0.0081102700182276</t>
  </si>
  <si>
    <t>1.84362354247827</t>
  </si>
  <si>
    <t>0.00549851689632669</t>
  </si>
  <si>
    <t>1.82881804146201</t>
  </si>
  <si>
    <t>0.0481689838089332</t>
  </si>
  <si>
    <t>Serpina16</t>
  </si>
  <si>
    <t>1.80575443552668</t>
  </si>
  <si>
    <t>0.00398754892012596</t>
  </si>
  <si>
    <t>Rpl17-ps8</t>
  </si>
  <si>
    <t>1.74541205543536</t>
  </si>
  <si>
    <t>0.0447507658130474</t>
  </si>
  <si>
    <t>1.64915181182488</t>
  </si>
  <si>
    <t>0.0430017193106678</t>
  </si>
  <si>
    <t>Prom2</t>
  </si>
  <si>
    <t>1.59143480950624</t>
  </si>
  <si>
    <t>0.00198732331087127</t>
  </si>
  <si>
    <t>1.55161335424898</t>
  </si>
  <si>
    <t>0.0401230811089271</t>
  </si>
  <si>
    <t>1.53369483102604</t>
  </si>
  <si>
    <t>0.0470519371200619</t>
  </si>
  <si>
    <t>1.4367026947282</t>
  </si>
  <si>
    <t>0.0210604256477463</t>
  </si>
  <si>
    <t>1.38468628295941</t>
  </si>
  <si>
    <t>0.0150372807838169</t>
  </si>
  <si>
    <t>Adgrg2</t>
  </si>
  <si>
    <t>1.32351310184777</t>
  </si>
  <si>
    <t>0.0428828210154226</t>
  </si>
  <si>
    <t>1.31578004778723</t>
  </si>
  <si>
    <t>0.0251700297615621</t>
  </si>
  <si>
    <t>1.28875483549882</t>
  </si>
  <si>
    <t>0.0300489826459141</t>
  </si>
  <si>
    <t>1.20987589849089</t>
  </si>
  <si>
    <t>0.0251952170434747</t>
  </si>
  <si>
    <t>1.18605265615812</t>
  </si>
  <si>
    <t>0.0105006181437443</t>
  </si>
  <si>
    <t>Hs6st3</t>
  </si>
  <si>
    <t>1.16402005065299</t>
  </si>
  <si>
    <t>0.0210422602937078</t>
  </si>
  <si>
    <t>1.15026331729927</t>
  </si>
  <si>
    <t>0.0268732114874335</t>
  </si>
  <si>
    <t>Hs6st2</t>
  </si>
  <si>
    <t>1.08512974295157</t>
  </si>
  <si>
    <t>0.0494547695869329</t>
  </si>
  <si>
    <t>1.06838950235931</t>
  </si>
  <si>
    <t>0.00553941115229775</t>
  </si>
  <si>
    <t>1.06201018442761</t>
  </si>
  <si>
    <t>0.00359099436628268</t>
  </si>
  <si>
    <t>1.04157998985135</t>
  </si>
  <si>
    <t>0.0111985188476603</t>
  </si>
  <si>
    <t>1.02074004774554</t>
  </si>
  <si>
    <t>0.0239906633714804</t>
  </si>
  <si>
    <t>Ushbp1</t>
  </si>
  <si>
    <t>0.0274433007687833</t>
  </si>
  <si>
    <t>0.0076284951560935</t>
  </si>
  <si>
    <t>0.0295854124545372</t>
  </si>
  <si>
    <t>0.0287181053472474</t>
  </si>
  <si>
    <t>Cacnb2</t>
  </si>
  <si>
    <t>0.00965727119048179</t>
  </si>
  <si>
    <t>Nps</t>
  </si>
  <si>
    <t>0.0313455152752231</t>
  </si>
  <si>
    <t>0.0355231584808499</t>
  </si>
  <si>
    <t>Pou2f3</t>
  </si>
  <si>
    <t>0.0450855255064853</t>
  </si>
  <si>
    <t>Speer4a2</t>
  </si>
  <si>
    <t>0.0417637897506076</t>
  </si>
  <si>
    <t>Fam149a</t>
  </si>
  <si>
    <t>0.00749268424248327</t>
  </si>
  <si>
    <t>Hephl1</t>
  </si>
  <si>
    <t>0.0494224397380126</t>
  </si>
  <si>
    <t>Dppa5a</t>
  </si>
  <si>
    <t>0.0104376029554417</t>
  </si>
  <si>
    <t>0.00581068892880615</t>
  </si>
  <si>
    <t>0.0391866113326937</t>
  </si>
  <si>
    <t>Cldn9</t>
  </si>
  <si>
    <t>0.0364215768581681</t>
  </si>
  <si>
    <t>Zdhhc15</t>
  </si>
  <si>
    <t>0.0105392540985878</t>
  </si>
  <si>
    <t>0.00797699299714759</t>
  </si>
  <si>
    <t>0.00235884360559095</t>
  </si>
  <si>
    <t>0.0207238474512687</t>
  </si>
  <si>
    <t>pvalue</t>
  </si>
  <si>
    <t>gene description</t>
  </si>
  <si>
    <t>PCOOCKKC_00533</t>
  </si>
  <si>
    <t>1.56852990329148</t>
  </si>
  <si>
    <t>0.00054591199423004</t>
  </si>
  <si>
    <t>hypothetical protein</t>
  </si>
  <si>
    <t>PCOOCKKC_00908</t>
  </si>
  <si>
    <t>1.53538889506544</t>
  </si>
  <si>
    <t>0.0418044680429149</t>
  </si>
  <si>
    <t>PCOOCKKC_01524</t>
  </si>
  <si>
    <t>1.48117821602885</t>
  </si>
  <si>
    <t>3.58603188251612e-11</t>
  </si>
  <si>
    <t>2-hydroxyhexa-2%2C4-dienoate hydratase</t>
  </si>
  <si>
    <t>PCOOCKKC_01523</t>
  </si>
  <si>
    <t>1.44462746284099</t>
  </si>
  <si>
    <t>2.24047226750548e-10</t>
  </si>
  <si>
    <t>L-2-hydroxyisocaproate dehydrogenase</t>
  </si>
  <si>
    <t>PCOOCKKC_01789</t>
  </si>
  <si>
    <t>1.37225555293705</t>
  </si>
  <si>
    <t>3.63494865720541e-11</t>
  </si>
  <si>
    <t>putative amino acid permease YhdG</t>
  </si>
  <si>
    <t>PCOOCKKC_00159</t>
  </si>
  <si>
    <t>1.34054332934883</t>
  </si>
  <si>
    <t>0.0316904295594136</t>
  </si>
  <si>
    <t>PCOOCKKC_01790</t>
  </si>
  <si>
    <t>1.21249615953272</t>
  </si>
  <si>
    <t>5.48683784320219e-13</t>
  </si>
  <si>
    <t>Isoleucine 2-epimerase</t>
  </si>
  <si>
    <t>PCOOCKKC_02015</t>
  </si>
  <si>
    <t>1.19285026450898</t>
  </si>
  <si>
    <t>0.00275669558734646</t>
  </si>
  <si>
    <t>L-cystine-binding protein FliY</t>
  </si>
  <si>
    <t>PCOOCKKC_01519</t>
  </si>
  <si>
    <t>1.13347422416479</t>
  </si>
  <si>
    <t>0.029796161398679</t>
  </si>
  <si>
    <t>IS30 family transposase ISHahy10</t>
  </si>
  <si>
    <t>PCOOCKKC_01784</t>
  </si>
  <si>
    <t>1.11871128480339</t>
  </si>
  <si>
    <t>4.39460235952698e-07</t>
  </si>
  <si>
    <t>PCOOCKKC_01598</t>
  </si>
  <si>
    <t>1.11424065220817</t>
  </si>
  <si>
    <t>2.43511259174478e-32</t>
  </si>
  <si>
    <t>D-lactate dehydrogenase</t>
  </si>
  <si>
    <t>PCOOCKKC_02014</t>
  </si>
  <si>
    <t>1.07480985076861</t>
  </si>
  <si>
    <t>1.04598329291388e-19</t>
  </si>
  <si>
    <t>putative succinyl-diaminopimelate desuccinylase</t>
  </si>
  <si>
    <t>PCOOCKKC_01820</t>
  </si>
  <si>
    <t>0.047905667705981</t>
  </si>
  <si>
    <t>PCOOCKKC_01916</t>
  </si>
  <si>
    <t>0.00886469790566811</t>
  </si>
  <si>
    <t>ID</t>
  </si>
  <si>
    <t>m/z</t>
  </si>
  <si>
    <t>Retention time (min)</t>
  </si>
  <si>
    <t>Ion mode</t>
  </si>
  <si>
    <t>Metabolites</t>
  </si>
  <si>
    <t>cid</t>
  </si>
  <si>
    <t>cidlink</t>
  </si>
  <si>
    <t>HMDB</t>
  </si>
  <si>
    <t>METLIN</t>
  </si>
  <si>
    <t>Lipidmaps</t>
  </si>
  <si>
    <t>ChEBI</t>
  </si>
  <si>
    <t>KEGG</t>
  </si>
  <si>
    <t>ID Annotation</t>
  </si>
  <si>
    <t>Annotation</t>
  </si>
  <si>
    <t>PubChem</t>
  </si>
  <si>
    <t>CAS</t>
  </si>
  <si>
    <t>smiles</t>
  </si>
  <si>
    <t>InChIKey</t>
  </si>
  <si>
    <t>Super Class</t>
  </si>
  <si>
    <t>Class</t>
  </si>
  <si>
    <t>Sub Class</t>
  </si>
  <si>
    <t>level</t>
  </si>
  <si>
    <t>Score</t>
  </si>
  <si>
    <t>Isotope Similarity</t>
  </si>
  <si>
    <t>Fragmentation Score</t>
  </si>
  <si>
    <t>Fragment Ions</t>
  </si>
  <si>
    <t>Adducts</t>
  </si>
  <si>
    <t>Formula</t>
  </si>
  <si>
    <t>Mass Error (ppm)</t>
  </si>
  <si>
    <t>VIP</t>
  </si>
  <si>
    <t>Average(Queuine)</t>
  </si>
  <si>
    <t>Average(Control)</t>
  </si>
  <si>
    <t>q-value</t>
  </si>
  <si>
    <t>FT06629PR</t>
  </si>
  <si>
    <t>pos</t>
  </si>
  <si>
    <t>Penicilloic acid</t>
  </si>
  <si>
    <t>HMDB0060617</t>
  </si>
  <si>
    <t>CC1(C)SC(NC1C(O)=O)C(NC(=O)CC1=CC=CC=C1)C(O)=O</t>
  </si>
  <si>
    <t>HCYWNSXLUZRKJX-UHFFFAOYSA-N</t>
  </si>
  <si>
    <t>Organic acids and derivatives</t>
  </si>
  <si>
    <t>Carboxylic acids and derivatives</t>
  </si>
  <si>
    <t>Amino acids, peptides, and analogues</t>
  </si>
  <si>
    <t>Level 2</t>
  </si>
  <si>
    <t/>
  </si>
  <si>
    <t>M+H</t>
  </si>
  <si>
    <t>C16H20N2O5S</t>
  </si>
  <si>
    <t>FT02408NR</t>
  </si>
  <si>
    <t>neg</t>
  </si>
  <si>
    <t>Cysteine-S-sulfate</t>
  </si>
  <si>
    <t>HMDB0000731</t>
  </si>
  <si>
    <t>C05824</t>
  </si>
  <si>
    <t>ko00270</t>
  </si>
  <si>
    <t>Cysteine and methionine metabolism</t>
  </si>
  <si>
    <t>1637-71-4</t>
  </si>
  <si>
    <t>N[C@@H](CSS(O)(=O)=O)C(O)=O</t>
  </si>
  <si>
    <t>NOKPBJYHPHHWAN-REOHCLBHSA-N</t>
  </si>
  <si>
    <t>Level 4</t>
  </si>
  <si>
    <t>M-H</t>
  </si>
  <si>
    <t>C3H7NO5S2</t>
  </si>
  <si>
    <t>FT07997NR</t>
  </si>
  <si>
    <t>Cyclomammein</t>
  </si>
  <si>
    <t>HMDB0030711</t>
  </si>
  <si>
    <t>30390-03-5</t>
  </si>
  <si>
    <t>CCCC1=CC(=O)OC2=C(C(=O)CC(C)C)C(O)=C3CC(OC3=C12)C(C)(C)O</t>
  </si>
  <si>
    <t>TVYLJAPSHFFCMT-UHFFFAOYSA-N</t>
  </si>
  <si>
    <t>Phenylpropanoids and polyketides</t>
  </si>
  <si>
    <t>Coumarins and derivatives</t>
  </si>
  <si>
    <t>Furanocoumarins</t>
  </si>
  <si>
    <t>193.0993, 202.3664, 202.3859, 247.2355, 256.0367, 257.0443, 305.2242, 337.1969, 369.0566, 369.1689</t>
  </si>
  <si>
    <t>M-H2O-H</t>
  </si>
  <si>
    <t>C22H28O6</t>
  </si>
  <si>
    <t>FT07583NR</t>
  </si>
  <si>
    <t>Sambubiose</t>
  </si>
  <si>
    <t>HMDB0029883</t>
  </si>
  <si>
    <t>26388-68-1</t>
  </si>
  <si>
    <t>OCC1OC(O)C(OC2OCC(O)C(O)C2O)C(O)C1O</t>
  </si>
  <si>
    <t>BUEBVQCTEJTADB-UHFFFAOYSA-N</t>
  </si>
  <si>
    <t>Organic oxygen compounds</t>
  </si>
  <si>
    <t>Organooxygen compounds</t>
  </si>
  <si>
    <t>Carbohydrates and carbohydrate conjugates</t>
  </si>
  <si>
    <t>Level 1</t>
  </si>
  <si>
    <t>242.0796, 242.1216, 259.0227, 339.0926, 356.7575, 356.9977, 357.1037, 357.1870, 357.4777, 358.1064</t>
  </si>
  <si>
    <t>M+FA-H</t>
  </si>
  <si>
    <t>C11H20O10</t>
  </si>
  <si>
    <t>FT00060NR</t>
  </si>
  <si>
    <t>Nitrogen dioxide</t>
  </si>
  <si>
    <t>HMDB0255649</t>
  </si>
  <si>
    <t>[O]N=O</t>
  </si>
  <si>
    <t>JCXJVPUVTGWSNB-UHFFFAOYSA-N</t>
  </si>
  <si>
    <t>Homogeneous non-metal compounds</t>
  </si>
  <si>
    <t>Other non-metal organides</t>
  </si>
  <si>
    <t>Other non-metal oxides</t>
  </si>
  <si>
    <t>M+Cl</t>
  </si>
  <si>
    <t>NO2</t>
  </si>
  <si>
    <t>FT16864NR</t>
  </si>
  <si>
    <t>PGP(i-13:0/PGJ2)</t>
  </si>
  <si>
    <t>HMDB0274921</t>
  </si>
  <si>
    <t>CCCCC[C@H](O)\C=C\[C@@H]1[C@@H](C\C=C/CCCC(=O)O[C@H](COC(=O)CCCCCCCCCC(C)C)COP(O)(=O)OC[C@@H](O)COP(O)(O)=O)C=CC1=O</t>
  </si>
  <si>
    <t>VIYGERNNFGYRGG-ULXRDQAASA-N</t>
  </si>
  <si>
    <t>Lipids and lipid-like molecules</t>
  </si>
  <si>
    <t>Fatty Acyls</t>
  </si>
  <si>
    <t>Eicosanoids</t>
  </si>
  <si>
    <t>524.7952, 547.2195, 565.2297, 637.2881, 738.0385, 738.1820, 836.5367, 837.3903, 837.5357, 859.1502</t>
  </si>
  <si>
    <t>C39H68O15P2</t>
  </si>
  <si>
    <t>FT05028PR</t>
  </si>
  <si>
    <t>Acadesine</t>
  </si>
  <si>
    <t>HMDB0062179</t>
  </si>
  <si>
    <t>2627-69-2</t>
  </si>
  <si>
    <t>NC(=O)C1=C(N)N(C=N1)[C@@H]1O[C@H](CO)[C@@H](O)[C@H]1O</t>
  </si>
  <si>
    <t>RTRQQBHATOEIAF-UUOKFMHZSA-N</t>
  </si>
  <si>
    <t>Nucleosides, nucleotides, and analogues</t>
  </si>
  <si>
    <t>Imidazole ribonucleosides and ribonucleotides</t>
  </si>
  <si>
    <t>Unclassified</t>
  </si>
  <si>
    <t>M+K</t>
  </si>
  <si>
    <t>C9H14N4O5</t>
  </si>
  <si>
    <t>FT01378NR</t>
  </si>
  <si>
    <t>Pyrophosphate</t>
  </si>
  <si>
    <t>HMDB0000250</t>
  </si>
  <si>
    <t>C00013</t>
  </si>
  <si>
    <t>ko00190,ko05012,ko05022</t>
  </si>
  <si>
    <t>Oxidative phosphorylation|Parkinson disease|Pathways of neurodegeneration - multiple diseases</t>
  </si>
  <si>
    <t>14000-31-8</t>
  </si>
  <si>
    <t>OP(O)(=O)OP(O)(O)=O</t>
  </si>
  <si>
    <t>XPPKVPWEQAFLFU-UHFFFAOYSA-N</t>
  </si>
  <si>
    <t>Non-metal oxoanionic compounds</t>
  </si>
  <si>
    <t>Non-metal pyrophosphates</t>
  </si>
  <si>
    <t>H4O7P2</t>
  </si>
  <si>
    <t>FT09047PR</t>
  </si>
  <si>
    <t>2-Hydroxy-3-[(2-carboxyethyl)thio]-3-[2-(8-phenyloctyl)phenyl]propanoic acid</t>
  </si>
  <si>
    <t>HMDB0245143</t>
  </si>
  <si>
    <t>OC(C(SCCC(O)=O)C1=CC=CC=C1CCCCCCCCC1=CC=CC=C1)C(O)=O</t>
  </si>
  <si>
    <t>PZIFPMYXXCAOCC-UHFFFAOYSA-N</t>
  </si>
  <si>
    <t>Phenylpropanoic acids</t>
  </si>
  <si>
    <t>279.1080, 313.1636, 369.1503, 392.2575, 392.3202, 397.1916, 441.0662, 441.0937, 441.2089, 442.2132</t>
  </si>
  <si>
    <t>M+H-H2O</t>
  </si>
  <si>
    <t>C26H34O5S</t>
  </si>
  <si>
    <t>FT05610NR</t>
  </si>
  <si>
    <t>Lenalidomide</t>
  </si>
  <si>
    <t>HMDB0014623</t>
  </si>
  <si>
    <t>191732-72-6</t>
  </si>
  <si>
    <t>NC1=CC=CC2=C1CN(C1CCC(=O)NC1=O)C2=O</t>
  </si>
  <si>
    <t>GOTYRUGSSMKFNF-UHFFFAOYSA-N</t>
  </si>
  <si>
    <t>Organoheterocyclic compounds</t>
  </si>
  <si>
    <t>Isoindoles and derivatives</t>
  </si>
  <si>
    <t>Isoindolines</t>
  </si>
  <si>
    <t>C13H13N3O3</t>
  </si>
  <si>
    <t>FT10240PR</t>
  </si>
  <si>
    <t>Asulacrine</t>
  </si>
  <si>
    <t>HMDB0248679</t>
  </si>
  <si>
    <t>CNC(=O)C1=CC=CC2=C1N=C1C(C)=CC=CC1=C2NC1=C(OC)C=C(NS(C)(=O)=O)C=C1</t>
  </si>
  <si>
    <t>TWHSQQYCDVSBRK-UHFFFAOYSA-N</t>
  </si>
  <si>
    <t>Quinolines and derivatives</t>
  </si>
  <si>
    <t>Benzoquinolines</t>
  </si>
  <si>
    <t>Level 3</t>
  </si>
  <si>
    <t>392.0151, 392.0677, 392.1126, 393.1386, 453.2993, 454.3029, 465.1602, 472.3109, 482.1871, 482.2876</t>
  </si>
  <si>
    <t>M+NH4</t>
  </si>
  <si>
    <t>C24H24N4O4S</t>
  </si>
  <si>
    <t>FT02127NR</t>
  </si>
  <si>
    <t>Garcinia acid</t>
  </si>
  <si>
    <t>HMDB0031159</t>
  </si>
  <si>
    <t>27750-10-3</t>
  </si>
  <si>
    <t>OC(C(O)=O)C(O)(CC(O)=O)C(O)=O</t>
  </si>
  <si>
    <t>ZMJBYMUCKBYSCP-UHFFFAOYSA-N</t>
  </si>
  <si>
    <t>Tricarboxylic acids and derivatives</t>
  </si>
  <si>
    <t>C6H8O8</t>
  </si>
  <si>
    <t>FT05646NR</t>
  </si>
  <si>
    <t>N-Demethylpromethazine</t>
  </si>
  <si>
    <t>37707-23-6</t>
  </si>
  <si>
    <t>CC(CN1C2=CC=CC=C2SC3=CC=CC=C31)NC</t>
  </si>
  <si>
    <t>IJOZCCILCJIHOA-UHFFFAOYSA-N</t>
  </si>
  <si>
    <t>Benzothiazines</t>
  </si>
  <si>
    <t>Phenothiazines</t>
  </si>
  <si>
    <t>C16H18N2S</t>
  </si>
  <si>
    <t>FT05595NR</t>
  </si>
  <si>
    <t>2,15,16-trihydroxy palmitic acid</t>
  </si>
  <si>
    <t>LMFA01050099</t>
  </si>
  <si>
    <t>C(CCCCCC(O)O)CCCCCCCC(O)C(=O)O</t>
  </si>
  <si>
    <t>IJBFCIWULVHRPT-UHFFFAOYSA-N</t>
  </si>
  <si>
    <t>Fatty acids and conjugates</t>
  </si>
  <si>
    <t>C16H32O5</t>
  </si>
  <si>
    <t>FT12381NR</t>
  </si>
  <si>
    <t>AKOS032948299</t>
  </si>
  <si>
    <t>COc1ccc(CCOC2OC(CO)C(OC(=O)/C=C/c3ccc(O)c(OC)c3)C(O)C2O)cc1O</t>
  </si>
  <si>
    <t>ZSTDWUNTJMTTBI-VMPITWQZSA-N</t>
  </si>
  <si>
    <t>Cinnamic acids and derivatives</t>
  </si>
  <si>
    <t>Hydroxycinnamic acids and derivatives</t>
  </si>
  <si>
    <t>168.8597, 202.2475, 237.0769, 266.9461, 396.3661, 396.4251, 398.0382, 408.6539, 437.1811, 505.1703</t>
  </si>
  <si>
    <t>C25H30O11</t>
  </si>
  <si>
    <t>FT12200PR</t>
  </si>
  <si>
    <t>Fimasartan</t>
  </si>
  <si>
    <t>HMDB0252259</t>
  </si>
  <si>
    <t>CCCCC1=NC(C)=C(CC(=S)N(C)C)C(=O)N1CC1=CC=C(C=C1)C1=C(C=CC=C1)C1=NN=NN1</t>
  </si>
  <si>
    <t>AMEROGPZOLAFBN-UHFFFAOYSA-N</t>
  </si>
  <si>
    <t>Benzenoids</t>
  </si>
  <si>
    <t>Benzene and substituted derivatives</t>
  </si>
  <si>
    <t>Biphenyls and derivatives</t>
  </si>
  <si>
    <t>391.7661, 433.1329, 451.1443, 505.1536, 523.1621, 523.3032, 531.8224, 540.1920, 540.2865, 540.3342</t>
  </si>
  <si>
    <t>C27H31N7OS</t>
  </si>
  <si>
    <t>FT14993PR</t>
  </si>
  <si>
    <t>H-Gly-Arg-Gly-Asp-D-Ser-Pro-OH</t>
  </si>
  <si>
    <t>HMDB0253013</t>
  </si>
  <si>
    <t>NCC(=O)NC(CCCN=C(N)N)C(=O)NCC(=O)NC(CC(O)=O)C(=O)NC(CO)C(=O)N1CCCC1C(O)=O</t>
  </si>
  <si>
    <t>NTEDOEBWPRVVSG-UHFFFAOYSA-N</t>
  </si>
  <si>
    <t>C22H37N9O10</t>
  </si>
  <si>
    <t>FT08337PR</t>
  </si>
  <si>
    <t>10,10-Bis(pyridin-4-ylmethyl)anthracen-9-one</t>
  </si>
  <si>
    <t>HMDB0259926</t>
  </si>
  <si>
    <t>C13779</t>
  </si>
  <si>
    <t>O=C1C2=CC=CC=C2C(CC2=CC=NC=C2)(CC2=CC=NC=C2)C2=CC=CC=C12</t>
  </si>
  <si>
    <t>KHJFBUUFMUBONL-UHFFFAOYSA-N</t>
  </si>
  <si>
    <t>Anthracenes</t>
  </si>
  <si>
    <t>343.1010, 392.3333, 392.4244, 392.4859, 392.5483, 392.5963, 414.9916, 415.1209, 415.1882, 415.2472</t>
  </si>
  <si>
    <t>C26H20N2O</t>
  </si>
  <si>
    <t>FT05564PR</t>
  </si>
  <si>
    <t>Tetranor-PGD1</t>
  </si>
  <si>
    <t>LMFA03010215</t>
  </si>
  <si>
    <t>[C@H]1(/C=C/[C@@H](O)CCCCC)C(=O)C[C@H](O)[C@@H]1CCC(=O)O</t>
  </si>
  <si>
    <t>WWXNENYSZDYEHL-GLANRUKVSA-N</t>
  </si>
  <si>
    <t>Fatty alcohols</t>
  </si>
  <si>
    <t>209.7491, 243.9981, 247.2607, 270.1136, 299.1853, 316.1188, 316.1594, 316.2847, 338.9667, 339.5094</t>
  </si>
  <si>
    <t>C16H26O5</t>
  </si>
  <si>
    <t>FT13292NR</t>
  </si>
  <si>
    <t>Armochaetoglasin J</t>
  </si>
  <si>
    <t>LMPK11000031</t>
  </si>
  <si>
    <t>[C@@H]1(C)[C@](O)(C)[C@@H](O)[C@@H]2C=CC[C@H](C)C=C(C)C(=O)C(=O)CCC(=O)[C@@]32C(=O)N[C@@H](CC2=CNC4C=CC=CC2=4)[C@]13[H]</t>
  </si>
  <si>
    <t>NUUDIFNQOQIYAB-GNNSKLCBSA-N</t>
  </si>
  <si>
    <t>345.1558, 390.1830, 396.6444, 396.7181, 396.7686, 415.8592, 417.2154, 470.1316, 545.2607, 545.3567</t>
  </si>
  <si>
    <t>C32H38N2O6</t>
  </si>
  <si>
    <t>FT04080PR</t>
  </si>
  <si>
    <t>Streptidine</t>
  </si>
  <si>
    <t>HMDB0258506</t>
  </si>
  <si>
    <t>NC(=N)NC1C(O)C(O)C(O)C(NC(N)=N)C1O</t>
  </si>
  <si>
    <t>MSXMXWJPFIDEMT-UHFFFAOYSA-N</t>
  </si>
  <si>
    <t>Alcohols and polyols</t>
  </si>
  <si>
    <t>C8H18N6O4</t>
  </si>
  <si>
    <t>FT04646NR</t>
  </si>
  <si>
    <t>Polyribosylribitolphosphate</t>
  </si>
  <si>
    <t>HMDB0249913</t>
  </si>
  <si>
    <t>OCC(O)C(O)C(O)COP(O)(O)=O</t>
  </si>
  <si>
    <t>VJDOAZKNBQCAGE-UHFFFAOYSA-N</t>
  </si>
  <si>
    <t>170.0939, 177.6319, 179.0553, 202.7754, 202.7985, 233.6992, 247.7151, 247.7447, 277.0330, 295.7160</t>
  </si>
  <si>
    <t>C5H13O8P</t>
  </si>
  <si>
    <t>FT08216PR</t>
  </si>
  <si>
    <t>dermatan L-iduronate</t>
  </si>
  <si>
    <t>HMDB0060470</t>
  </si>
  <si>
    <t>CO[C@@H]1O[C@H](CO)[C@H](O)[C@H](O[C@@H]2O[C@H]([C@@H](C)[C@H](O)[C@H]2O)C(O)=O)[C@H]1N=C(C)O</t>
  </si>
  <si>
    <t>CQQZQIXOOJJXET-XRJMVXHISA-N</t>
  </si>
  <si>
    <t>354.6181, 361.1131, 391.8923, 391.9917, 392.0512, 392.0971, 393.1404, 410.1022, 410.1653, 410.2289</t>
  </si>
  <si>
    <t>C16H27NO11</t>
  </si>
  <si>
    <t>FT08935NR</t>
  </si>
  <si>
    <t>His-His-Gly</t>
  </si>
  <si>
    <t>C1=C(NC=N1)CC(C(=O)NC(CC2=CN=CN2)C(=O)NCC(=O)O)N</t>
  </si>
  <si>
    <t>JIUYRPFQJJRSJB-QWRGUYRKSA-N</t>
  </si>
  <si>
    <t>C14H19N7O4</t>
  </si>
  <si>
    <t>FT11972PR</t>
  </si>
  <si>
    <t>Austalide D</t>
  </si>
  <si>
    <t>HMDB0031140</t>
  </si>
  <si>
    <t>81543-04-6</t>
  </si>
  <si>
    <t>COC1=C2C(=O)OCC2=C(C)C2=C1CC1C(C)(CC(O)C34OC(CC(OC(C)=O)C13C)(OC)OC4(C)C)O2</t>
  </si>
  <si>
    <t>WDGSJYYXVXQQHP-UHFFFAOYSA-N</t>
  </si>
  <si>
    <t>Benzopyrans</t>
  </si>
  <si>
    <t>1-benzopyrans</t>
  </si>
  <si>
    <t>253.7217, 391.7212, 391.8059, 391.8637, 461.1768, 532.7668, 533.2356, 533.4241, 533.8184, 534.2408</t>
  </si>
  <si>
    <t>C28H36O10</t>
  </si>
  <si>
    <t>FT06240PR</t>
  </si>
  <si>
    <t>PGF1alpha</t>
  </si>
  <si>
    <t>HMDB0002685</t>
  </si>
  <si>
    <t>LMFA03010137</t>
  </si>
  <si>
    <t>C06475</t>
  </si>
  <si>
    <t>745-62-0</t>
  </si>
  <si>
    <t>[C@H]1(/C=C/[C@@H](O)CCCCC)[C@H](O)C[C@H](O)[C@@H]1CCCCCCC(=O)O</t>
  </si>
  <si>
    <t>DZUXGQBLFALXCR-CDIPTNKSSA-N</t>
  </si>
  <si>
    <t>C20H36O5</t>
  </si>
  <si>
    <t>FT01410NR</t>
  </si>
  <si>
    <t>serine-glyoxylate</t>
  </si>
  <si>
    <t>HMDB0258250</t>
  </si>
  <si>
    <t>NC(COC(=O)C=O)C(O)=O</t>
  </si>
  <si>
    <t>DDJZHSIJBRDBFD-UHFFFAOYSA-N</t>
  </si>
  <si>
    <t>C5H7NO5</t>
  </si>
  <si>
    <t>FT09818PR</t>
  </si>
  <si>
    <t>Glipizide</t>
  </si>
  <si>
    <t>HMDB0015200</t>
  </si>
  <si>
    <t>C07021</t>
  </si>
  <si>
    <t>29094-61-9</t>
  </si>
  <si>
    <t>CC1=CN=C(C=N1)C(=O)NCCC1=CC=C(C=C1)S(=O)(=O)NC(=O)NC1CCCCC1</t>
  </si>
  <si>
    <t>ZJJXGWJIGJFDTL-UHFFFAOYSA-N</t>
  </si>
  <si>
    <t>Benzenesulfonamides</t>
  </si>
  <si>
    <t>351.0743, 361.1129, 379.1229, 391.5303, 391.6190, 391.6906, 433.1324, 451.1457, 468.1710, 468.2309</t>
  </si>
  <si>
    <t>M+Na</t>
  </si>
  <si>
    <t>C21H27N5O4S</t>
  </si>
  <si>
    <t>FT10480NR</t>
  </si>
  <si>
    <t>1,2-Diphenyl-4-(2''-phenylsulfinethyl)-3,5-pyrazolidinedione</t>
  </si>
  <si>
    <t>HMDB0248909</t>
  </si>
  <si>
    <t>OC1=C(CCS(=O)C2=CC=CC=C2)C(=O)N(N1C1=CC=CC=C1)C1=CC=CC=C1</t>
  </si>
  <si>
    <t>AUMHDRMJJNZTPB-UHFFFAOYSA-N</t>
  </si>
  <si>
    <t>Azoles</t>
  </si>
  <si>
    <t>Pyrazoles</t>
  </si>
  <si>
    <t>179.0560, 221.0678, 247.7702, 247.8249, 397.5128, 397.5756, 397.6240, 432.6560, 439.0861, 458.3548</t>
  </si>
  <si>
    <t>C23H20N2O3S</t>
  </si>
  <si>
    <t>FT01684NR</t>
  </si>
  <si>
    <t>Glycerophosphoric acid</t>
  </si>
  <si>
    <t>HMDB0252849</t>
  </si>
  <si>
    <t>C03189</t>
  </si>
  <si>
    <t>57-03-4</t>
  </si>
  <si>
    <t>OCC(O)COP(O)(O)=O</t>
  </si>
  <si>
    <t>AWUCVROLDVIAJX-UHFFFAOYSA-N</t>
  </si>
  <si>
    <t>Glycerophospholipids</t>
  </si>
  <si>
    <t>Glycerophosphates</t>
  </si>
  <si>
    <t>C3H9O6P</t>
  </si>
  <si>
    <t>FT08301NR</t>
  </si>
  <si>
    <t>Pyridate</t>
  </si>
  <si>
    <t>HMDB0256961</t>
  </si>
  <si>
    <t>C18803</t>
  </si>
  <si>
    <t>55512-33-9</t>
  </si>
  <si>
    <t>CCCCCCCCSC(=O)OC1=CC(Cl)=NN=C1C1=CC=CC=C1</t>
  </si>
  <si>
    <t>JTZCTMAVMHRNTR-UHFFFAOYSA-N</t>
  </si>
  <si>
    <t>Diazines</t>
  </si>
  <si>
    <t>Pyridazines and derivatives</t>
  </si>
  <si>
    <t>224.7012, 247.5167, 282.3517, 305.0875, 311.5356, 359.1621, 377.1157, 377.1685, 397.1045, 397.1611</t>
  </si>
  <si>
    <t>C19H23ClN2O2S</t>
  </si>
  <si>
    <t>FT06628PR</t>
  </si>
  <si>
    <t>Sulotroban</t>
  </si>
  <si>
    <t>HMDB0258617</t>
  </si>
  <si>
    <t>OC(=O)COC1=CC=C(CCNS(=O)(=O)C2=CC=CC=C2)C=C1</t>
  </si>
  <si>
    <t>XTNWJMVJVSGKLR-UHFFFAOYSA-N</t>
  </si>
  <si>
    <t>Phenoxyacetic acid derivatives</t>
  </si>
  <si>
    <t>C16H17NO5S</t>
  </si>
  <si>
    <t>FT04894PR</t>
  </si>
  <si>
    <t>His-Pro-Gly</t>
  </si>
  <si>
    <t>C1CC(N(C1)C(=O)C(CC2=CN=CN2)N)C(=O)NCC(=O)O</t>
  </si>
  <si>
    <t>QCBYAHHNOHBXIH-UWVGGRQHSA-N</t>
  </si>
  <si>
    <t>C13H19N5O4</t>
  </si>
  <si>
    <t>FT04573NR</t>
  </si>
  <si>
    <t>6-Phosphogluconic acid</t>
  </si>
  <si>
    <t>HMDB0001316</t>
  </si>
  <si>
    <t>C00345</t>
  </si>
  <si>
    <t>ko00030</t>
  </si>
  <si>
    <t>Pentose phosphate pathway</t>
  </si>
  <si>
    <t>921-62-0</t>
  </si>
  <si>
    <t>O[C@H](COP(O)(O)=O)[C@@H](O)[C@H](O)[C@@H](O)C(O)=O</t>
  </si>
  <si>
    <t>BIRSGZKFKXLSJQ-SQOUGZDYSA-N</t>
  </si>
  <si>
    <t>C6H13O10P</t>
  </si>
  <si>
    <t>FT06941PR</t>
  </si>
  <si>
    <t>Thiencynonate</t>
  </si>
  <si>
    <t>HMDB0258983</t>
  </si>
  <si>
    <t>CN1CC2CCCC(C1)C2OC(=O)C(O)(C1CCCC1)C1=CC=CS1</t>
  </si>
  <si>
    <t>HWOPJWQXNMXFQJ-UHFFFAOYSA-N</t>
  </si>
  <si>
    <t>Piperidines</t>
  </si>
  <si>
    <t>199.8051, 201.1122, 244.0424, 244.0722, 311.1537, 329.1596, 347.1701, 364.2019, 364.2553, 379.9123</t>
  </si>
  <si>
    <t>C20H29NO3S</t>
  </si>
  <si>
    <t>FT00052NR</t>
  </si>
  <si>
    <t>Phosphate</t>
  </si>
  <si>
    <t>HMDB0001429</t>
  </si>
  <si>
    <t>C00009</t>
  </si>
  <si>
    <t>ko00190,ko00195,ko02010,ko02020,ko02024,ko04111,ko04928,ko04978,ko05012,ko05022</t>
  </si>
  <si>
    <t>Oxidative phosphorylation|Photosynthesis|ABC transporters|Two-component system|Quorum sensing|Cell cycle - yeast|Parathyroid hormone synthesis, secretion and action|Mineral absorption|Parkinson disease|Pathways of neurodegeneration - multiple diseases</t>
  </si>
  <si>
    <t>14265-44-2</t>
  </si>
  <si>
    <t>OP(O)(O)=O</t>
  </si>
  <si>
    <t>NBIIXXVUZAFLBC-UHFFFAOYSA-N</t>
  </si>
  <si>
    <t>Non-metal phosphates</t>
  </si>
  <si>
    <t>78.9689, 78.9714, 78.9732, 78.9750, 78.9781, 78.9843, 78.9940, 79.0259, 79.1510, 79.9620</t>
  </si>
  <si>
    <t>H3O4P</t>
  </si>
  <si>
    <t>FT14693NR</t>
  </si>
  <si>
    <t>Streptomycin sulfate</t>
  </si>
  <si>
    <t>HMDB0258510</t>
  </si>
  <si>
    <t>CNC1C(O)C(O)C(CO)OC1OC1C(OC2C(O)C(O)C(NC(N)=N)C(O)C2NC(N)=N)OC(C)C1(O)C=O</t>
  </si>
  <si>
    <t>UCSJYZPVAKXKNQ-UHFFFAOYSA-N</t>
  </si>
  <si>
    <t>197.2196, 202.5142, 247.3738, 247.4000, 260.0526, 334.7694, 396.9084, 396.9638, 575.0062, 633.6732</t>
  </si>
  <si>
    <t>C21H39N7O12</t>
  </si>
  <si>
    <t>FT10623PR</t>
  </si>
  <si>
    <t>Azilsartan</t>
  </si>
  <si>
    <t>HMDB0248802</t>
  </si>
  <si>
    <t>CCOC1=NC2=CC=CC(C(O)=O)=C2N1CC1=CC=C(C=C1)C1=CC=CC=C1C1=NC(=O)ON1</t>
  </si>
  <si>
    <t>KGSXMPPBFPAXLY-UHFFFAOYSA-N</t>
  </si>
  <si>
    <t>279.0452, 351.0662, 391.9379, 392.0076, 392.0574, 423.0874, 495.1085, 495.2421, 495.2714, 496.1022</t>
  </si>
  <si>
    <t>C25H20N4O5</t>
  </si>
  <si>
    <t>FT01997NR</t>
  </si>
  <si>
    <t>L-Xylulose</t>
  </si>
  <si>
    <t>HMDB0000751</t>
  </si>
  <si>
    <t>C00312</t>
  </si>
  <si>
    <t>ko00040</t>
  </si>
  <si>
    <t>Pentose and glucuronate interconversions</t>
  </si>
  <si>
    <t>1932596-80-9</t>
  </si>
  <si>
    <t>OC[C@]1(O)OC[C@H](O)[C@H]1O</t>
  </si>
  <si>
    <t>LQXVFWRQNMEDEE-LMVFSUKVSA-N</t>
  </si>
  <si>
    <t>168.0295, 184.8714, 184.9836, 185.0016, 185.0215, 185.0559, 185.0928, 185.1182, 186.0272, 202.7834</t>
  </si>
  <si>
    <t>C5H10O5</t>
  </si>
  <si>
    <t>FT09502PR</t>
  </si>
  <si>
    <t>9-Ketooctacosanoic acid</t>
  </si>
  <si>
    <t>LMFA01060208</t>
  </si>
  <si>
    <t>C(CCCCCCCC(=O)CCCCCCCCCCCCCCCCCCC)(=O)O</t>
  </si>
  <si>
    <t>JMIGCFVTGQGONA-UHFFFAOYSA-N</t>
  </si>
  <si>
    <t>256.2627, 272.4183, 283.2263, 283.2632, 304.4417, 327.7116, 391.4464, 391.5091, 456.4408, 457.4426</t>
  </si>
  <si>
    <t>C28H54O3</t>
  </si>
  <si>
    <t>FT02628NR</t>
  </si>
  <si>
    <t>Mucic acid</t>
  </si>
  <si>
    <t>HMDB0000639</t>
  </si>
  <si>
    <t>LMFA01170107</t>
  </si>
  <si>
    <t>C00879</t>
  </si>
  <si>
    <t>ko00053</t>
  </si>
  <si>
    <t>Ascorbate and aldarate metabolism</t>
  </si>
  <si>
    <t>526-99-8</t>
  </si>
  <si>
    <t>C(=O)(O)[C@H](O)[C@@H](O)[C@@H](O)[C@H](O)C(=O)O</t>
  </si>
  <si>
    <t>DSLZVSRJTYRBFB-DUHBMQHGSA-N</t>
  </si>
  <si>
    <t>173.0084, 190.8555, 191.0192, 191.0520, 192.0229, 202.8226, 209.0299, 209.0633, 209.8349, 210.0331</t>
  </si>
  <si>
    <t>C6H10O8</t>
  </si>
  <si>
    <t>FT12854NR</t>
  </si>
  <si>
    <t>Grapiprant</t>
  </si>
  <si>
    <t>HMDB0252937</t>
  </si>
  <si>
    <t>CCC1=NC2=C(C)N=C(C)C=C2N1C1=CC=C(CCNC(=O)NS(=O)(=O)C2=CC=C(C)C=C2)C=C1</t>
  </si>
  <si>
    <t>HZVLFTCYCLXTGV-UHFFFAOYSA-N</t>
  </si>
  <si>
    <t>Imidazoles</t>
  </si>
  <si>
    <t>255.1135, 289.1199, 336.2148, 376.5335, 397.3721, 397.4324, 436.5725, 526.1655, 526.2524, 526.3026</t>
  </si>
  <si>
    <t>C26H29N5O3S</t>
  </si>
  <si>
    <t>FT01246PR</t>
  </si>
  <si>
    <t>3-Hydroxyproline</t>
  </si>
  <si>
    <t>HMDB0245903</t>
  </si>
  <si>
    <t>OC1CCNC1C(O)=O</t>
  </si>
  <si>
    <t>BJBUEDPLEOHJGE-UHFFFAOYSA-N</t>
  </si>
  <si>
    <t>C5H9NO3</t>
  </si>
  <si>
    <t>FT05716NR</t>
  </si>
  <si>
    <t>Penilloic acid</t>
  </si>
  <si>
    <t>HMDB0256237</t>
  </si>
  <si>
    <t>CC1(C)SC(CNC(=O)CC2=CC=CC=C2)NC1C(O)=O</t>
  </si>
  <si>
    <t>LRWFMQCGNBOTQP-UHFFFAOYSA-N</t>
  </si>
  <si>
    <t>189.1026, 202.5905, 202.6228, 202.6441, 229.1343, 233.0655, 233.0928, 273.1242, 304.4693, 307.1119</t>
  </si>
  <si>
    <t>C15H20N2O3S</t>
  </si>
  <si>
    <t>FT01580PR</t>
  </si>
  <si>
    <t>D-Glutamine</t>
  </si>
  <si>
    <t>HMDB0003423</t>
  </si>
  <si>
    <t>C00819</t>
  </si>
  <si>
    <t>ko00470</t>
  </si>
  <si>
    <t>D-Amino acid metabolism</t>
  </si>
  <si>
    <t>5959-95-5</t>
  </si>
  <si>
    <t>N[C@H](CCC(N)=O)C(O)=O</t>
  </si>
  <si>
    <t>ZDXPYRJPNDTMRX-GSVOUGTGSA-N</t>
  </si>
  <si>
    <t>C5H10N2O3</t>
  </si>
  <si>
    <t>FT05645NR</t>
  </si>
  <si>
    <t>N-Desmethylpromazine</t>
  </si>
  <si>
    <t>HMDB0013939</t>
  </si>
  <si>
    <t>2095-20-7</t>
  </si>
  <si>
    <t>CNCCCN1C2=CC=CC=C2SC2=CC=CC=C12</t>
  </si>
  <si>
    <t>WOCOVPRTRIBGFZ-UHFFFAOYSA-N</t>
  </si>
  <si>
    <t>174.9556, 202.5316, 202.5685, 247.4618, 261.1229, 305.0694, 305.1138, 305.1533, 306.7252, 308.5848</t>
  </si>
  <si>
    <t>FT03971NR</t>
  </si>
  <si>
    <t>Butyl acrylate</t>
  </si>
  <si>
    <t>HMDB0249474</t>
  </si>
  <si>
    <t>C10921</t>
  </si>
  <si>
    <t>141-32-2</t>
  </si>
  <si>
    <t>CCCCOC(=O)C=C</t>
  </si>
  <si>
    <t>CQEYYJKEWSMYFG-UHFFFAOYSA-N</t>
  </si>
  <si>
    <t>Acrylic acids and derivatives</t>
  </si>
  <si>
    <t>175.1485, 186.9407, 202.5119, 219.8452, 254.9379, 255.1109, 255.1343, 255.1610, 255.2026, 255.2321</t>
  </si>
  <si>
    <t>2M-H</t>
  </si>
  <si>
    <t>C7H12O2</t>
  </si>
  <si>
    <t>FT00204PR</t>
  </si>
  <si>
    <t>Dimethyl sulfoxide</t>
  </si>
  <si>
    <t>HMDB0002151</t>
  </si>
  <si>
    <t>C11143</t>
  </si>
  <si>
    <t>ko00920</t>
  </si>
  <si>
    <t>Sulfur metabolism</t>
  </si>
  <si>
    <t>67-68-5</t>
  </si>
  <si>
    <t>CS(C)=O</t>
  </si>
  <si>
    <t>IAZDPXIOMUYVGZ-UHFFFAOYSA-N</t>
  </si>
  <si>
    <t>Organosulfur compounds</t>
  </si>
  <si>
    <t>Sulfoxides</t>
  </si>
  <si>
    <t>C2H6OS</t>
  </si>
  <si>
    <t>FT07141NR</t>
  </si>
  <si>
    <t>Azapropazone</t>
  </si>
  <si>
    <t>HMDB0248765</t>
  </si>
  <si>
    <t>CCCC1C(=O)N2N(C1=O)C1=C(C=CC(C)=C1)N=C2N(C)C</t>
  </si>
  <si>
    <t>MPHPHYZQRGLTBO-UHFFFAOYSA-N</t>
  </si>
  <si>
    <t>Triazines</t>
  </si>
  <si>
    <t>Aminotriazines</t>
  </si>
  <si>
    <t>217.1076, 233.0728, 233.3073, 247.3453, 249.5101, 263.0824, 283.1578, 307.0727, 345.1554, 345.2241</t>
  </si>
  <si>
    <t>C16H20N4O2</t>
  </si>
  <si>
    <t>FT08353PR</t>
  </si>
  <si>
    <t>MG(20:4+=O/0:0/0:0)</t>
  </si>
  <si>
    <t>HMDB0260486</t>
  </si>
  <si>
    <t>CCCCC\C=C/C\C=C/C\C=C/C=C/C(=O)CCCC(=O)OC[C@@H](O)CO</t>
  </si>
  <si>
    <t>SXMDPYSOVLYLFI-XKLCIYLNSA-N</t>
  </si>
  <si>
    <t>Glycerolipids</t>
  </si>
  <si>
    <t>Monoradylglycerols</t>
  </si>
  <si>
    <t>C23H36O5</t>
  </si>
  <si>
    <t>FT05215NR</t>
  </si>
  <si>
    <t>Ser-Pro-Gly</t>
  </si>
  <si>
    <t>C1CC(N(C1)C(=O)C(CO)N)C(=O)NCC(=O)O</t>
  </si>
  <si>
    <t>RHAPJNVNWDBFQI-BQBZGAKWSA-N</t>
  </si>
  <si>
    <t>246.0615, 247.5912, 247.6197, 248.8668, 266.8773, 276.0728, 294.0439, 294.0830, 294.1213, 294.8495</t>
  </si>
  <si>
    <t>C10H17N3O5</t>
  </si>
  <si>
    <t>FT00872NR</t>
  </si>
  <si>
    <t>Pyruvic acid</t>
  </si>
  <si>
    <t>HMDB0000243</t>
  </si>
  <si>
    <t>LMFA01060077</t>
  </si>
  <si>
    <t>C00022</t>
  </si>
  <si>
    <t>ko00010,ko00020,ko00030,ko00040,ko00053,ko00250,ko00260,ko00261,ko00270,ko00290,ko00330,ko00350,ko00360,ko00362,ko00430,ko00440,ko00470,ko00620,ko00621,ko00622,ko00630,ko00650,ko00660,ko00680,ko00710,ko00720,ko00730,ko00760,ko00770,ko00785,ko00900,ko00997,ko00998,ko01502,ko02020,ko02060,ko04066,ko04152,ko04911,ko04922,ko04930,ko04931,ko05230,ko05415</t>
  </si>
  <si>
    <t>Glycolysis / Gluconeogenesis|Citrate cycle (TCA cycle)|Pentose phosphate pathway|Pentose and glucuronate interconversions|Ascorbate and aldarate metabolism|Alanine, aspartate and glutamate metabolism|Glycine, serine and threonine metabolism|Monobactam biosynthesis|Cysteine and methionine metabolism|Valine, leucine and isoleucine biosynthesis|Arginine and proline metabolism|Tyrosine metabolism|Phenylalanine metabolism|Benzoate degradation|Taurine and hypotaurine metabolism|Phosphonate and phosphinate metabolism|D-Amino acid metabolism|Pyruvate metabolism|Dioxin degradation|Xylene degradation|Glyoxylate and dicarboxylate metabolism|Butanoate metabolism|C5-Branched dibasic acid metabolism|Methane metabolism|Carbon fixation by Calvin cycle|Other carbon fixation pathways|Thiamine metabolism|Nicotinate and nicotinamide metabolism|Pantothenate and CoA biosynthesis|Lipoic acid metabolism|Terpenoid backbone biosynthesis|Biosynthesis of various other secondary metabolites|Biosynthesis of various antibiotics|Vancomycin resistance|Two-component system|Phosphotransferase system (PTS)|HIF-1 signaling pathway|AMPK signaling pathway|Insulin secretion|Glucagon signaling pathway|Type II diabetes mellitus|Insulin resistance|Central carbon metabolism in cancer|Diabetic cardiomyopathy</t>
  </si>
  <si>
    <t>127-17-3</t>
  </si>
  <si>
    <t>CC(=O)C(=O)O</t>
  </si>
  <si>
    <t>LCTONWCANYUPML-UHFFFAOYSA-N</t>
  </si>
  <si>
    <t>Keto acids and derivatives</t>
  </si>
  <si>
    <t>Alpha-keto acids and derivatives</t>
  </si>
  <si>
    <t>C3H4O3</t>
  </si>
  <si>
    <t>FT08470NR</t>
  </si>
  <si>
    <t>N-palmitoleyl glutamine</t>
  </si>
  <si>
    <t>LMFA08020218</t>
  </si>
  <si>
    <t>[C@]([H])(NC(=O)CCCCCCC/C=C\CCCCCC)(CCC(N)=O)C(O)=O</t>
  </si>
  <si>
    <t>RTYOSBVPVOEYFN-ZEVQVBBLSA-N</t>
  </si>
  <si>
    <t>C21H38N2O4</t>
  </si>
  <si>
    <t>FT10254NR</t>
  </si>
  <si>
    <t>10,11-epoxy-chlorovulone I</t>
  </si>
  <si>
    <t>LMFA03120012</t>
  </si>
  <si>
    <t>[C@@]1(O)(C/C=C\CCCCC)[C@@H]2O[C@]2(Cl)C(=O)/C/1=C/C=C\CCCC(=O)OC</t>
  </si>
  <si>
    <t>VQTGQBDTRZNQSB-ZKVKOFCJSA-N</t>
  </si>
  <si>
    <t>C21H29ClO5</t>
  </si>
  <si>
    <t>FT04624NR</t>
  </si>
  <si>
    <t>5-Methyl-2'-deoxycytidine</t>
  </si>
  <si>
    <t>HMDB0002224</t>
  </si>
  <si>
    <t>C03592</t>
  </si>
  <si>
    <t>838-07-3</t>
  </si>
  <si>
    <t>CC1=CN(C(=O)N=C1N)C2CC(C(O2)CO)O</t>
  </si>
  <si>
    <t>LUCHPKXVUGJYGU-XLPZGREQSA-N</t>
  </si>
  <si>
    <t>Pyrimidine nucleosides</t>
  </si>
  <si>
    <t>Pyrimidine 2'-deoxyribonucleosides</t>
  </si>
  <si>
    <t>C10H15N3O4</t>
  </si>
  <si>
    <t>FT03364NR</t>
  </si>
  <si>
    <t>xi-3-Hydroxy-2-oxobutanoic acid</t>
  </si>
  <si>
    <t>HMDB0039324</t>
  </si>
  <si>
    <t>LMFA01050528</t>
  </si>
  <si>
    <t>C(C(=O)O)(C(C)O)=O</t>
  </si>
  <si>
    <t>QWZIITCYKKSZGN-UHFFFAOYSA-N</t>
  </si>
  <si>
    <t>Short-chain keto acids and derivatives</t>
  </si>
  <si>
    <t>C4H6O4</t>
  </si>
  <si>
    <t>FT04618PR</t>
  </si>
  <si>
    <t>3-Hydroxy-4-butanolide</t>
  </si>
  <si>
    <t>HMDB0034681</t>
  </si>
  <si>
    <t>211107-44-7</t>
  </si>
  <si>
    <t>OCC1OC(OC2COC(=O)C2)C(O)C(O)C1O</t>
  </si>
  <si>
    <t>MQEPWBMWFIVRPS-UHFFFAOYSA-N</t>
  </si>
  <si>
    <t>202.0709, 210.0765, 216.0868, 218.1029, 228.0871, 236.1137, 246.0974, 264.1077, 282.1170, 282.1544</t>
  </si>
  <si>
    <t>C10H16O8</t>
  </si>
  <si>
    <t>FT03458NR</t>
  </si>
  <si>
    <t>L-Cystine</t>
  </si>
  <si>
    <t>HMDB0000192</t>
  </si>
  <si>
    <t>C00491</t>
  </si>
  <si>
    <t>ko00270,ko02010,ko04216,ko04974</t>
  </si>
  <si>
    <t>Cysteine and methionine metabolism|ABC transporters|Ferroptosis|Protein digestion and absorption</t>
  </si>
  <si>
    <t>56-89-3</t>
  </si>
  <si>
    <t>N[C@@H](CSSC[C@H](N)C(O)=O)C(O)=O</t>
  </si>
  <si>
    <t>LEVWYRKDKASIDU-IMJSIDKUSA-N</t>
  </si>
  <si>
    <t>C6H12N2O4S2</t>
  </si>
  <si>
    <t>FT01593PR</t>
  </si>
  <si>
    <t>Glutaconic acid</t>
  </si>
  <si>
    <t>HMDB0000620</t>
  </si>
  <si>
    <t>LMFA01170109</t>
  </si>
  <si>
    <t>C02214</t>
  </si>
  <si>
    <t>1724-02-3</t>
  </si>
  <si>
    <t>C(=O)(O)/C=C/CC(=O)O</t>
  </si>
  <si>
    <t>XVOUMQNXTGKGMA-OWOJBTEDSA-N</t>
  </si>
  <si>
    <t>Dicarboxylic acids and derivatives</t>
  </si>
  <si>
    <t>141.5192, 141.5395, 141.5557, 141.5702, 141.5828, 141.5939, 148.0416, 148.0464, 148.0605, 149.0244</t>
  </si>
  <si>
    <t>C5H6O4</t>
  </si>
  <si>
    <t>FT03450NR</t>
  </si>
  <si>
    <t>Trimetaphosphoric acid</t>
  </si>
  <si>
    <t>HMDB0059921</t>
  </si>
  <si>
    <t>C02466</t>
  </si>
  <si>
    <t>OP1(=O)OP(O)(=O)OP(O)(=O)O1</t>
  </si>
  <si>
    <t>AZSFNUJOCKMOGB-UHFFFAOYSA-N</t>
  </si>
  <si>
    <t>H3O9P3</t>
  </si>
  <si>
    <t>FT06863NR</t>
  </si>
  <si>
    <t>Glyceraldehyde 3-phosphate</t>
  </si>
  <si>
    <t>HMDB0001112</t>
  </si>
  <si>
    <t>C00118</t>
  </si>
  <si>
    <t>ko00010,ko00030,ko00051,ko00052,ko00331,ko00562,ko00680,ko00710,ko00730,ko00750,ko00900,ko05415</t>
  </si>
  <si>
    <t>Glycolysis / Gluconeogenesis|Pentose phosphate pathway|Fructose and mannose metabolism|Galactose metabolism|Clavulanic acid biosynthesis|Inositol phosphate metabolism|Methane metabolism|Carbon fixation by Calvin cycle|Thiamine metabolism|Vitamin B6 metabolism|Terpenoid backbone biosynthesis|Diabetic cardiomyopathy</t>
  </si>
  <si>
    <t>591-57-1</t>
  </si>
  <si>
    <t>O[C@H](COP(O)(O)=O)C=O</t>
  </si>
  <si>
    <t>LXJXRIRHZLFYRP-VKHMYHEASA-N</t>
  </si>
  <si>
    <t>C3H7O6P</t>
  </si>
  <si>
    <t>FT02281NR</t>
  </si>
  <si>
    <t>Arabinofuranose</t>
  </si>
  <si>
    <t>HMDB0012325</t>
  </si>
  <si>
    <t>C06115</t>
  </si>
  <si>
    <t>13221-22-2</t>
  </si>
  <si>
    <t>OC[C@@H]1OC(O)[C@H](O)[C@H]1O</t>
  </si>
  <si>
    <t>HMFHBZSHGGEWLO-HWQSCIPKSA-N</t>
  </si>
  <si>
    <t>192.0487, 195.0084, 195.0505, 195.0657, 195.1052, 195.8105, 196.0537, 196.0722, 203.0317, 203.0551</t>
  </si>
  <si>
    <t>FT08802PR</t>
  </si>
  <si>
    <t>beta-D-Xylopyranosyl-(1-&gt;5)-alpha-L-arabinofuranosyl-(1-&gt;5)-L-arabinose</t>
  </si>
  <si>
    <t>HMDB0038860</t>
  </si>
  <si>
    <t>79403-08-0</t>
  </si>
  <si>
    <t>OC1OC(COC2OC(COC3OCC(O)C(O)C3O)C(O)C2O)C(O)C1O</t>
  </si>
  <si>
    <t>ILEPOIYJHJQWCK-UHFFFAOYSA-N</t>
  </si>
  <si>
    <t>C15H26O13</t>
  </si>
  <si>
    <t>FT07865NR</t>
  </si>
  <si>
    <t>6-(4-Hydroxy-6-methoxy-7-methyl-3-oxo-1H-isobenzofuran-5-yl)-4-methyl-4-hexenoic acid</t>
  </si>
  <si>
    <t>HMDB0246691</t>
  </si>
  <si>
    <t>COC1=C(C)C2=C(C(=O)OC2)C(O)=C1CC=C(C)CCC(O)=O</t>
  </si>
  <si>
    <t>HPNSFSBZBAHARI-UHFFFAOYSA-N</t>
  </si>
  <si>
    <t>Isocoumarans</t>
  </si>
  <si>
    <t>Isobenzofuranones</t>
  </si>
  <si>
    <t>C17H20O6</t>
  </si>
  <si>
    <t>FT02274NR</t>
  </si>
  <si>
    <t>Sulfate</t>
  </si>
  <si>
    <t>HMDB0001448</t>
  </si>
  <si>
    <t>C00059</t>
  </si>
  <si>
    <t>ko00230,ko00261,ko00270,ko00920,ko02010,ko02024</t>
  </si>
  <si>
    <t>Purine metabolism|Monobactam biosynthesis|Cysteine and methionine metabolism|Sulfur metabolism|ABC transporters|Quorum sensing</t>
  </si>
  <si>
    <t>14808-79-8</t>
  </si>
  <si>
    <t>OS(O)(=O)=O</t>
  </si>
  <si>
    <t>QAOWNCQODCNURD-UHFFFAOYSA-N</t>
  </si>
  <si>
    <t>Non-metal sulfates</t>
  </si>
  <si>
    <t>194.0830, 194.9078, 194.9263, 194.9957, 195.0513, 195.0767, 195.8106, 195.9133, 202.2201, 202.2408</t>
  </si>
  <si>
    <t>H2O4S</t>
  </si>
  <si>
    <t>FT10769NR</t>
  </si>
  <si>
    <t>Thymol blue</t>
  </si>
  <si>
    <t>HMDB0259055</t>
  </si>
  <si>
    <t>CC(C)C1=C(O)C=C(C)C(=C1)C1(OS(=O)(=O)C2=CC=CC=C12)C1=CC(C(C)C)=C(O)C=C1C</t>
  </si>
  <si>
    <t>PRZSXZWFJHEZBJ-UHFFFAOYSA-N</t>
  </si>
  <si>
    <t>Benzofurans</t>
  </si>
  <si>
    <t>Benzofuranones</t>
  </si>
  <si>
    <t>202.0462, 246.8144, 246.8403, 379.1810, 395.9418, 396.0094, 401.1549, 432.4889, 447.1272, 447.1587</t>
  </si>
  <si>
    <t>C27H30O5S</t>
  </si>
  <si>
    <t>FT01730NR</t>
  </si>
  <si>
    <t>Dehydroascorbic acid</t>
  </si>
  <si>
    <t>HMDB0001264</t>
  </si>
  <si>
    <t>C05422</t>
  </si>
  <si>
    <t>ko00053,ko00480</t>
  </si>
  <si>
    <t>Ascorbate and aldarate metabolism|Glutathione metabolism</t>
  </si>
  <si>
    <t>490-83-5</t>
  </si>
  <si>
    <t>[H][C@@]1(OC(=O)C(=O)C1=O)[C@@H](O)CO</t>
  </si>
  <si>
    <t>SBJKKFFYIZUCET-JLAZNSOCSA-N</t>
  </si>
  <si>
    <t>Lactones</t>
  </si>
  <si>
    <t>Gamma butyrolactones</t>
  </si>
  <si>
    <t>173.0081, 173.0251, 173.0567, 173.0804, 173.0949, 173.1175, 173.9619, 174.0397, 174.0555, 174.0764</t>
  </si>
  <si>
    <t>C6H6O6</t>
  </si>
  <si>
    <t>FT04103NR</t>
  </si>
  <si>
    <t>Alpha-D-Galactose 1-phosphate</t>
  </si>
  <si>
    <t>HMDB0000645</t>
  </si>
  <si>
    <t>C00446</t>
  </si>
  <si>
    <t>ko00052,ko00520</t>
  </si>
  <si>
    <t>Galactose metabolism|Amino sugar and nucleotide sugar metabolism</t>
  </si>
  <si>
    <t>2255-14-3</t>
  </si>
  <si>
    <t>OC[C@H]1O[C@H](OP(O)(O)=O)[C@H](O)[C@@H](O)[C@H]1O</t>
  </si>
  <si>
    <t>HXXFSFRBOHSIMQ-FPRJBGLDSA-N</t>
  </si>
  <si>
    <t>223.8312, 229.1013, 241.0115, 247.2594, 258.1830, 259.0222, 259.1054, 259.1352, 259.1850, 259.8084</t>
  </si>
  <si>
    <t>C6H13O9P</t>
  </si>
  <si>
    <t>FT08904PR</t>
  </si>
  <si>
    <t>(25R)-1alpha,25,26-trihydroxy-22-oxavitamin D3</t>
  </si>
  <si>
    <t>LMST03020067</t>
  </si>
  <si>
    <t>[C@@H]1(O)C(=C)/C(=C\C=C2\[C@]3([H])CC[C@@]([C@@](C)([H])OCC[C@](O)(C)CO)([H])[C@@]3(C)CCC\2)/C[C@@H](O)C1</t>
  </si>
  <si>
    <t>HXCKVZWOCQWXIV-JTNSFANSSA-N</t>
  </si>
  <si>
    <t>Steroids and steroid derivatives</t>
  </si>
  <si>
    <t>Vitamin D and derivatives</t>
  </si>
  <si>
    <t>C26H42O5</t>
  </si>
  <si>
    <t>FT10956NR</t>
  </si>
  <si>
    <t>PE(0:0/16:0)</t>
  </si>
  <si>
    <t>HMDB0011473</t>
  </si>
  <si>
    <t>LMGP02050036</t>
  </si>
  <si>
    <t>C(OP(OCCN)(O)=O)[C@]([H])(OC(=O)CCCCCCCCCCCCCCC)CO</t>
  </si>
  <si>
    <t>CKPBBEOJHAPPBT-HXUWFJFHSA-N</t>
  </si>
  <si>
    <t>Glycerophosphoethanolamines</t>
  </si>
  <si>
    <t>168.7502, 202.4157, 202.4371, 251.5492, 255.2325, 396.6651, 396.7444, 396.7959, 437.0487, 452.2786</t>
  </si>
  <si>
    <t>C21H44NO7P</t>
  </si>
  <si>
    <t>FT03768PR</t>
  </si>
  <si>
    <t>Muramic acid</t>
  </si>
  <si>
    <t>C06470</t>
  </si>
  <si>
    <t>1114-41-6</t>
  </si>
  <si>
    <t>CC(C(=O)O)OC1C(C(OC(C1O)CO)O)N</t>
  </si>
  <si>
    <t>MSFSPUZXLOGKHJ-PGYHGBPZSA-N</t>
  </si>
  <si>
    <t>216.0869, 219.6187, 223.1602, 234.0974, 235.0827, 243.6520, 251.6681, 252.1166, 252.1454, 252.1691</t>
  </si>
  <si>
    <t>C9H17NO7</t>
  </si>
  <si>
    <t>FT01304PR</t>
  </si>
  <si>
    <t>(-)-Aspartic acid</t>
  </si>
  <si>
    <t>HMDB0006483</t>
  </si>
  <si>
    <t>C00402</t>
  </si>
  <si>
    <t>ko00250,ko00470</t>
  </si>
  <si>
    <t>Alanine, aspartate and glutamate metabolism|D-Amino acid metabolism</t>
  </si>
  <si>
    <t>1783-96-6</t>
  </si>
  <si>
    <t>N[C@H](CC(O)=O)C(O)=O</t>
  </si>
  <si>
    <t>CKLJMWTZIZZHCS-UWTATZPHSA-N</t>
  </si>
  <si>
    <t>125.9460, 134.0450, 134.0601, 134.0710, 134.0817, 134.1179, 141.4676, 141.4880, 141.5017, 141.5151</t>
  </si>
  <si>
    <t>C4H7NO4</t>
  </si>
  <si>
    <t>FT02600PR</t>
  </si>
  <si>
    <t>Spermine</t>
  </si>
  <si>
    <t>HMDB0001256</t>
  </si>
  <si>
    <t>C00750</t>
  </si>
  <si>
    <t>ko00330,ko00410,ko00480,ko00770,ko04976</t>
  </si>
  <si>
    <t>Arginine and proline metabolism|beta-Alanine metabolism|Glutathione metabolism|Pantothenate and CoA biosynthesis|Bile secretion</t>
  </si>
  <si>
    <t>71-44-3</t>
  </si>
  <si>
    <t>NCCCNCCCCNCCCN</t>
  </si>
  <si>
    <t>PFNFFQXMRSDOHW-UHFFFAOYSA-N</t>
  </si>
  <si>
    <t>Organic nitrogen compounds</t>
  </si>
  <si>
    <t>Organonitrogen compounds</t>
  </si>
  <si>
    <t>Amines</t>
  </si>
  <si>
    <t>C10H26N4</t>
  </si>
  <si>
    <t>FT02363PR</t>
  </si>
  <si>
    <t>L-beta-aspartyl-L-glycine</t>
  </si>
  <si>
    <t>HMDB0011165</t>
  </si>
  <si>
    <t>NC(CC(=O)NCC(O)=O)C(O)=O</t>
  </si>
  <si>
    <t>ZTEDWFWBGPKUOD-UHFFFAOYSA-N</t>
  </si>
  <si>
    <t>Peptidomimetics</t>
  </si>
  <si>
    <t>Hybrid peptides</t>
  </si>
  <si>
    <t>C6H10N2O5</t>
  </si>
  <si>
    <t>FT02315PR</t>
  </si>
  <si>
    <t>2-Acetamido-2,6-dideoxygalactose</t>
  </si>
  <si>
    <t>HMDB0259683</t>
  </si>
  <si>
    <t>CC(O)C(O)C(O)C(NC(C)=O)C=O</t>
  </si>
  <si>
    <t>CZRYIXLKTDHMMY-UHFFFAOYSA-N</t>
  </si>
  <si>
    <t>C8H15NO5</t>
  </si>
  <si>
    <t>FT00832NR</t>
  </si>
  <si>
    <t>L-Aspartic acid</t>
  </si>
  <si>
    <t>HMDB0000191</t>
  </si>
  <si>
    <t>C00049</t>
  </si>
  <si>
    <t>ko00220,ko00250,ko00260,ko00261,ko00270,ko00300,ko00340,ko00410,ko00460,ko00470,ko00710,ko00760,ko00770,ko00970,ko00997,ko00998,ko00999,ko02010,ko02020,ko02030,ko04080,ko04974,ko05230</t>
  </si>
  <si>
    <t>Arginine biosynthesis|Alanine, aspartate and glutamate metabolism|Glycine, serine and threonine metabolism|Monobactam biosynthesis|Cysteine and methionine metabolism|Lysine biosynthesis|Histidine metabolism|beta-Alanine metabolism|Cyanoamino acid metabolism|D-Amino acid metabolism|Carbon fixation by Calvin cycle|Nicotinate and nicotinamide metabolism|Pantothenate and CoA biosynthesis|Aminoacyl-tRNA biosynthesis|Biosynthesis of various other secondary metabolites|Biosynthesis of various antibiotics|Biosynthesis of various plant secondary metabolites|ABC transporters|Two-component system|Bacterial chemotaxis|Neuroactive ligand-receptor interaction|Protein digestion and absorption|Central carbon metabolism in cancer</t>
  </si>
  <si>
    <t>56-84-8</t>
  </si>
  <si>
    <t>N[C@@H](CC(O)=O)C(O)=O</t>
  </si>
  <si>
    <t>CKLJMWTZIZZHCS-REOHCLBHSA-N</t>
  </si>
  <si>
    <t>122.3968, 122.4071, 122.4237, 132.0293, 133.0325, 142.7435, 142.7594, 142.7744, 142.7853, 142.7954</t>
  </si>
  <si>
    <t>FT05928PR</t>
  </si>
  <si>
    <t>Perilloside B</t>
  </si>
  <si>
    <t>HMDB0040465</t>
  </si>
  <si>
    <t>CC(=C)C1CCC(=CC1)C(=O)OC1OC(CO)C(O)C(O)C1O</t>
  </si>
  <si>
    <t>CDSQRAACZGXZNE-UHFFFAOYSA-N</t>
  </si>
  <si>
    <t>Prenol lipids</t>
  </si>
  <si>
    <t>Terpene glycosides</t>
  </si>
  <si>
    <t>C16H24O7</t>
  </si>
  <si>
    <t>FT00346PR</t>
  </si>
  <si>
    <t>L-Azetidine-2-carboxylic acid</t>
  </si>
  <si>
    <t>C08267</t>
  </si>
  <si>
    <t>2133-34-8</t>
  </si>
  <si>
    <t>C1CNC1C(=O)O</t>
  </si>
  <si>
    <t>IADUEWIQBXOCDZ-VKHMYHEASA-N</t>
  </si>
  <si>
    <t>51.46921, 55.53103, 56.05013, 84.03286, 84.04486, 84.08115, 85.02894, 91.92533</t>
  </si>
  <si>
    <t>C4H7NO2</t>
  </si>
  <si>
    <t>FT01486NR</t>
  </si>
  <si>
    <t>2',4'-Dihydroxy-6'-methoxyacetophenone</t>
  </si>
  <si>
    <t>HMDB0041270</t>
  </si>
  <si>
    <t>3602-54-8</t>
  </si>
  <si>
    <t>COC1=CC(O)=CC(O)=C1C(C)=O</t>
  </si>
  <si>
    <t>IETZAWFZIAOWQX-UHFFFAOYSA-N</t>
  </si>
  <si>
    <t>Carbonyl compounds</t>
  </si>
  <si>
    <t>C9H10O4</t>
  </si>
  <si>
    <t>FT06688NR</t>
  </si>
  <si>
    <t>Glycerophosphoinositol</t>
  </si>
  <si>
    <t>HMDB0011649</t>
  </si>
  <si>
    <t>C01225</t>
  </si>
  <si>
    <t>129830-95-1</t>
  </si>
  <si>
    <t>OC[C@@H](O)COP(O)(=O)O[C@H]1[C@H](O)[C@@H](O)[C@H](O)[C@@H](O)[C@H]1O</t>
  </si>
  <si>
    <t>BMVUIWJCUQSHLZ-UJGXJMNGSA-N</t>
  </si>
  <si>
    <t>Glycerophosphoinositols</t>
  </si>
  <si>
    <t>C9H19O11P</t>
  </si>
  <si>
    <t>FT01250PR</t>
  </si>
  <si>
    <t>Creatine</t>
  </si>
  <si>
    <t>HMDB0000064</t>
  </si>
  <si>
    <t>C00300</t>
  </si>
  <si>
    <t>ko00260,ko00330</t>
  </si>
  <si>
    <t>Glycine, serine and threonine metabolism|Arginine and proline metabolism</t>
  </si>
  <si>
    <t>57-00-1</t>
  </si>
  <si>
    <t>CN(CC(O)=O)C(N)=N</t>
  </si>
  <si>
    <t>CVSVTCORWBXHQV-UHFFFAOYSA-N</t>
  </si>
  <si>
    <t>132.1018, 133.0753, 141.2428, 141.2867, 141.3012, 141.3134, 141.3240, 143.1237, 148.2779, 149.9411</t>
  </si>
  <si>
    <t>C4H9N3O2</t>
  </si>
  <si>
    <t>FT02138PR</t>
  </si>
  <si>
    <t>2-Amino-2-deoxy-D-gluconic acid</t>
  </si>
  <si>
    <t>HMDB0250755</t>
  </si>
  <si>
    <t>NC(C(O)C(O)C(O)CO)C(O)=O</t>
  </si>
  <si>
    <t>UFYKDFXCZBTLOO-UHFFFAOYSA-N</t>
  </si>
  <si>
    <t>C6H13NO6</t>
  </si>
  <si>
    <t>FT04379NR</t>
  </si>
  <si>
    <t>sorbitol lactate</t>
  </si>
  <si>
    <t>HMDB0258395</t>
  </si>
  <si>
    <t>CC(O)C(=O)OC(O)C(O)C(O)C(O)C(O)CO</t>
  </si>
  <si>
    <t>XMNOPABUMOMASB-UHFFFAOYSA-N</t>
  </si>
  <si>
    <t>202.5130, 204.2598, 224.9876, 247.3767, 247.4034, 265.9506, 266.5560, 269.0457, 269.1229, 269.2115</t>
  </si>
  <si>
    <t>C9H18O9</t>
  </si>
  <si>
    <t>FT04056NR</t>
  </si>
  <si>
    <t>Aminofructose 6-phosphate</t>
  </si>
  <si>
    <t>HMDB0060436</t>
  </si>
  <si>
    <t>C12214</t>
  </si>
  <si>
    <t>ko01051</t>
  </si>
  <si>
    <t>Biosynthesis of ansamycins</t>
  </si>
  <si>
    <t>N[C@H]1[C@H](O)[C@@H](COP(O)(O)=O)OC1(O)CO</t>
  </si>
  <si>
    <t>KYORZMSTOXVELJ-VRPWFDPXSA-N</t>
  </si>
  <si>
    <t>C6H14NO8P</t>
  </si>
  <si>
    <t>FT12020PR</t>
  </si>
  <si>
    <t>N-(14-methyl-3S-(13-methyl-4Z-tetradecenoyloxy)-pentadecanoyl)-glycine</t>
  </si>
  <si>
    <t>LMFA08020287</t>
  </si>
  <si>
    <t>C(CCC(C)C)CCCCCCC[C@H](OC(CC/C=C\CCCCCCCC(C)C)=O)CC(=O)NCC(=O)O</t>
  </si>
  <si>
    <t>HFBDKDXMZGXWHQ-RLKQKTHKSA-N</t>
  </si>
  <si>
    <t>C33H61NO5</t>
  </si>
  <si>
    <t>FT04197NR</t>
  </si>
  <si>
    <t>Lycoperdic acid</t>
  </si>
  <si>
    <t>HMDB0030417</t>
  </si>
  <si>
    <t>69086-72-2</t>
  </si>
  <si>
    <t>NC(CC1(CCC(=O)O1)C(O)=O)C(O)=O</t>
  </si>
  <si>
    <t>ZQVZYZVRVFBTDG-UHFFFAOYSA-N</t>
  </si>
  <si>
    <t>C8H11NO6</t>
  </si>
  <si>
    <t>FT12161NR</t>
  </si>
  <si>
    <t>Tyr-Val-Ala-Asp-chloromethyl ketone</t>
  </si>
  <si>
    <t>HMDB0259348</t>
  </si>
  <si>
    <t>CC(C)C(NC(=O)C(N)CC1=CC=C(O)C=C1)C(=O)NC(C)C(=O)NC(CC(O)=O)C(=O)CCl</t>
  </si>
  <si>
    <t>HTXLWQRYWUYNFF-UHFFFAOYSA-N</t>
  </si>
  <si>
    <t>C22H31ClN4O7</t>
  </si>
  <si>
    <t>FT04381NR</t>
  </si>
  <si>
    <t>6-(1,2,3,4-Tetrahydroxybutyl)oxane-2,3,4,5-tetrol</t>
  </si>
  <si>
    <t>HMDB0260352</t>
  </si>
  <si>
    <t>OCC(O)C(O)C(O)C1OC(O)C(O)C(O)C1O</t>
  </si>
  <si>
    <t>JFEBLWKYMNUVDT-UHFFFAOYSA-N</t>
  </si>
  <si>
    <t>FT01141NR</t>
  </si>
  <si>
    <t>L-Glutamine</t>
  </si>
  <si>
    <t>HMDB0000641</t>
  </si>
  <si>
    <t>C00064</t>
  </si>
  <si>
    <t>ko00220,ko00230,ko00240,ko00250,ko00470,ko00630,ko00750,ko00910,ko00970,ko02010,ko02020,ko04724,ko04727,ko04964,ko04974,ko04978,ko05230</t>
  </si>
  <si>
    <t>Arginine biosynthesis|Purine metabolism|Pyrimidine metabolism|Alanine, aspartate and glutamate metabolism|D-Amino acid metabolism|Glyoxylate and dicarboxylate metabolism|Vitamin B6 metabolism|Nitrogen metabolism|Aminoacyl-tRNA biosynthesis|ABC transporters|Two-component system|Glutamatergic synapse|GABAergic synapse|Proximal tubule bicarbonate reclamation|Protein digestion and absorption|Mineral absorption|Central carbon metabolism in cancer</t>
  </si>
  <si>
    <t>56-85-9</t>
  </si>
  <si>
    <t>N[C@@H](CCC(N)=O)C(O)=O</t>
  </si>
  <si>
    <t>ZDXPYRJPNDTMRX-VKHMYHEASA-N</t>
  </si>
  <si>
    <t>128.0344, 128.0525, 128.1086, 129.0189, 142.0380, 143.0273, 143.0394, 145.0610, 146.0451, 146.0663</t>
  </si>
  <si>
    <t>FT09558PR</t>
  </si>
  <si>
    <t>3,2',4',6'-Tetrahydroxy-4-methoxy-3',5-diprenyldihydrochalcone</t>
  </si>
  <si>
    <t>LMPK12120535</t>
  </si>
  <si>
    <t>C1(O)C(C/C=C(/C)\C)=C(O)C(C(=O)CCC2C=C(O)C(OC)=C(C/C=C(\C)/C)C=2)=C(O)C=1</t>
  </si>
  <si>
    <t>BIIFTUNBVKLFER-UHFFFAOYSA-N</t>
  </si>
  <si>
    <t>Linear 1,3-diarylpropanoids</t>
  </si>
  <si>
    <t>Chalcones and dihydrochalcones</t>
  </si>
  <si>
    <t>C26H32O6</t>
  </si>
  <si>
    <t>FT00105PR</t>
  </si>
  <si>
    <t>Aminooxyacetic acid</t>
  </si>
  <si>
    <t>HMDB0248327</t>
  </si>
  <si>
    <t>NOCC(O)=O</t>
  </si>
  <si>
    <t>NQRKYASMKDDGHT-UHFFFAOYSA-N</t>
  </si>
  <si>
    <t>Carboxylic acids</t>
  </si>
  <si>
    <t>C2H5NO3</t>
  </si>
  <si>
    <t>FT08293NR</t>
  </si>
  <si>
    <t>Fluorescein</t>
  </si>
  <si>
    <t>HMDB0014831</t>
  </si>
  <si>
    <t>2321-07-5</t>
  </si>
  <si>
    <t>OC1=CC2=C(C=C1)C1(OC(=O)C3=CC=CC=C13)C1=C(O2)C=C(O)C=C1</t>
  </si>
  <si>
    <t>GNBHRKFJIUUOQI-UHFFFAOYSA-N</t>
  </si>
  <si>
    <t>241.0914, 247.7818, 247.8084, 249.6568, 304.4826, 309.0785, 309.1604, 383.8822, 397.5215, 397.5783</t>
  </si>
  <si>
    <t>C20H12O5</t>
  </si>
  <si>
    <t>FT06415PR</t>
  </si>
  <si>
    <t>14R-hydroxy-11E-eicosenoic acid</t>
  </si>
  <si>
    <t>LMFA01050256</t>
  </si>
  <si>
    <t>C(CCCCCCCCC/C=C/C[C@H](O)CCCCCC)(=O)O</t>
  </si>
  <si>
    <t>OONXYOAWMIVMCI-FIIODCPWSA-N</t>
  </si>
  <si>
    <t>212.1776, 265.2701, 282.3164, 283.2630, 283.2909, 304.4334, 310.6383, 327.2007, 344.3146, 344.3535</t>
  </si>
  <si>
    <t>C20H38O3</t>
  </si>
  <si>
    <t>FT03411NR</t>
  </si>
  <si>
    <t>Quinic acid</t>
  </si>
  <si>
    <t>HMDB0003072</t>
  </si>
  <si>
    <t>C00296</t>
  </si>
  <si>
    <t>ko00400</t>
  </si>
  <si>
    <t>Phenylalanine, tyrosine and tryptophan biosynthesis</t>
  </si>
  <si>
    <t>77-95-2</t>
  </si>
  <si>
    <t>O[C@@H]1C[C@@](O)(C[C@@H](O)[C@H]1O)C(O)=O</t>
  </si>
  <si>
    <t>AAWZDTNXLSGCEK-WYWMIBKRSA-N</t>
  </si>
  <si>
    <t>C7H12O6</t>
  </si>
  <si>
    <t>FT01007PR</t>
  </si>
  <si>
    <t>2-(1-Pentenyl)furan</t>
  </si>
  <si>
    <t>HMDB0039782</t>
  </si>
  <si>
    <t>81677-78-3</t>
  </si>
  <si>
    <t>CCC\C=C\C1=CC=CO1</t>
  </si>
  <si>
    <t>LKSYSJTUBQSZBS-GQCTYLIASA-N</t>
  </si>
  <si>
    <t>Heteroaromatic compounds</t>
  </si>
  <si>
    <t>120.0448, 120.0559, 120.0809, 120.0894, 121.0289, 121.0427, 121.0524, 121.0626, 122.1897, 131.0605</t>
  </si>
  <si>
    <t>C9H12O</t>
  </si>
  <si>
    <t>FT00871NR</t>
  </si>
  <si>
    <t>D-(+)-Malic acid</t>
  </si>
  <si>
    <t>HMDB0031518</t>
  </si>
  <si>
    <t>C00497</t>
  </si>
  <si>
    <t>ko00650</t>
  </si>
  <si>
    <t>Butanoate metabolism</t>
  </si>
  <si>
    <t>636-61-3</t>
  </si>
  <si>
    <t>O[C@H](CC(O)=O)C(O)=O</t>
  </si>
  <si>
    <t>BJEPYKJPYRNKOW-UWTATZPHSA-N</t>
  </si>
  <si>
    <t>Hydroxy acids and derivatives</t>
  </si>
  <si>
    <t>Beta hydroxy acids and derivatives</t>
  </si>
  <si>
    <t>122.5813, 132.8990, 133.0134, 133.9598, 134.0163, 134.0226, 134.0464, 134.0705, 142.9784, 148.2443</t>
  </si>
  <si>
    <t>C4H6O5</t>
  </si>
  <si>
    <t>FT10665PR</t>
  </si>
  <si>
    <t>PC(16:0/0:0)[rac]</t>
  </si>
  <si>
    <t>HMDB0256091</t>
  </si>
  <si>
    <t>LMGP01050113</t>
  </si>
  <si>
    <t>C(COP(=O)([O-])OCC[N+](C)(C)C)([H])(O)COC(CCCCCCCCCCCCCCC)=O</t>
  </si>
  <si>
    <t>ASWBNKHCZGQVJV-UHFFFAOYSA-N</t>
  </si>
  <si>
    <t>Glycerophosphocholines</t>
  </si>
  <si>
    <t>478.3289, 478.8292, 479.3290, 495.5683, 496.3392, 496.5120, 497.3453, 696.4312, 728.8845, 729.0363</t>
  </si>
  <si>
    <t>C24H50NO7P</t>
  </si>
  <si>
    <t>FT01923PR</t>
  </si>
  <si>
    <t>L-Methionine sulfoxide</t>
  </si>
  <si>
    <t>HMDB0002005</t>
  </si>
  <si>
    <t>C02989</t>
  </si>
  <si>
    <t>3226-65-1</t>
  </si>
  <si>
    <t>CS(=O)CC[C@H](N)C(O)=O</t>
  </si>
  <si>
    <t>QEFRNWWLZKMPFJ-YGVKFDHGSA-N</t>
  </si>
  <si>
    <t>141.3540, 141.3649, 148.0429, 149.0270, 149.0415, 150.5241, 166.0535, 166.0702, 166.0970, 166.1349</t>
  </si>
  <si>
    <t>C5H11NO3S</t>
  </si>
  <si>
    <t>FT02886PR</t>
  </si>
  <si>
    <t>sulfothreonine</t>
  </si>
  <si>
    <t>C[C@@H](OS(=O)(=O)O)[C@H](N)C(=O)O</t>
  </si>
  <si>
    <t>SJSQTARGNAQQKY-GBXIJSLDSA-N</t>
  </si>
  <si>
    <t>207.0654, 217.0197, 217.0533, 217.1048, 217.1448, 217.1540, 217.1685, 217.1953, 218.0337, 235.0613</t>
  </si>
  <si>
    <t>C4H9NO6S</t>
  </si>
  <si>
    <t>FT03676NR</t>
  </si>
  <si>
    <t>Glycerophosphoglycerol</t>
  </si>
  <si>
    <t>HMDB0240316</t>
  </si>
  <si>
    <t>185615-51-4</t>
  </si>
  <si>
    <t>OC[C@H](O)COP(O)(=O)OC[C@H](O)CO</t>
  </si>
  <si>
    <t>LLCSXHMJULHSJN-OLQVQODUSA-N</t>
  </si>
  <si>
    <t>Organic phosphoric acids and derivatives</t>
  </si>
  <si>
    <t>Phosphate esters</t>
  </si>
  <si>
    <t>197.0266, 202.7214, 202.7454, 202.7667, 209.0657, 244.8282, 244.8555, 245.0430, 245.1032, 245.2442</t>
  </si>
  <si>
    <t>C6H15O8P</t>
  </si>
  <si>
    <t>FT07121PR</t>
  </si>
  <si>
    <t>hydroxytetradecadienyl-l-carnitine</t>
  </si>
  <si>
    <t>HMDB0253295</t>
  </si>
  <si>
    <t>C[N+](C)(C)CC(O)(CC([O-])=O)C=CC=CCCCCCCCCCCO</t>
  </si>
  <si>
    <t>VEOYBEJCEMJLHN-UHFFFAOYSA-N</t>
  </si>
  <si>
    <t>C21H39NO4</t>
  </si>
  <si>
    <t>FT02186NR</t>
  </si>
  <si>
    <t>alpha-Ketoglutarate cyanohydrin</t>
  </si>
  <si>
    <t>HMDB0248224</t>
  </si>
  <si>
    <t>O=C1CCCC(=O)OOO1</t>
  </si>
  <si>
    <t>ZCJJLCOHOFPVKZ-UHFFFAOYSA-N</t>
  </si>
  <si>
    <t>C5H6O5</t>
  </si>
  <si>
    <t>FT02573PR</t>
  </si>
  <si>
    <t>1,1-Bis(2-aminoethyl)-2-hydroxy-3-oxotriazane</t>
  </si>
  <si>
    <t>HMDB0251068</t>
  </si>
  <si>
    <t>NCCN(CCN)[N+]([O-])=NO</t>
  </si>
  <si>
    <t>YNRCBOXEDICOIX-UHFFFAOYSA-N</t>
  </si>
  <si>
    <t>Quaternary ammonium salts</t>
  </si>
  <si>
    <t>C4H13N5O2</t>
  </si>
  <si>
    <t>FT02946PR</t>
  </si>
  <si>
    <t>Fructoseglycine</t>
  </si>
  <si>
    <t>HMDB0060278</t>
  </si>
  <si>
    <t>[H][C@@](O)(CO)[C@@]([H])(O)[C@]([H])(O)C(=O)CNCC(O)=O</t>
  </si>
  <si>
    <t>YGUYJMQMTNJNFS-LPBLVHEISA-N</t>
  </si>
  <si>
    <t>C8H15NO7</t>
  </si>
  <si>
    <t>FT02103PR</t>
  </si>
  <si>
    <t>D-Arginine</t>
  </si>
  <si>
    <t>HMDB0003416</t>
  </si>
  <si>
    <t>C00792</t>
  </si>
  <si>
    <t>157-06-2</t>
  </si>
  <si>
    <t>N[C@H](CCCNC(N)=N)C(O)=O</t>
  </si>
  <si>
    <t>ODKSFYDXXFIFQN-SCSAIBSYSA-N</t>
  </si>
  <si>
    <t>141.4210, 157.1085, 158.0926, 167.0322, 167.0554, 167.0712, 175.0845, 175.1050, 175.1191, 176.1223</t>
  </si>
  <si>
    <t>C6H14N4O2</t>
  </si>
  <si>
    <t>FT03286NR</t>
  </si>
  <si>
    <t>(2S)-2-[(2-Carboxy-2-oxoethyl)amino]pentanedioic acid</t>
  </si>
  <si>
    <t>HMDB0257920</t>
  </si>
  <si>
    <t>OC(=O)CCC(NCC(=O)C(O)=O)C(O)=O</t>
  </si>
  <si>
    <t>XREHQPOYORRYEU-UHFFFAOYSA-N</t>
  </si>
  <si>
    <t>C8H11NO7</t>
  </si>
  <si>
    <t>FT01211NR</t>
  </si>
  <si>
    <t>S-Ethyl-L-cysteine</t>
  </si>
  <si>
    <t>HMDB0257396</t>
  </si>
  <si>
    <t>CCSCC(N)C(O)=O</t>
  </si>
  <si>
    <t>ULXKXLZEOGLCRJ-UHFFFAOYSA-N</t>
  </si>
  <si>
    <t>C5H11NO2S</t>
  </si>
  <si>
    <t>FT01026PR</t>
  </si>
  <si>
    <t>L-Homoserine</t>
  </si>
  <si>
    <t>HMDB0000719</t>
  </si>
  <si>
    <t>C00263</t>
  </si>
  <si>
    <t>ko00260,ko00270,ko00300,ko00920</t>
  </si>
  <si>
    <t>Glycine, serine and threonine metabolism|Cysteine and methionine metabolism|Lysine biosynthesis|Sulfur metabolism</t>
  </si>
  <si>
    <t>672-15-1</t>
  </si>
  <si>
    <t>N[C@@H](CCO)C(O)=O</t>
  </si>
  <si>
    <t>UKAUYVFTDYCKQA-VKHMYHEASA-N</t>
  </si>
  <si>
    <t>120.1024, 121.0400, 121.0769, 121.1601, 121.1719, 121.1840, 121.1945, 121.2039, 121.2123, 122.9356</t>
  </si>
  <si>
    <t>C4H9NO3</t>
  </si>
  <si>
    <t>FT02166NR</t>
  </si>
  <si>
    <t>L-cis-4-(Hydroxymethyl)-2-pyrrolidinecarboxylic acid</t>
  </si>
  <si>
    <t>HMDB0029425</t>
  </si>
  <si>
    <t>2370-39-0</t>
  </si>
  <si>
    <t>OCC1CNC(C1)C(O)=O</t>
  </si>
  <si>
    <t>CISMGNUPDUKNQK-UHFFFAOYSA-N</t>
  </si>
  <si>
    <t>172.0610, 173.2374, 190.0346, 190.0716, 190.8616, 191.0193, 191.0561, 191.0745, 202.6159, 202.6350</t>
  </si>
  <si>
    <t>C6H11NO3</t>
  </si>
  <si>
    <t>FT05746NR</t>
  </si>
  <si>
    <t>Glucose-6-glutamate</t>
  </si>
  <si>
    <t>HMDB0252776</t>
  </si>
  <si>
    <t>NC(CCC(O)=O)C(=O)OCC(O)C(O)C(O)C(O)C=O</t>
  </si>
  <si>
    <t>NQJPQZNYMMPJQU-UHFFFAOYSA-N</t>
  </si>
  <si>
    <t>246.0979, 248.0105, 248.0754, 254.0668, 260.0774, 264.1108, 272.0779, 290.0882, 308.0983, 308.1577</t>
  </si>
  <si>
    <t>C11H19NO9</t>
  </si>
  <si>
    <t>FT02119PR</t>
  </si>
  <si>
    <t>2-Amino-5-ureidopentanoic acid</t>
  </si>
  <si>
    <t>HMDB0250742</t>
  </si>
  <si>
    <t>627-77-0</t>
  </si>
  <si>
    <t>NC(CCCNC(N)=O)C(O)=O</t>
  </si>
  <si>
    <t>RHGKLRLOHDJJDR-UHFFFAOYSA-N</t>
  </si>
  <si>
    <t>158.0809, 159.0765, 160.0796, 167.2362, 167.2557, 176.0685, 176.0890, 176.1042, 176.1251, 176.9600</t>
  </si>
  <si>
    <t>C6H13N3O3</t>
  </si>
  <si>
    <t>FT04975PR</t>
  </si>
  <si>
    <t>Indirubin-3'-monoxime</t>
  </si>
  <si>
    <t>HMDB0253461</t>
  </si>
  <si>
    <t>160807-49-8</t>
  </si>
  <si>
    <t>OC1=C(C2=C(N=O)C3=CC=CC=C3N2)C2=CC=CC=C2N1</t>
  </si>
  <si>
    <t>FQCPPVRJPILDIK-UHFFFAOYSA-N</t>
  </si>
  <si>
    <t>Indoles and derivatives</t>
  </si>
  <si>
    <t>Hydroxyindoles</t>
  </si>
  <si>
    <t>235.9410, 245.0086, 247.0963, 259.0966, 277.1069, 277.2161, 295.0611, 295.1177, 295.1930, 295.2263</t>
  </si>
  <si>
    <t>C16H11N3O2</t>
  </si>
  <si>
    <t>FT05779NR</t>
  </si>
  <si>
    <t>4-Aminophenylphosphorylcholine</t>
  </si>
  <si>
    <t>HMDB0246359</t>
  </si>
  <si>
    <t>C[N+](C)(C)CCOP([O-])(=O)OC1=CC=C(N)C=C1</t>
  </si>
  <si>
    <t>SBUYBNIDQXQZSZ-UHFFFAOYSA-N</t>
  </si>
  <si>
    <t>157.0110, 168.9393, 172.9404, 173.0864, 173.1036, 202.6564, 240.9265, 241.0917, 247.5523, 309.1186</t>
  </si>
  <si>
    <t>C11H19N2O4P</t>
  </si>
  <si>
    <t>FT10697NR</t>
  </si>
  <si>
    <t>CDP-ethanolamine</t>
  </si>
  <si>
    <t>HMDB0001564</t>
  </si>
  <si>
    <t>C00570</t>
  </si>
  <si>
    <t>ko00564</t>
  </si>
  <si>
    <t>Glycerophospholipid metabolism</t>
  </si>
  <si>
    <t>3036-18-8</t>
  </si>
  <si>
    <t>NCCOP(O)(=O)OP(O)(=O)OC[C@H]1O[C@H]([C@H](O)[C@@H]1O)N1C=CC(N)=NC1=O</t>
  </si>
  <si>
    <t>WVIMUEUQJFPNDK-PEBGCTIMSA-N</t>
  </si>
  <si>
    <t>Pyrimidine nucleotides</t>
  </si>
  <si>
    <t>Pyrimidine ribonucleotides</t>
  </si>
  <si>
    <t>C11H20N4O11P2</t>
  </si>
  <si>
    <t>FT11192NR</t>
  </si>
  <si>
    <t>Metomidate</t>
  </si>
  <si>
    <t>HMDB0254679</t>
  </si>
  <si>
    <t>COC(=O)C1=CN=CN1C(C)C1=CC=CC=C1</t>
  </si>
  <si>
    <t>FHFZEKYDSVTYLL-UHFFFAOYSA-N</t>
  </si>
  <si>
    <t>142.6835, 150.3123, 174.9550, 179.4473, 202.1846, 202.2062, 246.9685, 247.0124, 396.2792, 396.3380</t>
  </si>
  <si>
    <t>C13H14N2O2</t>
  </si>
  <si>
    <t>FT03912NR</t>
  </si>
  <si>
    <t>4-O-Methylglucuronic acid</t>
  </si>
  <si>
    <t>HMDB0302222</t>
  </si>
  <si>
    <t>[H][C@](O)(C=O)[C@@]([H])(O)[C@]([H])(OC)[C@]([H])(O)C(O)=O</t>
  </si>
  <si>
    <t>QGGOCWIJGWDKHC-FSIIMWSLSA-N</t>
  </si>
  <si>
    <t>C7H12O7</t>
  </si>
  <si>
    <t>FT10408PR</t>
  </si>
  <si>
    <t>icas#19</t>
  </si>
  <si>
    <t>LMFA13040117</t>
  </si>
  <si>
    <t>O([C@@H](CCCCCCC/C=C/C(=O)O)C)[C@H]1[C@H](O)C[C@@H](OC(=O)C2=CNC3C=CC=CC=32)[C@H](C)O1</t>
  </si>
  <si>
    <t>CQSBSCBIGYDANS-OQGVURBQSA-N</t>
  </si>
  <si>
    <t>Indolecarboxylic acids and derivatives</t>
  </si>
  <si>
    <t>C27H37NO7</t>
  </si>
  <si>
    <t>FT08344PR</t>
  </si>
  <si>
    <t>Clausarinol</t>
  </si>
  <si>
    <t>HMDB0041407</t>
  </si>
  <si>
    <t>CC(C)(C=C)C1=CC2=C(O)C3=C(OC(C)(C)C(O)C3O)C(=C2OC1=O)C(C)(C)C=C</t>
  </si>
  <si>
    <t>AMSRLBLJHNYGNW-UHFFFAOYSA-N</t>
  </si>
  <si>
    <t>Pyranocoumarins</t>
  </si>
  <si>
    <t>244.5188, 244.5584, 244.5886, 281.1378, 295.1183, 392.3349, 392.4031, 392.4636, 392.5143, 415.2111</t>
  </si>
  <si>
    <t>C24H30O6</t>
  </si>
  <si>
    <t>FT04033NR</t>
  </si>
  <si>
    <t>Nontrial</t>
  </si>
  <si>
    <t>HMDB0255710</t>
  </si>
  <si>
    <t>CCCCCCCCC(C=O)(C=O)C=O</t>
  </si>
  <si>
    <t>NANYMIBUZGCKSF-UHFFFAOYSA-N</t>
  </si>
  <si>
    <t>C12H20O3</t>
  </si>
  <si>
    <t>FT02232NR</t>
  </si>
  <si>
    <t>Pectic acid</t>
  </si>
  <si>
    <t>HMDB0003363</t>
  </si>
  <si>
    <t>C00470</t>
  </si>
  <si>
    <t>ko00040,ko02010</t>
  </si>
  <si>
    <t>Pentose and glucuronate interconversions|ABC transporters</t>
  </si>
  <si>
    <t>9046-40-6</t>
  </si>
  <si>
    <t>O[C@H]1O[C@@H]([C@H](O)[C@H](O)[C@H]1O)C(O)=O</t>
  </si>
  <si>
    <t>AEMOLEFTQBMNLQ-BKBMJHBISA-N</t>
  </si>
  <si>
    <t>C6H10O7</t>
  </si>
  <si>
    <t>FT01152NR</t>
  </si>
  <si>
    <t>L-4-Hydroxyglutamate semialdehyde</t>
  </si>
  <si>
    <t>HMDB0006556</t>
  </si>
  <si>
    <t>C05938</t>
  </si>
  <si>
    <t>ko00330</t>
  </si>
  <si>
    <t>Arginine and proline metabolism</t>
  </si>
  <si>
    <t>N[C@@H](C[C@@H](O)C=O)C(O)=O</t>
  </si>
  <si>
    <t>XCXUZPXOFFRGGP-DMTCNVIQSA-N</t>
  </si>
  <si>
    <t>122.5971, 128.0347, 129.0184, 142.9894, 143.0003, 146.0241, 146.0445, 147.0167, 147.0294, 147.0429</t>
  </si>
  <si>
    <t>C5H9NO4</t>
  </si>
  <si>
    <t>FT16697NR</t>
  </si>
  <si>
    <t>15-Oxo-21-hydroxymabiogenin 3-[rhamnosyl-(1-&gt;6)-glucoside]</t>
  </si>
  <si>
    <t>HMDB0040840</t>
  </si>
  <si>
    <t>156980-29-9</t>
  </si>
  <si>
    <t>[H][C@@]12C(=O)O[C@H](CC=C(C)C)[C@]1(CO)OC(=O)[C@]1(C)[C@]2([H])CCC2[C@@]3(C)CC[C@H](O[C@@H]4O[C@H](CO[C@@H]5O[C@@H](C)[C@H](O)[C@@H](O)[C@H]5O)[C@@H](O)[C@H](O)[C@H]4O)C(C)(C)C3CC[C@@]12C</t>
  </si>
  <si>
    <t>XSSCNYMOFYTAGP-PEFDFOJDSA-N</t>
  </si>
  <si>
    <t>Steroidal glycosides</t>
  </si>
  <si>
    <t>C42H66O15</t>
  </si>
  <si>
    <t>FT17886PR</t>
  </si>
  <si>
    <t>PE(5-iso PGF2VI/14:0)</t>
  </si>
  <si>
    <t>HMDB0260615</t>
  </si>
  <si>
    <t>CCCCCCCCCCCCCC(=O)O[C@H](COC(=O)C\C=C/C[C@@H]1[C@@H](O)C[C@@H](O)[C@@H]1\C=C\[C@H](O)CCCCC)COP(O)(=O)OCCN</t>
  </si>
  <si>
    <t>RMMBAKZEPOOQOA-QWMDZLGOSA-N</t>
  </si>
  <si>
    <t>C37H68NO11P</t>
  </si>
  <si>
    <t>FT09732PR</t>
  </si>
  <si>
    <t>Pratosartan</t>
  </si>
  <si>
    <t>HMDB0256736</t>
  </si>
  <si>
    <t>CCCC1=NC2=C(N1CC1=CC=C(C=C1)C1=CC=CC=C1C1=NNN=N1)C(=O)CCCC2</t>
  </si>
  <si>
    <t>KCTFTBCZZUBAKN-UHFFFAOYSA-N</t>
  </si>
  <si>
    <t>409.1172, 433.1537, 447.1683, 464.4210, 465.0239, 465.0598, 465.1795, 465.3355, 465.4247, 466.1826</t>
  </si>
  <si>
    <t>C25H26N6O</t>
  </si>
  <si>
    <t>FT02655PR</t>
  </si>
  <si>
    <t>Threonylserine</t>
  </si>
  <si>
    <t>HMDB0029070</t>
  </si>
  <si>
    <t>61043-86-5</t>
  </si>
  <si>
    <t>C[C@@H](O)[C@H](N)C(=O)N[C@@H](CO)C(O)=O</t>
  </si>
  <si>
    <t>GXDLGHLJTHMDII-WISUUJSJSA-N</t>
  </si>
  <si>
    <t>C7H14N2O5</t>
  </si>
  <si>
    <t>FT02990NR</t>
  </si>
  <si>
    <t>3-Keto-b-D-galactose</t>
  </si>
  <si>
    <t>HMDB0001385</t>
  </si>
  <si>
    <t>C05394</t>
  </si>
  <si>
    <t>OC[C@H]1O[C@@H](O)[C@H](O)C(=O)[C@H]1O</t>
  </si>
  <si>
    <t>APIQNBNBIICCON-FKMSRSAHSA-N</t>
  </si>
  <si>
    <t>C6H10O6</t>
  </si>
  <si>
    <t>FT01817PR</t>
  </si>
  <si>
    <t>Serylalanine</t>
  </si>
  <si>
    <t>HMDB0029032</t>
  </si>
  <si>
    <t>6403-17-4</t>
  </si>
  <si>
    <t>C[C@H](NC(=O)[C@@H](N)CO)C(O)=O</t>
  </si>
  <si>
    <t>SSJMZMUVNKEENT-IMJSIDKUSA-N</t>
  </si>
  <si>
    <t>141.5325, 141.5463, 141.5601, 141.5718, 141.5823, 142.0496, 146.9621, 159.0766, 159.1149, 167.2320</t>
  </si>
  <si>
    <t>C6H12N2O4</t>
  </si>
  <si>
    <t>FT04899NR</t>
  </si>
  <si>
    <t>N(1)-Ethylchlorpropamide</t>
  </si>
  <si>
    <t>HMDB0255281</t>
  </si>
  <si>
    <t>CCCNC(=O)N(CC)S(=O)(=O)C1=CC=C(Cl)C=C1</t>
  </si>
  <si>
    <t>IDWPUWOESPFVNC-UHFFFAOYSA-N</t>
  </si>
  <si>
    <t>C12H17ClN2O3S</t>
  </si>
  <si>
    <t>FT04595PR</t>
  </si>
  <si>
    <t>Vulgarolide</t>
  </si>
  <si>
    <t>HMDB0041003</t>
  </si>
  <si>
    <t>120674-40-0</t>
  </si>
  <si>
    <t>CC12CCC(O)OC1C1OC(=O)C(=C)C1CCC(=O)C2</t>
  </si>
  <si>
    <t>LBKCMFUBEOROEX-UHFFFAOYSA-N</t>
  </si>
  <si>
    <t>Oxanes</t>
  </si>
  <si>
    <t>147.0786, 166.9356, 173.0962, 200.2396, 200.2629, 244.6406, 244.6704, 249.9860, 281.1381, 281.2955</t>
  </si>
  <si>
    <t>C15H20O5</t>
  </si>
  <si>
    <t>FT00521PR</t>
  </si>
  <si>
    <t>Sarcosine</t>
  </si>
  <si>
    <t>HMDB0000271</t>
  </si>
  <si>
    <t>C00213</t>
  </si>
  <si>
    <t>ko00260,ko00330,ko00670</t>
  </si>
  <si>
    <t>Glycine, serine and threonine metabolism|Arginine and proline metabolism|One carbon pool by folate</t>
  </si>
  <si>
    <t>107-97-1</t>
  </si>
  <si>
    <t>CNCC(O)=O</t>
  </si>
  <si>
    <t>FSYKKLYZXJSNPZ-UHFFFAOYSA-N</t>
  </si>
  <si>
    <t>72.1984, 72.2037, 87.0044, 90.0554, 90.0918, 90.2100, 92.0335, 105.1628, 105.1711, 105.1805</t>
  </si>
  <si>
    <t>C3H7NO2</t>
  </si>
  <si>
    <t>FT04531NR</t>
  </si>
  <si>
    <t>Histidylhistidine</t>
  </si>
  <si>
    <t>HMDB0028887</t>
  </si>
  <si>
    <t>306-14-9</t>
  </si>
  <si>
    <t>N[C@@H](CC1=CNC=N1)C(=O)N[C@@H](CC1=CNC=N1)C(O)=O</t>
  </si>
  <si>
    <t>SGCGMORCWLEJNZ-UWVGGRQHSA-N</t>
  </si>
  <si>
    <t>143.0007, 143.0249, 143.0378, 193.0731, 202.6933, 202.7140, 221.7179, 231.3704, 260.7479, 273.1095</t>
  </si>
  <si>
    <t>C12H16N6O3</t>
  </si>
  <si>
    <t>FT01321PR</t>
  </si>
  <si>
    <t>Isochroman</t>
  </si>
  <si>
    <t>HMDB0253618</t>
  </si>
  <si>
    <t>C1CC2=CC=CC=C2CO1</t>
  </si>
  <si>
    <t>HEBMCVBCEDMUOF-UHFFFAOYSA-N</t>
  </si>
  <si>
    <t>2-benzopyrans</t>
  </si>
  <si>
    <t>136.0500, 136.0619, 141.3569, 141.3881, 141.4098, 141.4293, 141.4463, 141.4610, 141.4731, 141.4841</t>
  </si>
  <si>
    <t>C9H10O</t>
  </si>
  <si>
    <t>FT00857PR</t>
  </si>
  <si>
    <t>Ethylbenzene</t>
  </si>
  <si>
    <t>HMDB0059905</t>
  </si>
  <si>
    <t>C07111</t>
  </si>
  <si>
    <t>ko00642</t>
  </si>
  <si>
    <t>Ethylbenzene degradation</t>
  </si>
  <si>
    <t>100-41-4</t>
  </si>
  <si>
    <t>CCC1=CC=CC=C1</t>
  </si>
  <si>
    <t>YNQLUTRBYVCPMQ-UHFFFAOYSA-N</t>
  </si>
  <si>
    <t>108.0889, 109.0583, 109.0651, 119.0606, 120.8702, 120.8830, 120.8945, 120.9046, 120.9131, 124.0519</t>
  </si>
  <si>
    <t>C8H10</t>
  </si>
  <si>
    <t>FT01797NR</t>
  </si>
  <si>
    <t>D-Glucuronic acid</t>
  </si>
  <si>
    <t>HMDB0000127</t>
  </si>
  <si>
    <t>C00191</t>
  </si>
  <si>
    <t>ko00040,ko00053,ko00520,ko00562</t>
  </si>
  <si>
    <t>Pentose and glucuronate interconversions|Ascorbate and aldarate metabolism|Amino sugar and nucleotide sugar metabolism|Inositol phosphate metabolism</t>
  </si>
  <si>
    <t>70021-34-0</t>
  </si>
  <si>
    <t>O[C@H]1O[C@@H]([C@@H](O)[C@H](O)[C@H]1O)C(O)=O</t>
  </si>
  <si>
    <t>AEMOLEFTQBMNLQ-WAXACMCWSA-N</t>
  </si>
  <si>
    <t>FT04157PR</t>
  </si>
  <si>
    <t>D-1-[(3-Carboxypropyl)amino]-1-deoxyfructose</t>
  </si>
  <si>
    <t>HMDB0038663</t>
  </si>
  <si>
    <t>10003-63-1</t>
  </si>
  <si>
    <t>OC[C@H]1O[C@](O)(CNCCCC(O)=O)[C@@H](O)[C@@H]1O</t>
  </si>
  <si>
    <t>HUEOABWGBTXQNF-SFKDOBOXSA-N</t>
  </si>
  <si>
    <t>212.0917, 214.1293, 221.1033, 230.1026, 232.6304, 244.7638, 248.1129, 249.0974, 266.1235, 266.1705</t>
  </si>
  <si>
    <t>C10H19NO7</t>
  </si>
  <si>
    <t>FT10407NR</t>
  </si>
  <si>
    <t>artemisone</t>
  </si>
  <si>
    <t>HMDB0248624</t>
  </si>
  <si>
    <t>CC1CCC2C(C)C(OC3OC4(C)CCC1C23OO4)N1CCS(=O)(=O)CC1</t>
  </si>
  <si>
    <t>FDMUNKXWYMSZIR-UHFFFAOYSA-N</t>
  </si>
  <si>
    <t>Sesquiterpenoids</t>
  </si>
  <si>
    <t>358.1628, 396.4084, 396.4772, 400.1788, 400.2352, 418.1840, 426.6624, 435.6776, 436.0851, 436.1927</t>
  </si>
  <si>
    <t>C19H31NO6S</t>
  </si>
  <si>
    <t>FT12275NR</t>
  </si>
  <si>
    <t>Ethylmethylhydroxypyridine succinate</t>
  </si>
  <si>
    <t>HMDB0252080</t>
  </si>
  <si>
    <t>CCCC1=C2OC(=O)CCC(=O)OC2=CNC1=O</t>
  </si>
  <si>
    <t>OJMOGMOGAUXACC-UHFFFAOYSA-N</t>
  </si>
  <si>
    <t>Oxocins</t>
  </si>
  <si>
    <t>C12H13NO5</t>
  </si>
  <si>
    <t>FT08694PR</t>
  </si>
  <si>
    <t>6-Hydroxyhexadecanedioylcarnitine</t>
  </si>
  <si>
    <t>HMDB0241508</t>
  </si>
  <si>
    <t>C[N+](C)(C)CC(CC([O-])=O)OC(=O)CCCCC(O)CCCCCCCCCC(O)=O</t>
  </si>
  <si>
    <t>BGKHHGPLAYWAIJ-UHFFFAOYSA-N</t>
  </si>
  <si>
    <t>Fatty acid esters</t>
  </si>
  <si>
    <t>C23H43NO7</t>
  </si>
  <si>
    <t>FT06344PR</t>
  </si>
  <si>
    <t>SCHEMBL2915962</t>
  </si>
  <si>
    <t>CCCCCCCCCC/C=C/CCCCCCCCCCO</t>
  </si>
  <si>
    <t>WHESZEJVMWPTSE-VAWYXSNFSA-N</t>
  </si>
  <si>
    <t>244.1581, 324.3626, 342.1852, 342.2733, 342.2975, 342.3725, 342.4691, 342.4970, 343.1880, 343.3762</t>
  </si>
  <si>
    <t>C22H44O</t>
  </si>
  <si>
    <t>FT09783PR</t>
  </si>
  <si>
    <t>Ehrensteroid A</t>
  </si>
  <si>
    <t>LMST01031216</t>
  </si>
  <si>
    <t>C1C[C@H](O)C[C@]2(O)[C@H](O)C[C@@]3([H])[C@]4([H])CC[C@]([H])([C@H](C)CCC(=C)C(C)C)[C@@]4(C)C[C@@H](O)[C@]3([H])[C@@]12C</t>
  </si>
  <si>
    <t>CMFURINKGNDZMC-LIIYEYLVSA-N</t>
  </si>
  <si>
    <t>Ergostane steroids</t>
  </si>
  <si>
    <t>C28H48O4</t>
  </si>
  <si>
    <t>FT00443PR</t>
  </si>
  <si>
    <t>2,3-diamino-propionic acid</t>
  </si>
  <si>
    <t>HMDB0002006</t>
  </si>
  <si>
    <t>LMFA01100051</t>
  </si>
  <si>
    <t>C03401</t>
  </si>
  <si>
    <t>ko00997,ko00998</t>
  </si>
  <si>
    <t>Biosynthesis of various other secondary metabolites|Biosynthesis of various antibiotics</t>
  </si>
  <si>
    <t>4033-39-0</t>
  </si>
  <si>
    <t>C(=O)(O)[C@@H](N)CN</t>
  </si>
  <si>
    <t>PECYZEOJVXMISF-REOHCLBHSA-N</t>
  </si>
  <si>
    <t>C3H8N2O2</t>
  </si>
  <si>
    <t>FT04797PR</t>
  </si>
  <si>
    <t>16-hydroxy-9E-hexadecenoic acid</t>
  </si>
  <si>
    <t>LMFA01050192</t>
  </si>
  <si>
    <t>C(CCCCCCC/C=C/CCCCCCO)(=O)O</t>
  </si>
  <si>
    <t>RPQJFAIEPUKQHK-HNQUOIGGSA-N</t>
  </si>
  <si>
    <t>C16H30O3</t>
  </si>
  <si>
    <t>FT01583PR</t>
  </si>
  <si>
    <t>D-Lysine</t>
  </si>
  <si>
    <t>HMDB0003405</t>
  </si>
  <si>
    <t>C00739</t>
  </si>
  <si>
    <t>ko00310,ko00470</t>
  </si>
  <si>
    <t>Lysine degradation|D-Amino acid metabolism</t>
  </si>
  <si>
    <t>923-27-3</t>
  </si>
  <si>
    <t>NCCCC[C@@H](N)C(O)=O</t>
  </si>
  <si>
    <t>KDXKERNSBIXSRK-RXMQYKEDSA-N</t>
  </si>
  <si>
    <t>130.0863, 133.5902, 141.7200, 141.7331, 141.7448, 147.0443, 147.0559, 147.1123, 147.5878, 148.0395</t>
  </si>
  <si>
    <t>C6H14N2O2</t>
  </si>
  <si>
    <t>FT02389NR</t>
  </si>
  <si>
    <t>1,5-Anhydro-d-mannitol</t>
  </si>
  <si>
    <t>HMDB0244228</t>
  </si>
  <si>
    <t>OCC1OCC(O)C(O)C1O</t>
  </si>
  <si>
    <t>MPCAJMNYNOGXPB-UHFFFAOYSA-N</t>
  </si>
  <si>
    <t>C6H12O5</t>
  </si>
  <si>
    <t>FT03302PR</t>
  </si>
  <si>
    <t>Asparaginyl-Threonine</t>
  </si>
  <si>
    <t>HMDB0028741</t>
  </si>
  <si>
    <t>CC(O)C(NC(=O)C(N)CC(N)=O)C(O)=O</t>
  </si>
  <si>
    <t>VBKIFHUVGLOJKT-UHFFFAOYSA-N</t>
  </si>
  <si>
    <t>C8H15N3O5</t>
  </si>
  <si>
    <t>FT02365PR</t>
  </si>
  <si>
    <t>2-Amino-4-[(2-hydroxy-1-oxopropyl)amino]butanoic acid</t>
  </si>
  <si>
    <t>HMDB0031412</t>
  </si>
  <si>
    <t>38710-35-9</t>
  </si>
  <si>
    <t>CC(O)C(=O)NCC[C@H](N)C(O)=O</t>
  </si>
  <si>
    <t>BKHCIFAZUHUBPL-AKGZTFGVSA-N</t>
  </si>
  <si>
    <t>C7H14N2O4</t>
  </si>
  <si>
    <t>FT03528NR</t>
  </si>
  <si>
    <t>D-erythro-D-galacto-octitol</t>
  </si>
  <si>
    <t>HMDB0029953</t>
  </si>
  <si>
    <t>27655-86-3</t>
  </si>
  <si>
    <t>OCC(O)C(O)C(O)C(O)C(O)C(O)CO</t>
  </si>
  <si>
    <t>DRDSDQVQSRICML-UHFFFAOYSA-N</t>
  </si>
  <si>
    <t>199.0686, 202.2675, 211.0837, 220.5303, 223.1275, 238.6059, 241.0921, 241.1198, 247.1024, 251.0941</t>
  </si>
  <si>
    <t>C8H18O8</t>
  </si>
  <si>
    <t>FT02176NR</t>
  </si>
  <si>
    <t>3-Oxoglutaric acid</t>
  </si>
  <si>
    <t>HMDB0013701</t>
  </si>
  <si>
    <t>542-05-2</t>
  </si>
  <si>
    <t>[H]OC(=O)C([H])([H])C(=O)C([H])([H])C(=O)O[H]</t>
  </si>
  <si>
    <t>OXTNCQMOKLOUAM-UHFFFAOYSA-N</t>
  </si>
  <si>
    <t>173.0085, 174.0117, 191.0192, 191.0563, 191.0740, 191.0824, 192.0200, 192.0778, 202.3542, 202.3740</t>
  </si>
  <si>
    <t>FT08939PR</t>
  </si>
  <si>
    <t>Armillaripin</t>
  </si>
  <si>
    <t>HMDB0030404</t>
  </si>
  <si>
    <t>129741-56-6</t>
  </si>
  <si>
    <t>COC1=CC(O)=C(C(=O)OC2CC3(C)C2C(C=O)=CC2(O)CC(C)(C)CC32)C(C)=C1</t>
  </si>
  <si>
    <t>BGKXQRPQNIXIMH-UHFFFAOYSA-N</t>
  </si>
  <si>
    <t>304.4168, 392.5930, 392.6757, 392.7327, 392.7833, 422.1665, 437.1921, 437.3383, 437.6886, 438.1957</t>
  </si>
  <si>
    <t>FT04901PR</t>
  </si>
  <si>
    <t>4-Alanylaminoantipyrine</t>
  </si>
  <si>
    <t>HMDB0246333</t>
  </si>
  <si>
    <t>CC(N)C(=O)NC1=C(C)N(C)N(C1=O)C1=CC=CC=C1</t>
  </si>
  <si>
    <t>OQLNWFVUXWWSTH-UHFFFAOYSA-N</t>
  </si>
  <si>
    <t>312.1921, 340.1863, 341.1882, 355.1971, 373.2077, 391.8640, 414.2338, 455.2481, 486.2911, 487.2945</t>
  </si>
  <si>
    <t>C14H18N4O2</t>
  </si>
  <si>
    <t>FT03652PR</t>
  </si>
  <si>
    <t>Octopine</t>
  </si>
  <si>
    <t>HMDB0255912</t>
  </si>
  <si>
    <t>CC(NC(CCCNC(N)=N)C(O)=O)C(O)=O</t>
  </si>
  <si>
    <t>IMXSCCDUAFEIOE-UHFFFAOYSA-N</t>
  </si>
  <si>
    <t>223.0717, 229.0892, 229.1281, 230.1114, 247.0601, 247.0948, 247.1401, 247.6224, 247.6547, 248.1124</t>
  </si>
  <si>
    <t>C9H18N4O4</t>
  </si>
  <si>
    <t>FT08340PR</t>
  </si>
  <si>
    <t>Vernolide A</t>
  </si>
  <si>
    <t>HMDB0259793</t>
  </si>
  <si>
    <t>COC12CCC(C)(O1)C=C1OC(=O)C(CO)=C1C(CC2C)OC(=O)C(C)=CC</t>
  </si>
  <si>
    <t>KZMMOGWSMBTTFY-UHFFFAOYSA-N</t>
  </si>
  <si>
    <t>C21H28O7</t>
  </si>
  <si>
    <t>FT04862PR</t>
  </si>
  <si>
    <t>Argininosuccinic acid</t>
  </si>
  <si>
    <t>HMDB0000052</t>
  </si>
  <si>
    <t>C03406</t>
  </si>
  <si>
    <t>ko00220,ko00250</t>
  </si>
  <si>
    <t>Arginine biosynthesis|Alanine, aspartate and glutamate metabolism</t>
  </si>
  <si>
    <t>2387-71-5</t>
  </si>
  <si>
    <t>N[C@@H](CCCNC(=N)N[C@@H](CC(O)=O)C(O)=O)C(O)=O</t>
  </si>
  <si>
    <t>KDZOASGQNOPSCU-WDSKDSINSA-N</t>
  </si>
  <si>
    <t>C10H18N4O6</t>
  </si>
  <si>
    <t>FT02882NR</t>
  </si>
  <si>
    <t>(2S,5S)-trans-Carboxymethylproline</t>
  </si>
  <si>
    <t>C17366</t>
  </si>
  <si>
    <t>ko00332</t>
  </si>
  <si>
    <t>Carbapenem biosynthesis</t>
  </si>
  <si>
    <t>C1CC(NC1CC(=O)O)C(=O)O</t>
  </si>
  <si>
    <t>LIZWYFXJOOUDNV-WHFBIAKZSA-N</t>
  </si>
  <si>
    <t>C7H11NO4</t>
  </si>
  <si>
    <t>FT01686NR</t>
  </si>
  <si>
    <t>L-alpha-Amino-gamma-oxalylaminobutyric acid</t>
  </si>
  <si>
    <t>C08266</t>
  </si>
  <si>
    <t>66592-71-0</t>
  </si>
  <si>
    <t>C(CNC(=O)C(=O)O)C(C(=O)O)N</t>
  </si>
  <si>
    <t>DSBZQNMJXKJWTO-VKHMYHEASA-N</t>
  </si>
  <si>
    <t>FT01005PR</t>
  </si>
  <si>
    <t>Methylenecyclohexane</t>
  </si>
  <si>
    <t>HMDB0254637</t>
  </si>
  <si>
    <t>C=C1CCCCC1</t>
  </si>
  <si>
    <t>YULMNMJFAZWLLN-UHFFFAOYSA-N</t>
  </si>
  <si>
    <t>Hydrocarbons</t>
  </si>
  <si>
    <t>Unsaturated hydrocarbons</t>
  </si>
  <si>
    <t>Branched unsaturated hydrocarbons</t>
  </si>
  <si>
    <t>C7H12</t>
  </si>
  <si>
    <t>FT00431NR</t>
  </si>
  <si>
    <t>2,5-Dioxopentanoate</t>
  </si>
  <si>
    <t>HMDB0060365</t>
  </si>
  <si>
    <t>C00433</t>
  </si>
  <si>
    <t>ko00040,ko00053,ko00470</t>
  </si>
  <si>
    <t>Pentose and glucuronate interconversions|Ascorbate and aldarate metabolism|D-Amino acid metabolism</t>
  </si>
  <si>
    <t>OC(=O)C(=O)CCC=O</t>
  </si>
  <si>
    <t>VHKNBDIQDAXGBL-UHFFFAOYSA-N</t>
  </si>
  <si>
    <t>FT01151NR</t>
  </si>
  <si>
    <t>L-Glutamic acid</t>
  </si>
  <si>
    <t>HMDB0000148</t>
  </si>
  <si>
    <t>C00025</t>
  </si>
  <si>
    <t>ko00220,ko00250,ko00330,ko00332,ko00340,ko00430,ko00470,ko00480,ko00524,ko00630,ko00650,ko00660,ko00860,ko00910,ko00970,ko00997,ko00998,ko02010,ko02020,ko04068,ko04072,ko04080,ko04216,ko04540,ko04713,ko04720,ko04721,ko04723,ko04724,ko04727,ko04730,ko04742,ko04964,ko04974,ko05014,ko05016,ko05017,ko05022,ko05030,ko05031,ko05033,ko05034,ko05230</t>
  </si>
  <si>
    <t>Arginine biosynthesis|Alanine, aspartate and glutamate metabolism|Arginine and proline metabolism|Carbapenem biosynthesis|Histidine metabolism|Taurine and hypotaurine metabolism|D-Amino acid metabolism|Glutathione metabolism|Neomycin, kanamycin and gentamicin biosynthesis|Glyoxylate and dicarboxylate metabolism|Butanoate metabolism|C5-Branched dibasic acid metabolism|Porphyrin metabolism|Nitrogen metabolism|Aminoacyl-tRNA biosynthesis|Biosynthesis of various other secondary metabolites|Biosynthesis of various antibiotics|ABC transporters|Two-component system|FoxO signaling pathway|Phospholipase D signaling pathway|Neuroactive ligand-receptor interaction|Ferroptosis|Gap junction|Circadian entrainment|Long-term potentiation|Synaptic vesicle cycle|Retrograde endocannabinoid signaling|Glutamatergic synapse|GABAergic synapse|Long-term depression|Taste transduction|Proximal tubule bicarbonate reclamation|Protein digestion and absorption|Amyotrophic lateral sclerosis|Huntington disease|Spinocerebellar ataxia|Pathways of neurodegeneration - multiple diseases|Cocaine addiction|Amphetamine addiction|Nicotine addiction|Alcoholism|Central carbon metabolism in cancer</t>
  </si>
  <si>
    <t>56-86-0</t>
  </si>
  <si>
    <t>N[C@@H](CCC(O)=O)C(O)=O</t>
  </si>
  <si>
    <t>WHUUTDBJXJRKMK-VKHMYHEASA-N</t>
  </si>
  <si>
    <t>106.2574, 122.5772, 122.5968, 128.0344, 129.0381, 142.9728, 142.9863, 142.9972, 146.0450, 147.0480</t>
  </si>
  <si>
    <t>FT09281NR</t>
  </si>
  <si>
    <t>Thromboxane B3</t>
  </si>
  <si>
    <t>HMDB0005099</t>
  </si>
  <si>
    <t>LMFA03030016</t>
  </si>
  <si>
    <t>71953-80-5</t>
  </si>
  <si>
    <t>O1C(CC(C(C/C=C/CCCC(=O)O)C1/C=C/C(C/C=C/CC)O)O)O</t>
  </si>
  <si>
    <t>OYPPJMLKAYYWHH-OHVJZDGFSA-N</t>
  </si>
  <si>
    <t>C20H32O6</t>
  </si>
  <si>
    <t>FT00539PR</t>
  </si>
  <si>
    <t>Benzyl alcohol</t>
  </si>
  <si>
    <t>HMDB0003119</t>
  </si>
  <si>
    <t>C03485</t>
  </si>
  <si>
    <t>100-51-6</t>
  </si>
  <si>
    <t>OCC1=CC=CC=C1</t>
  </si>
  <si>
    <t>WVDDGKGOMKODPV-UHFFFAOYSA-N</t>
  </si>
  <si>
    <t>Benzyl alcohols</t>
  </si>
  <si>
    <t>65.03513, 65.03914, 80.53635, 89.05367, 91.05461, 104.9262, 104.94061</t>
  </si>
  <si>
    <t>C7H8O</t>
  </si>
  <si>
    <t>FT02532NR</t>
  </si>
  <si>
    <t>2-Oxoadipic acid</t>
  </si>
  <si>
    <t>HMDB0000225</t>
  </si>
  <si>
    <t>LMFA01170121</t>
  </si>
  <si>
    <t>C00322</t>
  </si>
  <si>
    <t>ko00300,ko00310,ko00380,ko00680,ko00785</t>
  </si>
  <si>
    <t>Lysine biosynthesis|Lysine degradation|Tryptophan metabolism|Methane metabolism|Lipoic acid metabolism</t>
  </si>
  <si>
    <t>3184-35-8</t>
  </si>
  <si>
    <t>C(=O)(O)C(=O)CCCC(=O)O</t>
  </si>
  <si>
    <t>FGSBNBBHOZHUBO-UHFFFAOYSA-N</t>
  </si>
  <si>
    <t>Medium-chain keto acids and derivatives</t>
  </si>
  <si>
    <t>177.0014, 187.0241, 202.6621, 202.6929, 204.9945, 205.0347, 205.0569, 205.0665, 206.0389, 211.6218</t>
  </si>
  <si>
    <t>C6H8O5</t>
  </si>
  <si>
    <t>FT02168PR</t>
  </si>
  <si>
    <t>beta-D-Glucosamine</t>
  </si>
  <si>
    <t>HMDB0030091</t>
  </si>
  <si>
    <t>C08349</t>
  </si>
  <si>
    <t>14257-69-3</t>
  </si>
  <si>
    <t>N[C@H]1[C@H](O)O[C@H](CO)[C@@H](O)[C@@H]1O</t>
  </si>
  <si>
    <t>MSWZFWKMSRAUBD-QZABAPFNSA-N</t>
  </si>
  <si>
    <t>162.0911, 163.0425, 163.0599, 180.0304, 180.0661, 180.0807, 180.1023, 180.1173, 180.1498, 181.0976</t>
  </si>
  <si>
    <t>C6H13NO5</t>
  </si>
  <si>
    <t>FT01147NR</t>
  </si>
  <si>
    <t>L-Lysine</t>
  </si>
  <si>
    <t>HMDB0000182</t>
  </si>
  <si>
    <t>C00047</t>
  </si>
  <si>
    <t>ko00300,ko00310,ko00470,ko00780,ko00960,ko00970,ko00997,ko02010,ko04974</t>
  </si>
  <si>
    <t>Lysine biosynthesis|Lysine degradation|D-Amino acid metabolism|Biotin metabolism|Tropane, piperidine and pyridine alkaloid biosynthesis|Aminoacyl-tRNA biosynthesis|Biosynthesis of various other secondary metabolites|ABC transporters|Protein digestion and absorption</t>
  </si>
  <si>
    <t>56-87-1</t>
  </si>
  <si>
    <t>NCCCC[C@H](N)C(O)=O</t>
  </si>
  <si>
    <t>KDXKERNSBIXSRK-YFKPBYRVSA-N</t>
  </si>
  <si>
    <t>122.9646, 142.9759, 142.9897, 143.0008, 145.0501, 145.0859, 145.0974, 145.1081, 146.0238, 146.0353</t>
  </si>
  <si>
    <t>FT00331NR</t>
  </si>
  <si>
    <t>D(-)-2-Aminobutyric acid</t>
  </si>
  <si>
    <t>HMDB0000650</t>
  </si>
  <si>
    <t>LMFA01100043</t>
  </si>
  <si>
    <t>C02261</t>
  </si>
  <si>
    <t>2623-91-8</t>
  </si>
  <si>
    <t>[C@@H](N)(CC)C(=O)O</t>
  </si>
  <si>
    <t>QWCKQJZIFLGMSD-GSVOUGTGSA-N</t>
  </si>
  <si>
    <t>59.01285, 72.90865, 73.43675, 84.0444, 102.03884, 102.05497, 103.05834, 106.19434, 106.20329</t>
  </si>
  <si>
    <t>C4H9NO2</t>
  </si>
  <si>
    <t>FT08346PR</t>
  </si>
  <si>
    <t>(E)-N'-(3-allyl-2-hydroxybenzylidene)-2-(4-benzylpiperazin-1-yl)acetohydrazide</t>
  </si>
  <si>
    <t>HMDB0256069</t>
  </si>
  <si>
    <t>OC1=C(C=NNC(=O)CN2CCN(CC3=CC=CC=C3)CC2)C=CC=C1CC=C</t>
  </si>
  <si>
    <t>YQNRVGJCPCNMKT-UHFFFAOYSA-N</t>
  </si>
  <si>
    <t>Diazinanes</t>
  </si>
  <si>
    <t>Piperazines</t>
  </si>
  <si>
    <t>199.9926, 244.3052, 277.1072, 279.1231, 281.1422, 295.1171, 391.9341, 391.9979, 397.2005, 415.2113</t>
  </si>
  <si>
    <t>C23H28N4O2</t>
  </si>
  <si>
    <t>FT02913PR</t>
  </si>
  <si>
    <t>Alanyl-Gamma-glutamate</t>
  </si>
  <si>
    <t>HMDB0028701</t>
  </si>
  <si>
    <t>CC(N)C(=O)NC(=O)CCC(N)C(O)=O</t>
  </si>
  <si>
    <t>XEMDRWVKLPUYDR-UHFFFAOYSA-N</t>
  </si>
  <si>
    <t>C8H15N3O4</t>
  </si>
  <si>
    <t>FT06166NR</t>
  </si>
  <si>
    <t>Gly-Glu-Asp</t>
  </si>
  <si>
    <t>C(CC(=O)O)C(C(=O)NC(CC(=O)O)C(=O)O)NC(=O)CN</t>
  </si>
  <si>
    <t>FIQQRCFQXGLOSZ-WDSKDSINSA-N</t>
  </si>
  <si>
    <t>C11H17N3O8</t>
  </si>
  <si>
    <t>FT04651NR</t>
  </si>
  <si>
    <t>3-Aminopropylphosphonic acid</t>
  </si>
  <si>
    <t>HMDB0245822</t>
  </si>
  <si>
    <t>NCCCP(O)(O)=O</t>
  </si>
  <si>
    <t>GSZQTIFGANBTNF-UHFFFAOYSA-N</t>
  </si>
  <si>
    <t>Organic phosphonic acids and derivatives</t>
  </si>
  <si>
    <t>Organic phosphonic acids</t>
  </si>
  <si>
    <t>208.9827, 217.0520, 230.9430, 247.4096, 247.4452, 249.0260, 274.1193, 277.0736, 277.1179, 277.1456</t>
  </si>
  <si>
    <t>C3H10NO3P</t>
  </si>
  <si>
    <t>FT06931NR</t>
  </si>
  <si>
    <t>2-Anthraquinonesulfonyl chloride</t>
  </si>
  <si>
    <t>HMDB0245647</t>
  </si>
  <si>
    <t>ClS(=O)(=O)C1=CC2=C(C=C1)C(=O)C1=CC=CC=C1C2=O</t>
  </si>
  <si>
    <t>UDFCHANCMRCOQT-UHFFFAOYSA-N</t>
  </si>
  <si>
    <t>Anthraquinones</t>
  </si>
  <si>
    <t>143.0209, 145.4242, 158.9778, 211.2430, 226.9660, 246.9601, 247.5917, 272.9590, 304.4388, 340.9451</t>
  </si>
  <si>
    <t>C14H7ClO4S</t>
  </si>
  <si>
    <t>FT01274PR</t>
  </si>
  <si>
    <t>L-Asparagine</t>
  </si>
  <si>
    <t>HMDB0000168</t>
  </si>
  <si>
    <t>C00152</t>
  </si>
  <si>
    <t>ko00250,ko00460,ko00970,ko04974,ko04978,ko05230</t>
  </si>
  <si>
    <t>Alanine, aspartate and glutamate metabolism|Cyanoamino acid metabolism|Aminoacyl-tRNA biosynthesis|Protein digestion and absorption|Mineral absorption|Central carbon metabolism in cancer</t>
  </si>
  <si>
    <t>70-47-3</t>
  </si>
  <si>
    <t>N[C@@H](CC(N)=O)C(O)=O</t>
  </si>
  <si>
    <t>DCXYFEDJOCDNAF-REOHCLBHSA-N</t>
  </si>
  <si>
    <t>132.9905, 133.0609, 133.0696, 133.0780, 134.0448, 141.3600, 141.3801, 141.3957, 141.4084, 141.4198</t>
  </si>
  <si>
    <t>C4H8N2O3</t>
  </si>
  <si>
    <t>FT11301NR</t>
  </si>
  <si>
    <t>Vatinoxan</t>
  </si>
  <si>
    <t>HMDB0259451</t>
  </si>
  <si>
    <t>CS(=O)(=O)NCCN1C(=O)NCC11CCN2CCC3=C(OC4=CC=CC=C34)C2C1</t>
  </si>
  <si>
    <t>GTBKISRCRQUFNL-UHFFFAOYSA-N</t>
  </si>
  <si>
    <t>Azaspirodecane derivatives</t>
  </si>
  <si>
    <t>202.3661, 247.2193, 256.9969, 303.6712, 306.3992, 355.1694, 364.6128, 396.6184, 396.6725, 463.1650</t>
  </si>
  <si>
    <t>C20H26N4O4S</t>
  </si>
  <si>
    <t>FT01831NR</t>
  </si>
  <si>
    <t>2-Deoxy-L-ribono-1,4-lactone</t>
  </si>
  <si>
    <t>HMDB0033958</t>
  </si>
  <si>
    <t>38996-14-4</t>
  </si>
  <si>
    <t>OCC1OC(=O)CC1O</t>
  </si>
  <si>
    <t>YIXDEYPPAGPYDP-UHFFFAOYSA-N</t>
  </si>
  <si>
    <t>133.0498, 143.0160, 143.0528, 143.0651, 159.0168, 159.0294, 177.0023, 177.0399, 177.0531, 178.0435</t>
  </si>
  <si>
    <t>C5H8O4</t>
  </si>
  <si>
    <t>FT03896PR</t>
  </si>
  <si>
    <t>Bacillamidin F</t>
  </si>
  <si>
    <t>LMFA08010029</t>
  </si>
  <si>
    <t>C(CCCCCCCCCCCCC(C)C)(=O)N</t>
  </si>
  <si>
    <t>OIJPFLBLDNXHOL-UHFFFAOYSA-N</t>
  </si>
  <si>
    <t>Fatty amides</t>
  </si>
  <si>
    <t>255.8761, 256.0334, 256.1995, 256.2122, 256.2631, 256.3138, 256.3263, 256.3441, 256.4793, 256.6370</t>
  </si>
  <si>
    <t>C16H33NO</t>
  </si>
  <si>
    <t>FT00756NR</t>
  </si>
  <si>
    <t>2-[(Methylthio)methyl]-2-butenal</t>
  </si>
  <si>
    <t>HMDB0031370</t>
  </si>
  <si>
    <t>40878-72-6</t>
  </si>
  <si>
    <t>CSC\C(=C\C)C=O</t>
  </si>
  <si>
    <t>IBSLHWQWKUNIJE-ZZXKWVIFSA-N</t>
  </si>
  <si>
    <t>C6H10OS</t>
  </si>
  <si>
    <t>FT18811PR</t>
  </si>
  <si>
    <t>PE(19:0/19:0)</t>
  </si>
  <si>
    <t>LMGP02011183</t>
  </si>
  <si>
    <t>[C@](COP(=O)(O)OCCN)([H])(OC(CCCCCCCCCCCCCCCCCC)=O)COC(CCCCCCCCCCCCCCCCCC)=O</t>
  </si>
  <si>
    <t>NPUNAOAZXGWGQU-VQJSHJPSSA-N</t>
  </si>
  <si>
    <t>335.2928, 353.3030, 392.6074, 441.3580, 767.5515, 789.5419, 798.0558, 798.5943, 799.0359, 799.5958</t>
  </si>
  <si>
    <t>C43H86NO8P</t>
  </si>
  <si>
    <t>FT09394PR</t>
  </si>
  <si>
    <t>Melleolide M</t>
  </si>
  <si>
    <t>HMDB0035068</t>
  </si>
  <si>
    <t>CC1=C(C(=O)OC2CC3(C)C4C(O)C(C)(C)CC4C=C(CO)C23O)C(O)=CC(O)=C1Cl</t>
  </si>
  <si>
    <t>PBSFHHQIJGTBQH-UHFFFAOYSA-N</t>
  </si>
  <si>
    <t>452.6346, 453.0176, 453.0472, 453.1666, 453.2860, 453.3151, 453.3584, 453.6579, 454.1689, 455.7926</t>
  </si>
  <si>
    <t>C23H29ClO7</t>
  </si>
  <si>
    <t>FT05636NR</t>
  </si>
  <si>
    <t>Uridine 2',3'-cyclic phosphate</t>
  </si>
  <si>
    <t>HMDB0011640</t>
  </si>
  <si>
    <t>C02355</t>
  </si>
  <si>
    <t>ko00240</t>
  </si>
  <si>
    <t>Pyrimidine metabolism</t>
  </si>
  <si>
    <t>40632-52-8</t>
  </si>
  <si>
    <t>OC[C@H]1O[C@H]([C@@H]2OP(O)(=O)O[C@H]12)N1C=CC(=O)NC1=O</t>
  </si>
  <si>
    <t>HWDMHJDYMFRXOX-XVFCMESISA-N</t>
  </si>
  <si>
    <t>Cyclic pyrimidine nucleotides</t>
  </si>
  <si>
    <t>384.9841, 386.9924, 396.4008, 396.4561, 401.0377, 402.9971, 419.0476, 445.7010, 499.0168, 500.0217</t>
  </si>
  <si>
    <t>C9H11N2O8P</t>
  </si>
  <si>
    <t>FT06030NR</t>
  </si>
  <si>
    <t>Oxiracetam</t>
  </si>
  <si>
    <t>HMDB0255986</t>
  </si>
  <si>
    <t>OC1CN(CC(O)=N)C(=O)C1</t>
  </si>
  <si>
    <t>IHLAQQPQKRMGSS-UHFFFAOYSA-N</t>
  </si>
  <si>
    <t>C6H10N2O3</t>
  </si>
  <si>
    <t>FT03363NR</t>
  </si>
  <si>
    <t>4-hydroxy-2-oxo-Heptanedioic acid</t>
  </si>
  <si>
    <t>LMFA01170052</t>
  </si>
  <si>
    <t>C05601</t>
  </si>
  <si>
    <t>C(C(=O)CC(O)CCC(=O)O)(=O)O</t>
  </si>
  <si>
    <t>HNOAJOYERZTSNK-UHFFFAOYSA-N</t>
  </si>
  <si>
    <t>C7H10O6</t>
  </si>
  <si>
    <t>FT12827PR</t>
  </si>
  <si>
    <t>Cyclo(Arg-Gly-Asp-D-Phe-Val)</t>
  </si>
  <si>
    <t>HMDB0250680</t>
  </si>
  <si>
    <t>CC(C)C1NC(=O)C(CC2=CC=CC=C2)NC(=O)C(CC(O)=O)NC(=O)CNC(=O)C(CCCN=C(N)N)NC1=O</t>
  </si>
  <si>
    <t>YYQUWEHEBOMRPH-UHFFFAOYSA-N</t>
  </si>
  <si>
    <t>C26H38N8O7</t>
  </si>
  <si>
    <t>FT10620NR</t>
  </si>
  <si>
    <t>Cystathione</t>
  </si>
  <si>
    <t>HMDB0303077</t>
  </si>
  <si>
    <t>C00542</t>
  </si>
  <si>
    <t>535-34-2</t>
  </si>
  <si>
    <t>NC(CCSCC(N)C(O)=O)C(O)=O</t>
  </si>
  <si>
    <t>ILRYLPWNYFXEMH-UHFFFAOYSA-N</t>
  </si>
  <si>
    <t>C7H14N2O4S</t>
  </si>
  <si>
    <t>FT10764PR</t>
  </si>
  <si>
    <t>Talampicillin</t>
  </si>
  <si>
    <t>HMDB0258686</t>
  </si>
  <si>
    <t>CC1(C)SC2C(NC(=O)C(N)C3=CC=CC=C3)C(=O)N2C1C(=O)OC1OC(=O)C2=CC=CC=C12</t>
  </si>
  <si>
    <t>SOROUYSPFADXSN-UHFFFAOYSA-N</t>
  </si>
  <si>
    <t>Lactams</t>
  </si>
  <si>
    <t>Beta lactams</t>
  </si>
  <si>
    <t>319.0865, 323.2583, 365.0908, 392.5865, 453.1581, 471.1689, 489.1817, 494.1855, 499.1643, 499.3347</t>
  </si>
  <si>
    <t>C24H23N3O6S</t>
  </si>
  <si>
    <t>FT01176PR</t>
  </si>
  <si>
    <t>DI(Hydroxyethyl)ether</t>
  </si>
  <si>
    <t>HMDB0251245</t>
  </si>
  <si>
    <t>C14689</t>
  </si>
  <si>
    <t>111-46-6</t>
  </si>
  <si>
    <t>OCCOCCO</t>
  </si>
  <si>
    <t>MTHSVFCYNBDYFN-UHFFFAOYSA-N</t>
  </si>
  <si>
    <t>Ethers</t>
  </si>
  <si>
    <t>C4H10O3</t>
  </si>
  <si>
    <t>FT02534NR</t>
  </si>
  <si>
    <t>4-O-methyl d-glucaric acid</t>
  </si>
  <si>
    <t>CO[C@@H]([C@H](O)[C@@H](O)C(=O)O)[C@H](O)C(=O)O</t>
  </si>
  <si>
    <t>MDGDZMIEJCCPTI-MBMOQRBOSA-N</t>
  </si>
  <si>
    <t>C7H12O8</t>
  </si>
  <si>
    <t>FT02053NR</t>
  </si>
  <si>
    <t>trans-trans-Muconic acid</t>
  </si>
  <si>
    <t>HMDB0002349</t>
  </si>
  <si>
    <t>LMFA01170124</t>
  </si>
  <si>
    <t>C03647</t>
  </si>
  <si>
    <t>3588-17-8</t>
  </si>
  <si>
    <t>C(=O)(O)/C=C/C=C/C(=O)O</t>
  </si>
  <si>
    <t>TXXHDPDFNKHHGW-ZPUQHVIOSA-N</t>
  </si>
  <si>
    <t>C6H6O4</t>
  </si>
  <si>
    <t>FT01340NR</t>
  </si>
  <si>
    <t>(4S,5S)-4,5-dihydroxy-2,6-dioxohexanoic acid</t>
  </si>
  <si>
    <t>LMFA01050449</t>
  </si>
  <si>
    <t>C04471</t>
  </si>
  <si>
    <t>C(=O)(O)C(=O)C[C@H](O)[C@H](O)C([H])=O</t>
  </si>
  <si>
    <t>IMUGYKFHMJLTOU-WVZVXSGGSA-N</t>
  </si>
  <si>
    <t>156.8937, 156.9831, 157.0001, 157.0135, 157.0510, 157.0873, 158.0173, 158.0474, 158.0814, 168.8080</t>
  </si>
  <si>
    <t>C6H8O6</t>
  </si>
  <si>
    <t>FT01153NR</t>
  </si>
  <si>
    <t>(S)-2-Azetidinecarboxylic acid</t>
  </si>
  <si>
    <t>HMDB0029615</t>
  </si>
  <si>
    <t>OC(=O)C1CCN1</t>
  </si>
  <si>
    <t>IADUEWIQBXOCDZ-UHFFFAOYSA-N</t>
  </si>
  <si>
    <t>FT00774PR</t>
  </si>
  <si>
    <t>5-Aminopentanal</t>
  </si>
  <si>
    <t>HMDB0012815</t>
  </si>
  <si>
    <t>C12455</t>
  </si>
  <si>
    <t>ko00310,ko00960</t>
  </si>
  <si>
    <t>Lysine degradation|Tropane, piperidine and pyridine alkaloid biosynthesis</t>
  </si>
  <si>
    <t>NCCCCC=O</t>
  </si>
  <si>
    <t>SZBGXBOFCGNPEU-UHFFFAOYSA-N</t>
  </si>
  <si>
    <t>C5H11NO</t>
  </si>
  <si>
    <t>FT12760NR</t>
  </si>
  <si>
    <t>Epidermin</t>
  </si>
  <si>
    <t>HMDB0034777</t>
  </si>
  <si>
    <t>126050-09-7</t>
  </si>
  <si>
    <t>CC(C)(CC#N)OC1OC(CO)C(O)C(O)C1O</t>
  </si>
  <si>
    <t>GDSYPXWUHMRTHT-UHFFFAOYSA-N</t>
  </si>
  <si>
    <t>C11H19NO6</t>
  </si>
  <si>
    <t>FT04320PR</t>
  </si>
  <si>
    <t>4-[(2-Methyl-3-furanyl)thio]-5-nonanone</t>
  </si>
  <si>
    <t>HMDB0037141</t>
  </si>
  <si>
    <t>61295-50-9</t>
  </si>
  <si>
    <t>CCCCC(=O)C(CCC)SC1=C(C)OC=C1</t>
  </si>
  <si>
    <t>PEYZZTQOVLTVHN-UHFFFAOYSA-N</t>
  </si>
  <si>
    <t>Thioethers</t>
  </si>
  <si>
    <t>Aryl thioethers</t>
  </si>
  <si>
    <t>254.1598, 272.1180, 272.1628, 272.6643, 343.2058, 359.2038, 391.5977, 412.2249, 430.2408, 431.2432</t>
  </si>
  <si>
    <t>C14H22O2S</t>
  </si>
  <si>
    <t>FT06200PR</t>
  </si>
  <si>
    <t>Eterobarb</t>
  </si>
  <si>
    <t>HMDB0251993</t>
  </si>
  <si>
    <t>CCC1(C(=O)N(COC)C(=O)N(COC)C1=O)C1=CC=CC=C1</t>
  </si>
  <si>
    <t>DACOQFZGGLCXMA-UHFFFAOYSA-N</t>
  </si>
  <si>
    <t>Pyrimidines and pyrimidine derivatives</t>
  </si>
  <si>
    <t>371.2405, 372.2451, 381.2257, 391.9392, 399.2350, 400.2384, 500.2826, 501.2852, 528.2777, 529.2837</t>
  </si>
  <si>
    <t>C16H20N2O5</t>
  </si>
  <si>
    <t>FT02531NR</t>
  </si>
  <si>
    <t>3-oxo-adipic acid</t>
  </si>
  <si>
    <t>HMDB0000398</t>
  </si>
  <si>
    <t>LMFA01170096</t>
  </si>
  <si>
    <t>C00846</t>
  </si>
  <si>
    <t>ko00362</t>
  </si>
  <si>
    <t>Benzoate degradation</t>
  </si>
  <si>
    <t>689-31-6</t>
  </si>
  <si>
    <t>C(=O)(O)CC(=O)CCC(=O)O</t>
  </si>
  <si>
    <t>RTGHRDFWYQHVFW-UHFFFAOYSA-N</t>
  </si>
  <si>
    <t>168.8074, 169.0139, 187.0242, 202.4891, 203.7055, 204.9969, 205.0349, 205.0676, 206.0396, 206.0568</t>
  </si>
  <si>
    <t>FT02504NR</t>
  </si>
  <si>
    <t>N6-Acetyl-5S-hydroxy-L-lysine</t>
  </si>
  <si>
    <t>HMDB0033891</t>
  </si>
  <si>
    <t>CC(=O)NCC(O)CCC(N)C(O)=O</t>
  </si>
  <si>
    <t>FVTTTYGNCVTXEI-UHFFFAOYSA-N</t>
  </si>
  <si>
    <t>C8H16N2O4</t>
  </si>
  <si>
    <t>FT01868NR</t>
  </si>
  <si>
    <t>(3R,4R,5R)-1,3,4,5,6-Pentahydroxyhexan-2-one</t>
  </si>
  <si>
    <t>HMDB0246950</t>
  </si>
  <si>
    <t>C01452</t>
  </si>
  <si>
    <t>ko02060</t>
  </si>
  <si>
    <t>Phosphotransferase system (PTS)</t>
  </si>
  <si>
    <t>OCC(O)C(O)C(O)C(=O)CO</t>
  </si>
  <si>
    <t>BJHIKXHVCXFQLS-UHFFFAOYSA-N</t>
  </si>
  <si>
    <t>C6H12O6</t>
  </si>
  <si>
    <t>FT19149PR</t>
  </si>
  <si>
    <t>Spongipregnoloside D</t>
  </si>
  <si>
    <t>LMST02030220</t>
  </si>
  <si>
    <t>[C@]12(CC=C3C[C@@H](O[C@H]4[C@H](O[C@H]5[C@H](O)[C@H](O)[C@@H](O)[C@H](C)O5)[C@@H](O)[C@H](O[C@H]5[C@H](O)[C@H](O)[C@@H](O)[C@H](C)O5)[C@@H](CO)O4)CC[C@]3(C)[C@@]1([H])CC[C@]1(C)[C@@H](C(=O)C)[C@@H](OC)C[C@@]21[H])[H]</t>
  </si>
  <si>
    <t>OVNISBFHKJPJTA-BXPTVIORSA-N</t>
  </si>
  <si>
    <t>926.4973, 927.4998, 1025.5780, 1026.5685, 1088.5076, 1088.7734, 1164.6691, 1165.6747, 1292.7411, 1293.7417</t>
  </si>
  <si>
    <t>C40H64O16</t>
  </si>
  <si>
    <t>FT01494PR</t>
  </si>
  <si>
    <t>Aminoadipic acid</t>
  </si>
  <si>
    <t>HMDB0302754</t>
  </si>
  <si>
    <t>LMFA01170098</t>
  </si>
  <si>
    <t>C00956</t>
  </si>
  <si>
    <t>ko00300,ko00310,ko00311</t>
  </si>
  <si>
    <t>Lysine biosynthesis|Lysine degradation|Penicillin and cephalosporin biosynthesis</t>
  </si>
  <si>
    <t>542-32-5</t>
  </si>
  <si>
    <t>C(=O)(O)C(N)CCCC(=O)O</t>
  </si>
  <si>
    <t>OYIFNHCXNCRBQI-UHFFFAOYSA-N</t>
  </si>
  <si>
    <t>144.0803, 144.1018, 144.1120, 144.1223, 144.1277, 144.1375, 145.0500, 145.0633, 145.0763, 145.1053</t>
  </si>
  <si>
    <t>C6H11NO4</t>
  </si>
  <si>
    <t>FT02025NR</t>
  </si>
  <si>
    <t>2-aminomuconic acid semialdehyde</t>
  </si>
  <si>
    <t>HMDB0001280</t>
  </si>
  <si>
    <t>LMFA01060191</t>
  </si>
  <si>
    <t>C03824</t>
  </si>
  <si>
    <t>ko00380,ko00627</t>
  </si>
  <si>
    <t>Tryptophan metabolism|Aminobenzoate degradation</t>
  </si>
  <si>
    <t>245128-91-0</t>
  </si>
  <si>
    <t>C(=O)(O)/C(/N)=C\C=C/C=O</t>
  </si>
  <si>
    <t>QCGTZPZKJPTAEP-REDYYMJGSA-N</t>
  </si>
  <si>
    <t>C6H7NO3</t>
  </si>
  <si>
    <t>FT02589PR</t>
  </si>
  <si>
    <t>L-Leucyl-L-alanine</t>
  </si>
  <si>
    <t>HMDB0028922</t>
  </si>
  <si>
    <t>7298-84-2</t>
  </si>
  <si>
    <t>CC(C)C[C@H](N)C(=O)N[C@@H](C)C(O)=O</t>
  </si>
  <si>
    <t>HSQGMTRYSIHDAC-BQBZGAKWSA-N</t>
  </si>
  <si>
    <t>202.9868, 203.0077, 203.0534, 203.0579, 203.0815, 203.1020, 203.1190, 203.1391, 203.1782, 220.9969</t>
  </si>
  <si>
    <t>C9H18N2O3</t>
  </si>
  <si>
    <t>FT02897PR</t>
  </si>
  <si>
    <t>N-Acetyl-L-arginine</t>
  </si>
  <si>
    <t>155-84-0</t>
  </si>
  <si>
    <t>O=C(C)N[C@@H](C(O)=O)CCCNC(N)=N</t>
  </si>
  <si>
    <t>SNEIUMQYRCDYCH-ZCFIWIBFSA-N</t>
  </si>
  <si>
    <t>C8H16N4O3</t>
  </si>
  <si>
    <t>FT09832PR</t>
  </si>
  <si>
    <t>8-Hydroxyhexadecanedioylcarnitine</t>
  </si>
  <si>
    <t>HMDB0241506</t>
  </si>
  <si>
    <t>C[N+](C)(C)CC(CC([O-])=O)OC(=O)CCCCCCC(O)CCCCCCCC(O)=O</t>
  </si>
  <si>
    <t>RLWGYKIKUOMRHH-UHFFFAOYSA-N</t>
  </si>
  <si>
    <t>FT15949NR</t>
  </si>
  <si>
    <t>OHOOA-PC</t>
  </si>
  <si>
    <t>LMGP20010037</t>
  </si>
  <si>
    <t>[C@](COP(=O)([O-])OCC[N+](C)(C)C)([H])(OC(CCCC(O)/C=C/C=O)=O)COC(CCCCCCC/C=C\CCCCCCCC)=O</t>
  </si>
  <si>
    <t>JTSKGIGYRKRXTE-QQIMVVNNSA-N</t>
  </si>
  <si>
    <t>C34H62NO10P</t>
  </si>
  <si>
    <t>FT04869NR</t>
  </si>
  <si>
    <t>N-Gluconyl ethanolamine</t>
  </si>
  <si>
    <t>HMDB0032293</t>
  </si>
  <si>
    <t>686298-93-1</t>
  </si>
  <si>
    <t>OCCNC(=O)C(O)C(O)C(O)C(O)CO</t>
  </si>
  <si>
    <t>DTMUKVUZNZJFNO-UHFFFAOYSA-N</t>
  </si>
  <si>
    <t>202.6896, 202.7128, 220.0825, 221.9654, 248.0010, 248.8217, 266.0122, 266.8315, 283.9274, 284.0217</t>
  </si>
  <si>
    <t>C8H17NO7</t>
  </si>
  <si>
    <t>FT04586NR</t>
  </si>
  <si>
    <t>gamma-Glutamylglutamic acid</t>
  </si>
  <si>
    <t>HMDB0011737</t>
  </si>
  <si>
    <t>C05282</t>
  </si>
  <si>
    <t>1116-22-9</t>
  </si>
  <si>
    <t>N[C@@H](CCC(=O)N[C@@H](CCC(O)=O)C(O)=O)C(O)=O</t>
  </si>
  <si>
    <t>OWQDWQKWSLFFFR-WDSKDSINSA-N</t>
  </si>
  <si>
    <t>C10H16N2O7</t>
  </si>
  <si>
    <t>FT09643PR</t>
  </si>
  <si>
    <t>catechin 3-decanoate</t>
  </si>
  <si>
    <t>LMPK12020287</t>
  </si>
  <si>
    <t>C1(C=CC(O)=C(O)C=1)[C@@H]1[C@@H](OC(=O)CCCCCCCCC)CC2C(O)=CC(O)=CC=2O1</t>
  </si>
  <si>
    <t>MIEAEXDOVNYXAR-UKILVPOCSA-N</t>
  </si>
  <si>
    <t>Flavonoids</t>
  </si>
  <si>
    <t>Flavans</t>
  </si>
  <si>
    <t>C25H32O7</t>
  </si>
  <si>
    <t>FT02545PR</t>
  </si>
  <si>
    <t>beta-D-galactosyl</t>
  </si>
  <si>
    <t>HMDB0249118</t>
  </si>
  <si>
    <t>CC1OC(CO)C(O)C(O)C1O</t>
  </si>
  <si>
    <t>VUWMDLRKEQUSPZ-UHFFFAOYSA-N</t>
  </si>
  <si>
    <t>C7H14O5</t>
  </si>
  <si>
    <t>FT15957PR</t>
  </si>
  <si>
    <t>Asteriidoside L</t>
  </si>
  <si>
    <t>LMST05050011</t>
  </si>
  <si>
    <t>C1[C@]2(C)[C@@]3([H])CC[C@]4(C)[C@@]([H])([C@]([H])(C)/C=C/[C@@H](COS(=O)(O)=O)C(C)C)C[C@H](O)[C@@]4([H])[C@]3(O)C[C@@H](O)[C@@]2([H])C[C@@H](O[C@@H]2OC[C@@H](O)[C@H](O)[C@H]2O)C1</t>
  </si>
  <si>
    <t>HOPGMEPQEXMAFV-DZHKRNPFSA-N</t>
  </si>
  <si>
    <t>C33H56O12S</t>
  </si>
  <si>
    <t>FT08478NR</t>
  </si>
  <si>
    <t>Phyllospadine</t>
  </si>
  <si>
    <t>LMPK12111158</t>
  </si>
  <si>
    <t>C10609</t>
  </si>
  <si>
    <t>C1(O)=C(C2([H])N(C)CCC2)C2OC(C3C=CC(O)=CC=3)=CC(=O)C=2C(O)=C1OC</t>
  </si>
  <si>
    <t>MHPSUMPGWBYSSV-UHFFFAOYSA-N</t>
  </si>
  <si>
    <t>O-methylated flavonoids</t>
  </si>
  <si>
    <t>C21H21NO6</t>
  </si>
  <si>
    <t>FT17052NR</t>
  </si>
  <si>
    <t>PI(18:1/20:5-OH)</t>
  </si>
  <si>
    <t>HMDB0276508</t>
  </si>
  <si>
    <t>[H][C@@](COC(=O)CCCCCCCCC\C=C/CCCCCC)(COP(O)(=O)O[C@H]1[C@H](O)[C@@H](O)[C@H](O)[C@@H](O)[C@H]1O)OC(=O)CCC\C=C/C\C=C/C=C/C(O)C\C=C/C\C=C/CC</t>
  </si>
  <si>
    <t>MSBLJEYXPGDXKH-BGFZRGMNSA-N</t>
  </si>
  <si>
    <t>607.3645, 633.1350, 736.8001, 736.9799, 765.8604, 835.4739, 878.8850, 879.5047, 879.9016, 880.2500</t>
  </si>
  <si>
    <t>C47H79O14P</t>
  </si>
  <si>
    <t>FT04834PR</t>
  </si>
  <si>
    <t>Voglibose</t>
  </si>
  <si>
    <t>HMDB0015598</t>
  </si>
  <si>
    <t>83480-29-9</t>
  </si>
  <si>
    <t>OCC(CO)N[C@H]1C[C@](O)(CO)[C@@H](O)[C@H](O)[C@H]1O</t>
  </si>
  <si>
    <t>FZNCGRZWXLXZSZ-CIQUZCHMSA-N</t>
  </si>
  <si>
    <t>C10H21NO7</t>
  </si>
  <si>
    <t>FT18628PR</t>
  </si>
  <si>
    <t>Ttatpn</t>
  </si>
  <si>
    <t>HMDB0259311</t>
  </si>
  <si>
    <t>CC(NC(=O)C(CC1=CNC2=CC=CC=C12)NC(=O)C(N)CC1=CC=C(O)C=C1)C(=O)NC(CC1=CNC2=CC=CC=C12)C(=O)NC(CC1=CC=CC=C1)C(N)=O</t>
  </si>
  <si>
    <t>JFMKMZZAVDKJAH-UHFFFAOYSA-N</t>
  </si>
  <si>
    <t>379.1729, 391.9129, 397.1830, 414.2101, 454.2042, 472.2146, 601.2584, 728.8479, 788.3901, 789.3829</t>
  </si>
  <si>
    <t>C43H46N8O6</t>
  </si>
  <si>
    <t>FT16707NR</t>
  </si>
  <si>
    <t>Viscutin 3</t>
  </si>
  <si>
    <t>LMPK12020264</t>
  </si>
  <si>
    <t>C1(O)C=C2O[C@H](C3C=C(O)C(O)=CC=3)CCC2=C(O[C@@H]2OC[C@@H](O)[C@H](O)C2O)C=1</t>
  </si>
  <si>
    <t>PZVKVKGBUIREFM-XZOPPUQASA-N</t>
  </si>
  <si>
    <t>Flavonoid glycosides</t>
  </si>
  <si>
    <t>C20H22O9</t>
  </si>
  <si>
    <t>FT11358NR</t>
  </si>
  <si>
    <t>Budesonide</t>
  </si>
  <si>
    <t>HMDB0015353</t>
  </si>
  <si>
    <t>C06858</t>
  </si>
  <si>
    <t>51333-22-3</t>
  </si>
  <si>
    <t>[H][C@@]12C[C@H]3OC(CCC)O[C@@]3(C(=O)CO)[C@@]1(C)C[C@H](O)[C@@]1([H])[C@@]2([H])CCC2=CC(=O)C=C[C@]12C</t>
  </si>
  <si>
    <t>VOVIALXJUBGFJZ-KWVAZRHASA-N</t>
  </si>
  <si>
    <t>Hydroxysteroids</t>
  </si>
  <si>
    <t>221.1147, 233.1154, 247.1490, 249.1109, 329.2329, 351.2155, 396.4724, 396.5383, 397.2210, 465.2072</t>
  </si>
  <si>
    <t>C25H34O6</t>
  </si>
  <si>
    <t>FT11347NR</t>
  </si>
  <si>
    <t>Bikoeniquinone A</t>
  </si>
  <si>
    <t>HMDB0040789</t>
  </si>
  <si>
    <t>155519-84-9</t>
  </si>
  <si>
    <t>COC1=C2NC3=CC=CC=C3C2=C(C(C)=C1)C1=C(C)C(=O)C2=C(NC3=CC=CC=C23)C1=O</t>
  </si>
  <si>
    <t>WNIJCVSAQYOBMV-UHFFFAOYSA-N</t>
  </si>
  <si>
    <t>Carbazoles</t>
  </si>
  <si>
    <t>C27H20N2O3</t>
  </si>
  <si>
    <t>FT10030NR</t>
  </si>
  <si>
    <t>Enisoprost</t>
  </si>
  <si>
    <t>HMDB0251811</t>
  </si>
  <si>
    <t>CCCCC(C)(O)CC=CC1C(O)CC(=O)C1CCC=CCCC(=O)OC</t>
  </si>
  <si>
    <t>CIBHDGPIOICRGX-UHFFFAOYSA-N</t>
  </si>
  <si>
    <t>247.0733, 247.0984, 258.7119, 313.2377, 335.2199, 381.1136, 396.3402, 396.4099, 425.1036, 425.2512</t>
  </si>
  <si>
    <t>C22H36O5</t>
  </si>
  <si>
    <t>FT11031NR</t>
  </si>
  <si>
    <t>1-[(2R,4R,5R)-3,4-Dihydroxy-5-(hydroxymethyl)-2-oxolanyl]-2-pyrimidinone</t>
  </si>
  <si>
    <t>HMDB0246409</t>
  </si>
  <si>
    <t>OCC1OC(C(O)C1O)N1C=CC=NC1=O</t>
  </si>
  <si>
    <t>RPQZTTQVRYEKCR-UHFFFAOYSA-N</t>
  </si>
  <si>
    <t>C9H12N2O5</t>
  </si>
  <si>
    <t>FT06967PR</t>
  </si>
  <si>
    <t>Thr-Leu-Asp</t>
  </si>
  <si>
    <t>CC(C)CC(C(=O)NC(CC(=O)O)C(=O)O)NC(=O)C(C(C)O)N</t>
  </si>
  <si>
    <t>RRRRCRYTLZVCEN-HJGDQZAQSA-N</t>
  </si>
  <si>
    <t>C14H25N3O7</t>
  </si>
  <si>
    <t>FT20887PR</t>
  </si>
  <si>
    <t>PC(20:0/LTE4)</t>
  </si>
  <si>
    <t>HMDB0286968</t>
  </si>
  <si>
    <t>CCCCCCCCCCCCCCCCCCCC(=O)OC[C@H](COP([O-])(=O)OCC[N+](C)(C)C)OC(=O)[C@@H](N)CS[C@H](\C=C\C=C\C=C/C\C=C/CCCCC)[C@@H](O)CCCC(O)=O</t>
  </si>
  <si>
    <t>WFMXBLZHQMXGGY-QXGCZGODSA-N</t>
  </si>
  <si>
    <t>C51H93N2O11PS</t>
  </si>
  <si>
    <t>FT12750NR</t>
  </si>
  <si>
    <t>Glucosylgalactosyl hydroxylysine</t>
  </si>
  <si>
    <t>HMDB0000585</t>
  </si>
  <si>
    <t>32448-35-4</t>
  </si>
  <si>
    <t>NCC(CC[C@H](N)C(O)=O)O[C@@H]1O[C@H](CO)[C@H](O)[C@H](O)[C@H]1O[C@H]1O[C@H](CO)[C@@H](O)C(O)[C@H]1O</t>
  </si>
  <si>
    <t>UTIRJVJBKWSIOX-SRMFCGEKSA-N</t>
  </si>
  <si>
    <t>Fatty acyl glycosides</t>
  </si>
  <si>
    <t>C18H34N2O13</t>
  </si>
  <si>
    <t>FT02958PR</t>
  </si>
  <si>
    <t>N-Acetyl-b-glucosaminylamine</t>
  </si>
  <si>
    <t>HMDB0001104</t>
  </si>
  <si>
    <t>C01239</t>
  </si>
  <si>
    <t>CC(=O)N[C@H]1[C@H](N)O[C@H](CO)[C@@H](O)[C@@H]1O</t>
  </si>
  <si>
    <t>MCGXOCXFFNKASF-FMDGEEDCSA-N</t>
  </si>
  <si>
    <t>C8H16N2O5</t>
  </si>
  <si>
    <t>FT01742NR</t>
  </si>
  <si>
    <t>DL-Arginine</t>
  </si>
  <si>
    <t>HMDB0251511</t>
  </si>
  <si>
    <t>C02385</t>
  </si>
  <si>
    <t>NC(CCCN=C(N)N)C(O)=O</t>
  </si>
  <si>
    <t>ODKSFYDXXFIFQN-UHFFFAOYSA-N</t>
  </si>
  <si>
    <t>142.8760, 142.8877, 148.4346, 156.0772, 173.0816, 173.1038, 173.1162, 174.0549, 174.1057, 182.7407</t>
  </si>
  <si>
    <t>FT09207NR</t>
  </si>
  <si>
    <t>ox-LGD2</t>
  </si>
  <si>
    <t>LMFA03100037</t>
  </si>
  <si>
    <t>C1(C(C)(O)OC(=O)C=1C/C=C\CCCC(=O)O)/C=C/[C@@H](O)CCCCC</t>
  </si>
  <si>
    <t>RAQOIYLDXSAKSS-DPLATEDBSA-N</t>
  </si>
  <si>
    <t>C20H30O6</t>
  </si>
  <si>
    <t>FT00052PR</t>
  </si>
  <si>
    <t>3-Buten-1-amine</t>
  </si>
  <si>
    <t>C12244</t>
  </si>
  <si>
    <t>C=CCCN</t>
  </si>
  <si>
    <t>ASVKKRLMJCWVQF-UHFFFAOYSA-N</t>
  </si>
  <si>
    <t>55.0548, 56.0501, 57.0579, 57.0604, 72.0448, 72.0487, 72.0812, 72.0885, 72.0905, 72.1164</t>
  </si>
  <si>
    <t>C4H9N</t>
  </si>
  <si>
    <t>FT02893PR</t>
  </si>
  <si>
    <t>Trimethylolmelamine</t>
  </si>
  <si>
    <t>HMDB0259242</t>
  </si>
  <si>
    <t>OCNC1=NC(NCO)=NC(NCO)=N1</t>
  </si>
  <si>
    <t>USDJGQLNFPZEON-UHFFFAOYSA-N</t>
  </si>
  <si>
    <t>C6H12N6O3</t>
  </si>
  <si>
    <t>FT04728NR</t>
  </si>
  <si>
    <t>AKOS010989705</t>
  </si>
  <si>
    <t>O=C(O)CN=C(O)C1NCCc2ccccc21</t>
  </si>
  <si>
    <t>LPYFOPNRFKMCCR-UHFFFAOYSA-N</t>
  </si>
  <si>
    <t>211.0729, 217.0978, 235.1086, 243.0778, 247.0819, 247.1111, 261.0881, 279.0102, 279.0986, 279.1720</t>
  </si>
  <si>
    <t>C12H14N2O3</t>
  </si>
  <si>
    <t>FT08214NR</t>
  </si>
  <si>
    <t>2',4'-Dihydroxy-7-methoxy-8-prenylflavan</t>
  </si>
  <si>
    <t>HMDB0036401</t>
  </si>
  <si>
    <t>COC1=C(CC=C(C)C)C2=C(CCC(O2)C2=C(O)C=C(O)C=C2)C=C1</t>
  </si>
  <si>
    <t>OAUAVKGFNHNNGR-UHFFFAOYSA-N</t>
  </si>
  <si>
    <t>306.9219, 307.0894, 307.1517, 308.6746, 329.1327, 336.4579, 375.0795, 375.1400, 397.5427, 397.5971</t>
  </si>
  <si>
    <t>C21H24O4</t>
  </si>
  <si>
    <t>FT04179NR</t>
  </si>
  <si>
    <t>Aspartyl-Glutamate</t>
  </si>
  <si>
    <t>HMDB0028752</t>
  </si>
  <si>
    <t>NC(CC(O)=O)C(=O)NC(CCC(O)=O)C(O)=O</t>
  </si>
  <si>
    <t>CKAJHWFHHFSCDT-UHFFFAOYSA-N</t>
  </si>
  <si>
    <t>C9H14N2O7</t>
  </si>
  <si>
    <t>FT02616PR</t>
  </si>
  <si>
    <t>D-Sorbitol</t>
  </si>
  <si>
    <t>HMDB0000247</t>
  </si>
  <si>
    <t>C00794</t>
  </si>
  <si>
    <t>ko00051,ko00052,ko02010,ko02060,ko05415</t>
  </si>
  <si>
    <t>Fructose and mannose metabolism|Galactose metabolism|ABC transporters|Phosphotransferase system (PTS)|Diabetic cardiomyopathy</t>
  </si>
  <si>
    <t>50-70-4</t>
  </si>
  <si>
    <t>OC[C@H](O)[C@@H](O)[C@H](O)[C@H](O)CO</t>
  </si>
  <si>
    <t>FBPFZTCFMRRESA-JGWLITMVSA-N</t>
  </si>
  <si>
    <t>C6H14O6</t>
  </si>
  <si>
    <t>FT06725NR</t>
  </si>
  <si>
    <t>Ser-Glu-Thr</t>
  </si>
  <si>
    <t>CC(C(C(=O)O)NC(=O)C(CCC(=O)O)NC(=O)C(CO)N)O</t>
  </si>
  <si>
    <t>GZBKRJVCRMZAST-XKBZYTNZSA-N</t>
  </si>
  <si>
    <t>C12H21N3O8</t>
  </si>
  <si>
    <t>FT10907NR</t>
  </si>
  <si>
    <t>Ethyl 7-epi-12-hydroxyjasmonate glucoside</t>
  </si>
  <si>
    <t>HMDB0036340</t>
  </si>
  <si>
    <t>CCOC(=O)CC1CCC(=O)C1C\C=C\CCOC1OC(CO)C(O)C(O)C1O</t>
  </si>
  <si>
    <t>DALGUVBWVCFIPV-ONEGZZNKSA-N</t>
  </si>
  <si>
    <t>C20H32O9</t>
  </si>
  <si>
    <t>FT05866PR</t>
  </si>
  <si>
    <t>H-Arg(NO2)-Obzl</t>
  </si>
  <si>
    <t>HMDB0247381</t>
  </si>
  <si>
    <t>NC(CCCN=C(N)N[N+]([O-])=O)C(=O)OCC1=CC=CC=C1</t>
  </si>
  <si>
    <t>FAJFGLZHUIUNSS-UHFFFAOYSA-N</t>
  </si>
  <si>
    <t>230.1578, 244.1855, 244.2205, 244.2464, 297.5251, 303.9208, 327.0897, 327.1347, 327.1711, 327.2122</t>
  </si>
  <si>
    <t>FT09845NR</t>
  </si>
  <si>
    <t>20-Trihydroxy-leukotriene-B4</t>
  </si>
  <si>
    <t>HMDB0012643</t>
  </si>
  <si>
    <t>LMFA03020066</t>
  </si>
  <si>
    <t>O[C@@H](/C=C\C=C\C=C\[C@H](C/C=C\CCCCC(O)(O)O)O)CCCC(=O)O</t>
  </si>
  <si>
    <t>UZWWTCBNUQJEPB-WLMOLUCVSA-N</t>
  </si>
  <si>
    <t>C20H32O7</t>
  </si>
  <si>
    <t>FT02548PR</t>
  </si>
  <si>
    <t>Serinyl-Hydroxyproline</t>
  </si>
  <si>
    <t>HMDB0029040</t>
  </si>
  <si>
    <t>C1C(CN(C1C(=O)O)C(=O)C(CO)N)O</t>
  </si>
  <si>
    <t>IISAHBYOIFITKV-UHFFFAOYSA-N</t>
  </si>
  <si>
    <t>C8H14N2O5</t>
  </si>
  <si>
    <t>FT02605PR</t>
  </si>
  <si>
    <t>Alanylasparagine</t>
  </si>
  <si>
    <t>HMDB0028682</t>
  </si>
  <si>
    <t>31796-57-3</t>
  </si>
  <si>
    <t>C[C@H](N)C(=O)N[C@@H](CC(N)=O)C(O)=O</t>
  </si>
  <si>
    <t>CCUAQNUWXLYFRA-IMJSIDKUSA-N</t>
  </si>
  <si>
    <t>C7H13N3O4</t>
  </si>
  <si>
    <t>FT06130NR</t>
  </si>
  <si>
    <t>Glu-Asn-Gly</t>
  </si>
  <si>
    <t>C(CC(=O)O)C(C(=O)NC(CC(=O)N)C(=O)NCC(=O)O)N</t>
  </si>
  <si>
    <t>CKRUHITYRFNUKW-WDSKDSINSA-N</t>
  </si>
  <si>
    <t>C11H18N4O7</t>
  </si>
  <si>
    <t>FT08411PR</t>
  </si>
  <si>
    <t>Arg-Glu-Leu</t>
  </si>
  <si>
    <t>CC(C)CC(C(=O)O)NC(=O)C(CCC(=O)O)NC(=O)C(CCCN=C(N)N)N</t>
  </si>
  <si>
    <t>NKBQZKVMKJJDLX-SRVKXCTJSA-N</t>
  </si>
  <si>
    <t>C17H32N6O6</t>
  </si>
  <si>
    <t>FT17764PR</t>
  </si>
  <si>
    <t>PA(20:5/17:2)</t>
  </si>
  <si>
    <t>LMGP10010657</t>
  </si>
  <si>
    <t>[C@](COP(=O)(O)O)([H])(OC(CCCCCCC/C=C\C/C=C\CCCC)=O)COC(CCC/C=C\C/C=C\C/C=C\C/C=C\C/C=C\CC)=O</t>
  </si>
  <si>
    <t>YLQVWCPWOJIWGC-CGECEQSGSA-N</t>
  </si>
  <si>
    <t>C40H65O8P</t>
  </si>
  <si>
    <t>FT05345PR</t>
  </si>
  <si>
    <t>1-Deoxy-1-(N6-lysino)-D-fructose</t>
  </si>
  <si>
    <t>HMDB0062186</t>
  </si>
  <si>
    <t>78525-25-4</t>
  </si>
  <si>
    <t>N[C@@H](CCCCNC[C@@]1(O)O[C@H](CO)[C@@H](O)[C@@H]1O)C(O)=O</t>
  </si>
  <si>
    <t>ZAWLGBRDVQURAK-TYCYOEEFSA-N</t>
  </si>
  <si>
    <t>255.1340, 256.1185, 273.1446, 274.1285, 291.1551, 309.1659, 309.2008, 309.2321, 309.2774, 309.6696</t>
  </si>
  <si>
    <t>C12H24N2O7</t>
  </si>
  <si>
    <t>FT02829PR</t>
  </si>
  <si>
    <t>Bis(diaminomethylideneamino) butanedioate</t>
  </si>
  <si>
    <t>HMDB0257572</t>
  </si>
  <si>
    <t>NC(N)=NOC(=O)CCC(=O)ON=C(N)N</t>
  </si>
  <si>
    <t>PRLSONGPOVSENM-UHFFFAOYSA-N</t>
  </si>
  <si>
    <t>C6H12N6O4</t>
  </si>
  <si>
    <t>FT04543PR</t>
  </si>
  <si>
    <t>Ximoprofen</t>
  </si>
  <si>
    <t>HMDB0259932</t>
  </si>
  <si>
    <t>CC(C(O)=O)C1=CC=C(C=C1)C1CCCC(C1)=NO</t>
  </si>
  <si>
    <t>IQPPOXSMSDPZKU-UHFFFAOYSA-N</t>
  </si>
  <si>
    <t>C15H19NO3</t>
  </si>
  <si>
    <t>FT02178NR</t>
  </si>
  <si>
    <t>dehydroascorbate (bicyclic form)</t>
  </si>
  <si>
    <t>HMDB0304326</t>
  </si>
  <si>
    <t>OC1COC2(O)C1OC(=O)C2(O)O</t>
  </si>
  <si>
    <t>QPPOKIPSRPKDEM-UHFFFAOYSA-N</t>
  </si>
  <si>
    <t>Furofurans</t>
  </si>
  <si>
    <t>Isosorbides</t>
  </si>
  <si>
    <t>C6H8O7</t>
  </si>
  <si>
    <t>FT17231NR</t>
  </si>
  <si>
    <t>Araliasaponin I</t>
  </si>
  <si>
    <t>HMDB0036476</t>
  </si>
  <si>
    <t>289649-54-3</t>
  </si>
  <si>
    <t>CC1(C)CCC2(C(O)CC3(C)C(=CCC4C5(C)CCC(OC6OCC(O)C(OC7OC(CO)C(O)C(O)C7O)C6O)C(C)(C)C5CCC34C)C2C1)C(=O)OC1OC(CO)C(O)C(O)C1O</t>
  </si>
  <si>
    <t>DYJBTUINEBYYQT-UHFFFAOYSA-N</t>
  </si>
  <si>
    <t>C47H76O18</t>
  </si>
  <si>
    <t>FT15416NR</t>
  </si>
  <si>
    <t>Cyclic guanosine monophosphate-adenosine monophosphate</t>
  </si>
  <si>
    <t>HMDB0245558</t>
  </si>
  <si>
    <t>NC1=NC2=C(N=CN2C2OC3COP(O)(=O)OC4C(COP(O)(=O)OC2C3O)OC(C4O)N2C=NC3=C2N=CN=C3N)C(=O)N1</t>
  </si>
  <si>
    <t>XRILCFTWUCUKJR-UHFFFAOYSA-N</t>
  </si>
  <si>
    <t>Purine nucleotides</t>
  </si>
  <si>
    <t>Purine ribonucleotides</t>
  </si>
  <si>
    <t>247.3097, 247.3561, 359.5467, 382.7472, 396.7783, 396.8682, 396.9222, 466.3155, 619.4418, 673.4556</t>
  </si>
  <si>
    <t>C20H24N10O13P2</t>
  </si>
  <si>
    <t>FT08591NR</t>
  </si>
  <si>
    <t>4-(4-Amino-2,3-dichlorophenyl)-5,6-dichlorobenzene-1,2,3-triamine</t>
  </si>
  <si>
    <t>HMDB0258055</t>
  </si>
  <si>
    <t>NC1=C(Cl)C(Cl)=C(C=C1)C1=C(N)C(N)=C(N)C(Cl)=C1Cl</t>
  </si>
  <si>
    <t>KRGZFDSEUZCSAT-UHFFFAOYSA-N</t>
  </si>
  <si>
    <t>211.6308, 220.5641, 248.9603, 269.3406, 312.8240, 316.9476, 317.1468, 339.1293, 397.0026, 397.0552</t>
  </si>
  <si>
    <t>C12H10Cl4N4</t>
  </si>
  <si>
    <t>FT00005NR</t>
  </si>
  <si>
    <t>Methoxyacetic acid</t>
  </si>
  <si>
    <t>HMDB0041929</t>
  </si>
  <si>
    <t>625-45-6</t>
  </si>
  <si>
    <t>COCC(O)=O</t>
  </si>
  <si>
    <t>RMIODHQZRUFFFF-UHFFFAOYSA-N</t>
  </si>
  <si>
    <t>C3H6O3</t>
  </si>
  <si>
    <t>FT06876NR</t>
  </si>
  <si>
    <t>prednisone</t>
  </si>
  <si>
    <t>HMDB0014773</t>
  </si>
  <si>
    <t>LMST02030180</t>
  </si>
  <si>
    <t>C07370</t>
  </si>
  <si>
    <t>53-03-2</t>
  </si>
  <si>
    <t>C1C[C@@](C(=O)CO)(O)[C@@]2(C)CC(=O)[C@]3([H])[C@@]4(C)C=CC(=O)C=C4CC[C@@]3([H])[C@@]21[H]</t>
  </si>
  <si>
    <t>XOFYZVNMUHMLCC-ZPOLXVRWSA-N</t>
  </si>
  <si>
    <t>C21H26O5</t>
  </si>
  <si>
    <t>FT07150NR</t>
  </si>
  <si>
    <t>Glu-Lys-Ala</t>
  </si>
  <si>
    <t>CC(C(=O)O)NC(=O)C(CCCCN)NC(=O)C(CCC(=O)O)N</t>
  </si>
  <si>
    <t>OQXDUSZKISQQSS-GUBZILKMSA-N</t>
  </si>
  <si>
    <t>301.1513, 310.1047, 315.1678, 319.7996, 327.1308, 327.1671, 336.0747, 344.5428, 345.0426, 345.1778</t>
  </si>
  <si>
    <t>C14H26N4O6</t>
  </si>
  <si>
    <t>FT02960NR</t>
  </si>
  <si>
    <t>2-Benzimidazolecarbamic acid</t>
  </si>
  <si>
    <t>HMDB0248994</t>
  </si>
  <si>
    <t>OC(=O)NC1=NC2=CC=CC=C2N1</t>
  </si>
  <si>
    <t>WEYSQARHSRZNTC-UHFFFAOYSA-N</t>
  </si>
  <si>
    <t>Benzimidazoles</t>
  </si>
  <si>
    <t>2-benzimidazolylcarbamic acids</t>
  </si>
  <si>
    <t>178.1216, 178.1843, 179.0657, 202.7574, 202.7802, 221.8420, 222.0259, 222.0518, 222.0737, 223.0553</t>
  </si>
  <si>
    <t>C8H7N3O2</t>
  </si>
  <si>
    <t>FT09157PR</t>
  </si>
  <si>
    <t>2',4',6',3,4-Pentahydroxy- 3',5-diprenyldihydrochalcone</t>
  </si>
  <si>
    <t>LMPK12120531</t>
  </si>
  <si>
    <t>C1(O)C(C/C=C(/C)\C)=C(O)C(C(=O)CCC2C=C(O)C(O)=C(C/C=C(\C)/C)C=2)=C(O)C=1</t>
  </si>
  <si>
    <t>BXFDBOZJOZAQPB-UHFFFAOYSA-N</t>
  </si>
  <si>
    <t>C25H30O6</t>
  </si>
  <si>
    <t>FT08198PR</t>
  </si>
  <si>
    <t>Ile-Met-Glu</t>
  </si>
  <si>
    <t>CCC(C)C(C(=O)NC(CCSC)C(=O)NC(CCC(=O)O)C(=O)O)N</t>
  </si>
  <si>
    <t>RCMNUBZKIIJCOI-ZPFDUUQYSA-N</t>
  </si>
  <si>
    <t>C16H29N3O6S1</t>
  </si>
  <si>
    <t>FT00488NR</t>
  </si>
  <si>
    <t>Fumaric acid</t>
  </si>
  <si>
    <t>HMDB0000134</t>
  </si>
  <si>
    <t>C00122</t>
  </si>
  <si>
    <t>ko00020,ko00190,ko00220,ko00250,ko00350,ko00360,ko00620,ko00643,ko00650,ko00720,ko00760,ko02020,ko04922,ko05200,ko05211,ko05230</t>
  </si>
  <si>
    <t>Citrate cycle (TCA cycle)|Oxidative phosphorylation|Arginine biosynthesis|Alanine, aspartate and glutamate metabolism|Tyrosine metabolism|Phenylalanine metabolism|Pyruvate metabolism|Styrene degradation|Butanoate metabolism|Other carbon fixation pathways|Nicotinate and nicotinamide metabolism|Two-component system|Glucagon signaling pathway|Pathways in cancer|Renal cell carcinoma|Central carbon metabolism in cancer</t>
  </si>
  <si>
    <t>110-17-8</t>
  </si>
  <si>
    <t>OC(=O)\C=C\C(O)=O</t>
  </si>
  <si>
    <t>VZCYOOQTPOCHFL-OWOJBTEDSA-N</t>
  </si>
  <si>
    <t>C4H4O4</t>
  </si>
  <si>
    <t>FT00689NR</t>
  </si>
  <si>
    <t>D-Lactic acid</t>
  </si>
  <si>
    <t>HMDB0001311</t>
  </si>
  <si>
    <t>C00256</t>
  </si>
  <si>
    <t>ko00620,ko01502</t>
  </si>
  <si>
    <t>Pyruvate metabolism|Vancomycin resistance</t>
  </si>
  <si>
    <t>10326-41-7</t>
  </si>
  <si>
    <t>C[C@@H](O)C(O)=O</t>
  </si>
  <si>
    <t>JVTAAEKCZFNVCJ-UWTATZPHSA-N</t>
  </si>
  <si>
    <t>Alpha hydroxy acids and derivatives</t>
  </si>
  <si>
    <t>FT00349PR</t>
  </si>
  <si>
    <t>N-butylformamide</t>
  </si>
  <si>
    <t>HMDB0062600</t>
  </si>
  <si>
    <t>871-71-6</t>
  </si>
  <si>
    <t>CCCCN=CO</t>
  </si>
  <si>
    <t>QQGNLKJAIVSNCO-UHFFFAOYSA-N</t>
  </si>
  <si>
    <t>Carboxylic acid derivatives</t>
  </si>
  <si>
    <t>84.0391, 84.0448, 84.0510, 84.0812, 84.0928, 84.9602, 104.9705, 104.9814, 104.9902, 104.9984</t>
  </si>
  <si>
    <t>FT02938NR</t>
  </si>
  <si>
    <t>Ethyl glucuronide</t>
  </si>
  <si>
    <t>HMDB0010325</t>
  </si>
  <si>
    <t>17685-04-0</t>
  </si>
  <si>
    <t>CCO[C@@H]1O[C@@H]([C@@H](O)[C@H](O)[C@H]1O)C(O)=O</t>
  </si>
  <si>
    <t>IWJBVMJWSPZNJH-UQGZVRACSA-N</t>
  </si>
  <si>
    <t>C8H14O7</t>
  </si>
  <si>
    <t>FT02156NR</t>
  </si>
  <si>
    <t>2-Keto-glutaramic acid</t>
  </si>
  <si>
    <t>HMDB0001552</t>
  </si>
  <si>
    <t>C00940</t>
  </si>
  <si>
    <t>ko00250</t>
  </si>
  <si>
    <t>Alanine, aspartate and glutamate metabolism</t>
  </si>
  <si>
    <t>18465-19-5</t>
  </si>
  <si>
    <t>NC(=O)CCC(=O)C(O)=O</t>
  </si>
  <si>
    <t>COJBGNAUUSNXHX-UHFFFAOYSA-N</t>
  </si>
  <si>
    <t>C5H7NO4</t>
  </si>
  <si>
    <t>FT04065PR</t>
  </si>
  <si>
    <t>9-Hydroxymyristic acid</t>
  </si>
  <si>
    <t>LMFA01050542</t>
  </si>
  <si>
    <t>C(O)(=O)CCCCCCCC(O)CCCCC</t>
  </si>
  <si>
    <t>KRUIJHPTWXBHHE-UHFFFAOYSA-N</t>
  </si>
  <si>
    <t>245.0927, 262.0036, 262.1301, 262.1712, 262.1851, 262.2371, 262.2898, 262.3026, 262.3215, 262.4541</t>
  </si>
  <si>
    <t>C14H28O3</t>
  </si>
  <si>
    <t>FT01198NR</t>
  </si>
  <si>
    <t>(2R)-2-hydroxypentanedioic acid</t>
  </si>
  <si>
    <t>HMDB0000606</t>
  </si>
  <si>
    <t>C01087</t>
  </si>
  <si>
    <t>ko00310</t>
  </si>
  <si>
    <t>Lysine degradation</t>
  </si>
  <si>
    <t>13095-47-1</t>
  </si>
  <si>
    <t>O[C@H](CCC(O)=O)C(O)=O</t>
  </si>
  <si>
    <t>HWXBTNAVRSUOJR-GSVOUGTGSA-N</t>
  </si>
  <si>
    <t>Short-chain hydroxy acids and derivatives</t>
  </si>
  <si>
    <t>122.4487, 129.0184, 130.0216, 133.0378, 142.8090, 142.8213, 147.0197, 147.0291, 148.0621, 168.7325</t>
  </si>
  <si>
    <t>C5H8O5</t>
  </si>
  <si>
    <t>FT13176NR</t>
  </si>
  <si>
    <t>PC(0:0/16:0)</t>
  </si>
  <si>
    <t>HMDB0240262</t>
  </si>
  <si>
    <t>LMGP01050074</t>
  </si>
  <si>
    <t>66757-27-5</t>
  </si>
  <si>
    <t>[C@](COP(=O)([O-])OCC[N+](C)(C)C)([H])(OC(CCCCCCCCCCCCCCC)=O)CO</t>
  </si>
  <si>
    <t>NEGQHKSYEYVFTD-HSZRJFAPSA-N</t>
  </si>
  <si>
    <t>FT16694NR</t>
  </si>
  <si>
    <t>Betavulgaroside VII</t>
  </si>
  <si>
    <t>HMDB0033427</t>
  </si>
  <si>
    <t>178535-51-8</t>
  </si>
  <si>
    <t>CC1(C)CCC2(CCC3(C)C(=CCC4C5(C)CCC(OC6OC(C(O)C(OC(OCC(O)=O)C(O)C(O)=O)C6O)C(O)=O)C(C)(CO)C5CCC34C)C2C1)C(O)=O</t>
  </si>
  <si>
    <t>CGACRJSIKAAWCW-UHFFFAOYSA-N</t>
  </si>
  <si>
    <t>246.9603, 246.9907, 323.2741, 396.2578, 471.3463, 535.7219, 647.3804, 689.3928, 736.8630, 809.3975</t>
  </si>
  <si>
    <t>C41H62O16</t>
  </si>
  <si>
    <t>FT06013NR</t>
  </si>
  <si>
    <t>AKOS008988661</t>
  </si>
  <si>
    <t>O=C(O)CN=C(O)CN=C(O)c1ccccc1Cl</t>
  </si>
  <si>
    <t>HSDNRDBLJNEQPI-UHFFFAOYSA-N</t>
  </si>
  <si>
    <t>C11H11ClN2O4</t>
  </si>
  <si>
    <t>FT00597PR</t>
  </si>
  <si>
    <t>2-Hydroxypyridine 1-oxide</t>
  </si>
  <si>
    <t>HMDB0245310</t>
  </si>
  <si>
    <t>ON1C=CC=CC1=O</t>
  </si>
  <si>
    <t>SNUSZUYTMHKCPM-UHFFFAOYSA-N</t>
  </si>
  <si>
    <t>Pyridines and derivatives</t>
  </si>
  <si>
    <t>Hydropyridines</t>
  </si>
  <si>
    <t>C5H5NO2</t>
  </si>
  <si>
    <t>FT08289NR</t>
  </si>
  <si>
    <t>PC(O-10:1/0:0)</t>
  </si>
  <si>
    <t>LMGP01060027</t>
  </si>
  <si>
    <t>[C@](COP(=O)([O-])OCC[N+](C)(C)C)([H])(O)COCCCCCCCCC=C</t>
  </si>
  <si>
    <t>XNDMKOYJBQLIFZ-GOSISDBHSA-N</t>
  </si>
  <si>
    <t>C18H38NO6P</t>
  </si>
  <si>
    <t>FT05723NR</t>
  </si>
  <si>
    <t>1-[(5-Amino-5-carboxypentyl)amino]-1-deoxyfructose</t>
  </si>
  <si>
    <t>HMDB0034879</t>
  </si>
  <si>
    <t>21291-40-7</t>
  </si>
  <si>
    <t>NC(CCCCNCC1(O)OC(CO)C(O)C1O)C(O)=O</t>
  </si>
  <si>
    <t>ZAWLGBRDVQURAK-UHFFFAOYSA-N</t>
  </si>
  <si>
    <t>221.8541, 225.0857, 231.7973, 238.9321, 239.1006, 239.1144, 241.1194, 247.1301, 247.1757, 307.1494</t>
  </si>
  <si>
    <t>FT07715PR</t>
  </si>
  <si>
    <t>Trospectomycin</t>
  </si>
  <si>
    <t>HMDB0259301</t>
  </si>
  <si>
    <t>CCCCC1CC(=O)C2(O)OC3C(NC)C(O)C(NC)C(O)C3OC2O1</t>
  </si>
  <si>
    <t>KHAUBYTYGDOYRU-UHFFFAOYSA-N</t>
  </si>
  <si>
    <t>Dioxanes</t>
  </si>
  <si>
    <t>1,4-dioxanes</t>
  </si>
  <si>
    <t>392.1866, 392.2365, 392.7039, 442.2774, 443.2816, 480.2206, 571.3199, 572.3233, 652.2682, 684.4073</t>
  </si>
  <si>
    <t>C17H30N2O7</t>
  </si>
  <si>
    <t>FT01195NR</t>
  </si>
  <si>
    <t>Arabinonic acid</t>
  </si>
  <si>
    <t>HMDB0000539</t>
  </si>
  <si>
    <t>C00878</t>
  </si>
  <si>
    <t>488-30-2</t>
  </si>
  <si>
    <t>OC[C@@H](O)[C@@H](O)[C@H](O)C(O)=O</t>
  </si>
  <si>
    <t>QXKAIJAYHKCRRA-JJYYJPOSSA-N</t>
  </si>
  <si>
    <t>129.0185, 130.0218, 133.0385, 143.0397, 143.0538, 146.0463, 147.0293, 147.0427, 148.0621, 148.0895</t>
  </si>
  <si>
    <t>C5H10O6</t>
  </si>
  <si>
    <t>FT08937PR</t>
  </si>
  <si>
    <t>4-O-Methylmelleolide</t>
  </si>
  <si>
    <t>HMDB0037039</t>
  </si>
  <si>
    <t>96627-13-3</t>
  </si>
  <si>
    <t>COC12C(CC1(C)C1CC(C)(C)CC1C=C2C=O)OC(=O)C1=C(O)C=C(O)C=C1C</t>
  </si>
  <si>
    <t>GYCBSZGIYPNYAB-UHFFFAOYSA-N</t>
  </si>
  <si>
    <t>244.7020, 303.1193, 392.4149, 392.5103, 392.5786, 392.6328, 437.1928, 437.3039, 437.3331, 438.1963</t>
  </si>
  <si>
    <t>FT16133PR</t>
  </si>
  <si>
    <t>DG(20:5/0:0/20:5) (d5)</t>
  </si>
  <si>
    <t>LMGL02010308</t>
  </si>
  <si>
    <t>C([2H])([2H])(OC(=O)CCC/C=C\C/C=C\C/C=C\C/C=C\C/C=C\CC)[C@]([2H])(O)C([2H])([2H])OC(CCC/C=C\C/C=C\C/C=C\C/C=C\C/C=C\CC)=O</t>
  </si>
  <si>
    <t>TXYVJIXIUGRAFF-VSBNSUKNSA-N</t>
  </si>
  <si>
    <t>392.4115, 729.5142, 729.6612, 955.1810, 1089.6694, 1089.9358, 1127.9998, 1143.4426, 1246.5966, 1279.0399</t>
  </si>
  <si>
    <t>C43H59D5O5</t>
  </si>
  <si>
    <t>FT16522NR</t>
  </si>
  <si>
    <t>Globotriaosylsphingosine from porcine blood</t>
  </si>
  <si>
    <t>HMDB0252750</t>
  </si>
  <si>
    <t>CCCCCCCCCCCCCC=CC(O)C(N)COC1OC(CO)C(OC2OC(CO)C(OC3OC(CO)C(O)C(O)C3O)C(O)C2O)C(O)C1O</t>
  </si>
  <si>
    <t>GRGNVOCPFLXGDQ-UHFFFAOYSA-N</t>
  </si>
  <si>
    <t>Sphingolipids</t>
  </si>
  <si>
    <t>Glycosphingolipids</t>
  </si>
  <si>
    <t>C36H67NO17</t>
  </si>
  <si>
    <t>FT07864NR</t>
  </si>
  <si>
    <t>Isomugineic acid</t>
  </si>
  <si>
    <t>HMDB0033555</t>
  </si>
  <si>
    <t>74281-81-5</t>
  </si>
  <si>
    <t>OC(CN1CCC1C(O)=O)C(NCCC(O)C(O)=O)C(O)=O</t>
  </si>
  <si>
    <t>GJRGEVKCJPPZIT-UHFFFAOYSA-N</t>
  </si>
  <si>
    <t>267.9443, 275.0883, 275.1238, 287.0867, 299.0865, 305.0987, 317.0983, 329.0986, 347.1090, 365.1206</t>
  </si>
  <si>
    <t>C12H20N2O8</t>
  </si>
  <si>
    <t>FT01178PR</t>
  </si>
  <si>
    <t>Dianhydrodulcitol</t>
  </si>
  <si>
    <t>HMDB0251140</t>
  </si>
  <si>
    <t>OC(C(O)C1CO1)C1CO1</t>
  </si>
  <si>
    <t>AAFJXZWCNVJTMK-UHFFFAOYSA-N</t>
  </si>
  <si>
    <t>C6H10O4</t>
  </si>
  <si>
    <t>FT03749PR</t>
  </si>
  <si>
    <t>Hydroxypropionylcarnitine</t>
  </si>
  <si>
    <t>HMDB0013125</t>
  </si>
  <si>
    <t>LMFA07070074</t>
  </si>
  <si>
    <t>[C@H](C[N+](C)(C)C)(OC(=O)CCO)CC(=O)[O-]</t>
  </si>
  <si>
    <t>QJGJXKFJFRSERW-QMMMGPOBSA-N</t>
  </si>
  <si>
    <t>250.9388, 251.1606, 251.1964, 251.2245, 251.6603, 251.9439, 255.9444, 272.1733, 273.9547, 374.2149</t>
  </si>
  <si>
    <t>C10H19NO5</t>
  </si>
  <si>
    <t>FT00990PR</t>
  </si>
  <si>
    <t>DL-Norvaline</t>
  </si>
  <si>
    <t>HMDB0251527</t>
  </si>
  <si>
    <t>760-78-1</t>
  </si>
  <si>
    <t>CCCC(N)C(O)=O</t>
  </si>
  <si>
    <t>SNDPXSYFESPGGJ-UHFFFAOYSA-N</t>
  </si>
  <si>
    <t>118.0865, 119.0355, 119.0606, 121.1954, 121.2083, 121.2185, 121.2283, 121.2368, 124.0343, 135.8929</t>
  </si>
  <si>
    <t>C5H11NO2</t>
  </si>
  <si>
    <t>FT07673PR</t>
  </si>
  <si>
    <t>LysoPA(i-13:0/0:0)</t>
  </si>
  <si>
    <t>HMDB0114764</t>
  </si>
  <si>
    <t>CC(C)CCCCCCCCCC(=O)OCC(O)COP(O)(O)=O</t>
  </si>
  <si>
    <t>RJPMJHYNCNEFDQ-UHFFFAOYSA-N</t>
  </si>
  <si>
    <t>337.1497, 355.1603, 373.1714, 380.2021, 390.6897, 390.8666, 391.1841, 391.5306, 391.6797, 391.8597</t>
  </si>
  <si>
    <t>C16H33O7P</t>
  </si>
  <si>
    <t>FT04754NR</t>
  </si>
  <si>
    <t>(2R,3R,4R,5R)-2-Amino-4,5,6-trihydroxy-3-[(2R)-1-oxopropan-2-yl]oxyhexanal</t>
  </si>
  <si>
    <t>HMDB0255309</t>
  </si>
  <si>
    <t>CC(OC(C(N)C=O)C(O)C(O)CO)C=O</t>
  </si>
  <si>
    <t>VSZXMDFPWITUQY-UHFFFAOYSA-N</t>
  </si>
  <si>
    <t>232.0825, 236.0773, 238.1198, 247.3471, 262.0926, 268.4057, 279.9840, 280.0580, 280.1031, 280.1400</t>
  </si>
  <si>
    <t>C9H17NO6</t>
  </si>
  <si>
    <t>FT08018NR</t>
  </si>
  <si>
    <t>1-Amino-2-naphthol glucoronide</t>
  </si>
  <si>
    <t>Nc1c(OC2OC(C(=O)O)C(O)C(O)C2O)ccc2ccccc12</t>
  </si>
  <si>
    <t>IPCGDYWLWNXXCW-UHFFFAOYSA-N</t>
  </si>
  <si>
    <t>172.0945, 202.5620, 219.7443, 233.0726, 246.7095, 247.4429, 247.4693, 263.0836, 307.0734, 370.1948</t>
  </si>
  <si>
    <t>C16H17NO7</t>
  </si>
  <si>
    <t>FT15731NR</t>
  </si>
  <si>
    <t>OHOOA-PG</t>
  </si>
  <si>
    <t>LMGP20060031</t>
  </si>
  <si>
    <t>[H][C@](O)(CO)COP(OC[C@]([H])(OC(CCCC(O)/C=C/C=O)=O)COC(CCCCCCC/C=C\CCCCCCCC)=O)(=O)O</t>
  </si>
  <si>
    <t>NDWOMXPOTIYAAS-DYNLNKTBSA-N</t>
  </si>
  <si>
    <t>Glycerophosphoglycerols</t>
  </si>
  <si>
    <t>C32H57O12P</t>
  </si>
  <si>
    <t>FT13185PR</t>
  </si>
  <si>
    <t>Musabalbisiane C</t>
  </si>
  <si>
    <t>HMDB0038682</t>
  </si>
  <si>
    <t>143183-60-2</t>
  </si>
  <si>
    <t>C\C=C(/C)C(=O)O[C@@H]1CC[C@]2(CO)[C@@]3(C[C@H](O[C@H]3O)C3=COC=C3)[C@H](CO)C[C@@H](O)[C@]2(CO)[C@@]1(CO)CC(O)=O</t>
  </si>
  <si>
    <t>CPJNTZBFGMGXON-DFBMNNFESA-N</t>
  </si>
  <si>
    <t>Diterpenoids</t>
  </si>
  <si>
    <t>C28H40O12</t>
  </si>
  <si>
    <t>FT11026NR</t>
  </si>
  <si>
    <t>Atrinositol</t>
  </si>
  <si>
    <t>HMDB0248716</t>
  </si>
  <si>
    <t>OC1C(O)C(OP(O)(O)=O)C(OP(O)(O)=O)C(OP(O)(O)=O)C1O</t>
  </si>
  <si>
    <t>GKDKOMAJZATYAY-UHFFFAOYSA-N</t>
  </si>
  <si>
    <t>C6H15O15P3</t>
  </si>
  <si>
    <t>FT06100PR</t>
  </si>
  <si>
    <t>1-O-(2R-methoxy-4Z-tetradecenyl)-sn-glycerol</t>
  </si>
  <si>
    <t>LMGL01020046</t>
  </si>
  <si>
    <t>[C@](CO)([H])(O)COC[C@H](OC)C/C=C\CCCCCCCCC</t>
  </si>
  <si>
    <t>XZKXXUBJRRVEBN-IXTIOBCPSA-N</t>
  </si>
  <si>
    <t>334.1210, 334.1701, 334.1999, 334.2184, 334.2943, 334.3700, 334.3885, 334.4417, 334.6102, 335.2981</t>
  </si>
  <si>
    <t>C18H36O4</t>
  </si>
  <si>
    <t>FT04541PR</t>
  </si>
  <si>
    <t>Ser-Gly-Val</t>
  </si>
  <si>
    <t>CC(C)C(C(=O)O)NC(=O)CNC(=O)C(CO)N</t>
  </si>
  <si>
    <t>XXXAXOWMBOKTRN-XPUUQOCRSA-N</t>
  </si>
  <si>
    <t>C10H19N3O5</t>
  </si>
  <si>
    <t>FT02177NR</t>
  </si>
  <si>
    <t>Citric Acid</t>
  </si>
  <si>
    <t>HMDB0000094</t>
  </si>
  <si>
    <t>C00158</t>
  </si>
  <si>
    <t>ko00020,ko00250,ko00630,ko00720,ko01053,ko02020,ko04742,ko04922,ko05230</t>
  </si>
  <si>
    <t>Citrate cycle (TCA cycle)|Alanine, aspartate and glutamate metabolism|Glyoxylate and dicarboxylate metabolism|Other carbon fixation pathways|Biosynthesis of siderophore group nonribosomal peptides|Two-component system|Taste transduction|Glucagon signaling pathway|Central carbon metabolism in cancer</t>
  </si>
  <si>
    <t>77-92-9</t>
  </si>
  <si>
    <t>OC(=O)CC(O)(CC(O)=O)C(O)=O</t>
  </si>
  <si>
    <t>KRKNYBCHXYNGOX-UHFFFAOYSA-N</t>
  </si>
  <si>
    <t>142.9669, 147.0291, 154.9983, 173.0085, 174.0120, 191.0193, 191.0525, 192.0216, 202.6005, 202.6213</t>
  </si>
  <si>
    <t>FT16129PR</t>
  </si>
  <si>
    <t>PA(12:0/20:0)</t>
  </si>
  <si>
    <t>LMGP10010941</t>
  </si>
  <si>
    <t>[C@](COP(=O)(O)O)([H])(OC(CCCCCCCCCCCCCCCCCCC)=O)COC(CCCCCCCCCCC)=O</t>
  </si>
  <si>
    <t>WXLCBPDSPGGJPM-MGBGTMOVSA-N</t>
  </si>
  <si>
    <t>C35H69O8P</t>
  </si>
  <si>
    <t>FT16367PR</t>
  </si>
  <si>
    <t>Bastaxanthin C2</t>
  </si>
  <si>
    <t>LMPR01071027</t>
  </si>
  <si>
    <t>[C@@]1(C)(C[C@@H](O)CC1(C)C)C(=O)/C(/C)=C/C=C/C(/C)=C/C=C/C=C(\C)/C=C/C=C(\CO)/C#CC1C(C)(C)C[C@H](OS(O)(=O)=O)CC=1C</t>
  </si>
  <si>
    <t>ISUWWMWGOAXMCS-VMPJPWPLSA-N</t>
  </si>
  <si>
    <t>244.2777, 244.3068, 244.3309, 391.7849, 391.8762, 391.9504, 392.0063, 482.9676, 521.9548, 680.7634</t>
  </si>
  <si>
    <t>C38H52O7S</t>
  </si>
  <si>
    <t>FT17442NR</t>
  </si>
  <si>
    <t>Araliasaponin II</t>
  </si>
  <si>
    <t>HMDB0036968</t>
  </si>
  <si>
    <t>289649-65-6</t>
  </si>
  <si>
    <t>CC1(C)CCC2(C(O)CC3(C)C(=CCC4C5(C)CCC(OC6OCC(O)C(OC7OC(CO)C(O)C(O)C7O)C6O)C(C)(CO)C5CCC34C)C2C1)C(=O)OC1OC(CO)C(O)C(O)C1O</t>
  </si>
  <si>
    <t>YDZLBSWZAGVYGM-UHFFFAOYSA-N</t>
  </si>
  <si>
    <t>C47H76O19</t>
  </si>
  <si>
    <t>FT06319PR</t>
  </si>
  <si>
    <t>6-(alpha-D-Glucosaminyl)-1D-myo-inositol</t>
  </si>
  <si>
    <t>HMDB0011668</t>
  </si>
  <si>
    <t>C15658</t>
  </si>
  <si>
    <t>N[C@@H]1[C@@H](O)[C@H](O)[C@@H](CO)O[C@@H]1O[C@@H]1[C@@H](O)[C@H](O)[C@@H](O)[C@@H](O)[C@H]1O</t>
  </si>
  <si>
    <t>HEPUIGACZYVUCD-YZRQSVRMSA-N</t>
  </si>
  <si>
    <t>C12H23NO10</t>
  </si>
  <si>
    <t>FT10556NR</t>
  </si>
  <si>
    <t>Kuwanone S</t>
  </si>
  <si>
    <t>LMPK12110411</t>
  </si>
  <si>
    <t>C1(O)=CC(O)=CC2OC(C3C=CC(O)=C(C/C=C(/CC/C=C(/C)\C)\C)C=3)=CC(=O)C1=2</t>
  </si>
  <si>
    <t>UXXAQCSTQAIKEM-FRKPEAEDSA-N</t>
  </si>
  <si>
    <t>Flavones</t>
  </si>
  <si>
    <t>C25H26O5</t>
  </si>
  <si>
    <t>FT19602PR</t>
  </si>
  <si>
    <t>PG(i-13:0/a-25:0)</t>
  </si>
  <si>
    <t>HMDB0116677</t>
  </si>
  <si>
    <t>[H][C@](O)(CO)COP(O)(=O)OC[C@@]([H])(COC(=O)CCCCCCCCCC(C)C)OC(=O)CCCCCCCCCCCCCCCCCCCCC(C)CC</t>
  </si>
  <si>
    <t>PEWSLXRHLFWQOH-MZXGQXEMSA-N</t>
  </si>
  <si>
    <t>C44H87O10P</t>
  </si>
  <si>
    <t>FT10413PR</t>
  </si>
  <si>
    <t>Desisobutyrylciclesonide</t>
  </si>
  <si>
    <t>HMDB0251048</t>
  </si>
  <si>
    <t>CC12CC(O)C3C(CCC4=CC(=O)C=CC34C)C1CC1OC(OC21C(=O)CO)C1CCCCC1</t>
  </si>
  <si>
    <t>OXPLANUPKBHPMS-UHFFFAOYSA-N</t>
  </si>
  <si>
    <t>281.1393, 295.1184, 323.2585, 391.9125, 391.9644, 410.1814, 415.2115, 488.1662, 488.2985, 489.1691</t>
  </si>
  <si>
    <t>C28H38O6</t>
  </si>
  <si>
    <t>FT12432PR</t>
  </si>
  <si>
    <t>PC(O-19:0/0:0)</t>
  </si>
  <si>
    <t>LMGP01060017</t>
  </si>
  <si>
    <t>[C@](COP(=O)([O-])OCC[N+](C)(C)C)([H])(O)COCCCCCCCCCCCCCCCCCCC</t>
  </si>
  <si>
    <t>XPESREFDQRQDRB-HHHXNRCGSA-N</t>
  </si>
  <si>
    <t>311.2084, 351.2401, 391.6749, 391.7467, 391.8019, 529.3596, 534.9824, 535.6536, 546.2946, 546.3862</t>
  </si>
  <si>
    <t>C27H58NO6P</t>
  </si>
  <si>
    <t>FT17566NR</t>
  </si>
  <si>
    <t>Dodecaprenyl diphosphate</t>
  </si>
  <si>
    <t>HMDB0012217</t>
  </si>
  <si>
    <t>CC(C)=CCC\C(C)=C\CC\C(C)=C\CC\C(C)=C\CC\C(C)=C\CC\C(C)=C\CC\C(C)=C\CC\C(C)=C\CC\C(C)=C\CC\C(C)=C\CC\C(C)=C\CC\C(C)=C\COP(O)(=O)OP(O)(O)=O</t>
  </si>
  <si>
    <t>WURMRKUXTPWSRM-GNZYJLLNSA-N</t>
  </si>
  <si>
    <t>Polyprenols</t>
  </si>
  <si>
    <t>312.6920, 381.6061, 383.8700, 396.5024, 396.5645, 524.4750, 536.8351, 737.3934, 968.0916, 1029.6261</t>
  </si>
  <si>
    <t>C60H100O7P2</t>
  </si>
  <si>
    <t>FT00874NR</t>
  </si>
  <si>
    <t>D-Arabitol</t>
  </si>
  <si>
    <t>HMDB0000568</t>
  </si>
  <si>
    <t>C01904</t>
  </si>
  <si>
    <t>488-82-4</t>
  </si>
  <si>
    <t>OC[C@@H](O)C(O)[C@H](O)CO</t>
  </si>
  <si>
    <t>HEBKCHPVOIAQTA-QWWZWVQMSA-N</t>
  </si>
  <si>
    <t>C5H12O5</t>
  </si>
  <si>
    <t>FT08547PR</t>
  </si>
  <si>
    <t>Blasticidin S</t>
  </si>
  <si>
    <t>HMDB0030452</t>
  </si>
  <si>
    <t>C02010</t>
  </si>
  <si>
    <t>2079-00-7</t>
  </si>
  <si>
    <t>CN(CC[C@@H](N)CC(=O)N[C@H]1C=C[C@@H](O[C@@H]1C(O)=O)N1C=CC(N)=NC1=O)C(N)=N</t>
  </si>
  <si>
    <t>CXNPLSGKWMLZPZ-QOBDMFJFSA-N</t>
  </si>
  <si>
    <t>422.7167, 423.2047, 423.7111, 475.2254, 588.2743, 589.2769, 639.3459, 675.3052, 732.3271, 733.3268</t>
  </si>
  <si>
    <t>C17H26N8O5</t>
  </si>
  <si>
    <t>FT06122NR</t>
  </si>
  <si>
    <t>5-O-a-L-Arabinofuranosyl-L-arabinose</t>
  </si>
  <si>
    <t>HMDB0038880</t>
  </si>
  <si>
    <t>OC[C@@H]1O[C@@H](OC[C@@H]2O[C@@H](O)[C@H](O)[C@H]2O)[C@H](O)[C@H]1O</t>
  </si>
  <si>
    <t>HANDMAIZTZRPTQ-GJAWKPGMSA-N</t>
  </si>
  <si>
    <t>C10H18O9</t>
  </si>
  <si>
    <t>FT01563PR</t>
  </si>
  <si>
    <t>Spermidine</t>
  </si>
  <si>
    <t>HMDB0001257</t>
  </si>
  <si>
    <t>C00315</t>
  </si>
  <si>
    <t>ko00330,ko00410,ko00480,ko00940,ko01053,ko02010,ko04976</t>
  </si>
  <si>
    <t>Arginine and proline metabolism|beta-Alanine metabolism|Glutathione metabolism|Phenylpropanoid biosynthesis|Biosynthesis of siderophore group nonribosomal peptides|ABC transporters|Bile secretion</t>
  </si>
  <si>
    <t>124-20-9</t>
  </si>
  <si>
    <t>NCCCCNCCCN</t>
  </si>
  <si>
    <t>ATHGHQPFGPMSJY-UHFFFAOYSA-N</t>
  </si>
  <si>
    <t>141.2253, 141.2361, 146.0604, 146.0707, 146.0821, 146.1654, 147.0442, 147.0557, 147.0671, 147.0930</t>
  </si>
  <si>
    <t>C7H19N3</t>
  </si>
  <si>
    <t>FT01770NR</t>
  </si>
  <si>
    <t>pyrrolidone carboxylic acid</t>
  </si>
  <si>
    <t>HMDB0257001</t>
  </si>
  <si>
    <t>OC(=O)N1CCCC1=O</t>
  </si>
  <si>
    <t>DQAKJEWZWDQURW-UHFFFAOYSA-N</t>
  </si>
  <si>
    <t>Pyrrolidines</t>
  </si>
  <si>
    <t>Pyrrolidones</t>
  </si>
  <si>
    <t>173.9613, 174.0404, 174.0570, 174.0764, 174.0943, 174.8284, 174.8603, 174.9965, 175.0237, 175.0803</t>
  </si>
  <si>
    <t>C5H7NO3</t>
  </si>
  <si>
    <t>FT09774PR</t>
  </si>
  <si>
    <t>17beta-Estradiol-D3 3-beta-d-glucuronide</t>
  </si>
  <si>
    <t>CC12CCC3c4ccc(OC5OC(C(=O)O)C(O)C(O)C5O)cc4CCC3C1CCC2O</t>
  </si>
  <si>
    <t>MUOHJTRCBBDUOW-UHFFFAOYSA-N</t>
  </si>
  <si>
    <t>497.2835, 554.3050, 571.3106, 605.2391, 667.3547, 670.3779, 704.3098, 705.3142, 727.4047, 784.4227</t>
  </si>
  <si>
    <t>C24H32O8</t>
  </si>
  <si>
    <t>FT14377PR</t>
  </si>
  <si>
    <t>3-Epipapyriferic acid</t>
  </si>
  <si>
    <t>HMDB0040498</t>
  </si>
  <si>
    <t>151890-02-7</t>
  </si>
  <si>
    <t>CC(=O)OC1CC2C3(C)CCC(OC(=O)CC(O)=O)C(C)(C)C3CCC2(C)C2(C)CCC(C12)C1(C)CCC(O1)C(C)(C)O</t>
  </si>
  <si>
    <t>RLVAVWQAAQFUOP-UHFFFAOYSA-N</t>
  </si>
  <si>
    <t>C35H56O8</t>
  </si>
  <si>
    <t>FT12622PR</t>
  </si>
  <si>
    <t>3-Hydroxy-beta-ionol 3-[glucosyl-(1-&gt;6)-glucoside]</t>
  </si>
  <si>
    <t>HMDB0037527</t>
  </si>
  <si>
    <t>137606-56-5</t>
  </si>
  <si>
    <t>CC(O)\C=C\C1=C(C)CC(CC1(C)C)OC1OC(COC2OC(CO)C(O)C(O)C2O)C(O)C(O)C1O</t>
  </si>
  <si>
    <t>JZJSTNWTRLNQSL-AATRIKPKSA-N</t>
  </si>
  <si>
    <t>C25H42O12</t>
  </si>
  <si>
    <t>FT05262NR</t>
  </si>
  <si>
    <t>18-hydroxy-9R,10S-epoxy-stearic acid</t>
  </si>
  <si>
    <t>HMDB0061650</t>
  </si>
  <si>
    <t>LMFA02000003</t>
  </si>
  <si>
    <t>C19620</t>
  </si>
  <si>
    <t>ko00073</t>
  </si>
  <si>
    <t>Cutin, suberine and wax biosynthesis</t>
  </si>
  <si>
    <t>154966-80-0</t>
  </si>
  <si>
    <t>C(CCCCCCC[C@H]1O[C@H]1CCCCCCCCO)(=O)O</t>
  </si>
  <si>
    <t>ITTPZDMHCNGAGQ-DLBZAZTESA-N</t>
  </si>
  <si>
    <t>251.2370, 259.2061, 277.2172, 295.1481, 295.1647, 295.2276, 295.2899, 295.3048, 295.3306, 296.2314</t>
  </si>
  <si>
    <t>C18H34O4</t>
  </si>
  <si>
    <t>FT05868PR</t>
  </si>
  <si>
    <t>Metixene</t>
  </si>
  <si>
    <t>HMDB0014484</t>
  </si>
  <si>
    <t>4969-02-2</t>
  </si>
  <si>
    <t>CN1CCCC(CC2C3=CC=CC=C3SC3=CC=CC=C23)C1</t>
  </si>
  <si>
    <t>MJFJKKXQDNNUJF-UHFFFAOYSA-N</t>
  </si>
  <si>
    <t>Benzothiopyrans</t>
  </si>
  <si>
    <t>1-benzothiopyrans</t>
  </si>
  <si>
    <t>329.1933, 330.1935, 383.2045, 392.7636, 400.2302, 401.2326, 497.2833, 498.2859, 554.3046, 555.3075</t>
  </si>
  <si>
    <t>C20H23NS</t>
  </si>
  <si>
    <t>FT12808PR</t>
  </si>
  <si>
    <t>FAHFA(16:0/15-O-18:0)</t>
  </si>
  <si>
    <t>LMFA07090071</t>
  </si>
  <si>
    <t>C(CCCCCCCCCCCCC(=O)O)C(OC(CCCCCCCCCCCCCCC)=O)CCC</t>
  </si>
  <si>
    <t>ZQDGXHWECRKADH-UHFFFAOYSA-N</t>
  </si>
  <si>
    <t>557.0355, 557.5311, 663.8928, 671.8969, 672.4024, 731.3239, 789.4384, 833.4663, 1092.3323, 1092.6144</t>
  </si>
  <si>
    <t>C34H66O4</t>
  </si>
  <si>
    <t>FT03203PR</t>
  </si>
  <si>
    <t>Pinosylvin</t>
  </si>
  <si>
    <t>LMPK13090001</t>
  </si>
  <si>
    <t>C01745</t>
  </si>
  <si>
    <t>ko00945</t>
  </si>
  <si>
    <t>Stilbenoid, diarylheptanoid and gingerol biosynthesis</t>
  </si>
  <si>
    <t>22139-77-1</t>
  </si>
  <si>
    <t>C1=CC=C(/C=C/C2=CC(O)=CC(O)=C2)C=C1</t>
  </si>
  <si>
    <t>YCVPRTHEGLPYPB-VOTSOKGWSA-N</t>
  </si>
  <si>
    <t>Stilbenes</t>
  </si>
  <si>
    <t>C14H12O2</t>
  </si>
  <si>
    <t>FT03870NR</t>
  </si>
  <si>
    <t>Alanyltyrosine</t>
  </si>
  <si>
    <t>HMDB0028699</t>
  </si>
  <si>
    <t>3061-88-9</t>
  </si>
  <si>
    <t>C[C@H](N)C(=O)N[C@@H](CC1=CC=C(O)C=C1)C(O)=O</t>
  </si>
  <si>
    <t>ALZVPLKYDKJKQU-XVKPBYJWSA-N</t>
  </si>
  <si>
    <t>C12H16N2O4</t>
  </si>
  <si>
    <t>FT08275NR</t>
  </si>
  <si>
    <t>Pandamarilactone 31</t>
  </si>
  <si>
    <t>HMDB0039766</t>
  </si>
  <si>
    <t>152606-64-9</t>
  </si>
  <si>
    <t>COC1(C)CC2=C(CCCN2CCC\C=C2\OC(=O)C(C)=C2)C1=O</t>
  </si>
  <si>
    <t>DJRTYVRGVQFHJR-VGOFMYFVSA-N</t>
  </si>
  <si>
    <t>C19H25NO4</t>
  </si>
  <si>
    <t>FT06669PR</t>
  </si>
  <si>
    <t>7,7-dimethyl-5Z,8Z-eicosadienoic acid</t>
  </si>
  <si>
    <t>LMFA01020253</t>
  </si>
  <si>
    <t>89560-01-0</t>
  </si>
  <si>
    <t>C(CCC/C=C\C(C)(C)/C=C\CCCCCCCCCCC)(=O)O</t>
  </si>
  <si>
    <t>AGKRHAILCPYNFH-DUQSFWPASA-N</t>
  </si>
  <si>
    <t>320.9038, 331.9207, 336.3263, 353.9781, 354.0781, 354.2351, 354.3364, 354.4667, 355.3383, 369.8358</t>
  </si>
  <si>
    <t>C22H40O2</t>
  </si>
  <si>
    <t>FT16804NR</t>
  </si>
  <si>
    <t>Maltopentaose</t>
  </si>
  <si>
    <t>HMDB0012254</t>
  </si>
  <si>
    <t>34620-76-3</t>
  </si>
  <si>
    <t>OC[C@H]1O[C@H](O[C@H]2[C@H](O)[C@@H](O)[C@@H](O[C@H]3[C@H](O)[C@@H](O)[C@@H](O[C@H]4[C@H](O)[C@@H](O)[C@@H](O[C@H]5[C@H](O)[C@@H](O)[C@@H](O)O[C@@H]5CO)O[C@@H]4CO)O[C@@H]3CO)O[C@@H]2CO)[C@H](O)[C@@H](O)[C@@H]1O</t>
  </si>
  <si>
    <t>FTNIPWXXIGNQQF-DWTFCAFKSA-N</t>
  </si>
  <si>
    <t>587.1835, 641.9935, 665.2193, 670.0223, 707.2261, 738.0048, 738.1297, 749.2435, 781.0117, 827.2688</t>
  </si>
  <si>
    <t>C30H52O26</t>
  </si>
  <si>
    <t>FT08749PR</t>
  </si>
  <si>
    <t>Ancistrocladine</t>
  </si>
  <si>
    <t>HMDB0248388</t>
  </si>
  <si>
    <t>COC1=CC=CC2=C(C(C)=CC(OC)=C12)C1=C(O)C=C(OC)C2=C1CC(C)NC2C</t>
  </si>
  <si>
    <t>XUFOYASAFNKRRE-UHFFFAOYSA-N</t>
  </si>
  <si>
    <t>Isoquinolines and derivatives</t>
  </si>
  <si>
    <t>Naphthylisoquinolines</t>
  </si>
  <si>
    <t>487.2232, 515.2208, 598.2560, 616.2664, 617.2658, 629.2553, 645.2930, 655.2776, 673.2897, 674.2909</t>
  </si>
  <si>
    <t>C25H29NO4</t>
  </si>
  <si>
    <t>FT17819PR</t>
  </si>
  <si>
    <t>Narlaprevir</t>
  </si>
  <si>
    <t>HMDB0255462</t>
  </si>
  <si>
    <t>CCCCC(NC(=O)C1C2C(CN1C(=O)C(NC(=O)NC1(CS(=O)(=O)C(C)(C)C)CCCCC1)C(C)(C)C)C2(C)C)C(=O)C(=O)NC1CC1</t>
  </si>
  <si>
    <t>RICZEKWVNZFTNZ-UHFFFAOYSA-N</t>
  </si>
  <si>
    <t>C36H61N5O7S</t>
  </si>
  <si>
    <t>FT20851PR</t>
  </si>
  <si>
    <t>1,2,3-Trieicosapentaenoyl-glycerol</t>
  </si>
  <si>
    <t>HMDB0250569</t>
  </si>
  <si>
    <t>CCCCCCCCCC=CC=CC=CC=CC=CC(=O)OCC(COC(=O)C=CC=CC=CC=CC=CCCCCCCCCC)OC(=O)C=CC=CC=CC=CC=CCCCCCCCCC</t>
  </si>
  <si>
    <t>WEQXHUQFJCTANW-UHFFFAOYSA-N</t>
  </si>
  <si>
    <t>Triradylcglycerols</t>
  </si>
  <si>
    <t>C63H92O6</t>
  </si>
  <si>
    <t>FT11672NR</t>
  </si>
  <si>
    <t>LysoPA(18:4/0:0)</t>
  </si>
  <si>
    <t>HMDB0114745</t>
  </si>
  <si>
    <t>CC\C=C/C\C=C/C\C=C/C\C=C/CCCCC(=O)OCC(O)COP(O)(O)=O</t>
  </si>
  <si>
    <t>AHLQLKDUCYXYLC-LTKCOYKYSA-N</t>
  </si>
  <si>
    <t>168.5323, 188.9708, 202.1648, 202.1843, 203.0227, 246.9729, 396.2044, 396.2674, 475.2094, 475.2819</t>
  </si>
  <si>
    <t>C21H35O7P</t>
  </si>
  <si>
    <t>FT03264PR</t>
  </si>
  <si>
    <t>Arginylglycine</t>
  </si>
  <si>
    <t>HMDB0028709</t>
  </si>
  <si>
    <t>2418-67-9</t>
  </si>
  <si>
    <t>N[C@@H](CCCNC(N)=N)C(=O)NCC(O)=O</t>
  </si>
  <si>
    <t>XUUXCWCKKCZEAW-YFKPBYRVSA-N</t>
  </si>
  <si>
    <t>200.1400, 215.1145, 215.1377, 230.5252, 232.0420, 232.0860, 232.1160, 232.1412, 235.1178, 244.4519</t>
  </si>
  <si>
    <t>C8H17N5O3</t>
  </si>
  <si>
    <t>FT02145PR</t>
  </si>
  <si>
    <t>Tryptamine</t>
  </si>
  <si>
    <t>HMDB0000303</t>
  </si>
  <si>
    <t>C00398</t>
  </si>
  <si>
    <t>ko00380,ko00901,ko04080</t>
  </si>
  <si>
    <t>Tryptophan metabolism|Indole alkaloid biosynthesis|Neuroactive ligand-receptor interaction</t>
  </si>
  <si>
    <t>61-54-1</t>
  </si>
  <si>
    <t>NCCC1=CNC2=C1C=CC=C2</t>
  </si>
  <si>
    <t>APJYDQYYACXCRM-UHFFFAOYSA-N</t>
  </si>
  <si>
    <t>Tryptamines and derivatives</t>
  </si>
  <si>
    <t>C10H12N2</t>
  </si>
  <si>
    <t>FT06536PR</t>
  </si>
  <si>
    <t>Ser-Phe-Asn</t>
  </si>
  <si>
    <t>C1=CC=C(C=C1)CC(C(=O)NC(CC(=O)N)C(=O)O)NC(=O)C(CO)N</t>
  </si>
  <si>
    <t>GDUZTEQRAOXYJS-SRVKXCTJSA-N</t>
  </si>
  <si>
    <t>C16H22N4O6</t>
  </si>
  <si>
    <t>FT02099NR</t>
  </si>
  <si>
    <t>Glutarylglycine</t>
  </si>
  <si>
    <t>HMDB0000590</t>
  </si>
  <si>
    <t>17686-38-3</t>
  </si>
  <si>
    <t>OC(=O)CCCC(=O)NCC(O)=O</t>
  </si>
  <si>
    <t>NBLKTRLPZFCMJG-UHFFFAOYSA-N</t>
  </si>
  <si>
    <t>169.0718, 170.0452, 187.8604, 188.0423, 188.0598, 188.0897, 188.0952, 188.1114, 189.0452, 202.8169</t>
  </si>
  <si>
    <t>C7H11NO5</t>
  </si>
  <si>
    <t>FT10927NR</t>
  </si>
  <si>
    <t>LysoPA(19:0/0:0)</t>
  </si>
  <si>
    <t>HMDB0114746</t>
  </si>
  <si>
    <t>CCCCCCCCCCCCCCCCCCC(=O)OCC(O)COP(O)(O)=O</t>
  </si>
  <si>
    <t>YAERNOYIELLICR-UHFFFAOYSA-N</t>
  </si>
  <si>
    <t>C22H45O7P</t>
  </si>
  <si>
    <t>FT12333PR</t>
  </si>
  <si>
    <t>Deferoxamine</t>
  </si>
  <si>
    <t>HMDB0014884</t>
  </si>
  <si>
    <t>LMFA08020169</t>
  </si>
  <si>
    <t>C06940</t>
  </si>
  <si>
    <t>70-51-9</t>
  </si>
  <si>
    <t>C(C(=O)N(O)CCCCCNC(CCC(=O)N(O)CCCCCN)=O)CC(=O)NCCCCCN(C(C)=O)O</t>
  </si>
  <si>
    <t>UBQYURCVBFRUQT-UHFFFAOYSA-N</t>
  </si>
  <si>
    <t>C25H48N6O8</t>
  </si>
  <si>
    <t>FT06579PR</t>
  </si>
  <si>
    <t>Ciglitazone</t>
  </si>
  <si>
    <t>HMDB0250241</t>
  </si>
  <si>
    <t>74772-77-3</t>
  </si>
  <si>
    <t>CC1(COC2=CC=C(CC3SC(=O)NC3=O)C=C2)CCCCC1</t>
  </si>
  <si>
    <t>YZFWTZACSRHJQD-UHFFFAOYSA-N</t>
  </si>
  <si>
    <t>Phenol ethers</t>
  </si>
  <si>
    <t>342.1676, 350.6889, 351.1685, 351.2166, 351.6613, 460.2333, 461.2371, 531.2505, 557.2864, 558.2905</t>
  </si>
  <si>
    <t>C18H23NO3S</t>
  </si>
  <si>
    <t>FT04079PR</t>
  </si>
  <si>
    <t>Isoleucyl-Methionine</t>
  </si>
  <si>
    <t>HMDB0028913</t>
  </si>
  <si>
    <t>CCC(C)C(N)C(=O)NC(CCSC)C(O)=O</t>
  </si>
  <si>
    <t>TUYOFUHICRWDGA-UHFFFAOYSA-N</t>
  </si>
  <si>
    <t>294.1196, 323.1460, 324.1468, 334.1873, 341.2182, 342.2222, 391.8084, 408.2359, 436.2304, 437.2343</t>
  </si>
  <si>
    <t>C11H22N2O3S</t>
  </si>
  <si>
    <t>FT02099PR</t>
  </si>
  <si>
    <t>Formyllysine</t>
  </si>
  <si>
    <t>HMDB0252452</t>
  </si>
  <si>
    <t>NCCCCC(NC=O)C(O)=O</t>
  </si>
  <si>
    <t>LIEIRDDOGFQXEH-UHFFFAOYSA-N</t>
  </si>
  <si>
    <t>141.8478, 151.9379, 157.0972, 158.0810, 158.0931, 175.0601, 175.0869, 175.1073, 175.1445, 176.0915</t>
  </si>
  <si>
    <t>C7H14N2O3</t>
  </si>
  <si>
    <t>FT15962PR</t>
  </si>
  <si>
    <t>9-Oxoasimicinone</t>
  </si>
  <si>
    <t>HMDB0032949</t>
  </si>
  <si>
    <t>CCCCCCCCCCC(O)C1CCC(O1)C1CCC(O1)C(O)CCCCCC(=O)CCCCC1CC(CC(C)=O)C(=O)O1</t>
  </si>
  <si>
    <t>RAOZBXBUMCJFNW-UHFFFAOYSA-N</t>
  </si>
  <si>
    <t>C37H64O8</t>
  </si>
  <si>
    <t>FT07677PR</t>
  </si>
  <si>
    <t>Modecainide</t>
  </si>
  <si>
    <t>HMDB0254822</t>
  </si>
  <si>
    <t>COC1=C(O)C=CC(=C1)C(=O)NC1=CC=CC=C1CCC1CCCCN1C</t>
  </si>
  <si>
    <t>LBYXPDAENJSHDD-UHFFFAOYSA-N</t>
  </si>
  <si>
    <t>Anilides</t>
  </si>
  <si>
    <t>391.1905, 391.2389, 391.7034, 400.2298, 453.2083, 497.2840, 498.2844, 554.3054, 555.3092, 667.3538</t>
  </si>
  <si>
    <t>C22H28N2O3</t>
  </si>
  <si>
    <t>FT00374PR</t>
  </si>
  <si>
    <t>3-Butynoic acid</t>
  </si>
  <si>
    <t>C06144</t>
  </si>
  <si>
    <t>2345-51-9</t>
  </si>
  <si>
    <t>C#CCC(=O)O</t>
  </si>
  <si>
    <t>KKAHGSQLSTUDAV-UHFFFAOYSA-N</t>
  </si>
  <si>
    <t>85.0482, 85.0649, 85.0660, 85.0764, 85.0844, 85.0855, 85.0890, 86.0605, 104.8683, 104.8783</t>
  </si>
  <si>
    <t>C4H4O2</t>
  </si>
  <si>
    <t>FT02790NR</t>
  </si>
  <si>
    <t>Aspartyl-Threonine</t>
  </si>
  <si>
    <t>HMDB0028763</t>
  </si>
  <si>
    <t>CC(O)C(NC(=O)C(N)CC(O)=O)C(O)=O</t>
  </si>
  <si>
    <t>NTQDELBZOMWXRS-UHFFFAOYSA-N</t>
  </si>
  <si>
    <t>C8H14N2O6</t>
  </si>
  <si>
    <t>FT03682NR</t>
  </si>
  <si>
    <t>Aspartylhydroxyproline</t>
  </si>
  <si>
    <t>HMDB0011160</t>
  </si>
  <si>
    <t>106414-01-1</t>
  </si>
  <si>
    <t>N[C@@H](CC(O)=O)C(=O)N1C[C@H](O)C[C@H]1C(O)=O</t>
  </si>
  <si>
    <t>WJDUWENBTQEKDZ-SRQIZXRXSA-N</t>
  </si>
  <si>
    <t>C9H14N2O6</t>
  </si>
  <si>
    <t>FT09928PR</t>
  </si>
  <si>
    <t>Ulipristal</t>
  </si>
  <si>
    <t>HMDB0259398</t>
  </si>
  <si>
    <t>CN(C)C1=CC=C(C=C1)C1CC2(C)C(CCC2(O)C(C)=O)C2CCC3=CC(=O)CCC3=C12</t>
  </si>
  <si>
    <t>HKDLNTKNLJPAIY-UHFFFAOYSA-N</t>
  </si>
  <si>
    <t>Oxosteroids</t>
  </si>
  <si>
    <t>472.7289, 475.2514, 554.2961, 560.2669, 572.3036, 573.3071, 578.7803, 643.3420, 700.3649, 815.3872</t>
  </si>
  <si>
    <t>C28H35NO3</t>
  </si>
  <si>
    <t>FT05055PR</t>
  </si>
  <si>
    <t>Diphthamide</t>
  </si>
  <si>
    <t>HMDB0060473</t>
  </si>
  <si>
    <t>C[N+](C)(C)[C@H](CCC1=NC=C(C[C@H](N)C(O)=O)N1)C(O)=N</t>
  </si>
  <si>
    <t>FOOBQHKMWYGHCE-VHSXEESVSA-O</t>
  </si>
  <si>
    <t>281.1610, 288.6580, 289.1614, 297.6672, 298.1090, 298.1500, 298.1871, 298.2231, 299.0406, 317.0499</t>
  </si>
  <si>
    <t>M+</t>
  </si>
  <si>
    <t>C13H24N5O3</t>
  </si>
  <si>
    <t>FT09022PR</t>
  </si>
  <si>
    <t>Cilazapril</t>
  </si>
  <si>
    <t>HMDB0015433</t>
  </si>
  <si>
    <t>C11693</t>
  </si>
  <si>
    <t>92077-78-6</t>
  </si>
  <si>
    <t>CCOC(=O)[C@H](CCC1=CC=CC=C1)N[C@H]1CCCN2CCC[C@H](N2C1=O)C(O)=O</t>
  </si>
  <si>
    <t>HHHKFGXWKKUNCY-FHWLQOOXSA-N</t>
  </si>
  <si>
    <t>440.2135, 440.7147, 465.2081, 483.2199, 493.2040, 494.2072, 667.3499, 709.3151, 710.3180, 725.3556</t>
  </si>
  <si>
    <t>C22H31N3O5</t>
  </si>
  <si>
    <t>FT02596PR</t>
  </si>
  <si>
    <t>SDMA</t>
  </si>
  <si>
    <t>HMDB0003334</t>
  </si>
  <si>
    <t>30344-00-4</t>
  </si>
  <si>
    <t>CN\C(NCCC[C@H](N)C(O)=O)=N/C</t>
  </si>
  <si>
    <t>HVPFXCBJHIIJGS-LURJTMIESA-N</t>
  </si>
  <si>
    <t>203.0527, 203.0766, 203.1019, 203.1504, 203.1838, 203.1953, 203.6139, 204.0560, 221.0635, 223.1559</t>
  </si>
  <si>
    <t>C8H18N4O2</t>
  </si>
  <si>
    <t>FT09172PR</t>
  </si>
  <si>
    <t>1-O-Isopentyl-3-O-octadec-2-enoyl glycerol</t>
  </si>
  <si>
    <t>HMDB0302897</t>
  </si>
  <si>
    <t>CCCCCCCCCCCCCCCC=CC(=O)OCC(O)COCCC(C)C</t>
  </si>
  <si>
    <t>HLPZZZJXJPXFIM-UHFFFAOYSA-N</t>
  </si>
  <si>
    <t>Diradylglycerols</t>
  </si>
  <si>
    <t>382.3679, 384.0328, 391.9630, 392.0565, 392.1251, 426.3935, 444.2569, 444.4044, 444.5498, 445.4077</t>
  </si>
  <si>
    <t>C26H50O4</t>
  </si>
  <si>
    <t>FT00873NR</t>
  </si>
  <si>
    <t>Deoxyribose</t>
  </si>
  <si>
    <t>HMDB0003224</t>
  </si>
  <si>
    <t>C01801</t>
  </si>
  <si>
    <t>533-67-5</t>
  </si>
  <si>
    <t>OC[C@@H]1O[C@H](O)C[C@H]1O</t>
  </si>
  <si>
    <t>PDWIQYODPROSQH-WISUUJSJSA-N</t>
  </si>
  <si>
    <t>132.8668, 132.9702, 133.0144, 133.0498, 133.0742, 134.0462, 135.7089, 139.9539, 143.0598, 143.0713</t>
  </si>
  <si>
    <t>C5H10O4</t>
  </si>
  <si>
    <t>FT00051PR</t>
  </si>
  <si>
    <t>2-(Ethylamino)ethanol</t>
  </si>
  <si>
    <t>HMDB0244944</t>
  </si>
  <si>
    <t>CCNCCO</t>
  </si>
  <si>
    <t>MIJDSYMOBYNHOT-UHFFFAOYSA-N</t>
  </si>
  <si>
    <t>53.03918, 55.05482, 56.05009, 57.0579, 72.04462, 72.06895, 72.08122, 72.09081, 72.10805, 72.14149</t>
  </si>
  <si>
    <t>C4H11NO</t>
  </si>
  <si>
    <t>FT04594NR</t>
  </si>
  <si>
    <t>Triethyl citrate</t>
  </si>
  <si>
    <t>HMDB0034263</t>
  </si>
  <si>
    <t>77-93-0</t>
  </si>
  <si>
    <t>CCOC(=O)CC(O)(CC(=O)OCC)C(=O)OCC</t>
  </si>
  <si>
    <t>DOOTYTYQINUNNV-UHFFFAOYSA-N</t>
  </si>
  <si>
    <t>195.1022, 195.1184, 202.4239, 202.4529, 203.0831, 203.8522, 204.4093, 213.1130, 247.3143, 275.1121</t>
  </si>
  <si>
    <t>C12H20O7</t>
  </si>
  <si>
    <t>FT13199NR</t>
  </si>
  <si>
    <t>Desomorphine</t>
  </si>
  <si>
    <t>HMDB0251064</t>
  </si>
  <si>
    <t>CN1CCC23C4CCCC2C1CC1=C3C(O4)=C(O)C=C1</t>
  </si>
  <si>
    <t>LNNWVNGFPYWNQE-UHFFFAOYSA-N</t>
  </si>
  <si>
    <t>Alkaloids and derivatives</t>
  </si>
  <si>
    <t>Morphinans</t>
  </si>
  <si>
    <t>C17H21NO2</t>
  </si>
  <si>
    <t>FT04621NR</t>
  </si>
  <si>
    <t>N2-Succinyl-L-glutamic acid 5-semialdehyde</t>
  </si>
  <si>
    <t>HMDB0001180</t>
  </si>
  <si>
    <t>C05932</t>
  </si>
  <si>
    <t>OC(=O)CCC(=O)N[C@@H](CCC=O)C(O)=O</t>
  </si>
  <si>
    <t>XTOKIEIBKARFSZ-LURJTMIESA-N</t>
  </si>
  <si>
    <t>C9H13NO6</t>
  </si>
  <si>
    <t>FT17132NR</t>
  </si>
  <si>
    <t>PI(P-18:0/22:6)</t>
  </si>
  <si>
    <t>LMGP06030090</t>
  </si>
  <si>
    <t>[C@]([H])(OC(CC/C=C\C/C=C\C/C=C\C/C=C\C/C=C\C/C=C\CC)=O)(COP(=O)(O)O[C@H]1[C@H](O)[C@@H](O)[C@H](O)[C@@H](O)[C@H]1O)CO/C=C\CCCCCCCCCCCCCCCC</t>
  </si>
  <si>
    <t>CKZKZNDLSLDXAK-WDZRTSFCSA-N</t>
  </si>
  <si>
    <t>C49H83O12P</t>
  </si>
  <si>
    <t>FT07863PR</t>
  </si>
  <si>
    <t>Di-4-coumaroylputrescine</t>
  </si>
  <si>
    <t>HMDB0033466</t>
  </si>
  <si>
    <t>37946-59-1</t>
  </si>
  <si>
    <t>OC1=CC=C(\C=C\C(=O)NCCCCNC(=O)\C=C\C2=CC=C(O)C=C2)C=C1</t>
  </si>
  <si>
    <t>PYVBFDCHJDMSMM-FNCQTZNRSA-N</t>
  </si>
  <si>
    <t>428.2449, 455.2360, 456.2378, 513.2829, 570.3029, 581.3144, 582.2919, 609.3097, 610.3151, 641.3384</t>
  </si>
  <si>
    <t>C22H24N2O4</t>
  </si>
  <si>
    <t>FT14997PR</t>
  </si>
  <si>
    <t>Satavaptan</t>
  </si>
  <si>
    <t>HMDB0257503</t>
  </si>
  <si>
    <t>CCOC1=CC2=C(C=C1)N(C(=O)C21CCC(CC1)OCCN1CCOCC1)S(=O)(=O)C1=C(OC)C=C(C=C1)C(=O)NC(C)(C)C</t>
  </si>
  <si>
    <t>QKXJWFOKVQWEDZ-UHFFFAOYSA-N</t>
  </si>
  <si>
    <t>C33H45N3O8S</t>
  </si>
  <si>
    <t>FT00027NR</t>
  </si>
  <si>
    <t>Tri-hydroxymethylaminomethane</t>
  </si>
  <si>
    <t>HMDB0259134</t>
  </si>
  <si>
    <t>CNC(O)(O)O</t>
  </si>
  <si>
    <t>FYFFGSSZFBZTAH-UHFFFAOYSA-N</t>
  </si>
  <si>
    <t>Ortho acids</t>
  </si>
  <si>
    <t>C2H7NO3</t>
  </si>
  <si>
    <t>FT10780PR</t>
  </si>
  <si>
    <t>Val-Gly-Val-Ala-Pro-Gly</t>
  </si>
  <si>
    <t>HMDB0253033</t>
  </si>
  <si>
    <t>CC(C)C(N)C(=O)NCC(=O)NC(C(C)C)C(=O)NC(C)C(=O)N1CCCC1C(=O)NCC(O)=O</t>
  </si>
  <si>
    <t>RLCSROTYKMPBDL-UHFFFAOYSA-N</t>
  </si>
  <si>
    <t>C22H38N6O7</t>
  </si>
  <si>
    <t>FT16269PR</t>
  </si>
  <si>
    <t>Zeaxanthin sulfate</t>
  </si>
  <si>
    <t>LMPR01070681</t>
  </si>
  <si>
    <t>C1C(C)(C)C(/C=C/C(/C)=C/C=C/C(/C)=C/C=C/C=C(\C)/C=C/C=C(\C)/C=C/C2=C(C)C[C@@H](O)CC2(C)C)=C(C)C[C@H]1OS(=O)(=O)O</t>
  </si>
  <si>
    <t>ABKDBEBLARQBCS-QAYBQHTQSA-N</t>
  </si>
  <si>
    <t>Tetraterpenoids</t>
  </si>
  <si>
    <t>C40H56O5S</t>
  </si>
  <si>
    <t>FT04544PR</t>
  </si>
  <si>
    <t>Isoleucyl-Phenylalanine</t>
  </si>
  <si>
    <t>HMDB0028914</t>
  </si>
  <si>
    <t>CCC(C)C(N)C(=O)NC(CC1=CC=CC=C1)C(O)=O</t>
  </si>
  <si>
    <t>WMDZARSFSMZOQO-UHFFFAOYSA-N</t>
  </si>
  <si>
    <t>244.4213, 244.4513, 251.1236, 251.1491, 261.1596, 279.0992, 279.1341, 279.1700, 279.2012, 279.2284</t>
  </si>
  <si>
    <t>C15H22N2O3</t>
  </si>
  <si>
    <t>FT03635NR</t>
  </si>
  <si>
    <t>INDOPHENOL</t>
  </si>
  <si>
    <t>HMDB0253476</t>
  </si>
  <si>
    <t>OC1=CC=C(C=C1)N=C1C=CC(=O)C=C1</t>
  </si>
  <si>
    <t>RSAZYXZUJROYKR-UHFFFAOYSA-N</t>
  </si>
  <si>
    <t>Quinonimines</t>
  </si>
  <si>
    <t>C12H9NO2</t>
  </si>
  <si>
    <t>FT16068PR</t>
  </si>
  <si>
    <t>PA(18:1-O(9S,10R)/a-13:0)</t>
  </si>
  <si>
    <t>HMDB0266852</t>
  </si>
  <si>
    <t>[H][C@@](COC(=O)CCCCCCCC1OC1C\C=C/CCCCC)(COP(O)(O)=O)OC(=O)CCCCCCCCC(C)CC</t>
  </si>
  <si>
    <t>BMBXRDHEANUYTG-CXDWQEBBSA-N</t>
  </si>
  <si>
    <t>633.0764, 730.5043, 730.6750, 730.8105, 924.9075, 1086.1389, 1087.5192, 1091.1080, 1091.4499, 1091.6876</t>
  </si>
  <si>
    <t>C34H63O9P</t>
  </si>
  <si>
    <t>FT05083NR</t>
  </si>
  <si>
    <t>5,6-Epoxyoctadeca-7,9-diynoic acid</t>
  </si>
  <si>
    <t>LMFA01070030</t>
  </si>
  <si>
    <t>C(CCCC1OC1C#CC#CCCCCCCCC)(=O)O</t>
  </si>
  <si>
    <t>XLDNBXDVNANPCY-UHFFFAOYSA-N</t>
  </si>
  <si>
    <t>122.3094, 142.6452, 142.6595, 195.7833, 202.1689, 202.1881, 246.9647, 273.1391, 289.1434, 289.1808</t>
  </si>
  <si>
    <t>C18H26O3</t>
  </si>
  <si>
    <t>FT03696PR</t>
  </si>
  <si>
    <t>Val-Met</t>
  </si>
  <si>
    <t>HMDB0259742</t>
  </si>
  <si>
    <t>CSCCC(NC(=O)C(N)C(C)C)C(O)=O</t>
  </si>
  <si>
    <t>YSGSDAIMSCVPHG-UHFFFAOYSA-N</t>
  </si>
  <si>
    <t>C10H20N2O3S</t>
  </si>
  <si>
    <t>FT03911PR</t>
  </si>
  <si>
    <t>2-(2-Chlorophenyl)ethylbiguanide</t>
  </si>
  <si>
    <t>HMDB0257651</t>
  </si>
  <si>
    <t>NC(N)=NC(N)=NCCC1=CC=CC=C1Cl</t>
  </si>
  <si>
    <t>ZNRLJTIYDVBRMZ-UHFFFAOYSA-N</t>
  </si>
  <si>
    <t>Halobenzenes</t>
  </si>
  <si>
    <t>C10H14ClN5</t>
  </si>
  <si>
    <t>FT06865NR</t>
  </si>
  <si>
    <t>2,4,6-Trihydroxybenzoic acid</t>
  </si>
  <si>
    <t>HMDB0029649</t>
  </si>
  <si>
    <t>83-30-7</t>
  </si>
  <si>
    <t>OC(=O)C1=C(O)C=C(O)C=C1O</t>
  </si>
  <si>
    <t>IBHWREHFNDMRPR-UHFFFAOYSA-N</t>
  </si>
  <si>
    <t>Benzoic acids and derivatives</t>
  </si>
  <si>
    <t>C7H6O5</t>
  </si>
  <si>
    <t>FT02614PR</t>
  </si>
  <si>
    <t>Gly-Lys</t>
  </si>
  <si>
    <t>C(CCN)CC(C(=O)O)NC(=O)CN</t>
  </si>
  <si>
    <t>IKAIKUBBJHFNBZ-LURJTMIESA-N</t>
  </si>
  <si>
    <t>199.9418, 204.0175, 204.0849, 204.1168, 204.1344, 204.1712, 204.2276, 204.9327, 205.0579, 205.0978</t>
  </si>
  <si>
    <t>C8H17N3O3</t>
  </si>
  <si>
    <t>FT07874PR</t>
  </si>
  <si>
    <t>N-Stearoyl Leucine</t>
  </si>
  <si>
    <t>HMDB0241945</t>
  </si>
  <si>
    <t>CCCCCCCCCCCCCCCCCC(=O)NC(CC(C)C)C(O)=O</t>
  </si>
  <si>
    <t>FTIQEVPFMLQJJT-UHFFFAOYSA-N</t>
  </si>
  <si>
    <t>C24H47NO3</t>
  </si>
  <si>
    <t>FT04295PR</t>
  </si>
  <si>
    <t>Trimecaine</t>
  </si>
  <si>
    <t>HMDB0259231</t>
  </si>
  <si>
    <t>CCN(CC)CC(O)=NC1=C(C)C=C(C)C=C1C</t>
  </si>
  <si>
    <t>GOZBHBFUQHMKQB-UHFFFAOYSA-N</t>
  </si>
  <si>
    <t>272.1718, 293.1714, 294.1560, 311.1824, 312.1672, 329.1931, 330.1959, 411.2351, 428.2615, 429.2641</t>
  </si>
  <si>
    <t>C15H24N2O</t>
  </si>
  <si>
    <t>FT05232PR</t>
  </si>
  <si>
    <t>gamma-Glutamylarginine</t>
  </si>
  <si>
    <t>HMDB0029143</t>
  </si>
  <si>
    <t>31106-03-3</t>
  </si>
  <si>
    <t>N[C@@H](CCC(=O)N[C@@H](CCCNC(N)=N)C(O)=O)C(O)=O</t>
  </si>
  <si>
    <t>AKAHWGGIUSJNNM-BQBZGAKWSA-N</t>
  </si>
  <si>
    <t>C11H21N5O5</t>
  </si>
  <si>
    <t>FT02052NR</t>
  </si>
  <si>
    <t>2-Methylcitric acid</t>
  </si>
  <si>
    <t>HMDB0000379</t>
  </si>
  <si>
    <t>6061-96-7</t>
  </si>
  <si>
    <t>CC(C(O)=O)C(O)(CC(O)=O)C(O)=O</t>
  </si>
  <si>
    <t>YNOXCRMFGMSKIJ-UHFFFAOYSA-N</t>
  </si>
  <si>
    <t>187.0436, 187.0513, 187.0724, 187.0973, 187.1135, 187.1335, 188.0019, 188.0558, 188.0932, 202.2642</t>
  </si>
  <si>
    <t>C7H10O7</t>
  </si>
  <si>
    <t>FT12773NR</t>
  </si>
  <si>
    <t>Pralatrexate</t>
  </si>
  <si>
    <t>HMDB0256729</t>
  </si>
  <si>
    <t>NC1=NC2=NC=C(CC(CC#C)C3=CC=C(C=C3)C(=O)NC(CCC(O)=O)C(O)=O)N=C2C(N)=N1</t>
  </si>
  <si>
    <t>OGSBUKJUDHAQEA-UHFFFAOYSA-N</t>
  </si>
  <si>
    <t>C23H23N7O5</t>
  </si>
  <si>
    <t>FT12564NR</t>
  </si>
  <si>
    <t>Glycinoeclepin C</t>
  </si>
  <si>
    <t>HMDB0037036</t>
  </si>
  <si>
    <t>C[C@@H]1C[C@H](OC2C=C3C(C(O)=O)=C(C[C@]45CC[C@H](O4)C(C)(C)C5=O)C[C@@H](O)[C@@]3(C)[C@]12C)\C=C(/C)C(O)=O</t>
  </si>
  <si>
    <t>QEICCHKVLICFMW-ZTXCTZRESA-N</t>
  </si>
  <si>
    <t>396.8533, 432.7033, 467.2822, 504.2447, 504.7503, 513.2526, 513.7523, 556.0944, 737.8320, 911.4937</t>
  </si>
  <si>
    <t>C29H38O8</t>
  </si>
  <si>
    <t>FT11601NR</t>
  </si>
  <si>
    <t>Ala-Trp-Tyr</t>
  </si>
  <si>
    <t>CC(C(=O)NC(CC1=CNC2=CC=CC=C21)C(=O)NC(CC3=CC=C(C=C3)O)C(=O)O)N</t>
  </si>
  <si>
    <t>QDGMZAOSMNGBLP-MRFFXTKBSA-N</t>
  </si>
  <si>
    <t>C23H26N4O5</t>
  </si>
  <si>
    <t>FT05474NR</t>
  </si>
  <si>
    <t>[(2R,3S,4R,5R)-3,4,5,6-Tetrahydroxy-1-oxohexan-2-yl] 3-hydroxybutanoate</t>
  </si>
  <si>
    <t>HMDB0257924</t>
  </si>
  <si>
    <t>CC(O)CC(=O)OC(C=O)C(O)C(O)C(O)CO</t>
  </si>
  <si>
    <t>XAWBPYABWCVXCY-UHFFFAOYSA-N</t>
  </si>
  <si>
    <t>C10H18O8</t>
  </si>
  <si>
    <t>FT08588NR</t>
  </si>
  <si>
    <t>(2E)-4-Hydroxytetradec-2-enoylcarnitine</t>
  </si>
  <si>
    <t>HMDB0241365</t>
  </si>
  <si>
    <t>CCCCCCCCCCC(O)C=CC(=O)OC(CC([O-])=O)C[N+](C)(C)C</t>
  </si>
  <si>
    <t>CMTVGMRHVSRGJJ-UHFFFAOYSA-N</t>
  </si>
  <si>
    <t>C21H39NO5</t>
  </si>
  <si>
    <t>FT00601NR</t>
  </si>
  <si>
    <t>Hydroxyethyl glycine</t>
  </si>
  <si>
    <t>HMDB0061148</t>
  </si>
  <si>
    <t>NCC(=O)OCCO</t>
  </si>
  <si>
    <t>XSISQURPIRTMAY-UHFFFAOYSA-N</t>
  </si>
  <si>
    <t>118.0295, 118.0422, 118.0499, 118.9258, 118.9654, 119.0239, 122.4827, 122.4985, 122.5098, 122.5187</t>
  </si>
  <si>
    <t>FT07929NR</t>
  </si>
  <si>
    <t>Avenic acid A</t>
  </si>
  <si>
    <t>HMDB0030416</t>
  </si>
  <si>
    <t>76224-57-2</t>
  </si>
  <si>
    <t>OCCC(NCCC(NCCC(O)C(O)=O)C(O)=O)C(O)=O</t>
  </si>
  <si>
    <t>QUKMQOBHQMWLLR-UHFFFAOYSA-N</t>
  </si>
  <si>
    <t>247.0901, 266.1612, 275.0877, 277.1039, 282.0654, 307.0829, 307.1171, 323.1828, 367.1055, 367.1728</t>
  </si>
  <si>
    <t>C12H22N2O8</t>
  </si>
  <si>
    <t>FT10534NR</t>
  </si>
  <si>
    <t>Phe-Leu-Tyr</t>
  </si>
  <si>
    <t>CC(C)CC(C(=O)NC(CC1=CC=C(C=C1)O)C(=O)O)NC(=O)C(CC2=CC=CC=C2)N</t>
  </si>
  <si>
    <t>KNYPNEYICHHLQL-ACRUOGEOSA-N</t>
  </si>
  <si>
    <t>C24H31N3O5</t>
  </si>
  <si>
    <t>FT07160NR</t>
  </si>
  <si>
    <t>13-cis-retinoic acid,Isotretinoin</t>
  </si>
  <si>
    <t>HMDB0006219</t>
  </si>
  <si>
    <t>LMPR01090021</t>
  </si>
  <si>
    <t>D00348</t>
  </si>
  <si>
    <t>4759-48-2</t>
  </si>
  <si>
    <t>C1C(C)(C)C(/C=C/C(=C/C=C/C(=C\C(O)=O)/C)/C)=C(C)CC1</t>
  </si>
  <si>
    <t>SHGAZHPCJJPHSC-XFYACQKRSA-N</t>
  </si>
  <si>
    <t>Retinoids</t>
  </si>
  <si>
    <t>225.4264, 267.6860, 275.0966, 277.2173, 277.5650, 297.2280, 297.2763, 345.1298, 345.2046, 348.2633</t>
  </si>
  <si>
    <t>C20H28O2</t>
  </si>
  <si>
    <t>FT20169PR</t>
  </si>
  <si>
    <t>3-O-Sulfogalactosylceramide (d18:1/24:1(15Z))</t>
  </si>
  <si>
    <t>HMDB0012318</t>
  </si>
  <si>
    <t>C06125</t>
  </si>
  <si>
    <t>ko00600</t>
  </si>
  <si>
    <t>Sphingolipid metabolism</t>
  </si>
  <si>
    <t>151057-28-2</t>
  </si>
  <si>
    <t>CCCCCCCCCCCCC\C=C\[C@](O)([H])[C@]([H])(CO[C@@H]1O[C@H](CO)[C@H](O)C(OS(=O)(O)=O)C1O)NC(=O)CCCCCCCCCCCCC\C=C/CCCCCCCC</t>
  </si>
  <si>
    <t>ZZQWQNAZXFNSEP-YEWIENRVSA-N</t>
  </si>
  <si>
    <t>371.3164, 415.3418, 610.3438, 873.6152, 882.1015, 882.6015, 890.1058, 890.6366, 891.0955, 891.6394</t>
  </si>
  <si>
    <t>C48H91NO11S</t>
  </si>
  <si>
    <t>FT20833PR</t>
  </si>
  <si>
    <t>PI(22:2/21:0)</t>
  </si>
  <si>
    <t>LMGP06010750</t>
  </si>
  <si>
    <t>[C@]([H])(OC(CCCCCCCCCCCCCCCCCCCC)=O)(COP(=O)(O)O[C@H]1[C@H](O)[C@@H](O)[C@H](O)[C@@H](O)[C@H]1O)COC(CCCCCCCCCCC/C=C\C/C=C\CCCCC)=O</t>
  </si>
  <si>
    <t>MPJLFVHPZHZGRX-KAAVVDIWSA-N</t>
  </si>
  <si>
    <t>327.2894, 371.3157, 415.3417, 961.6687, 970.1542, 970.6508, 978.1976, 978.6896, 979.1708, 979.6920</t>
  </si>
  <si>
    <t>C52H97O13P</t>
  </si>
  <si>
    <t>FT04218PR</t>
  </si>
  <si>
    <t>SCHEMBL25128097</t>
  </si>
  <si>
    <t>CC(C)COC1OC(C(=O)O)C(O)C(O)C1O</t>
  </si>
  <si>
    <t>BBLDJTVYNSHUPK-UHFFFAOYSA-N</t>
  </si>
  <si>
    <t>C10H18O7</t>
  </si>
  <si>
    <t>FT01282NR</t>
  </si>
  <si>
    <t>2-Oxoarginine</t>
  </si>
  <si>
    <t>HMDB0004225</t>
  </si>
  <si>
    <t>C03771</t>
  </si>
  <si>
    <t>ko00330,ko00470</t>
  </si>
  <si>
    <t>Arginine and proline metabolism|D-Amino acid metabolism</t>
  </si>
  <si>
    <t>3715-10-4</t>
  </si>
  <si>
    <t>NC(N)=NCCCC(=O)C(O)=O</t>
  </si>
  <si>
    <t>ARBHXJXXVVHMET-UHFFFAOYSA-N</t>
  </si>
  <si>
    <t>153.9617, 154.0241, 154.0315, 154.0615, 154.0842, 154.0916, 154.0980, 155.0469, 155.0499, 155.0654</t>
  </si>
  <si>
    <t>C6H11N3O3</t>
  </si>
  <si>
    <t>FT10485NR</t>
  </si>
  <si>
    <t>3,5,8-Trimethoxy-3',4'-methylenedioxy-7-prenyloxyflavone</t>
  </si>
  <si>
    <t>LMPK12113228</t>
  </si>
  <si>
    <t>C1(OC/C=C(\C)/C)=C(OC)C2OC(C3C=CC4OCOC=4C=3)=C(OC)C(=O)C=2C(OC)=C1</t>
  </si>
  <si>
    <t>VQXYWNMNFIVUBJ-UHFFFAOYSA-N</t>
  </si>
  <si>
    <t>C24H24O8</t>
  </si>
  <si>
    <t>FT17003PR</t>
  </si>
  <si>
    <t>Sericoside</t>
  </si>
  <si>
    <t>HMDB0034504</t>
  </si>
  <si>
    <t>55306-04-2</t>
  </si>
  <si>
    <t>CC1(C)CCC2(CCC3(C)C(=CCC4C5(C)CC(O)C(O)C(C)(CO)C5CCC34C)C2C1O)C(=O)OC1OC(CO)C(O)C(O)C1O</t>
  </si>
  <si>
    <t>CMZFNIMQBCBHEX-UHFFFAOYSA-N</t>
  </si>
  <si>
    <t>Triterpenoids</t>
  </si>
  <si>
    <t>C36H58O11</t>
  </si>
  <si>
    <t>FT01846NR</t>
  </si>
  <si>
    <t>1-Aminoglucose</t>
  </si>
  <si>
    <t>HMDB0243826</t>
  </si>
  <si>
    <t>NC1OC(CO)C(O)C(O)C1O</t>
  </si>
  <si>
    <t>WCWOEQFAYSXBRK-UHFFFAOYSA-N</t>
  </si>
  <si>
    <t>160.0458, 160.0608, 161.0448, 177.9983, 178.0527, 178.0717, 178.0895, 178.0984, 179.0558, 179.0728</t>
  </si>
  <si>
    <t>FT12841NR</t>
  </si>
  <si>
    <t>2-O-(beta-D-galactopyranosyl-(1-&gt;6)-beta-D-galactopyranosyl) 2S-hydroxyundecanoic acid</t>
  </si>
  <si>
    <t>LMFA13010047</t>
  </si>
  <si>
    <t>CCCCCCCCC[C@H](O[C@H]1[C@H](O)[C@@H](O)[C@@H](O)[C@@H](CO[C@H]2[C@H](O)[C@@H](O)[C@@H](O)[C@@H](CO)O2)O1)C(=O)O</t>
  </si>
  <si>
    <t>LMSCLROPNINDDT-NBEBUOOJSA-N</t>
  </si>
  <si>
    <t>417.5303, 421.2438, 437.2403, 439.2567, 453.2686, 463.2559, 465.2328, 481.2669, 525.2545, 525.4424</t>
  </si>
  <si>
    <t>C23H42O13</t>
  </si>
  <si>
    <t>FT09600PR</t>
  </si>
  <si>
    <t>Pectachol</t>
  </si>
  <si>
    <t>HMDB0039064</t>
  </si>
  <si>
    <t>81729-14-8</t>
  </si>
  <si>
    <t>COC1=C(OCC2C(=C)CCC3C(C)(C)C(O)CCC23C)C(OC)=C2OC(=O)C=CC2=C1</t>
  </si>
  <si>
    <t>QISGCNZPAGFKFT-UHFFFAOYSA-N</t>
  </si>
  <si>
    <t>281.1384, 295.1178, 394.2085, 394.2785, 394.3374, 397.2029, 415.2112, 416.2153, 460.2693, 461.2698</t>
  </si>
  <si>
    <t>C26H34O6</t>
  </si>
  <si>
    <t>FT07945PR</t>
  </si>
  <si>
    <t>Hydroxynervonic acid</t>
  </si>
  <si>
    <t>LMFA01050216</t>
  </si>
  <si>
    <t>C(C(O)CCCCCCCCCCCC/C=C\CCCCCCCC)(=O)O</t>
  </si>
  <si>
    <t>UFOOFOUFKSIFCD-KTKRTIGZSA-N</t>
  </si>
  <si>
    <t>392.1493, 392.2015, 392.2483, 399.9370, 400.2514, 400.3775, 400.5001, 400.5388, 400.7935, 401.3818</t>
  </si>
  <si>
    <t>C24H46O3</t>
  </si>
  <si>
    <t>FT17324NR</t>
  </si>
  <si>
    <t>Chiisanoside</t>
  </si>
  <si>
    <t>HMDB0250077</t>
  </si>
  <si>
    <t>CC1OC(OC2C(O)C(O)C(OCC3OC(OC(=O)C45CCC(C4C4CC6OC(=O)CC(O)C7(C)C(CCC(C)(C67)C4(C)CC5)C(C)=C)C(C)=C)C(O)C(O)C3O)OC2CO)C(O)C(O)C1O</t>
  </si>
  <si>
    <t>JVLBOZIUMGNKQW-UHFFFAOYSA-N</t>
  </si>
  <si>
    <t>C48H74O19</t>
  </si>
  <si>
    <t>FT02465NR</t>
  </si>
  <si>
    <t>2-amino-muconic acid</t>
  </si>
  <si>
    <t>HMDB0001241</t>
  </si>
  <si>
    <t>LMFA01170082</t>
  </si>
  <si>
    <t>C02220</t>
  </si>
  <si>
    <t>ko00380</t>
  </si>
  <si>
    <t>Tryptophan metabolism</t>
  </si>
  <si>
    <t>4548-99-6</t>
  </si>
  <si>
    <t>C(=O)(O)/C(/N)=C\C=C/C(=O)O</t>
  </si>
  <si>
    <t>ZRHONLCTYUYMIQ-HSFFGMMNSA-N</t>
  </si>
  <si>
    <t>C6H7NO4</t>
  </si>
  <si>
    <t>FT04474PR</t>
  </si>
  <si>
    <t>L-Saccharopine</t>
  </si>
  <si>
    <t>HMDB0000279</t>
  </si>
  <si>
    <t>C00449</t>
  </si>
  <si>
    <t>ko00300,ko00310</t>
  </si>
  <si>
    <t>Lysine biosynthesis|Lysine degradation</t>
  </si>
  <si>
    <t>997-68-2</t>
  </si>
  <si>
    <t>N[C@@H](CCCCN[C@@H](CCC(O)=O)C(O)=O)C(O)=O</t>
  </si>
  <si>
    <t>ZDGJAHTZVHVLOT-YUMQZZPRSA-N</t>
  </si>
  <si>
    <t>223.1081, 234.9902, 241.1187, 259.0931, 259.1293, 276.6338, 277.0025, 277.0922, 277.1427, 277.6597</t>
  </si>
  <si>
    <t>C11H20N2O6</t>
  </si>
  <si>
    <t>FT12466PR</t>
  </si>
  <si>
    <t>Dilauryl 3,3'-thiodipropionate</t>
  </si>
  <si>
    <t>HMDB0038474</t>
  </si>
  <si>
    <t>5926-55-6</t>
  </si>
  <si>
    <t>CCCCCCCCCCCCOC(=O)CCSSCCC(=O)OCCCCCCCCCCCC</t>
  </si>
  <si>
    <t>OHCIBJNNZNPROG-UHFFFAOYSA-N</t>
  </si>
  <si>
    <t>C30H58O4S2</t>
  </si>
  <si>
    <t>FT09349PR</t>
  </si>
  <si>
    <t>Suvorexant</t>
  </si>
  <si>
    <t>HMDB0258640</t>
  </si>
  <si>
    <t>CC1CCN(CCN1C(=O)C1=C(C=CC(C)=C1)N1N=CC=N1)C1=NC2=C(O1)C=CC(Cl)=C2</t>
  </si>
  <si>
    <t>JYTNQNCOQXFQPK-UHFFFAOYSA-N</t>
  </si>
  <si>
    <t>Toluenes</t>
  </si>
  <si>
    <t>321.0286, 331.1302, 339.0394, 377.0910, 387.1931, 392.1059, 392.1774, 395.1018, 433.1532, 451.1643</t>
  </si>
  <si>
    <t>C23H23ClN6O2</t>
  </si>
  <si>
    <t>FT02895PR</t>
  </si>
  <si>
    <t>Prolyl-Threonine</t>
  </si>
  <si>
    <t>HMDB0029027</t>
  </si>
  <si>
    <t>CC(O)C(NC(=O)C1CCCN1)C(O)=O</t>
  </si>
  <si>
    <t>GVUVRRPYYDHHGK-UHFFFAOYSA-N</t>
  </si>
  <si>
    <t>199.1078, 200.0756, 200.1031, 200.4291, 204.0977, 217.0686, 217.0985, 217.1288, 217.1549, 217.1953</t>
  </si>
  <si>
    <t>C9H16N2O4</t>
  </si>
  <si>
    <t>FT20817PR</t>
  </si>
  <si>
    <t>PI(O-20:0/22:0)</t>
  </si>
  <si>
    <t>LMGP06020070</t>
  </si>
  <si>
    <t>[C@]([H])(OC(CCCCCCCCCCCCCCCCCCCCC)=O)(COP(=O)(O)O[C@H]1[C@H](O)[C@@H](O)[C@H](O)[C@@H](O)[C@H]1O)COCCCCCCCCCCCCCCCCCCCC</t>
  </si>
  <si>
    <t>NDVSKYSVMXZWPO-DRQCLBSKSA-N</t>
  </si>
  <si>
    <t>C51H101O12P</t>
  </si>
  <si>
    <t>FT09739PR</t>
  </si>
  <si>
    <t>(23S)-1alpha-hydroxy-25,27-didehydrovitamin D3 26,23-lactone</t>
  </si>
  <si>
    <t>LMST03020599</t>
  </si>
  <si>
    <t>[C@@H]1(O)C(=C)/C(=C\C=C2\[C@]3([H])CC[C@@]([C@@](C)([H])C[C@@H]4OC(=O)C(=C)C4)([H])[C@@]3(C)CCC\2)/C[C@@H](O)C1</t>
  </si>
  <si>
    <t>SAODSJHDCZTVAT-CZADFQNYSA-N</t>
  </si>
  <si>
    <t>456.2312, 456.7356, 464.7461, 465.2397, 465.7354, 560.2673, 561.2703, 673.3520, 730.3725, 756.3547</t>
  </si>
  <si>
    <t>C27H38O4</t>
  </si>
  <si>
    <t>FT05077PR</t>
  </si>
  <si>
    <t>indoprofen</t>
  </si>
  <si>
    <t>HMDB0253478</t>
  </si>
  <si>
    <t>31842-01-0</t>
  </si>
  <si>
    <t>CC(C(O)=O)C1=CC=C(C=C1)N1CC2=CC=CC=C2C1=O</t>
  </si>
  <si>
    <t>RJMIEHBSYVWVIN-UHFFFAOYSA-N</t>
  </si>
  <si>
    <t>C17H15NO3</t>
  </si>
  <si>
    <t>FT00522NR</t>
  </si>
  <si>
    <t>L-Valine</t>
  </si>
  <si>
    <t>HMDB0000883</t>
  </si>
  <si>
    <t>C00183</t>
  </si>
  <si>
    <t>ko00280,ko00290,ko00311,ko00460,ko00770,ko00966,ko00970,ko02010,ko04974,ko04978,ko05230</t>
  </si>
  <si>
    <t>Valine, leucine and isoleucine degradation|Valine, leucine and isoleucine biosynthesis|Penicillin and cephalosporin biosynthesis|Cyanoamino acid metabolism|Pantothenate and CoA biosynthesis|Glucosinolate biosynthesis|Aminoacyl-tRNA biosynthesis|ABC transporters|Protein digestion and absorption|Mineral absorption|Central carbon metabolism in cancer</t>
  </si>
  <si>
    <t>72-18-4</t>
  </si>
  <si>
    <t>CC(C)[C@H](N)C(O)=O</t>
  </si>
  <si>
    <t>KZSNJWFQEVHDMF-BYPYZUCNSA-N</t>
  </si>
  <si>
    <t>116.0246, 116.0344, 116.0612, 116.0707, 116.0803, 116.9276, 117.0184, 117.0548, 117.0744, 122.4645</t>
  </si>
  <si>
    <t>FT16573NR</t>
  </si>
  <si>
    <t>Betavulgaroside IV</t>
  </si>
  <si>
    <t>HMDB0031025</t>
  </si>
  <si>
    <t>168010-06-8</t>
  </si>
  <si>
    <t>CC1(C)CCC2(CCC3(C)C(=CCC4C5(C)CCC(OC6OC(C(O)C(OC(OCC(O)=O)C(O)C(O)=O)C6O)C(O)=O)C(C)(C)C5CCC34C)C2C1)C(O)=O</t>
  </si>
  <si>
    <t>FHMLSFRFOXEUGU-UHFFFAOYSA-N</t>
  </si>
  <si>
    <t>C41H62O15</t>
  </si>
  <si>
    <t>FT06998NR</t>
  </si>
  <si>
    <t>N1-(2,4-Dimethoxybenzyl)-n2-(2-(pyridin-2-yl) ethyl)oxalamide</t>
  </si>
  <si>
    <t>HMDB0032224</t>
  </si>
  <si>
    <t>745047-53-4</t>
  </si>
  <si>
    <t>COC1=CC(OC)=C(CNC(=O)C(=O)NCCC2=CC=CC=N2)C=C1</t>
  </si>
  <si>
    <t>HETCYFFYGYGQSP-UHFFFAOYSA-N</t>
  </si>
  <si>
    <t>201.0046, 202.4864, 202.5106, 205.1338, 231.1124, 249.1241, 298.1560, 299.6706, 342.1464, 342.1949</t>
  </si>
  <si>
    <t>C18H21N3O4</t>
  </si>
  <si>
    <t>FT14387NR</t>
  </si>
  <si>
    <t>6-Hydroxyluteolin 7-[3''-(3-hydroxy-3-methylglutaryl)glucoside]</t>
  </si>
  <si>
    <t>LMPK12111208</t>
  </si>
  <si>
    <t>C1(O[C@H]2[C@H](O)[C@@H](OC(=O)CC(C)(O)CC(=O)O)[C@H](O)[C@@H](CO)O2)=CC2OC(C3C=C(O)C(O)=CC=3)=CC(=O)C=2C(O)=C1O</t>
  </si>
  <si>
    <t>TWASANFVJKQVEK-CKYAXUSESA-N</t>
  </si>
  <si>
    <t>C27H28O16</t>
  </si>
  <si>
    <t>FT12996NR</t>
  </si>
  <si>
    <t>Isoscutellarein 4'-methyl ether 8-(6''-n-butylglucuronide)</t>
  </si>
  <si>
    <t>LMPK12111355</t>
  </si>
  <si>
    <t>C1(O)C(O[C@H]2[C@H](O)[C@@H](O)[C@H](O)[C@@H](C(=O)OCCCC)O2)=C2OC(C3C=CC(OC)=CC=3)=CC(=O)C2=C(O)C=1</t>
  </si>
  <si>
    <t>NSUHKBNUFZSKRR-BXXVLEOKSA-N</t>
  </si>
  <si>
    <t>C26H28O12</t>
  </si>
  <si>
    <t>FT19330PR</t>
  </si>
  <si>
    <t>PS(O-16:0/22:0)</t>
  </si>
  <si>
    <t>LMGP03020089</t>
  </si>
  <si>
    <t>C(O)(=O)[C@@]([H])(N)COP(OC[C@]([H])(OC(CCCCCCCCCCCCCCCCCCCCC)=O)COCCCCCCCCCCCCCCCC)(=O)O</t>
  </si>
  <si>
    <t>JGHDDBCMNBCPBJ-HLFYWILQSA-N</t>
  </si>
  <si>
    <t>Glycerophosphoserines</t>
  </si>
  <si>
    <t>310.2825, 311.2942, 335.2946, 353.3054, 353.3442, 397.3299, 441.3574, 811.5796, 828.6045, 829.6145</t>
  </si>
  <si>
    <t>C44H88NO9P</t>
  </si>
  <si>
    <t>FT18254PR</t>
  </si>
  <si>
    <t>PA(18:4/20:5-OH)</t>
  </si>
  <si>
    <t>HMDB0264370</t>
  </si>
  <si>
    <t>[H][C@@](COC(=O)CCCC\C=C/C\C=C/C\C=C/C\C=C/CC)(COP(O)(O)=O)OC(=O)CCCC(O)\C=C\C=C/C\C=C/C\C=C/C\C=C/CC</t>
  </si>
  <si>
    <t>PJRMWYUASMAMPS-GVVCGOHLSA-N</t>
  </si>
  <si>
    <t>301.1873, 327.1319, 372.2256, 469.2759, 526.2996, 597.3355, 751.3733, 769.3851, 769.8522, 770.3803</t>
  </si>
  <si>
    <t>C41H63O9P</t>
  </si>
  <si>
    <t>FT01487NR</t>
  </si>
  <si>
    <t>Methyl vanillate</t>
  </si>
  <si>
    <t>HMDB0240266</t>
  </si>
  <si>
    <t>3943-74-6</t>
  </si>
  <si>
    <t>COC(=O)C1=CC(OC)=C(O)C=C1</t>
  </si>
  <si>
    <t>BVWTXUYLKBHMOX-UHFFFAOYSA-N</t>
  </si>
  <si>
    <t>FT08346NR</t>
  </si>
  <si>
    <t>2-(Arabinosylamino)-3-(glucosylamino)propanenitrile</t>
  </si>
  <si>
    <t>HMDB0039505</t>
  </si>
  <si>
    <t>26401-22-9</t>
  </si>
  <si>
    <t>OCC1OC(NCC(NC2OCC(O)C(O)C2O)C#N)C(O)C(O)C1O</t>
  </si>
  <si>
    <t>BTGYSUHNSKOEKC-UHFFFAOYSA-N</t>
  </si>
  <si>
    <t>C14H25N3O9</t>
  </si>
  <si>
    <t>FT01863PR</t>
  </si>
  <si>
    <t>L-Carnitine</t>
  </si>
  <si>
    <t>C15025</t>
  </si>
  <si>
    <t>541-15-1</t>
  </si>
  <si>
    <t>C[N+](C)(C)CC(CC(=O)[O-])O</t>
  </si>
  <si>
    <t>PHIQHXFUZVPYII-ZCFIWIBFSA-N</t>
  </si>
  <si>
    <t>162.0878, 162.1124, 162.1379, 162.1446, 162.1528, 162.2261, 162.3019, 163.0379, 163.0523, 163.1164</t>
  </si>
  <si>
    <t>C7H15NO3</t>
  </si>
  <si>
    <t>FT07891PR</t>
  </si>
  <si>
    <t>Armillaribin</t>
  </si>
  <si>
    <t>HMDB0031672</t>
  </si>
  <si>
    <t>119516-61-9</t>
  </si>
  <si>
    <t>COC1=CC(O)=C(C(=O)OC2CC3(C)C4CC(C)(C)CC4CC(C=O)=C23)C(C)=C1</t>
  </si>
  <si>
    <t>HWLRIFRIRNSGBG-UHFFFAOYSA-N</t>
  </si>
  <si>
    <t>398.7262, 399.1741, 399.2324, 399.7203, 413.2625, 441.2566, 442.2572, 583.3312, 611.3268, 612.3281</t>
  </si>
  <si>
    <t>C24H30O5</t>
  </si>
  <si>
    <t>FT08702NR</t>
  </si>
  <si>
    <t>Leu-Glu-Gln</t>
  </si>
  <si>
    <t>CC(C)CC(C(=O)NC(CCC(=O)O)C(=O)NC(CCC(=O)N)C(=O)O)N</t>
  </si>
  <si>
    <t>KVMULWOHPPMHHE-DCAQKATOSA-N</t>
  </si>
  <si>
    <t>258.1456, 297.1094, 343.1599, 343.2008, 369.1805, 387.1891, 396.4636, 396.5382, 396.5894, 408.9345</t>
  </si>
  <si>
    <t>C16H28N4O7</t>
  </si>
  <si>
    <t>FT06644PR</t>
  </si>
  <si>
    <t>Diamsar chelate</t>
  </si>
  <si>
    <t>HMDB0251139</t>
  </si>
  <si>
    <t>NC12CNCCNCC(N)(CNCCNC1)CNCCNC2</t>
  </si>
  <si>
    <t>UQQQAKFVWNQYTP-UHFFFAOYSA-N</t>
  </si>
  <si>
    <t>C14H34N8</t>
  </si>
  <si>
    <t>FT05960NR</t>
  </si>
  <si>
    <t>9,10-DiHOME</t>
  </si>
  <si>
    <t>HMDB0004704</t>
  </si>
  <si>
    <t>LMFA02000229</t>
  </si>
  <si>
    <t>C14828</t>
  </si>
  <si>
    <t>ko00591</t>
  </si>
  <si>
    <t>Linoleic acid metabolism</t>
  </si>
  <si>
    <t>263399-34-4</t>
  </si>
  <si>
    <t>OC(=O)CCCCCCCC(O)C(O)C/C=C\CCCCC</t>
  </si>
  <si>
    <t>XEBKSQSGNGRGDW-YFHOEESVSA-N</t>
  </si>
  <si>
    <t>311.2220, 313.1066, 313.1252, 313.1523, 313.1690, 313.2382, 313.3065, 313.3236, 313.3469, 313.7473</t>
  </si>
  <si>
    <t>FT02809NR</t>
  </si>
  <si>
    <t>2-Amino-3-methyl-1-pyrrolidin-1-YL-butan-1-one</t>
  </si>
  <si>
    <t>HMDB0246938</t>
  </si>
  <si>
    <t>CC(C)C(N)C(=O)N1CCCC1</t>
  </si>
  <si>
    <t>IHBAVXVTGLANPI-UHFFFAOYSA-N</t>
  </si>
  <si>
    <t>215.0095, 215.0652, 215.0842, 215.1029, 215.1401, 216.0124, 216.0515, 216.1429, 235.2458, 236.5519</t>
  </si>
  <si>
    <t>C9H18N2O</t>
  </si>
  <si>
    <t>FT01204PR</t>
  </si>
  <si>
    <t>Pyroglutamic acid</t>
  </si>
  <si>
    <t>HMDB0000267</t>
  </si>
  <si>
    <t>C01879</t>
  </si>
  <si>
    <t>ko00480</t>
  </si>
  <si>
    <t>Glutathione metabolism</t>
  </si>
  <si>
    <t>98-79-3</t>
  </si>
  <si>
    <t>OC(=O)[C@@H]1CCC(=O)N1</t>
  </si>
  <si>
    <t>ODHCTXKNWHHXJC-VKHMYHEASA-N</t>
  </si>
  <si>
    <t>130.0385, 130.0500, 130.0651, 130.0865, 130.0976, 131.0537, 141.2332, 141.2495, 141.2675, 141.2800</t>
  </si>
  <si>
    <t>FT03428PR</t>
  </si>
  <si>
    <t>Threonylhistidine</t>
  </si>
  <si>
    <t>HMDB0029063</t>
  </si>
  <si>
    <t>55831-93-1</t>
  </si>
  <si>
    <t>C[C@@H](O)[C@H](N)C(=O)N[C@@H](CC1=CN=CN1)C(O)=O</t>
  </si>
  <si>
    <t>WXVIGTAUZBUDPZ-DTLFHODZSA-N</t>
  </si>
  <si>
    <t>194.0935, 195.0879, 205.0983, 206.6193, 221.1038, 222.0878, 233.0920, 238.6242, 239.1098, 239.1402</t>
  </si>
  <si>
    <t>C10H16N4O4</t>
  </si>
  <si>
    <t>FT07210PR</t>
  </si>
  <si>
    <t>Leu-Gln-Ile</t>
  </si>
  <si>
    <t>CCC(C)C(C(=O)O)NC(=O)C(CCC(=O)N)NC(=O)C(CC(C)C)N</t>
  </si>
  <si>
    <t>RSFGIMMPWAXNML-MNXVOIDGSA-N</t>
  </si>
  <si>
    <t>C17H32N4O5</t>
  </si>
  <si>
    <t>FT11473PR</t>
  </si>
  <si>
    <t>Corosin</t>
  </si>
  <si>
    <t>HMDB0035699</t>
  </si>
  <si>
    <t>53527-49-4</t>
  </si>
  <si>
    <t>CC1CCC2(CCC3(C)C(=CCC4C5(C)CC(O)C(O)C(C)(C5CCC34C)C(O)=O)C2C1(C)O)C(O)=O</t>
  </si>
  <si>
    <t>FYGSMJAMPMZYFS-UHFFFAOYSA-N</t>
  </si>
  <si>
    <t>C30H46O7</t>
  </si>
  <si>
    <t>FT01258PR</t>
  </si>
  <si>
    <t>N,N-Diethylglycine</t>
  </si>
  <si>
    <t>C16647</t>
  </si>
  <si>
    <t>CCN(CC)CC(=O)O</t>
  </si>
  <si>
    <t>SGXDXUYKISDCAZ-UHFFFAOYSA-N</t>
  </si>
  <si>
    <t>121.3605, 121.3727, 121.3834, 121.3923, 132.1018, 133.0761, 136.2750, 141.5539, 141.5696, 141.5826</t>
  </si>
  <si>
    <t>C6H13NO2</t>
  </si>
  <si>
    <t>FT06741PR</t>
  </si>
  <si>
    <t>Litebamine</t>
  </si>
  <si>
    <t>HMDB0038629</t>
  </si>
  <si>
    <t>137031-56-2</t>
  </si>
  <si>
    <t>COC1=C(O)C=C2C=CC3=C4CCN(C)CC4=C(O)C(OC)=C3C2=C1</t>
  </si>
  <si>
    <t>QOWFEPGZJDCIKG-UHFFFAOYSA-N</t>
  </si>
  <si>
    <t>Phenanthrenes and derivatives</t>
  </si>
  <si>
    <t>Phenanthrols</t>
  </si>
  <si>
    <t>348.1789, 356.6909, 357.1806, 357.2503, 357.6816, 400.2306, 401.2214, 497.2839, 498.2850, 554.3038</t>
  </si>
  <si>
    <t>C20H21NO4</t>
  </si>
  <si>
    <t>FT05076PR</t>
  </si>
  <si>
    <t>Carisoprodol</t>
  </si>
  <si>
    <t>HMDB0014539</t>
  </si>
  <si>
    <t>C07927</t>
  </si>
  <si>
    <t>78-44-4</t>
  </si>
  <si>
    <t>CCCC(C)(COC(N)=O)COC(=O)NC(C)C</t>
  </si>
  <si>
    <t>OFZCIYFFPZCNJE-UHFFFAOYSA-N</t>
  </si>
  <si>
    <t>C12H24N2O4</t>
  </si>
  <si>
    <t>FT07621NR</t>
  </si>
  <si>
    <t>beta-D-Glucopyranose, 1-[N-(sulfooxy)-3-butenimidate], monopotassium salt</t>
  </si>
  <si>
    <t>HMDB0245303</t>
  </si>
  <si>
    <t>OCC1OC(SC(CC=C)=NOS(O)(=O)=O)C(O)C(O)C1O</t>
  </si>
  <si>
    <t>PHZOWSSBXJXFOR-UHFFFAOYSA-N</t>
  </si>
  <si>
    <t>222.0517, 244.0344, 244.9278, 247.4932, 264.0406, 281.5463, 316.2247, 328.0524, 357.1788, 358.0277</t>
  </si>
  <si>
    <t>C10H17NO9S2</t>
  </si>
  <si>
    <t>FT00439PR</t>
  </si>
  <si>
    <t>METHACRYLIC ACID</t>
  </si>
  <si>
    <t>HMDB0254514</t>
  </si>
  <si>
    <t>CC(=C)C(O)=O</t>
  </si>
  <si>
    <t>CERQOIWHTDAKMF-UHFFFAOYSA-N</t>
  </si>
  <si>
    <t>70.0374, 70.0656, 83.5700, 87.0445, 87.0549, 87.0569, 87.0638, 87.1001, 88.0397, 104.9902</t>
  </si>
  <si>
    <t>C4H6O2</t>
  </si>
  <si>
    <t>FT03105NR</t>
  </si>
  <si>
    <t>Coumarin A</t>
  </si>
  <si>
    <t>HMDB0250494</t>
  </si>
  <si>
    <t>CC(CO)C=COC1=CC=C2C=CC(=O)OC2=C1</t>
  </si>
  <si>
    <t>JAYZSRBMHBCFRV-UHFFFAOYSA-N</t>
  </si>
  <si>
    <t>C14H14O4</t>
  </si>
  <si>
    <t>FT10048PR</t>
  </si>
  <si>
    <t>Pubescenol</t>
  </si>
  <si>
    <t>HMDB0030085</t>
  </si>
  <si>
    <t>90685-93-1</t>
  </si>
  <si>
    <t>CC(C1CCC2C3C(O)CC4C(O)CCC(=O)C4(C)C3CCC12C)C1CC2(C)OC2(C)C(=O)O1</t>
  </si>
  <si>
    <t>DGMHVWLIESGCSH-UHFFFAOYSA-N</t>
  </si>
  <si>
    <t>Steroid lactones</t>
  </si>
  <si>
    <t>C28H42O6</t>
  </si>
  <si>
    <t>FT10972NR</t>
  </si>
  <si>
    <t>Ile-Trp-Thr</t>
  </si>
  <si>
    <t>CCC(C)C(C(=O)NC(CC1=CNC2=CC=CC=C21)C(=O)NC(C(C)O)C(=O)O)N</t>
  </si>
  <si>
    <t>OAQJOXZPGHTJNA-NGTWOADLSA-N</t>
  </si>
  <si>
    <t>C21H30N4O5</t>
  </si>
  <si>
    <t>FT05901PR</t>
  </si>
  <si>
    <t>Nafenopin</t>
  </si>
  <si>
    <t>HMDB0255421</t>
  </si>
  <si>
    <t>C11371</t>
  </si>
  <si>
    <t>ko05207</t>
  </si>
  <si>
    <t>Chemical carcinogenesis - receptor activation</t>
  </si>
  <si>
    <t>3771-19-5</t>
  </si>
  <si>
    <t>CC(C)(OC1=CC=C(C=C1)C1CCCC2=CC=CC=C12)C(O)=O</t>
  </si>
  <si>
    <t>XJGBDJOMWKAZJS-UHFFFAOYSA-N</t>
  </si>
  <si>
    <t>328.1935, 328.6949, 329.1948, 396.2249, 414.2343, 415.2374, 527.3190, 528.3231, 584.3396, 585.3428</t>
  </si>
  <si>
    <t>C20H22O3</t>
  </si>
  <si>
    <t>FT06004PR</t>
  </si>
  <si>
    <t>Octa-2,6-dienedioylcarnitine</t>
  </si>
  <si>
    <t>HMDB0241730</t>
  </si>
  <si>
    <t>C[N+](C)(C)CC(CC([O-])=O)OC(=O)C=CCCC=CC(O)=O</t>
  </si>
  <si>
    <t>FSIXZKJXBHDFCK-UHFFFAOYSA-N</t>
  </si>
  <si>
    <t>C15H23NO6</t>
  </si>
  <si>
    <t>FT04617NR</t>
  </si>
  <si>
    <t>Benzeneacetamide-4-O-sulphate</t>
  </si>
  <si>
    <t>HMDB0059994</t>
  </si>
  <si>
    <t>NC(=O)CC1=CC=C(OS(O)(=O)=O)C=C1</t>
  </si>
  <si>
    <t>XPBXOWYWJUBGMF-UHFFFAOYSA-N</t>
  </si>
  <si>
    <t>Organic sulfuric acids and derivatives</t>
  </si>
  <si>
    <t>Arylsulfates</t>
  </si>
  <si>
    <t>C8H9NO5S</t>
  </si>
  <si>
    <t>FT05707NR</t>
  </si>
  <si>
    <t>(+)-1-(9-Fluorenyl)ethyl chloroformate</t>
  </si>
  <si>
    <t>HMDB0242239</t>
  </si>
  <si>
    <t>CC(OC(Cl)=O)C1C2=CC=CC=C2C2=CC=CC=C12</t>
  </si>
  <si>
    <t>SFRVOKMRHPQYGE-UHFFFAOYSA-N</t>
  </si>
  <si>
    <t>Fluorenes</t>
  </si>
  <si>
    <t>218.3182, 222.0515, 222.0767, 240.1745, 247.1483, 247.1775, 278.9422, 298.4314, 307.0290, 307.1932</t>
  </si>
  <si>
    <t>C16H13ClO2</t>
  </si>
  <si>
    <t>FT17140NR</t>
  </si>
  <si>
    <t>N-Eicosapentaenoyl Phenylalanine</t>
  </si>
  <si>
    <t>HMDB0242077</t>
  </si>
  <si>
    <t>CCC=CCC=CCC=CCC=CCC=CCCCC(=O)NC(CC1=CC=CC=C1)C(O)=O</t>
  </si>
  <si>
    <t>PXVMEXBCFJTGCL-UHFFFAOYSA-N</t>
  </si>
  <si>
    <t>C29H39NO3</t>
  </si>
  <si>
    <t>FT09452NR</t>
  </si>
  <si>
    <t>Bumetanide</t>
  </si>
  <si>
    <t>HMDB0015024</t>
  </si>
  <si>
    <t>C06859</t>
  </si>
  <si>
    <t>28395-03-1</t>
  </si>
  <si>
    <t>CCCCNC1=C(OC2=CC=CC=C2)C(=CC(=C1)C(O)=O)S(N)(=O)=O</t>
  </si>
  <si>
    <t>MAEIEVLCKWDQJH-UHFFFAOYSA-N</t>
  </si>
  <si>
    <t>Diphenylethers</t>
  </si>
  <si>
    <t>C17H20N2O5S</t>
  </si>
  <si>
    <t>FT20956PR</t>
  </si>
  <si>
    <t>Salinixanthin</t>
  </si>
  <si>
    <t>LMPR01070192</t>
  </si>
  <si>
    <t>C1(=C(C)C(=O)CCC1(C)C)/C=C/C(/C)=C/C=C/C(/C)=C/C=C/C=C(\C)/C=C/C=C(\C)/C=C/C=C(\C)/C=C/[C@H](O)C(O[C@H]1[C@H](O)[C@@H](O)[C@H](O)[C@@H](COC(=O)CCCCCCCCCCCC(C)C)O1)(C)C</t>
  </si>
  <si>
    <t>BUNXUZXQWPTVHM-HCSLVYINSA-N</t>
  </si>
  <si>
    <t>999.6830, 1004.6824, 1005.6367, 1006.7248, 1007.0013, 1007.1458, 1007.2575, 1007.6443, 1008.1644, 1008.6509</t>
  </si>
  <si>
    <t>C61H92O9</t>
  </si>
  <si>
    <t>FT01760PR</t>
  </si>
  <si>
    <t>3-Aminopicolinic acid</t>
  </si>
  <si>
    <t>HMDB0245821</t>
  </si>
  <si>
    <t>NC1=C(N=CC=C1)C(O)=O</t>
  </si>
  <si>
    <t>BOOMHTFCWOJWFO-UHFFFAOYSA-N</t>
  </si>
  <si>
    <t>Pyridinecarboxylic acids and derivatives</t>
  </si>
  <si>
    <t>139.0310, 139.0565, 141.2188, 141.2305, 156.0661, 156.0763, 156.1349, 156.1498, 157.0812, 166.8376</t>
  </si>
  <si>
    <t>C6H6N2O2</t>
  </si>
  <si>
    <t>FT08999PR</t>
  </si>
  <si>
    <t>Efegatran</t>
  </si>
  <si>
    <t>HMDB0251713</t>
  </si>
  <si>
    <t>CNC(CC1=CC=CC=C1)C(=O)N1CCCC1C(=O)NC(CCCN=C(N)N)C=O</t>
  </si>
  <si>
    <t>KAGLWQUWUNBAOO-UHFFFAOYSA-N</t>
  </si>
  <si>
    <t>C21H32N6O3</t>
  </si>
  <si>
    <t>FT11392NR</t>
  </si>
  <si>
    <t>Benzyl gentiobioside</t>
  </si>
  <si>
    <t>HMDB0041515</t>
  </si>
  <si>
    <t>56775-64-5</t>
  </si>
  <si>
    <t>OCC1OC(OCC2OC(OCC3=CC=CC=C3)C(O)C(O)C2O)C(O)C(O)C1O</t>
  </si>
  <si>
    <t>LLEMMFPELBNINR-UHFFFAOYSA-N</t>
  </si>
  <si>
    <t>C19H28O11</t>
  </si>
  <si>
    <t>FT09245PR</t>
  </si>
  <si>
    <t>Sinapoylspermine</t>
  </si>
  <si>
    <t>HMDB0033479</t>
  </si>
  <si>
    <t>70185-65-8</t>
  </si>
  <si>
    <t>COC1=CC(\C=C/C(=O)N(CCCN)CCCCNCCCN)=CC(OC)=C1O</t>
  </si>
  <si>
    <t>WBJCGTCMGYUEFL-FPLPWBNLSA-N</t>
  </si>
  <si>
    <t>C21H36N4O4</t>
  </si>
  <si>
    <t>FT00796PR</t>
  </si>
  <si>
    <t>Cadaverine</t>
  </si>
  <si>
    <t>HMDB0002322</t>
  </si>
  <si>
    <t>C01672</t>
  </si>
  <si>
    <t>ko00310,ko00470,ko00480,ko00960,ko04974</t>
  </si>
  <si>
    <t>Lysine degradation|D-Amino acid metabolism|Glutathione metabolism|Tropane, piperidine and pyridine alkaloid biosynthesis|Protein digestion and absorption</t>
  </si>
  <si>
    <t>462-94-2</t>
  </si>
  <si>
    <t>NCCCCCN</t>
  </si>
  <si>
    <t>VHRGRCVQAFMJIZ-UHFFFAOYSA-N</t>
  </si>
  <si>
    <t>C5H14N2</t>
  </si>
  <si>
    <t>FT01483NR</t>
  </si>
  <si>
    <t>3,4-Dimethoxybenzoic acid</t>
  </si>
  <si>
    <t>HMDB0059763</t>
  </si>
  <si>
    <t>93-07-2</t>
  </si>
  <si>
    <t>COC1=C(OC)C=C(C=C1)C(O)=O</t>
  </si>
  <si>
    <t>DAUAQNGYDSHRET-UHFFFAOYSA-N</t>
  </si>
  <si>
    <t>FT16167NR</t>
  </si>
  <si>
    <t>Fumonisin A1</t>
  </si>
  <si>
    <t>LMSP01080026</t>
  </si>
  <si>
    <t>C[C@H](NC(=O)C)[C@@H](O)C[C@H](O)CCCC[C@@H](O)C[C@H](C)C[C@H](OC(=O)C[C@H](C(O)=O)CC(=O)O)[C@H](OC(=O)C[C@H](C(O)=O)CC(=O)O)[C@H](C)CCCC</t>
  </si>
  <si>
    <t>ADACAMXIRQREOB-LOQLDBEDSA-N</t>
  </si>
  <si>
    <t>Fumonisins</t>
  </si>
  <si>
    <t>C36H61NO16</t>
  </si>
  <si>
    <t>FT03209PR</t>
  </si>
  <si>
    <t>Thr-Lys</t>
  </si>
  <si>
    <t>CC(C(C(=O)NC(CCCCN)C(=O)O)N)O</t>
  </si>
  <si>
    <t>YKRQRPFODDJQTC-UHFFFAOYSA-N</t>
  </si>
  <si>
    <t>C10H21N3O4</t>
  </si>
  <si>
    <t>FT10748PR</t>
  </si>
  <si>
    <t>Emetine</t>
  </si>
  <si>
    <t>HMDB0251773</t>
  </si>
  <si>
    <t>CCC1CN2CCC3=CC(OC)=C(OC)C=C3C2CC1CC1NCCC2=CC(OC)=C(OC)C=C12</t>
  </si>
  <si>
    <t>AUVVAXYIELKVAI-UHFFFAOYSA-N</t>
  </si>
  <si>
    <t>Emetine alkaloids</t>
  </si>
  <si>
    <t>395.3027, 399.2034, 414.2022, 423.2961, 444.2139, 480.2322, 497.7668, 498.2614, 498.3316, 498.7629</t>
  </si>
  <si>
    <t>C29H40N2O4</t>
  </si>
  <si>
    <t>FT03718NR</t>
  </si>
  <si>
    <t>Milrinone</t>
  </si>
  <si>
    <t>HMDB0014380</t>
  </si>
  <si>
    <t>C07224</t>
  </si>
  <si>
    <t>78415-72-2</t>
  </si>
  <si>
    <t>CC1=C(C=C(C#N)C(=O)N1)C1=CC=NC=C1</t>
  </si>
  <si>
    <t>PZRHRDRVRGEVNW-UHFFFAOYSA-N</t>
  </si>
  <si>
    <t>Bipyridines and oligopyridines</t>
  </si>
  <si>
    <t>202.7854, 210.0755, 212.0562, 212.1164, 245.8360, 246.0440, 246.0969, 247.0696, 247.6842, 247.7170</t>
  </si>
  <si>
    <t>C12H9N3O</t>
  </si>
  <si>
    <t>FT05687NR</t>
  </si>
  <si>
    <t>5-[1-Carboxy-2-(trimethylazaniumyl)ethoxy]-5-oxopentanoate</t>
  </si>
  <si>
    <t>HMDB0247852</t>
  </si>
  <si>
    <t>C[N+](C)(C)CC(OC(=O)CCCC([O-])=O)C(O)=O</t>
  </si>
  <si>
    <t>HYVXOSFJMKWZGF-UHFFFAOYSA-N</t>
  </si>
  <si>
    <t>FT07427NR</t>
  </si>
  <si>
    <t>15-Oxo-ETE</t>
  </si>
  <si>
    <t>HMDB0010210</t>
  </si>
  <si>
    <t>LMFA03060051</t>
  </si>
  <si>
    <t>C04577</t>
  </si>
  <si>
    <t>ko00590</t>
  </si>
  <si>
    <t>Arachidonic acid metabolism</t>
  </si>
  <si>
    <t>81416-72-0</t>
  </si>
  <si>
    <t>C(/C/C=C\C=C\C(=O)CCCCC)=C/C/C=C\CCCC(=O)O</t>
  </si>
  <si>
    <t>YGJTUEISKATQSM-USWFWKISSA-N</t>
  </si>
  <si>
    <t>202.2119, 202.2500, 211.0595, 247.0140, 277.2172, 295.2287, 311.2222, 339.1990, 353.1866, 373.3104</t>
  </si>
  <si>
    <t>C20H30O3</t>
  </si>
  <si>
    <t>FT15705NR</t>
  </si>
  <si>
    <t>Secoisotetrandrine</t>
  </si>
  <si>
    <t>HMDB0041246</t>
  </si>
  <si>
    <t>172924-26-4</t>
  </si>
  <si>
    <t>COC1=C(OC2=CC=C(C=O)C=C2)C=C(CC2N(C)CCC3=CC(OC)=C(OC)C(OC4=C(OC)C=C5CCN(C)C(=O)C5=C4)=C23)C=C1</t>
  </si>
  <si>
    <t>RMEYIAJCROYLDU-UHFFFAOYSA-N</t>
  </si>
  <si>
    <t>Benzylisoquinolines</t>
  </si>
  <si>
    <t>202.1702, 246.9623, 276.2119, 394.7251, 396.2288, 396.2822, 527.5023, 527.5809, 684.6340, 685.2102</t>
  </si>
  <si>
    <t>C38H40N2O8</t>
  </si>
  <si>
    <t>FT09218PR</t>
  </si>
  <si>
    <t>Xanthine amine congener</t>
  </si>
  <si>
    <t>HMDB0259918</t>
  </si>
  <si>
    <t>CCCN1C2=C(NC(=N2)C2=CC=C(OCC(O)=NCCN)C=C2)C(=O)N(CCC)C1=O</t>
  </si>
  <si>
    <t>FIQGIOAELHTLHM-UHFFFAOYSA-N</t>
  </si>
  <si>
    <t>Imidazopyrimidines</t>
  </si>
  <si>
    <t>Purines and purine derivatives</t>
  </si>
  <si>
    <t>277.1080, 281.1384, 295.1180, 393.4085, 393.4797, 393.5353, 397.2007, 415.2111, 416.2158, 446.2533</t>
  </si>
  <si>
    <t>C21H28N6O4</t>
  </si>
  <si>
    <t>FT17337NR</t>
  </si>
  <si>
    <t>PGP(PGD1/18:3)</t>
  </si>
  <si>
    <t>HMDB0273218</t>
  </si>
  <si>
    <t>CCCCC[C@H](O)\C=C\[C@@H]1[C@@H](CCCCCCC(=O)OC[C@H](COP(O)(=O)OC[C@@H](O)COP(O)(O)=O)OC(=O)CCCCCCC\C=C/C\C=C/C\C=C/CC)[C@@H](O)CC1=O</t>
  </si>
  <si>
    <t>AIDCNLSOVOKSGH-RITOSTRMSA-N</t>
  </si>
  <si>
    <t>696.3329, 714.3469, 737.4554, 776.3224, 783.3315, 795.3907, 921.4089, 939.4197, 957.4307, 958.4295</t>
  </si>
  <si>
    <t>C44H76O16P2</t>
  </si>
  <si>
    <t>FT03632PR</t>
  </si>
  <si>
    <t>Undecanal propyleneglycol acetal</t>
  </si>
  <si>
    <t>HMDB0032548</t>
  </si>
  <si>
    <t>74094-62-5</t>
  </si>
  <si>
    <t>CCCCCCCCCCC1OCC(C)O1</t>
  </si>
  <si>
    <t>ZOJCTKZSRSUPTO-UHFFFAOYSA-N</t>
  </si>
  <si>
    <t>Dioxolanes</t>
  </si>
  <si>
    <t>1,3-dioxolanes</t>
  </si>
  <si>
    <t>244.5072, 245.8870, 246.1825, 246.1946, 246.2423, 246.2896, 246.3020, 246.3194, 246.6098, 247.9958</t>
  </si>
  <si>
    <t>C14H28O2</t>
  </si>
  <si>
    <t>FT02454NR</t>
  </si>
  <si>
    <t>Leucyl-Alanine</t>
  </si>
  <si>
    <t>HMDB0304783</t>
  </si>
  <si>
    <t>CC(C)CC(N)C(O)=NC(C)C(O)=O</t>
  </si>
  <si>
    <t>HSQGMTRYSIHDAC-UHFFFAOYSA-N</t>
  </si>
  <si>
    <t>FT02102NR</t>
  </si>
  <si>
    <t>AminoDHQ</t>
  </si>
  <si>
    <t>C12109</t>
  </si>
  <si>
    <t>C1C(C(C(=O)CC1(C(=O)O)O)O)N</t>
  </si>
  <si>
    <t>WEKGHNWYEFXAQP-SYTVJDICSA-N</t>
  </si>
  <si>
    <t>FT05030PR</t>
  </si>
  <si>
    <t>3-O-Methylalnusin</t>
  </si>
  <si>
    <t>HMDB0301865</t>
  </si>
  <si>
    <t>LMPK12112804</t>
  </si>
  <si>
    <t>C1(O)=CC2OC(C3C=CC=CC=3)=C(OC)C(=O)C=2C(O)=C1OC</t>
  </si>
  <si>
    <t>RVOWLPGDGHUGHV-UHFFFAOYSA-N</t>
  </si>
  <si>
    <t>232.9278, 239.0712, 244.2585, 244.2857, 250.9389, 261.2211, 279.2314, 282.0523, 297.0756, 297.2420</t>
  </si>
  <si>
    <t>C17H14O6</t>
  </si>
  <si>
    <t>FT07214NR</t>
  </si>
  <si>
    <t>Formiminoglutamic acid</t>
  </si>
  <si>
    <t>HMDB0000854</t>
  </si>
  <si>
    <t>C00439</t>
  </si>
  <si>
    <t>ko00340</t>
  </si>
  <si>
    <t>Histidine metabolism</t>
  </si>
  <si>
    <t>816-90-0</t>
  </si>
  <si>
    <t>OC(=O)CC[C@H](NC=N)C(O)=O</t>
  </si>
  <si>
    <t>NRXIKWMTVXPVEF-BYPYZUCNSA-N</t>
  </si>
  <si>
    <t>C6H10N2O4</t>
  </si>
  <si>
    <t>FT12918NR</t>
  </si>
  <si>
    <t>N-[(3a,5b,7b)-7-hydroxy-24-oxo-3-(sulfoxy)cholan-24-yl]-Glycine</t>
  </si>
  <si>
    <t>HMDB0002409</t>
  </si>
  <si>
    <t>LMST05030012</t>
  </si>
  <si>
    <t>133429-88-6</t>
  </si>
  <si>
    <t>O(S(O)(=O)=O)[C@H]1C[C@@]2([H])C[C@H](O)[C@@]3([H])[C@]4([H])CC[C@]([H])([C@@](C)([H])CCC(=O)NCC(=O)O)[C@@]4(C)CC[C@]3([H])[C@@]2(C)CC1</t>
  </si>
  <si>
    <t>DKXXSIJHWWVNMO-XROMFQGDSA-N</t>
  </si>
  <si>
    <t>Bile acids, alcohols and derivatives</t>
  </si>
  <si>
    <t>519.2515, 519.7543, 528.2589, 528.7603, 738.1462, 834.8590, 883.9456, 941.5149, 942.5219, 979.8553</t>
  </si>
  <si>
    <t>C26H43NO8S</t>
  </si>
  <si>
    <t>FT03617PR</t>
  </si>
  <si>
    <t>3-Oxobutanoylcarnitine</t>
  </si>
  <si>
    <t>HMDB0241651</t>
  </si>
  <si>
    <t>CC(=O)CC(=O)OC(CC([O-])=O)C[N+](C)(C)C</t>
  </si>
  <si>
    <t>NGHNCQYFTPFRAD-UHFFFAOYSA-N</t>
  </si>
  <si>
    <t>C11H19NO5</t>
  </si>
  <si>
    <t>FT06259PR</t>
  </si>
  <si>
    <t>Alogliptin</t>
  </si>
  <si>
    <t>HMDB0248177</t>
  </si>
  <si>
    <t>CN1C(=O)C=C(N2CCCC(N)C2)N(CC2=CC=CC=C2C#N)C1=O</t>
  </si>
  <si>
    <t>ZSBOMTDTBDDKMP-UHFFFAOYSA-N</t>
  </si>
  <si>
    <t>Benzonitriles</t>
  </si>
  <si>
    <t>408.2357, 409.2385, 418.2205, 419.2040, 436.2303, 437.2334, 474.2320, 505.2892, 533.2835, 550.3092</t>
  </si>
  <si>
    <t>C18H21N5O2</t>
  </si>
  <si>
    <t>FT20588PR</t>
  </si>
  <si>
    <t>PGP(TXB2/18:3)</t>
  </si>
  <si>
    <t>HMDB0273162</t>
  </si>
  <si>
    <t>CCCCC[C@H](O)\C=C\[C@H]1OC(O)C[C@H](O)[C@@H]1C\C=C/CCCC(=O)OC[C@H](COP(O)(=O)OC[C@@H](O)COP(O)(O)=O)OC(=O)CCCCCCC\C=C/C\C=C/C\C=C/CC</t>
  </si>
  <si>
    <t>LVPXUBGDPBWJCA-VFXQOYKSSA-N</t>
  </si>
  <si>
    <t>Glycerophosphoglycerophosphates</t>
  </si>
  <si>
    <t>412.1809, 414.1993, 427.2413, 485.2357, 939.0170, 939.1064, 939.4638, 939.8225, 939.9082, 940.4534</t>
  </si>
  <si>
    <t>C44H76O17P2</t>
  </si>
  <si>
    <t>FT06737PR</t>
  </si>
  <si>
    <t>1-Hydroxyrutacridone epoxide</t>
  </si>
  <si>
    <t>HMDB0033520</t>
  </si>
  <si>
    <t>101330-59-0</t>
  </si>
  <si>
    <t>CN1C2=CC=CC=C2C(=O)C2=C1C1=C(OC(C1O)C1(C)CO1)C=C2O</t>
  </si>
  <si>
    <t>JRMIBKXNMDYCPR-UHFFFAOYSA-N</t>
  </si>
  <si>
    <t>C19H17NO5</t>
  </si>
  <si>
    <t>FT17959PR</t>
  </si>
  <si>
    <t>GlcCer(d14:1/20:0(2OH))</t>
  </si>
  <si>
    <t>LMSP0501AA65</t>
  </si>
  <si>
    <t>[C@](CO[C@H]1[C@H](O)[C@@H](O)[C@H](O)[C@@H](CO)O1)([H])(NC(C(O)CCCCCCCCCCCCCCCCCC)=O)[C@]([H])(O)/C=C/CCCCCCCCC</t>
  </si>
  <si>
    <t>YYILQTLJZBSOCA-QBZFBHFLSA-N</t>
  </si>
  <si>
    <t>C40H77NO9</t>
  </si>
  <si>
    <t>FT06634NR</t>
  </si>
  <si>
    <t>8R-HODE</t>
  </si>
  <si>
    <t>LMFA02000287</t>
  </si>
  <si>
    <t>C08318</t>
  </si>
  <si>
    <t>C(CCCCCC[C@@H](O)/C=C\C/C=C\CCCCC)(=O)O</t>
  </si>
  <si>
    <t>UKRXAPMQXXXXTD-QMEIEYGNSA-N</t>
  </si>
  <si>
    <t>Lineolic acids and derivatives</t>
  </si>
  <si>
    <t>194.9237, 202.5979, 202.6179, 215.8898, 247.4909, 247.5176, 256.9692, 331.1198, 331.2484, 334.6076</t>
  </si>
  <si>
    <t>C18H32O3</t>
  </si>
  <si>
    <t>FT17559NR</t>
  </si>
  <si>
    <t>PIP(18:1-O(9S,10R)/20:2)</t>
  </si>
  <si>
    <t>HMDB0279717</t>
  </si>
  <si>
    <t>[H][C@@](COC(=O)CCCCCCCC1OC1C\C=C/CCCCC)(COP(O)(=O)O[C@H]1C(O)C(O)C(O)[C@@H](OP(O)(O)=O)C1O)OC(=O)CCCCCCCCC\C=C/C\C=C/CCCCC</t>
  </si>
  <si>
    <t>DQIFTTJVNGRQHT-PGCRPFTQSA-N</t>
  </si>
  <si>
    <t>Glycerophosphoinositol phosphates</t>
  </si>
  <si>
    <t>583.5732, 738.1990, 738.4013, 921.1205, 965.5256, 972.1561, 983.5251, 983.7621, 1027.5142, 1028.5094</t>
  </si>
  <si>
    <t>C47H84O17P2</t>
  </si>
  <si>
    <t>FT02005NR</t>
  </si>
  <si>
    <t>5-Ethyluracil</t>
  </si>
  <si>
    <t>HMDB0246786</t>
  </si>
  <si>
    <t>CCC1=CNC(=O)NC1=O</t>
  </si>
  <si>
    <t>RHIULBJJKFDJPR-UHFFFAOYSA-N</t>
  </si>
  <si>
    <t>C6H8N2O2</t>
  </si>
  <si>
    <t>FT02959NR</t>
  </si>
  <si>
    <t>Benzimidazol carbamate</t>
  </si>
  <si>
    <t>HMDB0248992</t>
  </si>
  <si>
    <t>NC(=O)ON1C=NC2=CC=CC=C12</t>
  </si>
  <si>
    <t>AHGNXJYQZLZKFZ-UHFFFAOYSA-N</t>
  </si>
  <si>
    <t>164.3919, 166.1273, 169.4885, 203.3006, 203.3184, 221.8016, 221.8419, 222.0517, 222.0755, 222.1236</t>
  </si>
  <si>
    <t>FT02533NR</t>
  </si>
  <si>
    <t>Methyl citrate</t>
  </si>
  <si>
    <t>26163-61-1</t>
  </si>
  <si>
    <t>COC(=O)CC(O)(CC(=O)O)C(=O)O</t>
  </si>
  <si>
    <t>YUTUUOJFXIMELV-UHFFFAOYSA-N</t>
  </si>
  <si>
    <t>161.0440, 161.0826, 162.0669, 173.0080, 202.3525, 202.3882, 205.0160, 205.0353, 205.0727, 206.0753</t>
  </si>
  <si>
    <t>FT01970NR</t>
  </si>
  <si>
    <t>11-undecanolactone</t>
  </si>
  <si>
    <t>LMFA07040001</t>
  </si>
  <si>
    <t>C13823</t>
  </si>
  <si>
    <t>C1CCC(=O)OCCCCCCC1</t>
  </si>
  <si>
    <t>MVOSYKNQRRHGKX-UHFFFAOYSA-N</t>
  </si>
  <si>
    <t>Macrolides and analogues</t>
  </si>
  <si>
    <t>C11H20O2</t>
  </si>
  <si>
    <t>FT05097NR</t>
  </si>
  <si>
    <t>Hydroxyprolyl-Asparagine</t>
  </si>
  <si>
    <t>HMDB0028858</t>
  </si>
  <si>
    <t>NC(=O)CC(NC(=O)C1CC(O)CN1)C(O)=O</t>
  </si>
  <si>
    <t>GUZRMGFLLJQHCW-UHFFFAOYSA-N</t>
  </si>
  <si>
    <t>171.8239, 200.0556, 202.1120, 211.0351, 228.0628, 246.9257, 255.0610, 272.0881, 290.0990, 290.9677</t>
  </si>
  <si>
    <t>C9H15N3O5</t>
  </si>
  <si>
    <t>FT20555PR</t>
  </si>
  <si>
    <t>PC(24:0/20:3)</t>
  </si>
  <si>
    <t>HMDB0008771</t>
  </si>
  <si>
    <t>C00157</t>
  </si>
  <si>
    <t>ko00564,ko00590,ko00591,ko00592,ko04723,ko04981,ko05231</t>
  </si>
  <si>
    <t>Glycerophospholipid metabolism|Arachidonic acid metabolism|Linoleic acid metabolism|alpha-Linolenic acid metabolism|Retrograde endocannabinoid signaling|Folate transport and metabolism|Choline metabolism in cancer</t>
  </si>
  <si>
    <t>CCCCCCCCCCCCCCCCCCCCCCCC(=O)OC[C@]([H])(COP([O-])(=O)OCC[N+](C)(C)C)OC(=O)CCCCCC\C=C/C\C=C/C\C=C/CCCCC</t>
  </si>
  <si>
    <t>LEHAFZARBMOFHU-UYIWMNPTSA-N</t>
  </si>
  <si>
    <t>371.3156, 415.3413, 654.3759, 917.6409, 926.1292, 926.6260, 934.1312, 934.6608, 935.1051, 935.6578</t>
  </si>
  <si>
    <t>C52H98NO8P</t>
  </si>
  <si>
    <t>FT01728NR</t>
  </si>
  <si>
    <t>(Z)-Aconitic acid</t>
  </si>
  <si>
    <t>HMDB0000072</t>
  </si>
  <si>
    <t>C00417</t>
  </si>
  <si>
    <t>ko00020,ko00630,ko00660,ko00720</t>
  </si>
  <si>
    <t>Citrate cycle (TCA cycle)|Glyoxylate and dicarboxylate metabolism|C5-Branched dibasic acid metabolism|Other carbon fixation pathways</t>
  </si>
  <si>
    <t>585-84-2</t>
  </si>
  <si>
    <t>OC(=O)C\C(=C\C(O)=O)C(O)=O</t>
  </si>
  <si>
    <t>GTZCVFVGUGFEME-IWQZZHSRSA-N</t>
  </si>
  <si>
    <t>168.8238, 172.9534, 173.0085, 173.0457, 173.0800, 173.0943, 173.1181, 174.0412, 174.0574, 174.0765</t>
  </si>
  <si>
    <t>FT02002NR</t>
  </si>
  <si>
    <t>5-L-Glutamylglycine</t>
  </si>
  <si>
    <t>HMDB0011667</t>
  </si>
  <si>
    <t>1948-29-4</t>
  </si>
  <si>
    <t>N[C@@H](CCC(=O)NCC(O)=O)C(O)=O</t>
  </si>
  <si>
    <t>ACIJGUBIMXQCMF-BYPYZUCNSA-N</t>
  </si>
  <si>
    <t>167.0462, 168.6675, 185.0239, 185.0563, 185.0929, 186.0417, 186.0577, 186.1243, 202.3162, 202.3354</t>
  </si>
  <si>
    <t>C7H12N2O5</t>
  </si>
  <si>
    <t>FT20215PR</t>
  </si>
  <si>
    <t>PGP(a-13:0/20:4-3OH(5S,6R,15S))</t>
  </si>
  <si>
    <t>HMDB0274306</t>
  </si>
  <si>
    <t>[H][C@](O)(COP(O)(O)=O)COP(O)(=O)OC[C@@]([H])(COC(=O)CCCCCCCCC(C)CC)OC(=O)CCC[C@H](O)[C@@H](O)\C=C\C=C\C=C/C=C/[C@@H](O)CCCCC</t>
  </si>
  <si>
    <t>ZOLSSRNUQWELEF-IEVQKRSESA-N</t>
  </si>
  <si>
    <t>C39H70O16P2</t>
  </si>
  <si>
    <t>FT01865NR</t>
  </si>
  <si>
    <t>Mimosine</t>
  </si>
  <si>
    <t>HMDB0015188</t>
  </si>
  <si>
    <t>C04771</t>
  </si>
  <si>
    <t>500-44-7</t>
  </si>
  <si>
    <t>N[C@@H](CN1C=CC(=O)C(O)=C1)C(O)=O</t>
  </si>
  <si>
    <t>WZNJWVWKTVETCG-YFKPBYRVSA-N</t>
  </si>
  <si>
    <t>C8H10N2O4</t>
  </si>
  <si>
    <t>FT17274NR</t>
  </si>
  <si>
    <t>PI(22:1/20:4)</t>
  </si>
  <si>
    <t>LMGP06010717</t>
  </si>
  <si>
    <t>[C@]([H])(OC(CCC/C=C\C/C=C\C/C=C\C/C=C\CCCCC)=O)(COP(=O)(O)O[C@H]1[C@H](O)[C@@H](O)[C@H](O)[C@@H](O)[C@H]1O)COC(CCCCCCCCC/C=C\CCCCCCCCCC)=O</t>
  </si>
  <si>
    <t>CZTZIMVZLCNEDA-IUGFJQOCSA-N</t>
  </si>
  <si>
    <t>397.2741, 397.3736, 397.4273, 415.1455, 657.3566, 659.3650, 677.3721, 738.8611, 738.9918, 939.6064</t>
  </si>
  <si>
    <t>C51H89O13P</t>
  </si>
  <si>
    <t>FT03215NR</t>
  </si>
  <si>
    <t>Valylasparagine</t>
  </si>
  <si>
    <t>HMDB0029122</t>
  </si>
  <si>
    <t>66170-00-1</t>
  </si>
  <si>
    <t>CC(C)[C@H](N)C(=O)N[C@@H](CC(N)=O)C(O)=O</t>
  </si>
  <si>
    <t>WITCOKQIPFWQQD-FSPLSTOPSA-N</t>
  </si>
  <si>
    <t>C9H17N3O4</t>
  </si>
  <si>
    <t>FT03815NR</t>
  </si>
  <si>
    <t>2,2'-(3-methylcyclohexane-1,1-diyl)diacetic acid</t>
  </si>
  <si>
    <t>CC1CCCC(C1)(CC(=O)O)CC(=O)O</t>
  </si>
  <si>
    <t>HJPDHTDUPWGUHP-UHFFFAOYSA-N</t>
  </si>
  <si>
    <t>C11H18O4</t>
  </si>
  <si>
    <t>FT01264NR</t>
  </si>
  <si>
    <t>VINYLSULFONIC ACID</t>
  </si>
  <si>
    <t>HMDB0259830</t>
  </si>
  <si>
    <t>OS(=O)(=O)C=C</t>
  </si>
  <si>
    <t>NLVXSWCKKBEXTG-UHFFFAOYSA-N</t>
  </si>
  <si>
    <t>Organic sulfonic acids and derivatives</t>
  </si>
  <si>
    <t>Organosulfonic acids and derivatives</t>
  </si>
  <si>
    <t>C2H4O3S</t>
  </si>
  <si>
    <t>FT04013NR</t>
  </si>
  <si>
    <t>Pyrroline hydroxycarboxylic acid</t>
  </si>
  <si>
    <t>HMDB0001369</t>
  </si>
  <si>
    <t>C04281</t>
  </si>
  <si>
    <t>22573-88-2</t>
  </si>
  <si>
    <t>OC1CC(N=C1)C(O)=O</t>
  </si>
  <si>
    <t>WFOFKRKDDKGRIK-UHFFFAOYSA-N</t>
  </si>
  <si>
    <t>203.0659, 213.0870, 213.9560, 236.9644, 239.0249, 239.0669, 239.0953, 256.9706, 257.0281, 257.0765</t>
  </si>
  <si>
    <t>FT09977PR</t>
  </si>
  <si>
    <t>DG(PGJ2/0:0/2:0)</t>
  </si>
  <si>
    <t>HMDB0296922</t>
  </si>
  <si>
    <t>CCCCC[C@H](O)\C=C\[C@@H]1[C@@H](C\C=C/CCCC(=O)OC[C@@H](O)COC(C)=O)C=CC1=O</t>
  </si>
  <si>
    <t>SFIBBHUOEANMLY-ONWUZIRBSA-N</t>
  </si>
  <si>
    <t>464.7434, 472.7345, 473.2418, 473.7461, 522.2569, 576.2872, 584.3399, 655.3773, 656.3824, 759.3786</t>
  </si>
  <si>
    <t>C25H38O7</t>
  </si>
  <si>
    <t>FT08225PR</t>
  </si>
  <si>
    <t>10-Hydroxydodec-9-enedioylcarnitine</t>
  </si>
  <si>
    <t>HMDB0241232</t>
  </si>
  <si>
    <t>C[N+](C)(C)CC(CC([O-])=O)OC(=O)CCCCCCCC=C(O)CC(O)=O</t>
  </si>
  <si>
    <t>SPVODXKNMHFLPQ-UHFFFAOYSA-N</t>
  </si>
  <si>
    <t>266.1283, 267.1328, 279.1167, 279.1698, 317.8929, 391.5969, 391.6555, 392.2048, 393.1682, 410.2145</t>
  </si>
  <si>
    <t>C19H33NO7</t>
  </si>
  <si>
    <t>FT03322NR</t>
  </si>
  <si>
    <t>N-Acetylglycine</t>
  </si>
  <si>
    <t>HMDB0000532</t>
  </si>
  <si>
    <t>543-24-8</t>
  </si>
  <si>
    <t>CC(=O)NCC(O)=O</t>
  </si>
  <si>
    <t>OKJIRPAQVSHGFK-UHFFFAOYSA-N</t>
  </si>
  <si>
    <t>189.0871, 197.0559, 202.3399, 203.0665, 203.0861, 215.0669, 232.9272, 232.9859, 233.0774, 233.1531</t>
  </si>
  <si>
    <t>C4H7NO3</t>
  </si>
  <si>
    <t>FT04396PR</t>
  </si>
  <si>
    <t>5-Tetradecenedioic acid, (5Z)-</t>
  </si>
  <si>
    <t>O=C(O)CCC/C=C\CCCCCCCC(=O)O</t>
  </si>
  <si>
    <t>ZUAMFASDJCGODP-HYXAFXHYSA-N</t>
  </si>
  <si>
    <t>228.1028, 228.1962, 229.1797, 244.1122, 244.1538, 244.1823, 274.1124, 274.1457, 274.2024, 274.2742</t>
  </si>
  <si>
    <t>C14H24O4</t>
  </si>
  <si>
    <t>FT03220PR</t>
  </si>
  <si>
    <t>13-amino-tridecanoic acid</t>
  </si>
  <si>
    <t>LMFA01100006</t>
  </si>
  <si>
    <t>C(CCCCCCCCCCCCN)(=O)O</t>
  </si>
  <si>
    <t>YHNQOXAUNKFXNZ-UHFFFAOYSA-N</t>
  </si>
  <si>
    <t>195.1747, 195.1955, 199.9504, 212.2010, 213.1847, 230.0935, 230.1184, 230.2117, 230.2485, 244.2328</t>
  </si>
  <si>
    <t>C13H27NO2</t>
  </si>
  <si>
    <t>FT03554PR</t>
  </si>
  <si>
    <t>N-Undecanoylglycine</t>
  </si>
  <si>
    <t>HMDB0013286</t>
  </si>
  <si>
    <t>CCCCCCCCCCC(=O)NCC(O)=O</t>
  </si>
  <si>
    <t>HEUQYIQQCNOXOG-UHFFFAOYSA-N</t>
  </si>
  <si>
    <t>208.1697, 209.1539, 226.1267, 226.1798, 226.2327, 226.2477, 227.1638, 244.1913, 244.2278, 245.1749</t>
  </si>
  <si>
    <t>C13H25NO3</t>
  </si>
  <si>
    <t>FT03399NR</t>
  </si>
  <si>
    <t>3-(Cyclohexylamino)-2-hydroxy-1-propanesulfonic acid</t>
  </si>
  <si>
    <t>HMDB0247339</t>
  </si>
  <si>
    <t>OC(CNC1CCCCC1)CS(O)(=O)=O</t>
  </si>
  <si>
    <t>INEWUCPYEUEQTN-UHFFFAOYSA-N</t>
  </si>
  <si>
    <t>Cyclohexylamines</t>
  </si>
  <si>
    <t>C9H19NO4S</t>
  </si>
  <si>
    <t>FT02682PR</t>
  </si>
  <si>
    <t>N-Desmethyl tapentadol</t>
  </si>
  <si>
    <t>HMDB0060611</t>
  </si>
  <si>
    <t>CC[C@H]([C@@H](C)CNC)C1=CC(O)=CC=C1</t>
  </si>
  <si>
    <t>PQQINTFVECNXLC-GXFFZTMASA-N</t>
  </si>
  <si>
    <t>Phenylpropanes</t>
  </si>
  <si>
    <t>167.0127, 173.1326, 180.1747, 184.9694, 190.1590, 191.1433, 208.1085, 208.1338, 208.1683, 226.1807</t>
  </si>
  <si>
    <t>C13H21NO</t>
  </si>
  <si>
    <t>FT08321NR</t>
  </si>
  <si>
    <t>3-hydroxyhexanoylglycine</t>
  </si>
  <si>
    <t>HMDB0094720</t>
  </si>
  <si>
    <t>CCCC(O)CC(O)=NCC(O)=O</t>
  </si>
  <si>
    <t>AYNJYFWPCLXDNL-UHFFFAOYSA-N</t>
  </si>
  <si>
    <t>C8H15NO4</t>
  </si>
  <si>
    <t>FT10199NR</t>
  </si>
  <si>
    <t>3alpha,7alpha-Dihydroxy-12-oxo-5alpha-cholestan-26-oic acid</t>
  </si>
  <si>
    <t>LMST04030129</t>
  </si>
  <si>
    <t>C1[C@]2(C)[C@@]3([H])CC(=O)[C@]4(C)[C@@]([H])([C@]([H])(C)CCCC(C)C(O)=O)CC[C@@]4([H])[C@]3([H])[C@H](O)C[C@@]2([H])C[C@H](O)C1</t>
  </si>
  <si>
    <t>XPWTVOWNEGQWTQ-ONUYJRAFSA-N</t>
  </si>
  <si>
    <t>246.8949, 246.9221, 267.4177, 269.8102, 329.6890, 396.0645, 396.1333, 418.0128, 433.5754, 441.2316</t>
  </si>
  <si>
    <t>C27H44O5</t>
  </si>
  <si>
    <t>FT10349NR</t>
  </si>
  <si>
    <t>3alpha,7alpha-Dihydroxy-5beta-cholestan-26-oic acid</t>
  </si>
  <si>
    <t>HMDB0000359</t>
  </si>
  <si>
    <t>LMST04030066</t>
  </si>
  <si>
    <t>17974-66-2</t>
  </si>
  <si>
    <t>C1[C@]2(C)[C@@]3([H])CC[C@]4(C)[C@@]([H])([C@]([H])(C)CCCC(C)C(O)=O)CC[C@@]4([H])[C@]3([H])[C@H](O)C[C@]2([H])C[C@H](O)C1</t>
  </si>
  <si>
    <t>ITZYGDKGRKKBSN-HKFUITGCSA-N</t>
  </si>
  <si>
    <t>C27H46O4</t>
  </si>
  <si>
    <t>FT09132NR</t>
  </si>
  <si>
    <t>Berkeleylactone H</t>
  </si>
  <si>
    <t>LMFA07040168</t>
  </si>
  <si>
    <t>[C@@H]1([C@@H](OC(=O)CCC(=O)O)CCCCCCCCC[C@@H](CO)OC(=O)C=C1)O</t>
  </si>
  <si>
    <t>VWUDIRRHACQVQE-XOZUALGNSA-N</t>
  </si>
  <si>
    <t>C20H32O8</t>
  </si>
  <si>
    <t>FT03488PR</t>
  </si>
  <si>
    <t>Annuionone C</t>
  </si>
  <si>
    <t>HMDB0032689</t>
  </si>
  <si>
    <t>155418-97-6</t>
  </si>
  <si>
    <t>CC(O)\C=C\C12OC1(C)CC(=O)CC2(C)C</t>
  </si>
  <si>
    <t>DZVNWYFIADDOQC-AATRIKPKSA-N</t>
  </si>
  <si>
    <t>Oxepanes</t>
  </si>
  <si>
    <t>225.1243, 225.1466, 242.0996, 242.1738, 242.2158, 242.2478, 243.1176, 243.1594, 244.2027, 244.2370</t>
  </si>
  <si>
    <t>C13H20O3</t>
  </si>
  <si>
    <t>FT03270PR</t>
  </si>
  <si>
    <t>12-hydroxy-3Z-dodecenoic acid</t>
  </si>
  <si>
    <t>LMFA01050170</t>
  </si>
  <si>
    <t>C(C/C=C\CCCCCCCCO)(=O)O</t>
  </si>
  <si>
    <t>RRJILZUCEDMMNU-VURMDHGXSA-N</t>
  </si>
  <si>
    <t>Medium-chain hydroxy acids and derivatives</t>
  </si>
  <si>
    <t>167.1435, 184.1688, 185.1775, 200.1537, 208.9552, 231.9729, 232.0956, 232.1697, 232.1913, 244.5042</t>
  </si>
  <si>
    <t>C12H22O3</t>
  </si>
  <si>
    <t>FT01052PR</t>
  </si>
  <si>
    <t>Nicotinamide N-oxide</t>
  </si>
  <si>
    <t>HMDB0002730</t>
  </si>
  <si>
    <t>1986-81-8</t>
  </si>
  <si>
    <t>NC(=O)C1=C[N+]([O-])=CC=C1</t>
  </si>
  <si>
    <t>USSFUVKEHXDAPM-UHFFFAOYSA-N</t>
  </si>
  <si>
    <t>FT03070PR</t>
  </si>
  <si>
    <t>2-amino-tetradecanoic acid</t>
  </si>
  <si>
    <t>LMFA01100007</t>
  </si>
  <si>
    <t>C(C(N)CCCCCCCCCCCC)(=O)O</t>
  </si>
  <si>
    <t>BVXKPGXJOLWHFI-UHFFFAOYSA-N</t>
  </si>
  <si>
    <t>C14H29NO2</t>
  </si>
  <si>
    <t>FT15246PR</t>
  </si>
  <si>
    <t>Nonoxynol-9</t>
  </si>
  <si>
    <t>HMDB0015680</t>
  </si>
  <si>
    <t>26571-11-9</t>
  </si>
  <si>
    <t>CCCCCCCCCC1=CC=C(OCCOCCOCCOCCOCCOCCOCCOCCOCCO)C=C1</t>
  </si>
  <si>
    <t>FBWNMEQMRUMQSO-UHFFFAOYSA-N</t>
  </si>
  <si>
    <t>C33H60O10</t>
  </si>
  <si>
    <t>FT06196NR</t>
  </si>
  <si>
    <t>Benzo[a]pyrene diol</t>
  </si>
  <si>
    <t>HMDB0248999</t>
  </si>
  <si>
    <t>OC1=C(O)C2=C3C(C=CC4=CC5=CC=CC=C5C(C=C2)=C34)=C1</t>
  </si>
  <si>
    <t>RXGCXARXEYBFKU-UHFFFAOYSA-N</t>
  </si>
  <si>
    <t>Pyrenes</t>
  </si>
  <si>
    <t>Benzopyrenes</t>
  </si>
  <si>
    <t>202.2256, 202.2439, 211.6252, 234.0765, 247.0208, 247.0488, 286.3213, 319.0543, 319.1306, 319.1685</t>
  </si>
  <si>
    <t>C20H12O2</t>
  </si>
  <si>
    <t>FT05294NR</t>
  </si>
  <si>
    <t>N-Lauroyl Aspartic acid</t>
  </si>
  <si>
    <t>HMDB0242029</t>
  </si>
  <si>
    <t>CCCCCCCCCCCC(=O)NC(CC(O)=O)C(O)=O</t>
  </si>
  <si>
    <t>VCRXMSMANOGRCM-UHFFFAOYSA-N</t>
  </si>
  <si>
    <t>202.1995, 224.7710, 228.8695, 235.1687, 235.7723, 246.9763, 247.0030, 252.1962, 296.1866, 297.0476</t>
  </si>
  <si>
    <t>C16H29NO5</t>
  </si>
  <si>
    <t>FT03830PR</t>
  </si>
  <si>
    <t>N-LAUROYLSARCOSINE</t>
  </si>
  <si>
    <t>HMDB0255165</t>
  </si>
  <si>
    <t>CCCCCCCCCCCC(=O)N(C)CC(O)=O</t>
  </si>
  <si>
    <t>BACYUWVYYTXETD-UHFFFAOYSA-N</t>
  </si>
  <si>
    <t>209.1904, 212.0829, 218.1908, 219.1752, 226.2169, 236.2012, 237.1855, 254.1615, 254.2117, 255.1951</t>
  </si>
  <si>
    <t>C15H29NO3</t>
  </si>
  <si>
    <t>FT10351NR</t>
  </si>
  <si>
    <t>1alpha,25-dihydroxy-3-deoxy-19-norvitamin D3</t>
  </si>
  <si>
    <t>LMST03020562</t>
  </si>
  <si>
    <t>[C@@H]1(O)C/C(=C\C=C2\[C@]3([H])CC[C@@]([C@@](C)([H])CCCC(O)(C)C)([H])[C@@]3(C)CCC\2)/CCC1</t>
  </si>
  <si>
    <t>LJMDYVKRZKWSKK-UDMMNZRLSA-N</t>
  </si>
  <si>
    <t>216.7180, 220.6786, 246.9096, 335.2119, 396.1123, 396.1734, 415.3224, 433.2678, 433.3327, 453.4804</t>
  </si>
  <si>
    <t>C26H44O2</t>
  </si>
  <si>
    <t>FT12211NR</t>
  </si>
  <si>
    <t>(6Z,9Z,12Z,15Z,18Z,21Z)-Tetracosa-6,9,12,15,18,21-hexaenoylcarnitine</t>
  </si>
  <si>
    <t>CC/C=C/C/C=C/C/C=C/C/C=C/C/C=C/C/C=C/CCCCC(=O)OC(CC(=O)[O-])C[N+](C)(C)C</t>
  </si>
  <si>
    <t>IFDZWUCFCCROPG-BUHCESQUSA-N</t>
  </si>
  <si>
    <t>149.2144, 168.4556, 202.0659, 202.0857, 246.8380, 246.8675, 271.0088, 396.0049, 396.0710, 396.1213</t>
  </si>
  <si>
    <t>C31H49NO4</t>
  </si>
  <si>
    <t>FT14030NR</t>
  </si>
  <si>
    <t>PI(O-18:0/0:0)</t>
  </si>
  <si>
    <t>LMGP06060002</t>
  </si>
  <si>
    <t>[C@]([H])(O)(COP(=O)(O)O[C@H]1[C@H](O)[C@@H](O)[C@H](O)[C@@H](O)[C@H]1O)COCCCCCCCCCCCCCCCCCC</t>
  </si>
  <si>
    <t>BDLQBUDICUCZRI-UKODUZQGSA-N</t>
  </si>
  <si>
    <t>216.1317, 246.7847, 246.8417, 246.8759, 331.6996, 341.1198, 396.0684, 396.1294, 490.6623, 527.3580</t>
  </si>
  <si>
    <t>C27H55O11P</t>
  </si>
  <si>
    <t>FT06476NR</t>
  </si>
  <si>
    <t>Penconazole</t>
  </si>
  <si>
    <t>HMDB0256219</t>
  </si>
  <si>
    <t>C18801</t>
  </si>
  <si>
    <t>66246-88-6</t>
  </si>
  <si>
    <t>CCCC(CN1C=NC=N1)C1=C(Cl)C=C(Cl)C=C1</t>
  </si>
  <si>
    <t>WKBPZYKAUNRMKP-UHFFFAOYSA-N</t>
  </si>
  <si>
    <t>284.1246, 284.1596, 310.0512, 310.1398, 310.1776, 328.0618, 328.0963, 328.1499, 328.1881, 328.2211</t>
  </si>
  <si>
    <t>C13H15Cl2N3</t>
  </si>
  <si>
    <t>FT04282NR</t>
  </si>
  <si>
    <t>Tetrahydro-4-(5-hydroxypentyl)-1H-thieno[3,4-d]imidazol-2(3H)-one</t>
  </si>
  <si>
    <t>OCCCCCC1SCC2N=C(O)NC21</t>
  </si>
  <si>
    <t>RGIKRHKHRAAZIO-UHFFFAOYSA-N</t>
  </si>
  <si>
    <t>Thiolanes</t>
  </si>
  <si>
    <t>191.1973, 193.9820, 202.4700, 220.9690, 221.0056, 230.4241, 247.3380, 264.9963, 265.0783, 265.9680</t>
  </si>
  <si>
    <t>C10H18N2O2S</t>
  </si>
  <si>
    <t>FT07497PR</t>
  </si>
  <si>
    <t>(5Z)-Pentadec-5-enoylcarnitine</t>
  </si>
  <si>
    <t>HMDB0241441</t>
  </si>
  <si>
    <t>CCCCCCCCCC=CCCCC(=O)OC(CC([O-])=O)C[N+](C)(C)C</t>
  </si>
  <si>
    <t>QJDWTZKSHOOQMP-UHFFFAOYSA-N</t>
  </si>
  <si>
    <t>315.2692, 331.2645, 333.2788, 349.2744, 350.3057, 367.1968, 384.2150, 384.3086, 391.6511, 391.7046</t>
  </si>
  <si>
    <t>C22H41NO4</t>
  </si>
  <si>
    <t>FT02876PR</t>
  </si>
  <si>
    <t>12-amino-dodecanoic acid</t>
  </si>
  <si>
    <t>LMFA01100005</t>
  </si>
  <si>
    <t>C(CCCCCCCCCCCN)(=O)O</t>
  </si>
  <si>
    <t>PBLZLIFKVPJDCO-UHFFFAOYSA-N</t>
  </si>
  <si>
    <t>181.1399, 181.1589, 181.1776, 192.9784, 198.1855, 199.1698, 200.2153, 216.1028, 216.1422, 216.1961</t>
  </si>
  <si>
    <t>C12H25NO2</t>
  </si>
  <si>
    <t>FT02247PR</t>
  </si>
  <si>
    <t>11-amino-undecanoic acid</t>
  </si>
  <si>
    <t>LMFA01100004</t>
  </si>
  <si>
    <t>C19325</t>
  </si>
  <si>
    <t>C(CCCCCCCCCCN)(=O)O</t>
  </si>
  <si>
    <t>GUOSQNAUYHMCRU-UHFFFAOYSA-N</t>
  </si>
  <si>
    <t>C11H23NO2</t>
  </si>
  <si>
    <t>FT06985NR</t>
  </si>
  <si>
    <t>1-[(4-Aminophenyl)methyl]-3-(3-nitrophenyl)imidazo[4,5-b]pyridin-2-one</t>
  </si>
  <si>
    <t>HMDB0260034</t>
  </si>
  <si>
    <t>NC1=CC=C(CN2C(=O)N(C3=C2C=CC=N3)C2=CC(=CC=C2)[N+]([O-])=O)C=C1</t>
  </si>
  <si>
    <t>YIBDNDSKEGXBLL-UHFFFAOYSA-N</t>
  </si>
  <si>
    <t>224.1657, 247.3246, 247.3513, 280.0997, 296.0960, 298.1107, 298.9940, 324.0900, 341.9998, 342.1008</t>
  </si>
  <si>
    <t>C19H15N5O3</t>
  </si>
  <si>
    <t>FT06522PR</t>
  </si>
  <si>
    <t>Virodhamine</t>
  </si>
  <si>
    <t>HMDB0013655</t>
  </si>
  <si>
    <t>LMFA00000014</t>
  </si>
  <si>
    <t>443129-35-9</t>
  </si>
  <si>
    <t>C(OCCN)(=O)CCC/C=C\C/C=C\C/C=C\C/C=C\CCCCC</t>
  </si>
  <si>
    <t>DLHLOYYQQGSXCC-DOFZRALJSA-N</t>
  </si>
  <si>
    <t>235.1694, 247.1689, 247.2057, 264.1965, 295.2425, 303.2681, 313.2524, 330.2796, 331.2630, 348.2896</t>
  </si>
  <si>
    <t>C22H37NO2</t>
  </si>
  <si>
    <t>FT12899NR</t>
  </si>
  <si>
    <t>Adlupone</t>
  </si>
  <si>
    <t>HMDB0032111</t>
  </si>
  <si>
    <t>16595-43-0</t>
  </si>
  <si>
    <t>CCC(C)C(=O)C1=C(O)C(CC=C(C)C)(CC=C(C)C)C(=O)C(CC=C(C)C)(CC=C(C)C)C1=O</t>
  </si>
  <si>
    <t>NHAJHKARKKFXMR-UHFFFAOYSA-N</t>
  </si>
  <si>
    <t>247.0292, 247.0553, 339.2309, 353.2459, 389.1970, 396.3230, 396.3811, 397.3106, 527.3376, 527.7025</t>
  </si>
  <si>
    <t>C31H46O4</t>
  </si>
  <si>
    <t>FT06166PR</t>
  </si>
  <si>
    <t>Pipericine</t>
  </si>
  <si>
    <t>HMDB0302880</t>
  </si>
  <si>
    <t>LMFA08020200</t>
  </si>
  <si>
    <t>CCCCCCCCCCCCC/C=C/C=C/C(NCC(C)C)=O</t>
  </si>
  <si>
    <t>QQCGKIZHTJLRNN-NBRVCOCJSA-N</t>
  </si>
  <si>
    <t>221.2273, 224.2007, 226.2176, 235.2425, 240.2331, 252.2309, 254.2478, 301.2888, 319.2994, 336.3259</t>
  </si>
  <si>
    <t>C22H41NO</t>
  </si>
  <si>
    <t>FT00224NR</t>
  </si>
  <si>
    <t>3-Cyano-L-alanine</t>
  </si>
  <si>
    <t>HMDB0060245</t>
  </si>
  <si>
    <t>C02512</t>
  </si>
  <si>
    <t>ko00460</t>
  </si>
  <si>
    <t>Cyanoamino acid metabolism</t>
  </si>
  <si>
    <t>6232-19-5</t>
  </si>
  <si>
    <t>N[C@@H](CC#N)C(O)=O</t>
  </si>
  <si>
    <t>BXRLWGXPSRYJDZ-VKHMYHEASA-N</t>
  </si>
  <si>
    <t>C4H6N2O2</t>
  </si>
  <si>
    <t>FT05395NR</t>
  </si>
  <si>
    <t>Histidylvaline</t>
  </si>
  <si>
    <t>HMDB0028898</t>
  </si>
  <si>
    <t>76019-15-3</t>
  </si>
  <si>
    <t>CC(C)[C@H](NC(=O)[C@@H](N)CC1=CNC=N1)C(O)=O</t>
  </si>
  <si>
    <t>VLDVBZICYBVQHB-IUCAKERBSA-N</t>
  </si>
  <si>
    <t>227.1147, 239.1147, 255.1449, 263.1135, 281.1253, 299.0072, 299.0533, 299.1359, 299.1684, 299.2570</t>
  </si>
  <si>
    <t>C11H18N4O3</t>
  </si>
  <si>
    <t>FT04361NR</t>
  </si>
  <si>
    <t>N-Lauroyl Serine</t>
  </si>
  <si>
    <t>HMDB0242040</t>
  </si>
  <si>
    <t>CCCCCCCCCCCC(=O)NC(CO)C(O)=O</t>
  </si>
  <si>
    <t>XGFQVJQXCLZRFH-UHFFFAOYSA-N</t>
  </si>
  <si>
    <t>202.2132, 207.1750, 215.1221, 221.8422, 224.2019, 236.3126, 250.0720, 268.1587, 268.1918, 269.0464</t>
  </si>
  <si>
    <t>C15H29NO4</t>
  </si>
  <si>
    <t>FT09106NR</t>
  </si>
  <si>
    <t>SCHEMBL13694070</t>
  </si>
  <si>
    <t>O=C(O)CCCCCCCCCCCCCCCCCCC(O)=NCC(=O)O</t>
  </si>
  <si>
    <t>DHNVRAWLIZFMII-UHFFFAOYSA-N</t>
  </si>
  <si>
    <t>202.3124, 202.3307, 225.1495, 242.1759, 258.1725, 287.1555, 291.5338, 346.3802, 396.5659, 398.2885</t>
  </si>
  <si>
    <t>C22H41NO5</t>
  </si>
  <si>
    <t>FT04572PR</t>
  </si>
  <si>
    <t>Crithmumdiol</t>
  </si>
  <si>
    <t>HMDB0033957</t>
  </si>
  <si>
    <t>CCCCCCC\C=C\C(O)C#C\C=C\C(O)C=C</t>
  </si>
  <si>
    <t>LCHMNLCUPRABCV-CKNIOMRDSA-N</t>
  </si>
  <si>
    <t>C17H26O2</t>
  </si>
  <si>
    <t>FT03831PR</t>
  </si>
  <si>
    <t>Cyperolone</t>
  </si>
  <si>
    <t>HMDB0036680</t>
  </si>
  <si>
    <t>C16946</t>
  </si>
  <si>
    <t>13741-46-3</t>
  </si>
  <si>
    <t>CC(=C)C1CCC2(C)CCC(O)C2(C1)C(C)=O</t>
  </si>
  <si>
    <t>YALFFHSIVPCNLF-UHFFFAOYSA-N</t>
  </si>
  <si>
    <t>224.1193, 226.1551, 237.1846, 244.1771, 244.2579, 254.1620, 254.2121, 254.2493, 254.2838, 255.1950</t>
  </si>
  <si>
    <t>C15H24O2</t>
  </si>
  <si>
    <t>FT01234NR</t>
  </si>
  <si>
    <t>2-Hydroxychavicol</t>
  </si>
  <si>
    <t>C=CCC1=CC(=C(C=C1)O)O</t>
  </si>
  <si>
    <t>FHEHIXJLCWUPCZ-UHFFFAOYSA-N</t>
  </si>
  <si>
    <t>Phenols</t>
  </si>
  <si>
    <t>Benzenediols</t>
  </si>
  <si>
    <t>C9H10O2</t>
  </si>
  <si>
    <t>FT07184PR</t>
  </si>
  <si>
    <t>3R-hydroxy-docosan-5S-olide</t>
  </si>
  <si>
    <t>LMFA07040129</t>
  </si>
  <si>
    <t>O1[C@@H](CCCCCCCCCCCCCCCCC)C[C@@H](O)CC1=O</t>
  </si>
  <si>
    <t>JOCMRDCTSUBGEL-RTWAWAEBSA-N</t>
  </si>
  <si>
    <t>Delta valerolactones</t>
  </si>
  <si>
    <t>327.2006, 336.3259, 337.3086, 354.3365, 355.1963, 355.3207, 372.2274, 372.3463, 391.5608, 391.6255</t>
  </si>
  <si>
    <t>C22H42O3</t>
  </si>
  <si>
    <t>FT04436NR</t>
  </si>
  <si>
    <t>N-Lauroyl Alanine</t>
  </si>
  <si>
    <t>HMDB0242026</t>
  </si>
  <si>
    <t>CCCCCCCCCCCC(=O)NC(C)C(O)=O</t>
  </si>
  <si>
    <t>UYTOHYBIBPDOKX-UHFFFAOYSA-N</t>
  </si>
  <si>
    <t>FT03214PR</t>
  </si>
  <si>
    <t>(+)-cucurbic acid</t>
  </si>
  <si>
    <t>LMFA02020013</t>
  </si>
  <si>
    <t>C08482</t>
  </si>
  <si>
    <t>[C@@H]1(C/C=C\CC)[C@@H](O)CC[C@@H]1CC(=O)O</t>
  </si>
  <si>
    <t>LYSGIJUGUGJIPS-UOMVISFLSA-N</t>
  </si>
  <si>
    <t>212.2129, 213.1482, 230.0922, 230.1172, 230.1385, 230.1915, 230.2482, 231.1596, 244.1500, 244.1777</t>
  </si>
  <si>
    <t>FT03497PR</t>
  </si>
  <si>
    <t>(4E,6E,d14:2) sphingosine</t>
  </si>
  <si>
    <t>LMSP01080007</t>
  </si>
  <si>
    <t>C([C@H](N)[C@H](O)/C=C/C=C/CCCCCCC)O</t>
  </si>
  <si>
    <t>UWJZVNRNKDOZCA-LNFMSFKKSA-N</t>
  </si>
  <si>
    <t>225.1829, 242.1289, 242.1562, 242.1867, 242.2127, 242.2484, 243.1955, 243.2236, 244.2385, 244.2682</t>
  </si>
  <si>
    <t>C14H27NO2</t>
  </si>
  <si>
    <t>FT04063NR</t>
  </si>
  <si>
    <t>1-(6-Aminopurin-9-yl)-5-methylpyrimidine-2,4-dione</t>
  </si>
  <si>
    <t>HMDB0257910</t>
  </si>
  <si>
    <t>CC1=CN(N2C=NC3=C2N=CN=C3N)C(=O)NC1=O</t>
  </si>
  <si>
    <t>XNKUEYOALKMIRE-UHFFFAOYSA-N</t>
  </si>
  <si>
    <t>C10H9N7O2</t>
  </si>
  <si>
    <t>FT07122PR</t>
  </si>
  <si>
    <t>5-Beta-pregnan-3-alpha,11-alpha,17,20-alpha-tetrol</t>
  </si>
  <si>
    <t>CC(O)C1(O)CCC2C3CCC4CC(O)CCC4(C)C3C(O)CC21C</t>
  </si>
  <si>
    <t>CQRHDJNAPDZBCN-UHFFFAOYSA-N</t>
  </si>
  <si>
    <t>Pregnane steroids</t>
  </si>
  <si>
    <t>C21H36O4</t>
  </si>
  <si>
    <t>FT02052PR</t>
  </si>
  <si>
    <t>(-)-trans-Isomenth-5-en-2-ol</t>
  </si>
  <si>
    <t>HMDB0303068</t>
  </si>
  <si>
    <t>CC(C)[C@@H]1C[C@H](O)[C@@H](C)C=C1</t>
  </si>
  <si>
    <t>HHDDWVZSUIVNQG-GUBZILKMSA-N</t>
  </si>
  <si>
    <t>Monoterpenoids</t>
  </si>
  <si>
    <t>C10H18O</t>
  </si>
  <si>
    <t>FT05845NR</t>
  </si>
  <si>
    <t>Histidylarginine</t>
  </si>
  <si>
    <t>HMDB0028879</t>
  </si>
  <si>
    <t>77369-21-2</t>
  </si>
  <si>
    <t>N[C@@H](CC1=CN=CN1)C(=O)N[C@@H](CCCNC(N)=N)C(O)=O</t>
  </si>
  <si>
    <t>NIKBMHGRNAPJFW-IUCAKERBSA-N</t>
  </si>
  <si>
    <t>243.1602, 244.1307, 246.1471, 264.0930, 264.1580, 266.0920, 282.1554, 297.3832, 308.1460, 310.1596</t>
  </si>
  <si>
    <t>C12H21N7O3</t>
  </si>
  <si>
    <t>FT01101NR</t>
  </si>
  <si>
    <t>3-propyl acrolein</t>
  </si>
  <si>
    <t>HMDB0031496</t>
  </si>
  <si>
    <t>LMFA06000002</t>
  </si>
  <si>
    <t>C08497</t>
  </si>
  <si>
    <t>6728-26-3</t>
  </si>
  <si>
    <t>CCC/C=C/C([H])=O</t>
  </si>
  <si>
    <t>MBDOYVRWFFCFHM-SNAWJCMRSA-N</t>
  </si>
  <si>
    <t>C6H10O</t>
  </si>
  <si>
    <t>FT07952NR</t>
  </si>
  <si>
    <t>cis-6R,7S-cis-9R,10S-Diepoxy-3Z-heneicosene</t>
  </si>
  <si>
    <t>LMFA12000314</t>
  </si>
  <si>
    <t>C(/C=C\CC)[C@H]1O[C@H]1C[C@H]1O[C@H]1CCCCCCCCCCC</t>
  </si>
  <si>
    <t>TWQDAGQBBAFCRD-DJJHFQMCSA-N</t>
  </si>
  <si>
    <t>Epoxides</t>
  </si>
  <si>
    <t>202.4666, 249.6869, 253.2533, 281.2503, 299.2591, 299.2895, 323.2957, 367.2437, 367.2859, 368.1200</t>
  </si>
  <si>
    <t>C21H38O2</t>
  </si>
  <si>
    <t>FT02707PR</t>
  </si>
  <si>
    <t>4-(3-Hydroxybut-1-en-1-ylidene)-3,5,5-trimethylcyclohex-2-en-1-ol</t>
  </si>
  <si>
    <t>CC1=CC(O)CC(C)(C)C1=C=CC(C)O</t>
  </si>
  <si>
    <t>DTPGIKMHTOZVHQ-UHFFFAOYSA-N</t>
  </si>
  <si>
    <t>163.1483, 165.1276, 166.1235, 173.1327, 174.1362, 191.1435, 192.1468, 209.1351, 209.1538, 209.1737</t>
  </si>
  <si>
    <t>C13H20O2</t>
  </si>
  <si>
    <t>FT08091NR</t>
  </si>
  <si>
    <t>H-D-Tyr-val-gly-OH</t>
  </si>
  <si>
    <t>HMDB0253011</t>
  </si>
  <si>
    <t>CC(C)C(NC(=O)C(N)CC1=CC=C(O)C=C1)C(=O)NCC(O)=O</t>
  </si>
  <si>
    <t>NWEGIYMHTZXVBP-UHFFFAOYSA-N</t>
  </si>
  <si>
    <t>142.9868, 202.6332, 202.6512, 296.1186, 310.1057, 326.0872, 326.1288, 372.1057, 372.1855, 397.1654</t>
  </si>
  <si>
    <t>C16H23N3O5</t>
  </si>
  <si>
    <t>FT06213PR</t>
  </si>
  <si>
    <t>3-Methylnonanoylcarnitine</t>
  </si>
  <si>
    <t>HMDB0240791</t>
  </si>
  <si>
    <t>CCCCCCC(C)CC(=O)OC(CC([O-])=O)C[N+](C)(C)C</t>
  </si>
  <si>
    <t>VTBJLRFVHJZQDV-UHFFFAOYSA-N</t>
  </si>
  <si>
    <t>C17H33NO4</t>
  </si>
  <si>
    <t>FT04100NR</t>
  </si>
  <si>
    <t>3,5-Dichlorophenyl methyl sulphone</t>
  </si>
  <si>
    <t>HMDB0246053</t>
  </si>
  <si>
    <t>CS(=O)(=O)C1=CC(Cl)=CC(Cl)=C1</t>
  </si>
  <si>
    <t>QIYHQTUAQZMJGS-UHFFFAOYSA-N</t>
  </si>
  <si>
    <t>Benzenesulfonyl compounds</t>
  </si>
  <si>
    <t>160.6165, 169.1439, 169.1611, 190.9276, 190.9478, 202.8322, 202.8738, 202.8989, 202.9189, 247.8691</t>
  </si>
  <si>
    <t>C7H6Cl2O2S</t>
  </si>
  <si>
    <t>FT06439NR</t>
  </si>
  <si>
    <t>Methotrimeprazine</t>
  </si>
  <si>
    <t>HMDB0015474</t>
  </si>
  <si>
    <t>C07192</t>
  </si>
  <si>
    <t>60-99-1</t>
  </si>
  <si>
    <t>COC1=CC2=C(SC3=C(C=CC=C3)N2C[C@H](C)CN(C)C)C=C1</t>
  </si>
  <si>
    <t>VRQVVMDWGGWHTJ-CQSZACIVSA-N</t>
  </si>
  <si>
    <t>C19H24N2OS</t>
  </si>
  <si>
    <t>FT03528PR</t>
  </si>
  <si>
    <t>2-Carboxy-4-dodecanolide</t>
  </si>
  <si>
    <t>HMDB0030987</t>
  </si>
  <si>
    <t>CCCCCCCCC1CC(C(O)=O)C(=O)O1</t>
  </si>
  <si>
    <t>FMXVFWDIAZJILA-UHFFFAOYSA-N</t>
  </si>
  <si>
    <t>C13H22O4</t>
  </si>
  <si>
    <t>FT05333PR</t>
  </si>
  <si>
    <t>2-Aminoethyl oleate</t>
  </si>
  <si>
    <t>HMDB0245016</t>
  </si>
  <si>
    <t>CCCCCCCCC=CCCCCCCCC(=O)OCCN</t>
  </si>
  <si>
    <t>VPHOSDZKGZRSAI-UHFFFAOYSA-N</t>
  </si>
  <si>
    <t>191.1799, 193.1956, 199.9670, 207.2113, 212.2023, 226.2183, 238.2191, 273.2578, 291.2686, 308.2960</t>
  </si>
  <si>
    <t>C20H39NO2</t>
  </si>
  <si>
    <t>FT02512PR</t>
  </si>
  <si>
    <t>N,N''-Sulfonylbisurea</t>
  </si>
  <si>
    <t>HMDB0255277</t>
  </si>
  <si>
    <t>NC(=O)NS(=O)(=O)NC(N)=O</t>
  </si>
  <si>
    <t>NRCPVGIMMWPWGT-UHFFFAOYSA-N</t>
  </si>
  <si>
    <t>191.0389, 199.6228, 200.0452, 200.0915, 200.1391, 201.0067, 204.1348, 219.0178, 272.1713, 329.1936</t>
  </si>
  <si>
    <t>C2H6N4O4S</t>
  </si>
  <si>
    <t>FT03555PR</t>
  </si>
  <si>
    <t>Riesling acetal</t>
  </si>
  <si>
    <t>HMDB0037562</t>
  </si>
  <si>
    <t>CC1=CC(O)CC(C)(C)C11CCC(C)(O)O1</t>
  </si>
  <si>
    <t>SJZGKFZUNCXEEW-UHFFFAOYSA-N</t>
  </si>
  <si>
    <t>Tetrahydrofurans</t>
  </si>
  <si>
    <t>200.1751, 209.1539, 226.1801, 227.1641, 244.0967, 244.1312, 244.1907, 244.2259, 244.5391, 245.1287</t>
  </si>
  <si>
    <t>C13H22O3</t>
  </si>
  <si>
    <t>FT03132PR</t>
  </si>
  <si>
    <t>Propyl 2,4-decadienoate</t>
  </si>
  <si>
    <t>HMDB0037307</t>
  </si>
  <si>
    <t>LMFA07011001</t>
  </si>
  <si>
    <t>O(CCC)C(/C=C/C=C/CCCCC)=O</t>
  </si>
  <si>
    <t>RKDOXCGYGLYOBV-BNFZFUHLSA-N</t>
  </si>
  <si>
    <t>175.1661, 193.1588, 210.1855, 211.1077, 211.1469, 211.1692, 228.1426, 228.1958, 228.2325, 229.1797</t>
  </si>
  <si>
    <t>C13H22O2</t>
  </si>
  <si>
    <t>FT03134PR</t>
  </si>
  <si>
    <t>3-hydroxy-.beta.-ionol</t>
  </si>
  <si>
    <t>CC1=C(/C=C/C(C)O)C(C)(C)CCC1O</t>
  </si>
  <si>
    <t>OFNWHGQGQMQIGF-AATRIKPKSA-N</t>
  </si>
  <si>
    <t>151.1482, 155.1068, 165.1642, 175.1351, 175.1484, 193.1589, 210.1854, 211.1696, 228.1962, 229.1801</t>
  </si>
  <si>
    <t>FT12137NR</t>
  </si>
  <si>
    <t>N-Arachidonoyl Arginine</t>
  </si>
  <si>
    <t>HMDB0241990</t>
  </si>
  <si>
    <t>CCCCCC=CCC=CCC=CCC=CCCCC(=O)NC(CCCN=C(N)N)C(O)=O</t>
  </si>
  <si>
    <t>HDOXJFBYXTYRDH-UHFFFAOYSA-N</t>
  </si>
  <si>
    <t>C26H44N4O3</t>
  </si>
  <si>
    <t>FT03415PR</t>
  </si>
  <si>
    <t>3,4-Dihydro-2,2,5,7,8-pentamethyl-2H-1-benzopyran-6-ol</t>
  </si>
  <si>
    <t>HMDB0040217</t>
  </si>
  <si>
    <t>950-99-2</t>
  </si>
  <si>
    <t>CC1=C(O)C(C)=C2CCC(C)(C)OC2=C1C</t>
  </si>
  <si>
    <t>SEBPXHSZHLFWRL-UHFFFAOYSA-N</t>
  </si>
  <si>
    <t>192.1413, 193.1587, 200.6065, 210.1853, 238.1001, 238.1358, 238.1788, 239.0820, 245.0574, 245.0884</t>
  </si>
  <si>
    <t>C14H20O2</t>
  </si>
  <si>
    <t>FT04326PR</t>
  </si>
  <si>
    <t>Palitantin, (+)-</t>
  </si>
  <si>
    <t>CCCC=CC=CC1CC(C(C(=O)C1CO)O)O</t>
  </si>
  <si>
    <t>MPOXQBRZHHNMER-XZQMCIKJSA-N</t>
  </si>
  <si>
    <t>227.1648, 237.1487, 244.0822, 244.1139, 244.1384, 248.9018, 255.1595, 266.9108, 272.1863, 272.2585</t>
  </si>
  <si>
    <t>C14H22O4</t>
  </si>
  <si>
    <t>FT10905PR</t>
  </si>
  <si>
    <t>7-[(1R,2R,3R,5S)-3,5-Dihydroxy-2-[(3S)-3-hydroxyoctyl]cyclopentyl]heptanoylcarnitine</t>
  </si>
  <si>
    <t>HMDB0241885</t>
  </si>
  <si>
    <t>CCCCCC(O)CCC1C(O)CC(O)C1CCCCCCC(=O)OC(CC([O-])=O)C[N+](C)(C)C</t>
  </si>
  <si>
    <t>JTPMJFFDTWCMDH-UHFFFAOYSA-N</t>
  </si>
  <si>
    <t>392.1714, 392.3082, 392.5314, 392.6232, 392.6871, 392.7418, 485.3471, 502.3758, 502.4992, 522.8369</t>
  </si>
  <si>
    <t>C27H51NO7</t>
  </si>
  <si>
    <t>FT03953PR</t>
  </si>
  <si>
    <t>(1R,2R)-3-oxo-2-pentyl-cyclopentanebutanoic acid</t>
  </si>
  <si>
    <t>LMFA02010017</t>
  </si>
  <si>
    <t>OC(=O)CCC[C@H]1[C@@H](CCCCC)C(=O)CC1</t>
  </si>
  <si>
    <t>MQWNXLZVXAQZES-VXGBXAGGSA-N</t>
  </si>
  <si>
    <t>200.0447, 205.1586, 223.1695, 230.2483, 240.1966, 241.1801, 244.3823, 258.1108, 258.2061, 258.2394</t>
  </si>
  <si>
    <t>C14H24O3</t>
  </si>
  <si>
    <t>FT05392PR</t>
  </si>
  <si>
    <t>6R,7S-Epoxy-3Z,9Z-eicosadiene</t>
  </si>
  <si>
    <t>LMFA12000311</t>
  </si>
  <si>
    <t>CC/C=C\C[C@@H]1O[C@@H]1C/C=C\CCCCCCCCCC</t>
  </si>
  <si>
    <t>QBCBDINXYRUHGT-QEZHFABXSA-N</t>
  </si>
  <si>
    <t>193.1954, 198.1858, 205.1951, 212.2016, 226.2172, 240.2320, 254.2480, 275.2735, 293.2840, 310.3106</t>
  </si>
  <si>
    <t>C20H36O</t>
  </si>
  <si>
    <t>FT07657PR</t>
  </si>
  <si>
    <t>3alpha-Hydroxy-5beta-chola-8(14),11-dien-24-oic Acid</t>
  </si>
  <si>
    <t>LMST04010329</t>
  </si>
  <si>
    <t>C1[C@]2(C)[C@@]3([H])C=C[C@]4(C)[C@@]([H])([C@]([H])(C)CCC(O)=O)CCC4=C3CC[C@]2([H])C[C@H](O)C1</t>
  </si>
  <si>
    <t>YBJJCKIGXYAVGR-XRFOOGGDSA-N</t>
  </si>
  <si>
    <t>390.1796, 390.2975, 390.3880, 390.4168, 391.1922, 391.3034, 392.2718, 392.3658, 392.4272, 392.4719</t>
  </si>
  <si>
    <t>C24H36O3</t>
  </si>
  <si>
    <t>FT04362NR</t>
  </si>
  <si>
    <t>N-[(Ethoxycarbonyl)methyl)-p-menthane-3-carboxamide</t>
  </si>
  <si>
    <t>HMDB0032255</t>
  </si>
  <si>
    <t>68489-14-5</t>
  </si>
  <si>
    <t>CCOC(=O)CNC(=O)C1CC(C)CCC1C(C)C</t>
  </si>
  <si>
    <t>GWRCTWAPTXBPHW-UHFFFAOYSA-N</t>
  </si>
  <si>
    <t>C15H27NO3</t>
  </si>
  <si>
    <t>FT03556PR</t>
  </si>
  <si>
    <t>SCHEMBL9782805</t>
  </si>
  <si>
    <t>CC(O)C=C=C1C(C)(C)CC(O)CC1(C)O</t>
  </si>
  <si>
    <t>OWFGLXIJMKELAW-UHFFFAOYSA-N</t>
  </si>
  <si>
    <t>181.1590, 191.1442, 198.1855, 199.1694, 209.1539, 216.1962, 226.1804, 227.1646, 244.1909, 245.1750</t>
  </si>
  <si>
    <t>FT00880NR</t>
  </si>
  <si>
    <t>L-Cysteinesulfinic acid</t>
  </si>
  <si>
    <t>HMDB0000996</t>
  </si>
  <si>
    <t>C00606</t>
  </si>
  <si>
    <t>ko00270,ko00430</t>
  </si>
  <si>
    <t>Cysteine and methionine metabolism|Taurine and hypotaurine metabolism</t>
  </si>
  <si>
    <t>1115-65-7</t>
  </si>
  <si>
    <t>N[C@@H](CS(O)=O)C(O)=O</t>
  </si>
  <si>
    <t>ADVPTQAUNPRNPO-REOHCLBHSA-N</t>
  </si>
  <si>
    <t>C3H7NO4S</t>
  </si>
  <si>
    <t>FT06621PR</t>
  </si>
  <si>
    <t>Anandamide (20:2, n-6)</t>
  </si>
  <si>
    <t>LMFA08040002</t>
  </si>
  <si>
    <t>C(C/C=C\C/C=C\CCCCC)CCCCCCCC(=O)NCCO</t>
  </si>
  <si>
    <t>MWQCBVWCBTUPDQ-HZJYTTRNSA-N</t>
  </si>
  <si>
    <t>279.2314, 289.2894, 299.2717, 317.2836, 334.3093, 335.2944, 335.3887, 336.2979, 352.3211, 353.3261</t>
  </si>
  <si>
    <t>C22H41NO2</t>
  </si>
  <si>
    <t>FT03496PR</t>
  </si>
  <si>
    <t>13-tetradecynoic acid</t>
  </si>
  <si>
    <t>LMFA01030594</t>
  </si>
  <si>
    <t>C(CCCCCCCCCCCC#C)(=O)O</t>
  </si>
  <si>
    <t>JNXXRQLAAJXERE-UHFFFAOYSA-N</t>
  </si>
  <si>
    <t>169.1222, 189.1640, 207.1745, 224.2016, 225.1228, 225.1602, 225.1849, 242.1866, 242.2116, 242.2472</t>
  </si>
  <si>
    <t>C14H24O2</t>
  </si>
  <si>
    <t>FT11485NR</t>
  </si>
  <si>
    <t>beta-Amyrenone</t>
  </si>
  <si>
    <t>HMDB0302925</t>
  </si>
  <si>
    <t>CC1(C)CCC2(C)CCC3(C)C(=CCC4C5(C)CCC(=O)C(C)(C)C5CCC34C)C2C1</t>
  </si>
  <si>
    <t>LIIFBMGUDSHTOU-UHFFFAOYSA-N</t>
  </si>
  <si>
    <t>243.1589, 247.8140, 260.7120, 371.6269, 397.5828, 397.6363, 408.1552, 451.3554, 469.3652, 488.6726</t>
  </si>
  <si>
    <t>C30H48O</t>
  </si>
  <si>
    <t>FT03826PR</t>
  </si>
  <si>
    <t>1R-cis-3,3,5-Trimethylcyclohexyl ester5-oxo-L-proline</t>
  </si>
  <si>
    <t>HMDB0244460</t>
  </si>
  <si>
    <t>CC1CC(CC(C)(C)C1)OC(=O)C1CCC(=O)N1</t>
  </si>
  <si>
    <t>FXAAOALUHHXBSO-UHFFFAOYSA-N</t>
  </si>
  <si>
    <t>207.1596, 219.1226, 222.1468, 236.1616, 244.3056, 244.3336, 254.1732, 254.2113, 254.2496, 255.0743</t>
  </si>
  <si>
    <t>C14H23NO3</t>
  </si>
  <si>
    <t>FT08080NR</t>
  </si>
  <si>
    <t>Avocadyne 2-acetate</t>
  </si>
  <si>
    <t>HMDB0031047</t>
  </si>
  <si>
    <t>37139-04-1</t>
  </si>
  <si>
    <t>CC(=O)OC(CO)CC(O)CCCCCCCCCCCC#C</t>
  </si>
  <si>
    <t>LQFANUWEWSJRJG-UHFFFAOYSA-N</t>
  </si>
  <si>
    <t>142.8550, 145.0503, 168.7684, 202.4281, 202.4535, 202.4728, 243.1955, 247.3063, 247.3347, 371.2441</t>
  </si>
  <si>
    <t>C19H34O4</t>
  </si>
  <si>
    <t>FT04246NR</t>
  </si>
  <si>
    <t>Cinnamyl isovalerate</t>
  </si>
  <si>
    <t>HMDB0041318</t>
  </si>
  <si>
    <t>140-27-2</t>
  </si>
  <si>
    <t>CC(C)CC(=O)OC\C=C/C1=CC=CC=C1</t>
  </si>
  <si>
    <t>FOCMOGKCPPTERB-TWGQIWQCSA-N</t>
  </si>
  <si>
    <t>Styrenes</t>
  </si>
  <si>
    <t>202.6724, 202.6918, 219.1389, 227.6625, 233.0738, 247.5721, 247.5995, 262.9885, 263.1291, 263.1606</t>
  </si>
  <si>
    <t>C14H18O2</t>
  </si>
  <si>
    <t>FT11413NR</t>
  </si>
  <si>
    <t>Volicitin</t>
  </si>
  <si>
    <t>LMFA08020212</t>
  </si>
  <si>
    <t>[C@]([H])(NC(=O)CCCCCCC/C=C\C/C=C\C/C=C\C(O)C)(CCC(N)=O)C(O)=O</t>
  </si>
  <si>
    <t>YDUZXFXPORORCL-RXMDRCAOSA-N</t>
  </si>
  <si>
    <t>182.0487, 182.0667, 202.5796, 202.6059, 202.6252, 345.5066, 397.0709, 397.1280, 407.2583, 467.2803</t>
  </si>
  <si>
    <t>C23H38N2O5</t>
  </si>
  <si>
    <t>FT15417NR</t>
  </si>
  <si>
    <t>Guanosine diphosphate adenosine</t>
  </si>
  <si>
    <t>HMDB0001501</t>
  </si>
  <si>
    <t>65331-78-4</t>
  </si>
  <si>
    <t>NC1=NC(=O)C2=C(N1)N(C=N2)[C@@H]1O[C@H](COP(O)(=O)O[C@@H]2[C@@H](CO)O[C@H]([C@@H]2OP(O)(O)=O)N2C=NC3=C(N)N=CN=C23)[C@@H](O)[C@H]1O</t>
  </si>
  <si>
    <t>LHSVDZHIRYSVJP-INFSMZHSSA-N</t>
  </si>
  <si>
    <t>(3'-&gt;5')-dinucleotides and analogues</t>
  </si>
  <si>
    <t>(3'-&gt;5')-dinucleotides</t>
  </si>
  <si>
    <t>C20H26N10O14P2</t>
  </si>
  <si>
    <t>FT02641PR</t>
  </si>
  <si>
    <t>D-Panthenol</t>
  </si>
  <si>
    <t>HMDB0004231</t>
  </si>
  <si>
    <t>LMFA08020198</t>
  </si>
  <si>
    <t>C05944</t>
  </si>
  <si>
    <t>ko00770</t>
  </si>
  <si>
    <t>Pantothenate and CoA biosynthesis</t>
  </si>
  <si>
    <t>81-13-0</t>
  </si>
  <si>
    <t>C(C(C)(C)[C@@H](O)C(=O)NCCCO)O</t>
  </si>
  <si>
    <t>SNPLKNRPJHDVJA-ZETCQYMHSA-N</t>
  </si>
  <si>
    <t>C9H19NO4</t>
  </si>
  <si>
    <t>FT07817PR</t>
  </si>
  <si>
    <t>5beta-cholestane</t>
  </si>
  <si>
    <t>HMDB0303827</t>
  </si>
  <si>
    <t>LMST01010085</t>
  </si>
  <si>
    <t>C1[C@]2(C)[C@@]3([H])CC[C@]4(C)[C@@]([H])([C@]([H])(C)CCCC(C)C)CC[C@@]4([H])[C@]3([H])CC[C@]2([H])CCC1</t>
  </si>
  <si>
    <t>XIIAYQZJNBULGD-CJPSHIORSA-N</t>
  </si>
  <si>
    <t>Cholestane steroids</t>
  </si>
  <si>
    <t>304.4218, 319.2993, 335.3424, 336.3261, 353.3526, 378.3361, 392.3173, 392.3823, 395.3630, 395.4853</t>
  </si>
  <si>
    <t>C27H48</t>
  </si>
  <si>
    <t>FT05532NR</t>
  </si>
  <si>
    <t>3-(2-Chlorophenyl)-N-(1-(3-methoxyphenyl)ethyl)propan-1-amine</t>
  </si>
  <si>
    <t>HMDB0247870</t>
  </si>
  <si>
    <t>COC1=CC=CC(=C1)C(C)NCCCC1=CC=CC=C1Cl</t>
  </si>
  <si>
    <t>ZVQUCWXZCKWZBP-UHFFFAOYSA-N</t>
  </si>
  <si>
    <t>Phenylpropylamines</t>
  </si>
  <si>
    <t>C18H22ClNO</t>
  </si>
  <si>
    <t>FT06898NR</t>
  </si>
  <si>
    <t>hexadecyl hexanoate</t>
  </si>
  <si>
    <t>LMFA07010444</t>
  </si>
  <si>
    <t>O=C(CCCCC)OCCCCCCCCCCCCCCCC</t>
  </si>
  <si>
    <t>SDPBXXCJVDQPIQ-UHFFFAOYSA-N</t>
  </si>
  <si>
    <t>Fatty alcohol esters</t>
  </si>
  <si>
    <t>142.7061, 159.3817, 168.5949, 202.2396, 247.0420, 250.7027, 254.5008, 339.3263, 355.9044, 359.0002</t>
  </si>
  <si>
    <t>C22H44O2</t>
  </si>
  <si>
    <t>FT01724PR</t>
  </si>
  <si>
    <t>2-Thiohydantoin</t>
  </si>
  <si>
    <t>HMDB0245322</t>
  </si>
  <si>
    <t>O=C1CNC(=S)N1</t>
  </si>
  <si>
    <t>UGWULZWUXSCWPX-UHFFFAOYSA-N</t>
  </si>
  <si>
    <t>C3H4N2OS</t>
  </si>
  <si>
    <t>FT05695PR</t>
  </si>
  <si>
    <t>Yucalexin A16</t>
  </si>
  <si>
    <t>HMDB0036775</t>
  </si>
  <si>
    <t>119642-81-8</t>
  </si>
  <si>
    <t>CC1(O)CC23CCC4C(C)(C)C(=O)CCC4(C)C2CC1C=C3</t>
  </si>
  <si>
    <t>AFZCVSRIUXFFJO-UHFFFAOYSA-N</t>
  </si>
  <si>
    <t>C20H30O2</t>
  </si>
  <si>
    <t>FT09673NR</t>
  </si>
  <si>
    <t>Arachidoyl glycine</t>
  </si>
  <si>
    <t>617703-96-5</t>
  </si>
  <si>
    <t>CCCCCCCCCCCCCCCCCCCC(=O)NCC(=O)O</t>
  </si>
  <si>
    <t>MUNNIYAZGQGMQR-UHFFFAOYSA-N</t>
  </si>
  <si>
    <t>156.7435, 202.6482, 202.6746, 202.6947, 212.1935, 247.5831, 247.6121, 397.1765, 397.2581, 397.3073</t>
  </si>
  <si>
    <t>C22H43NO3</t>
  </si>
  <si>
    <t>FT07002PR</t>
  </si>
  <si>
    <t>Carbocyclic thromboxane A2</t>
  </si>
  <si>
    <t>HMDB0249633</t>
  </si>
  <si>
    <t>CCCCCC(O)C=CC1CC2CC(C2)C1CC=CCCCC(O)=O</t>
  </si>
  <si>
    <t>ZIWNJZLXPXFNGN-UHFFFAOYSA-N</t>
  </si>
  <si>
    <t>250.2164, 303.2694, 313.2502, 330.2785, 331.2632, 348.2898, 349.2240, 349.2739, 366.2993, 366.3424</t>
  </si>
  <si>
    <t>C22H36O3</t>
  </si>
  <si>
    <t>FT03353PR</t>
  </si>
  <si>
    <t>(R)-Pterosin B</t>
  </si>
  <si>
    <t>HMDB0030759</t>
  </si>
  <si>
    <t>34175-96-7</t>
  </si>
  <si>
    <t>CC1CC2=C(C1=O)C(C)=C(CCO)C(C)=C2</t>
  </si>
  <si>
    <t>SJNCSXMTBXDZQA-UHFFFAOYSA-N</t>
  </si>
  <si>
    <t>Indanes</t>
  </si>
  <si>
    <t>Indanones</t>
  </si>
  <si>
    <t>200.1816, 225.7774, 236.0020, 236.0871, 236.1623, 236.2366, 237.0164, 244.4792, 244.5143, 244.5405</t>
  </si>
  <si>
    <t>FT07314NR</t>
  </si>
  <si>
    <t>6-[5-(4-Carbamimidoylphenyl)-2-furyl]pyridine-3-carboxamidine</t>
  </si>
  <si>
    <t>HMDB0260328</t>
  </si>
  <si>
    <t>NC(=N)C1=CC=C(C=C1)C1=CC=C(O1)C1=NC=C(C=C1)C(N)=N</t>
  </si>
  <si>
    <t>UOKQILSMWHDZGS-UHFFFAOYSA-N</t>
  </si>
  <si>
    <t>173.6473, 193.9986, 202.1659, 248.9731, 265.1477, 276.8594, 292.5081, 323.2066, 350.1249, 350.8666</t>
  </si>
  <si>
    <t>C17H15N5O</t>
  </si>
  <si>
    <t>FT07789NR</t>
  </si>
  <si>
    <t>Trp-Ile</t>
  </si>
  <si>
    <t>CCC(C)C(C(=O)O)NC(=O)C(CC1=CNC2=CC=CC=C21)N</t>
  </si>
  <si>
    <t>PITVQFJBUFDJDD-XEGUGMAKSA-N</t>
  </si>
  <si>
    <t>C17H23N3O3</t>
  </si>
  <si>
    <t>FT06571PR</t>
  </si>
  <si>
    <t>Dihomo-gamma-linolenoyl-EA</t>
  </si>
  <si>
    <t>HMDB0013625</t>
  </si>
  <si>
    <t>LMFA08040011</t>
  </si>
  <si>
    <t>C13828</t>
  </si>
  <si>
    <t>150314-34-4</t>
  </si>
  <si>
    <t>C(/C/C=C\C/C=C\CCCCC)=C/CCCCCCC(=O)NCCO</t>
  </si>
  <si>
    <t>ULQWKETUACYZLI-QNEBEIHSSA-N</t>
  </si>
  <si>
    <t>263.2000, 287.2735, 297.2577, 305.2837, 315.2681, 332.2950, 333.2787, 333.3267, 350.1935, 350.3055</t>
  </si>
  <si>
    <t>C22H39NO2</t>
  </si>
  <si>
    <t>FT04418PR</t>
  </si>
  <si>
    <t>Tetrahydroneopterin</t>
  </si>
  <si>
    <t>HMDB0000942</t>
  </si>
  <si>
    <t>25976-00-5</t>
  </si>
  <si>
    <t>NC1=NC(=O)C2=C(NCC(N2)C(O)C(O)CO)N1</t>
  </si>
  <si>
    <t>XHIXPVCTDRNTTC-UHFFFAOYSA-N</t>
  </si>
  <si>
    <t>Pteridines and derivatives</t>
  </si>
  <si>
    <t>Pterins and derivatives</t>
  </si>
  <si>
    <t>C9H15N5O4</t>
  </si>
  <si>
    <t>FT04174PR</t>
  </si>
  <si>
    <t>N-(dodecanoyl)-homoserine lactone</t>
  </si>
  <si>
    <t>LMFA08030014</t>
  </si>
  <si>
    <t>137173-46-7</t>
  </si>
  <si>
    <t>[C@@H]1(CCOC1=O)NC(=O)CCCCCCCCCCC</t>
  </si>
  <si>
    <t>WILLZMOKUUPJSL-AWEZNQCLSA-N</t>
  </si>
  <si>
    <t>213.1636, 221.1902, 221.2147, 231.1745, 244.5227, 249.1850, 249.2155, 266.2118, 266.2456, 267.1959</t>
  </si>
  <si>
    <t>C16H29NO3</t>
  </si>
  <si>
    <t>FT03451PR</t>
  </si>
  <si>
    <t>Isokobusone</t>
  </si>
  <si>
    <t>HMDB0036791</t>
  </si>
  <si>
    <t>C16977</t>
  </si>
  <si>
    <t>24173-72-6</t>
  </si>
  <si>
    <t>CC1(C)CC2C1CCC(=C)C(O)CCC2=O</t>
  </si>
  <si>
    <t>BSFUDCIRZBAPDS-UHFFFAOYSA-N</t>
  </si>
  <si>
    <t>212.2010, 216.9510, 222.1850, 223.1697, 240.1213, 240.1958, 240.2316, 241.1786, 245.0481, 245.0804</t>
  </si>
  <si>
    <t>C14H22O2</t>
  </si>
  <si>
    <t>FT02978PR</t>
  </si>
  <si>
    <t>11-nitro-1-undecene</t>
  </si>
  <si>
    <t>HMDB0062669</t>
  </si>
  <si>
    <t>C=CCCCCCCCCCN(=O)=O</t>
  </si>
  <si>
    <t>QSFROPSPQWQTKU-UHFFFAOYSA-N</t>
  </si>
  <si>
    <t>Organic 1,3-dipolar compounds</t>
  </si>
  <si>
    <t>Allyl-type 1,3-dipolar organic compounds</t>
  </si>
  <si>
    <t>Organic nitro compounds</t>
  </si>
  <si>
    <t>199.6704, 222.0545, 222.0762, 222.1135, 222.1467, 222.1845, 222.2221, 237.4964, 243.8840, 243.9419</t>
  </si>
  <si>
    <t>C11H21NO2</t>
  </si>
  <si>
    <t>FT09676NR</t>
  </si>
  <si>
    <t>12-Hydroxyhexadecanoylcarnitine</t>
  </si>
  <si>
    <t>HMDB0241466</t>
  </si>
  <si>
    <t>CCCCC(O)CCCCCCCCCCC(=O)OC(CC([O-])=O)C[N+](C)(C)C</t>
  </si>
  <si>
    <t>JKYBBJBKEKQRCF-UHFFFAOYSA-N</t>
  </si>
  <si>
    <t>168.6020, 197.9360, 202.2334, 202.2530, 247.0621, 343.1022, 396.3821, 396.4346, 412.5729, 414.3216</t>
  </si>
  <si>
    <t>C23H45NO5</t>
  </si>
  <si>
    <t>FT03889PR</t>
  </si>
  <si>
    <t>(9S,13S)-1a,1b-dihomo-jasmonic acid</t>
  </si>
  <si>
    <t>LMFA02010011</t>
  </si>
  <si>
    <t>C(CCC[C@@H]1[C@H](C/C=C\CC)C(=O)CC1)(=O)O</t>
  </si>
  <si>
    <t>LVQJNKFFJNUFNY-WGPFEIJOSA-N</t>
  </si>
  <si>
    <t>239.1471, 244.3268, 244.3690, 244.3946, 250.9384, 255.9423, 256.0778, 256.1345, 256.2635, 271.2168</t>
  </si>
  <si>
    <t>C14H22O3</t>
  </si>
  <si>
    <t>FT05851PR</t>
  </si>
  <si>
    <t>13S-Methyl-6E-heneicosene</t>
  </si>
  <si>
    <t>LMFA11000039</t>
  </si>
  <si>
    <t>CCCCC/C=C/CCCCC[C@@H](C)CCCCCCCC</t>
  </si>
  <si>
    <t>CFLRHPQYBXOMBU-GNNUASRNSA-N</t>
  </si>
  <si>
    <t>Unsaturated aliphatic hydrocarbons</t>
  </si>
  <si>
    <t>166.6699, 170.3732, 177.1124, 184.2076, 186.2218, 199.9105, 244.2192, 326.2844, 326.3782, 327.1997</t>
  </si>
  <si>
    <t>C22H44</t>
  </si>
  <si>
    <t>FT05802PR</t>
  </si>
  <si>
    <t>ent-16b-Kauran-16,19-diol</t>
  </si>
  <si>
    <t>HMDB0302662</t>
  </si>
  <si>
    <t>[H][C@@]12CC[C@@H]3C[C@]1(C[C@@]3(C)O)CC[C@]1([H])[C@](C)(CO)CCC[C@@]21C</t>
  </si>
  <si>
    <t>XZESVXVYTBMYCR-WVMNWVHYSA-N</t>
  </si>
  <si>
    <t>223.1703, 237.1855, 244.1796, 244.2105, 261.2582, 271.2428, 279.2674, 289.2529, 307.2632, 324.2904</t>
  </si>
  <si>
    <t>C20H34O2</t>
  </si>
  <si>
    <t>FT06165PR</t>
  </si>
  <si>
    <t>2-amino-14,16-dimethyloctadecan-3-ol</t>
  </si>
  <si>
    <t>LMSP01080031</t>
  </si>
  <si>
    <t>C(C)(N)C(O)CCCCCCCCCCC(C)CC(C)CC</t>
  </si>
  <si>
    <t>PRIXJBFEYXJGPF-UHFFFAOYSA-N</t>
  </si>
  <si>
    <t>219.2105, 221.2269, 226.2173, 235.2417, 240.2317, 254.2465, 266.2484, 301.2889, 319.2995, 336.3260</t>
  </si>
  <si>
    <t>C20H43NO</t>
  </si>
  <si>
    <t>FT11628NR</t>
  </si>
  <si>
    <t>Triangulyne E</t>
  </si>
  <si>
    <t>LMFA05000735</t>
  </si>
  <si>
    <t>C(C#CC#CC#C[C@@H](O)CCCCCCC#C/C=C\CCCCCCCCC/C=C/[C@@H](O)C#C)O</t>
  </si>
  <si>
    <t>CVOHSXPVNKSLMG-HGMDRNRHSA-N</t>
  </si>
  <si>
    <t>202.3812, 247.1997, 311.2017, 323.2017, 396.5552, 396.6276, 396.6779, 458.0986, 464.8149, 473.3061</t>
  </si>
  <si>
    <t>C32H42O3</t>
  </si>
  <si>
    <t>FT07123PR</t>
  </si>
  <si>
    <t>Erectusfuranone B</t>
  </si>
  <si>
    <t>LMFA07040160</t>
  </si>
  <si>
    <t>C1(=O)C=C(C[C@H](O)CCCCCCCCCCCCCCCC)CO1</t>
  </si>
  <si>
    <t>OAYMEFORXFABDF-OAQYLSRUSA-N</t>
  </si>
  <si>
    <t>317.2831, 334.3098, 335.2942, 335.3421, 352.3208, 353.3046, 370.3321, 370.4052, 392.3982, 392.4514</t>
  </si>
  <si>
    <t>C22H40O3</t>
  </si>
  <si>
    <t>FT09066NR</t>
  </si>
  <si>
    <t>1alpha,25-dihydroxyvitamin D3</t>
  </si>
  <si>
    <t>HMDB0001903</t>
  </si>
  <si>
    <t>LMST03020258</t>
  </si>
  <si>
    <t>C01673</t>
  </si>
  <si>
    <t>ko00100,ko04928,ko04961,ko04978,ko05152</t>
  </si>
  <si>
    <t>Steroid biosynthesis|Parathyroid hormone synthesis, secretion and action|Endocrine and other factor-regulated calcium reabsorption|Mineral absorption|Tuberculosis</t>
  </si>
  <si>
    <t>32222-06-3</t>
  </si>
  <si>
    <t>[C@@H]1(O)C(=C)/C(=C\C=C2\[C@]3([H])CC[C@@]([H])([C@@]3(C)CCC\2)[C@]([H])(C)CCCC(O)(C)C)/C[C@@H](O)C1</t>
  </si>
  <si>
    <t>GMRQFYUYWCNGIN-NKMMMXOESA-N</t>
  </si>
  <si>
    <t>C27H44O3</t>
  </si>
  <si>
    <t>FT03091NR</t>
  </si>
  <si>
    <t>Lauronitrile</t>
  </si>
  <si>
    <t>LMFA09000003</t>
  </si>
  <si>
    <t>C(CCCCCCCCCCC)#N</t>
  </si>
  <si>
    <t>VXCUURYYWGCLIH-UHFFFAOYSA-N</t>
  </si>
  <si>
    <t>Organic cyanides</t>
  </si>
  <si>
    <t>C12H23N</t>
  </si>
  <si>
    <t>FT03947PR</t>
  </si>
  <si>
    <t>N-(3-hydroxy-7-methyloctanoyl)homoserine lactone</t>
  </si>
  <si>
    <t>LMFA08030042</t>
  </si>
  <si>
    <t>C(CC(O)CCCC(C)C)(=O)NC1C(=O)OCC1</t>
  </si>
  <si>
    <t>VLVJDEHIZAYVSX-UHFFFAOYSA-N</t>
  </si>
  <si>
    <t>C13H23NO4</t>
  </si>
  <si>
    <t>FT05878NR</t>
  </si>
  <si>
    <t>Junceic acid</t>
  </si>
  <si>
    <t>LMPR0104040001</t>
  </si>
  <si>
    <t>C1C[C@]2([H])[C@@](CC(=O)O)(CCC3C=COC=3)[C@H](C)CC[C@@]2(C)C(C)=C1</t>
  </si>
  <si>
    <t>LBRHEHIYYRNPKH-GKBFQHABSA-N</t>
  </si>
  <si>
    <t>149.0962, 168.4834, 202.0884, 202.1110, 206.2737, 246.8913, 311.1668, 311.2027, 311.2604, 311.2943</t>
  </si>
  <si>
    <t>C21H30O3</t>
  </si>
  <si>
    <t>FT07061PR</t>
  </si>
  <si>
    <t>ethyl 5R,6R-epoxy-7-eicosynoate</t>
  </si>
  <si>
    <t>LMFA01070042</t>
  </si>
  <si>
    <t>C([C@H]1O[C@@H]1C#CCCCCCCCCCCCC)CCC(OCC)=O</t>
  </si>
  <si>
    <t>LZAQRTYTZUGVMN-NHCUHLMSSA-N</t>
  </si>
  <si>
    <t>315.2701, 332.2962, 333.2324, 333.2786, 350.3053, 351.2889, 368.3163, 368.4253, 391.7364, 391.7886</t>
  </si>
  <si>
    <t>C22H38O3</t>
  </si>
  <si>
    <t>FT08619NR</t>
  </si>
  <si>
    <t>Desoxycortisone acetate</t>
  </si>
  <si>
    <t>HMDB0251066</t>
  </si>
  <si>
    <t>CC(=O)OC1CCC=C2CCC3C4CCC(O)(C(=O)CO)C4(C)CC(=O)C3C12C</t>
  </si>
  <si>
    <t>GNQHFHGLDGEOOU-UHFFFAOYSA-N</t>
  </si>
  <si>
    <t>C23H32O6</t>
  </si>
  <si>
    <t>FT08960PR</t>
  </si>
  <si>
    <t>N-stearoyl dopamine</t>
  </si>
  <si>
    <t>LMFA08020246</t>
  </si>
  <si>
    <t>C(CCCCCCCCCCCCC)CCCC(=O)NCCC1=CC(O)=C(O)C=C1</t>
  </si>
  <si>
    <t>KOCSVLPLQCBIGW-UHFFFAOYSA-N</t>
  </si>
  <si>
    <t>385.3103, 392.6190, 392.6739, 402.3369, 403.3206, 419.3632, 420.3476, 437.1860, 437.3740, 438.3799</t>
  </si>
  <si>
    <t>C26H45NO3</t>
  </si>
  <si>
    <t>FT04508PR</t>
  </si>
  <si>
    <t>Dinorcapsaicin</t>
  </si>
  <si>
    <t>HMDB0036325</t>
  </si>
  <si>
    <t>61229-09-2</t>
  </si>
  <si>
    <t>COC1=CC(CNC(=O)CC\C=C\C(C)C)=CC=C1O</t>
  </si>
  <si>
    <t>UTTHCQMKBGTYNK-GQCTYLIASA-N</t>
  </si>
  <si>
    <t>Methoxyphenols</t>
  </si>
  <si>
    <t>C16H23NO3</t>
  </si>
  <si>
    <t>FT10616NR</t>
  </si>
  <si>
    <t>Verazine</t>
  </si>
  <si>
    <t>LMST01150006</t>
  </si>
  <si>
    <t>C1[C@]2(C)[C@@]3([H])CC[C@]4(C)[C@@]([H])([C@@H](C5CC[C@H](C)CN=5)C)CC[C@@]4([H])[C@]3([H])CC=C2C[C@@H](O)C1</t>
  </si>
  <si>
    <t>VRBNGKPRTHBEIQ-LURFOZDGSA-N</t>
  </si>
  <si>
    <t>Steroidal alkaloids</t>
  </si>
  <si>
    <t>C27H43NO</t>
  </si>
  <si>
    <t>FT08175PR</t>
  </si>
  <si>
    <t>4,4-Dimethyl-2-[3-carboxylatopropyl]-2-tridecyloxazolidine 3-oxide</t>
  </si>
  <si>
    <t>HMDB0246830</t>
  </si>
  <si>
    <t>CCCCCCCCCCCCCC1(CCCC(O)=O)OCC(C)(C)[NH+]1[O-]</t>
  </si>
  <si>
    <t>TYTLSFKLJQYILX-UHFFFAOYSA-N</t>
  </si>
  <si>
    <t>334.1888, 334.2345, 372.2868, 390.2978, 392.0916, 392.1654, 392.2181, 408.1808, 408.3080, 408.4724</t>
  </si>
  <si>
    <t>C22H43NO4</t>
  </si>
  <si>
    <t>FT06670PR</t>
  </si>
  <si>
    <t>8Z,11Z-Docosadienoic acid</t>
  </si>
  <si>
    <t>LMFA04000089</t>
  </si>
  <si>
    <t>C(CCCCCC/C=C\C/C=C\CCCCCCCCCC)(=O)O</t>
  </si>
  <si>
    <t>PGBBVTIDZHILRS-HDXUUTQWSA-N</t>
  </si>
  <si>
    <t>235.2063, 237.2208, 249.2203, 301.2893, 309.3143, 319.2995, 336.3262, 337.3101, 354.3365, 355.3207</t>
  </si>
  <si>
    <t>FT06977NR</t>
  </si>
  <si>
    <t>cis-12-Octadecenoic Acid methyl ester</t>
  </si>
  <si>
    <t>2733-86-0</t>
  </si>
  <si>
    <t>CCCCCC=CCCCCCCCCCCC(=O)OC</t>
  </si>
  <si>
    <t>LMWAESDDOGRMOK-FPLPWBNLSA-N</t>
  </si>
  <si>
    <t>C19H36O2</t>
  </si>
  <si>
    <t>FT07789PR</t>
  </si>
  <si>
    <t>SCHEMBL13559005</t>
  </si>
  <si>
    <t>CCC[C@@H](C)[C@H]1CC[C@H]2[C@@H]3C(=O)C[C@@H]4C[C@H](O)CC[C@]4(C)[C@H]3C[C@H](O)[C@]12C</t>
  </si>
  <si>
    <t>JUSOSCKUUMAEIR-SOPZHKGHSA-N</t>
  </si>
  <si>
    <t>244.3447, 391.9503, 392.0153, 392.0734, 394.2076, 394.2283, 394.3287, 394.4261, 394.4492, 395.3320</t>
  </si>
  <si>
    <t>C24H40O3</t>
  </si>
  <si>
    <t>FT04054NR</t>
  </si>
  <si>
    <t>7-Hydroxyindole sulfate</t>
  </si>
  <si>
    <t>HMDB0240659</t>
  </si>
  <si>
    <t>OS(=O)(=O)OC1=CC=CC2=C1NC=C2</t>
  </si>
  <si>
    <t>YBMPUGDWCSVZRS-UHFFFAOYSA-N</t>
  </si>
  <si>
    <t>C8H7NO4S</t>
  </si>
  <si>
    <t>FT03221PR</t>
  </si>
  <si>
    <t>5-Ethylundecane-2,4-dione</t>
  </si>
  <si>
    <t>LMFA12000253</t>
  </si>
  <si>
    <t>CC(=O)CC(=O)C(CC)CCCCCC</t>
  </si>
  <si>
    <t>XCPDYBSBMIJFCN-UHFFFAOYSA-N</t>
  </si>
  <si>
    <t>C13H24O2</t>
  </si>
  <si>
    <t>FT08865NR</t>
  </si>
  <si>
    <t>Deoxycholic acid</t>
  </si>
  <si>
    <t>HMDB0000626</t>
  </si>
  <si>
    <t>LMST04010040</t>
  </si>
  <si>
    <t>C04483</t>
  </si>
  <si>
    <t>ko00121,ko04976</t>
  </si>
  <si>
    <t>Secondary bile acid biosynthesis|Bile secretion</t>
  </si>
  <si>
    <t>83-44-3</t>
  </si>
  <si>
    <t>C1[C@]2(C)[C@@]3([H])C[C@H](O)[C@]4(C)[C@@]([H])([C@]([H])(C)CCC(O)=O)CC[C@@]4([H])[C@]3([H])CC[C@]2([H])C[C@H](O)C1</t>
  </si>
  <si>
    <t>KXGVEGMKQFWNSR-LLQZFEROSA-N</t>
  </si>
  <si>
    <t>327.2684, 329.2849, 345.2797, 347.2976, 355.2628, 365.3059, 390.9993, 391.2853, 396.9444, 396.9945</t>
  </si>
  <si>
    <t>C24H40O4</t>
  </si>
  <si>
    <t>FT08824NR</t>
  </si>
  <si>
    <t>3-hydroxyundecanoyl carnitine</t>
  </si>
  <si>
    <t>HMDB0061637</t>
  </si>
  <si>
    <t>CCCCCCCCC(O)CC(=O)OC(CC([O-])=O)C[N+](C)(C)C</t>
  </si>
  <si>
    <t>WJHMEFKQZOKPMH-UHFFFAOYSA-N</t>
  </si>
  <si>
    <t>142.8356, 142.8470, 168.7522, 202.4246, 202.4456, 247.2346, 247.2866, 253.0596, 396.7483, 396.7987</t>
  </si>
  <si>
    <t>C18H35NO5</t>
  </si>
  <si>
    <t>FT04631PR</t>
  </si>
  <si>
    <t>Abscisic acid</t>
  </si>
  <si>
    <t>21293-29-8</t>
  </si>
  <si>
    <t>CC1=CC(=O)CC(C1(C=CC(=CC(=O)O)C)O)(C)C</t>
  </si>
  <si>
    <t>JLIDBLDQVAYHNE-YKALOCIXSA-N</t>
  </si>
  <si>
    <t>C15H20O4</t>
  </si>
  <si>
    <t>FT05667PR</t>
  </si>
  <si>
    <t>15Z-Eicosen-1-ol</t>
  </si>
  <si>
    <t>LMFA05000220</t>
  </si>
  <si>
    <t>OCCCCCCCCCCCCCC/C=C\CCCC</t>
  </si>
  <si>
    <t>YFYDQSFDJVMUOJ-WAYWQWQTSA-N</t>
  </si>
  <si>
    <t>C20H40O</t>
  </si>
  <si>
    <t>FT13694NR</t>
  </si>
  <si>
    <t>Actinioerythrol</t>
  </si>
  <si>
    <t>LMPR01070863</t>
  </si>
  <si>
    <t>C1(=C(C)C(=O)[C@@H](O)C1(C)C)/C=C/C(/C)=C/C=C/C(/C)=C/C=C/C=C(\C)/C=C/C=C(\C)/C=C/C1=C(C)C(=O)[C@@H](O)C1(C)C</t>
  </si>
  <si>
    <t>MKGRMAIAGDEUTL-HCRLDIIISA-N</t>
  </si>
  <si>
    <t>C38H48O4</t>
  </si>
  <si>
    <t>FT07296PR</t>
  </si>
  <si>
    <t>5beta-Chol-2-en-24-oic Acid</t>
  </si>
  <si>
    <t>LMST04010170</t>
  </si>
  <si>
    <t>C1[C@]2(C)[C@@]3([H])CC[C@]4(C)[C@@]([H])([C@]([H])(C)CCC(O)=O)CC[C@@]4([H])[C@]3([H])CC[C@]2([H])CC=C1</t>
  </si>
  <si>
    <t>FZSKILMPRKPLJG-LVVAJZGHSA-N</t>
  </si>
  <si>
    <t>C24H38O2</t>
  </si>
  <si>
    <t>FT01218PR</t>
  </si>
  <si>
    <t>Dibutylamine</t>
  </si>
  <si>
    <t>HMDB0251174</t>
  </si>
  <si>
    <t>CCCCNCCCC</t>
  </si>
  <si>
    <t>JQVDAXLFBXTEQA-UHFFFAOYSA-N</t>
  </si>
  <si>
    <t>130.1230, 130.1591, 130.1817, 131.0601, 131.0695, 131.1626, 141.3131, 141.3333, 141.3473, 141.3581</t>
  </si>
  <si>
    <t>C8H19N</t>
  </si>
  <si>
    <t>FT11216NR</t>
  </si>
  <si>
    <t>FAHFA(10:0/3-O-16:1</t>
  </si>
  <si>
    <t>LMFA07090136</t>
  </si>
  <si>
    <t>C(C(O)=O)C(OC(CCCCCCCCC)=O)CCCCC/C=C\CCCCCC</t>
  </si>
  <si>
    <t>SNXMQJMUKYRDQM-SEYXRHQNSA-N</t>
  </si>
  <si>
    <t>142.8093, 142.8202, 168.7303, 177.6426, 247.2519, 396.6949, 401.3168, 403.2651, 418.4484, 459.3273</t>
  </si>
  <si>
    <t>C26H48O4</t>
  </si>
  <si>
    <t>FT10529PR</t>
  </si>
  <si>
    <t>Clupanodonyl carnitine</t>
  </si>
  <si>
    <t>HMDB0006496</t>
  </si>
  <si>
    <t>LMFA07070058</t>
  </si>
  <si>
    <t>C(=O)([O-])CC(OC(=O)CC/C=C/CC/C=C/CC/C=C/C/C=C/CC/C=C/CC)C[N+](C)(C)C</t>
  </si>
  <si>
    <t>AOSDFVDGMYPTHD-NQXOOMTHSA-N</t>
  </si>
  <si>
    <t>C29H47NO4</t>
  </si>
  <si>
    <t>FT00913NR</t>
  </si>
  <si>
    <t>1-Mercapto-2-propanone</t>
  </si>
  <si>
    <t>HMDB0030025</t>
  </si>
  <si>
    <t>24653-75-6</t>
  </si>
  <si>
    <t>CC(=O)CS</t>
  </si>
  <si>
    <t>USVCRBGYQRVTNK-UHFFFAOYSA-N</t>
  </si>
  <si>
    <t>C3H6OS</t>
  </si>
  <si>
    <t>FT06693PR</t>
  </si>
  <si>
    <t>DG(8:0/0:0/10:0)</t>
  </si>
  <si>
    <t>HMDB0092902</t>
  </si>
  <si>
    <t>[H][C@@](O)(COC(=O)CCCCCCC)COC(=O)CCCCCCCCC</t>
  </si>
  <si>
    <t>AMRVOUCEFGMNBS-LJQANCHMSA-N</t>
  </si>
  <si>
    <t>244.3905, 245.2272, 253.2510, 263.2369, 281.2478, 299.2577, 308.8996, 337.2729, 355.1111, 355.2844</t>
  </si>
  <si>
    <t>C21H40O5</t>
  </si>
  <si>
    <t>FT04199PR</t>
  </si>
  <si>
    <t>TRIBUTYL PHOSPHATE</t>
  </si>
  <si>
    <t>HMDB0259164</t>
  </si>
  <si>
    <t>C14439</t>
  </si>
  <si>
    <t>126-73-8</t>
  </si>
  <si>
    <t>CCCCOP(=O)(OCCCC)OCCCC</t>
  </si>
  <si>
    <t>STCOOQWBFONSKY-UHFFFAOYSA-N</t>
  </si>
  <si>
    <t>199.7916, 199.8185, 199.8397, 211.1092, 239.1493, 244.0641, 244.0968, 267.0773, 267.1713, 267.1987</t>
  </si>
  <si>
    <t>C12H27O4P</t>
  </si>
  <si>
    <t>FT07656PR</t>
  </si>
  <si>
    <t>3-Oxo-5beta,14beta-chol-8-en-24-oic Acid</t>
  </si>
  <si>
    <t>LMST04010408</t>
  </si>
  <si>
    <t>C1[C@]2(C)C3CC[C@]4(C)[C@@]([H])([C@]([H])(C)CCC(O)=O)CC[C@]4([H])C=3CC[C@]2([H])CC(=O)C1</t>
  </si>
  <si>
    <t>WISDZOWIDKBWMI-GZDJDJCPSA-N</t>
  </si>
  <si>
    <t>288.3940, 373.2334, 390.1799, 390.2975, 390.3905, 390.4167, 390.6900, 391.2995, 392.3419, 392.4120</t>
  </si>
  <si>
    <t>FT05803PR</t>
  </si>
  <si>
    <t>6R,7S-Epoxy-3Z,9Z-heneicosadiene</t>
  </si>
  <si>
    <t>LMFA12000322</t>
  </si>
  <si>
    <t>CC/C=C\C[C@@H]1O[C@@H]1C/C=C\CCCCCCCCCCC</t>
  </si>
  <si>
    <t>JZOOOEAWXPHPCD-LIDFVZESSA-N</t>
  </si>
  <si>
    <t>C21H38O</t>
  </si>
  <si>
    <t>FT07942NR</t>
  </si>
  <si>
    <t>N-Lauroyl Tryptophan</t>
  </si>
  <si>
    <t>HMDB0242042</t>
  </si>
  <si>
    <t>CCCCCCCCCCCC(=O)NC(CC1=CNC2=C1C=CC=C2)C(O)=O</t>
  </si>
  <si>
    <t>MTYLJFSVEPZMIY-UHFFFAOYSA-N</t>
  </si>
  <si>
    <t>C23H34N2O3</t>
  </si>
  <si>
    <t>FT10036NR</t>
  </si>
  <si>
    <t>4alpha-formyl-ergosta-7,24(241)-dien-3beta-ol</t>
  </si>
  <si>
    <t>HMDB0304196</t>
  </si>
  <si>
    <t>[H][C@@](C)(CCC(=C)C(C)C)C1([H])CCC2([H])C3=CCC4([H])[C@]([H])(C=O)[C@@]([H])(O)CC[C@]4(C)C3([H])CC[C@]12C</t>
  </si>
  <si>
    <t>RFKHEEQSEZBUAP-UPNGPVLHSA-N</t>
  </si>
  <si>
    <t>C29H46O2</t>
  </si>
  <si>
    <t>FT06425PR</t>
  </si>
  <si>
    <t>Dihydroconiferin</t>
  </si>
  <si>
    <t>HMDB0041509</t>
  </si>
  <si>
    <t>17609-06-2</t>
  </si>
  <si>
    <t>COC1=C(OC2OC(CO)C(O)C(O)C2O)C=CC(CCCO)=C1</t>
  </si>
  <si>
    <t>QFYFLJZBZITPGX-UHFFFAOYSA-N</t>
  </si>
  <si>
    <t>C16H24O8</t>
  </si>
  <si>
    <t>FT05015PR</t>
  </si>
  <si>
    <t>8-Acetoxy-4-acoren-3-one</t>
  </si>
  <si>
    <t>HMDB0030974</t>
  </si>
  <si>
    <t>185154-95-4</t>
  </si>
  <si>
    <t>CC(C)C1C(CC(C)C11CC=C(C)C(=O)C1)OC(C)=O</t>
  </si>
  <si>
    <t>LDEHIZSFHFOEKN-UHFFFAOYSA-N</t>
  </si>
  <si>
    <t>C17H26O3</t>
  </si>
  <si>
    <t>FT06266NR</t>
  </si>
  <si>
    <t>10,14-octadecadiynoic acid</t>
  </si>
  <si>
    <t>LMFA01030544</t>
  </si>
  <si>
    <t>C(CCCCCCCCC#CCCC#CCCC)(=O)O</t>
  </si>
  <si>
    <t>VDKBUECZBKBXQU-UHFFFAOYSA-N</t>
  </si>
  <si>
    <t>142.7227, 187.8398, 202.2561, 202.2755, 247.0159, 247.0702, 247.0972, 253.2171, 321.2050, 321.2457</t>
  </si>
  <si>
    <t>C18H28O2</t>
  </si>
  <si>
    <t>FT04638PR</t>
  </si>
  <si>
    <t>12-methoxyherbertene-1,2-diol</t>
  </si>
  <si>
    <t>LMPR0103160004</t>
  </si>
  <si>
    <t>C1(O)=CC(COC)=CC([C@@]2(C)CCCC2(C)C)=C1O</t>
  </si>
  <si>
    <t>WBWSSBOUYGDHAI-MRXNPFEDSA-N</t>
  </si>
  <si>
    <t>C16H24O3</t>
  </si>
  <si>
    <t>FT04904PR</t>
  </si>
  <si>
    <t>6-[5]-ladderane-hexanoic acid</t>
  </si>
  <si>
    <t>LMFA01140003</t>
  </si>
  <si>
    <t>C1C2C3C4C5CC(CCCCCC(=O)O)C5C4C3C2C1</t>
  </si>
  <si>
    <t>FWADMOZVPHIBNO-UHFFFAOYSA-N</t>
  </si>
  <si>
    <t>C18H26O2</t>
  </si>
  <si>
    <t>FT09795NR</t>
  </si>
  <si>
    <t>Norgestomet</t>
  </si>
  <si>
    <t>HMDB0255739</t>
  </si>
  <si>
    <t>CC1CC2(C)C(CCC2(OC(C)=O)C(C)=O)C2CCC3=CC(=O)CCC3C12</t>
  </si>
  <si>
    <t>IWSXBCZCPVUWHT-UHFFFAOYSA-N</t>
  </si>
  <si>
    <t>301.2169, 355.2273, 370.0751, 373.2391, 395.9606, 399.2162, 417.0747, 417.2286, 418.2366, 438.8837</t>
  </si>
  <si>
    <t>C23H32O4</t>
  </si>
  <si>
    <t>FT07238PR</t>
  </si>
  <si>
    <t>Arachidonoylmorpholine</t>
  </si>
  <si>
    <t>LMFA08020052</t>
  </si>
  <si>
    <t>C(/C/C=C\C/C=C\CCCCC)=C/C/C=C\CCCC(=O)N1CCOCC1</t>
  </si>
  <si>
    <t>RUKZVIXSXGGFHW-DOFZRALJSA-N</t>
  </si>
  <si>
    <t>Oxazinanes</t>
  </si>
  <si>
    <t>Morpholines</t>
  </si>
  <si>
    <t>312.3260, 333.1508, 374.3029, 375.3037, 391.3087, 391.4255, 391.4894, 391.5615, 391.6141, 399.1754</t>
  </si>
  <si>
    <t>C24H39NO2</t>
  </si>
  <si>
    <t>FT07133NR</t>
  </si>
  <si>
    <t>gibberellin A34-catabolite</t>
  </si>
  <si>
    <t>HMDB0304361</t>
  </si>
  <si>
    <t>CC1(C2C(C(O)=O)C34CC(CCC3C2=CC(=O)C1O)C(=C)C4)C(O)=O</t>
  </si>
  <si>
    <t>ZHUFJGRQVHLFRM-UHFFFAOYSA-N</t>
  </si>
  <si>
    <t>121.0285, 121.0361, 122.3898, 122.3992, 142.7610, 202.3151, 202.3354, 277.1443, 296.5821, 345.1316</t>
  </si>
  <si>
    <t>C19H22O6</t>
  </si>
  <si>
    <t>FT04667NR</t>
  </si>
  <si>
    <t>Monooctyl phthalate</t>
  </si>
  <si>
    <t>HMDB0254869</t>
  </si>
  <si>
    <t>CCCCCCCCOC(=O)C1=CC=CC=C1C(O)=O</t>
  </si>
  <si>
    <t>PKIYFBICNICNGJ-UHFFFAOYSA-N</t>
  </si>
  <si>
    <t>134.0368, 136.0157, 142.9432, 142.9547, 202.5783, 202.5986, 247.4857, 277.1443, 277.1729, 277.2131</t>
  </si>
  <si>
    <t>C16H22O4</t>
  </si>
  <si>
    <t>FT02354PR</t>
  </si>
  <si>
    <t>S-Ethyl dipropylthiocarbamate</t>
  </si>
  <si>
    <t>HMDB0251894</t>
  </si>
  <si>
    <t>C11081</t>
  </si>
  <si>
    <t>759-94-4</t>
  </si>
  <si>
    <t>CCCN(CCC)C(=O)SCC</t>
  </si>
  <si>
    <t>GUVLYNGULCJVDO-UHFFFAOYSA-N</t>
  </si>
  <si>
    <t>Thiocarbonyl compounds</t>
  </si>
  <si>
    <t>Thiocarbamic acid derivatives</t>
  </si>
  <si>
    <t>172.1141, 190.0037, 190.0857, 190.0950, 190.1261, 190.1773, 199.8138, 199.8409, 199.8628, 199.8811</t>
  </si>
  <si>
    <t>C9H19NOS</t>
  </si>
  <si>
    <t>FT11213NR</t>
  </si>
  <si>
    <t>25-Acetylvulgaroside</t>
  </si>
  <si>
    <t>HMDB0041365</t>
  </si>
  <si>
    <t>172616-88-5</t>
  </si>
  <si>
    <t>CC(=O)OC1OC(=O)C=C1C(O)CC1C(O)(CO)CCC2C1(C)CCC1C(C)(C)CCCC21C</t>
  </si>
  <si>
    <t>QNZZHRCSGTYEAW-UHFFFAOYSA-N</t>
  </si>
  <si>
    <t>Sesterterpenoids</t>
  </si>
  <si>
    <t>C27H42O7</t>
  </si>
  <si>
    <t>FT02722NR</t>
  </si>
  <si>
    <t>Phenyl salicylate</t>
  </si>
  <si>
    <t>HMDB0032018</t>
  </si>
  <si>
    <t>C14163</t>
  </si>
  <si>
    <t>118-55-8</t>
  </si>
  <si>
    <t>OC1=CC=CC=C1C(=O)OC1=CC=CC=C1</t>
  </si>
  <si>
    <t>ZQBAKBUEJOMQEX-UHFFFAOYSA-N</t>
  </si>
  <si>
    <t>Depsides and depsidones</t>
  </si>
  <si>
    <t>213.0148, 213.0551, 213.0878, 213.1085, 213.1230, 213.1476, 213.9097, 213.9929, 214.0588, 229.9820</t>
  </si>
  <si>
    <t>C13H10O3</t>
  </si>
  <si>
    <t>FT04513NR</t>
  </si>
  <si>
    <t>Cystathionine sulfoxide</t>
  </si>
  <si>
    <t>HMDB0002399</t>
  </si>
  <si>
    <t>54927-81-0</t>
  </si>
  <si>
    <t>N[C@@H](CCS(=O)C[C@H](N)C(O)=O)C(O)=O</t>
  </si>
  <si>
    <t>JNUGGJHCMRWUDV-FMMPLYQGSA-N</t>
  </si>
  <si>
    <t>C7H14N2O5S</t>
  </si>
  <si>
    <t>FT07869PR</t>
  </si>
  <si>
    <t>Kinocoumarin</t>
  </si>
  <si>
    <t>HMDB0039033</t>
  </si>
  <si>
    <t>119139-65-0</t>
  </si>
  <si>
    <t>CC(C)(C=C)C1=C2OC(=O)C=CC2=C(O)C2=C1OC(C)(C)C(=C2)C(C)(C)C=C</t>
  </si>
  <si>
    <t>OPQNNWVPHFUNEH-UHFFFAOYSA-N</t>
  </si>
  <si>
    <t>296.0890, 296.1282, 296.1675, 314.1379, 369.1930, 392.8376, 392.9182, 392.9707, 398.2325, 424.4205</t>
  </si>
  <si>
    <t>C24H28O4</t>
  </si>
  <si>
    <t>FT10348NR</t>
  </si>
  <si>
    <t>DG(20:4+=O/2:0/0:0)</t>
  </si>
  <si>
    <t>HMDB0296952</t>
  </si>
  <si>
    <t>CCCCCC(=O)\C=C\C=C/C\C=C/C\C=C/CCCC(=O)OC[C@H](CO)OC(C)=O</t>
  </si>
  <si>
    <t>BDVAQJWNHAHUOD-CFNVVHEOSA-N</t>
  </si>
  <si>
    <t>202.0532, 211.6187, 246.8150, 268.2504, 285.7295, 311.2227, 332.2586, 395.9849, 396.0442, 433.2595</t>
  </si>
  <si>
    <t>C25H38O6</t>
  </si>
  <si>
    <t>FT12272NR</t>
  </si>
  <si>
    <t>N-benzyl-15Z-tetracosenamide</t>
  </si>
  <si>
    <t>LMFA08020314</t>
  </si>
  <si>
    <t>C(C1C=CC=CC=1)NC(CCCCCCCCCCCCC/C=C\CCCCCCCC)=O</t>
  </si>
  <si>
    <t>LQJKLTWHJMDOQD-KTKRTIGZSA-N</t>
  </si>
  <si>
    <t>C31H53NO</t>
  </si>
  <si>
    <t>FT07025NR</t>
  </si>
  <si>
    <t>(2S)-2-[Acetamido(benzoyl)amino]pentanedioic acid</t>
  </si>
  <si>
    <t>HMDB0255324</t>
  </si>
  <si>
    <t>CC(=O)NN(C(CCC(O)=O)C(O)=O)C(=O)C1=CC=CC=C1</t>
  </si>
  <si>
    <t>IOBAVJSNPIHJDB-UHFFFAOYSA-N</t>
  </si>
  <si>
    <t>206.8974, 247.3885, 255.0937, 268.7285, 273.1033, 273.1362, 299.0821, 317.0933, 343.0728, 343.2094</t>
  </si>
  <si>
    <t>C14H16N2O6</t>
  </si>
  <si>
    <t>FT08654PR</t>
  </si>
  <si>
    <t>MG(20:4-3OH(5S,6R,15S)/0:0/0:0)</t>
  </si>
  <si>
    <t>HMDB0260483</t>
  </si>
  <si>
    <t>CCCCC[C@@H](O)\C=C\C=C/C=C/C=C/[C@@H](O)[C@H](O)CCCC(=O)OC[C@@H](O)CO</t>
  </si>
  <si>
    <t>MMPCPIFTCIAICM-ZLOXWYCASA-N</t>
  </si>
  <si>
    <t>244.2307, 244.2593, 310.1187, 389.0563, 391.7170, 391.8170, 391.8802, 391.9291, 427.2664, 428.2725</t>
  </si>
  <si>
    <t>C23H38O7</t>
  </si>
  <si>
    <t>FT02503PR</t>
  </si>
  <si>
    <t>7-hydroxy-2,4,7-trimethyl-2E,4E-octadienoic acid</t>
  </si>
  <si>
    <t>LMFA01031268</t>
  </si>
  <si>
    <t>C(/C(/C)=C/C(/C)=C/CC(O)(C)C)(=O)O</t>
  </si>
  <si>
    <t>AHNOKIIXVYRKGQ-OCIXRKKMSA-N</t>
  </si>
  <si>
    <t>173.1169, 175.9840, 181.0973, 199.0527, 199.0883, 199.1086, 199.1329, 199.1671, 199.1823, 200.2142</t>
  </si>
  <si>
    <t>C11H18O3</t>
  </si>
  <si>
    <t>FT02321PR</t>
  </si>
  <si>
    <t>Undecan-3-one</t>
  </si>
  <si>
    <t>LMFA12000060</t>
  </si>
  <si>
    <t>CCC(=O)CCCCCCCC</t>
  </si>
  <si>
    <t>YNMZZHPSYMOGCI-UHFFFAOYSA-N</t>
  </si>
  <si>
    <t>146.0603, 161.0713, 166.9551, 170.0610, 188.0701, 188.1059, 188.1252, 188.2012, 189.0661, 200.2618</t>
  </si>
  <si>
    <t>C11H22O</t>
  </si>
  <si>
    <t>FT07951NR</t>
  </si>
  <si>
    <t>2,2'-Methylenebis(4-ethyl-6-tert-butylphenol)</t>
  </si>
  <si>
    <t>HMDB0247555</t>
  </si>
  <si>
    <t>CCC1=CC(CC2=C(O)C(=CC(CC)=C2)C(C)(C)C)=C(O)C(=C1)C(C)(C)C</t>
  </si>
  <si>
    <t>GPNYZBKIGXGYNU-UHFFFAOYSA-N</t>
  </si>
  <si>
    <t>Diphenylmethanes</t>
  </si>
  <si>
    <t>152.1522, 168.6319, 202.2592, 202.2876, 205.1594, 229.6195, 247.1000, 248.5011, 299.2594, 367.2643</t>
  </si>
  <si>
    <t>C25H36O2</t>
  </si>
  <si>
    <t>FT09882PR</t>
  </si>
  <si>
    <t>Sisomicin sulfate</t>
  </si>
  <si>
    <t>HMDB0242632</t>
  </si>
  <si>
    <t>CNC1C(O)C(OC2C(N)CC(N)C(OC3OC(CN)=CCC3N)C2O)OCC1(C)O</t>
  </si>
  <si>
    <t>URWAJWIAIPFPJE-UHFFFAOYSA-N</t>
  </si>
  <si>
    <t>C19H37N5O7</t>
  </si>
  <si>
    <t>FT06239PR</t>
  </si>
  <si>
    <t>methyl 10,12-epidioxy-13-hydroperoxy-8E,15Z-octadecadienoate</t>
  </si>
  <si>
    <t>LMFA01040042</t>
  </si>
  <si>
    <t>C1(OOC(C(OO)C/C=C\CC)C1)/C=C/CCCCCCC(=O)OC</t>
  </si>
  <si>
    <t>OQTORMRWKPKCSO-XHISVFOESA-N</t>
  </si>
  <si>
    <t>244.3927, 279.2328, 304.3075, 322.3188, 338.3414, 339.1776, 339.2150, 339.2548, 339.2919, 339.3385</t>
  </si>
  <si>
    <t>C19H32O6</t>
  </si>
  <si>
    <t>FT06889PR</t>
  </si>
  <si>
    <t>12,13-dihydroxy-11-methoxy-9-octadecenoic acid</t>
  </si>
  <si>
    <t>LMFA01080006</t>
  </si>
  <si>
    <t>C(/C(OC)C(O)C(O)CCCCC)=C\CCCCCCCC(=O)O</t>
  </si>
  <si>
    <t>VLWJNSLOMXQTLE-SDNWHVSQSA-N</t>
  </si>
  <si>
    <t>C19H36O5</t>
  </si>
  <si>
    <t>FT08551PR</t>
  </si>
  <si>
    <t>trequinsin</t>
  </si>
  <si>
    <t>HMDB0259121</t>
  </si>
  <si>
    <t>COC1=C(OC)C=C2C(CCN3C(=O)N(C)C(C=C23)=NC2=C(C)C=C(C)C=C2C)=C1</t>
  </si>
  <si>
    <t>MCMSJVMUSBZUCN-UHFFFAOYSA-N</t>
  </si>
  <si>
    <t>Pyridopyrimidines</t>
  </si>
  <si>
    <t>244.0327, 244.0642, 244.0906, 309.1084, 391.5140, 391.5872, 391.6411, 406.2459, 423.1400, 423.2353</t>
  </si>
  <si>
    <t>C24H27N3O3</t>
  </si>
  <si>
    <t>FT06420PR</t>
  </si>
  <si>
    <t>[2,2'-Biquinoline]-4,4'-dicarboxylic acid</t>
  </si>
  <si>
    <t>HMDB0244480</t>
  </si>
  <si>
    <t>OC(=O)C1=CC(=NC2=CC=CC=C12)C1=NC2=CC=CC=C2C(=C1)C(O)=O</t>
  </si>
  <si>
    <t>AFYNADDZULBEJA-UHFFFAOYSA-N</t>
  </si>
  <si>
    <t>Quinoline carboxylic acids</t>
  </si>
  <si>
    <t>C20H12N2O4</t>
  </si>
  <si>
    <t>FT09860NR</t>
  </si>
  <si>
    <t>15-hydroxy-tetracosa-6,9,12,16,18-pentaenoic acid</t>
  </si>
  <si>
    <t>LMFA01050438</t>
  </si>
  <si>
    <t>C(CCCC/C=C\C/C=C\C/C=C\CC(O)/C=C/C=C\CCCCC)(=O)O</t>
  </si>
  <si>
    <t>WCPFNHAOKQUJEV-YQUHDJBSSA-N</t>
  </si>
  <si>
    <t>143.0053, 202.6887, 209.2299, 286.8221, 297.2432, 397.1737, 397.2367, 402.9282, 409.0954, 419.2796</t>
  </si>
  <si>
    <t>C24H38O3</t>
  </si>
  <si>
    <t>FT10582NR</t>
  </si>
  <si>
    <t>DG(8:0/i-15:0/0:0)</t>
  </si>
  <si>
    <t>HMDB0092919</t>
  </si>
  <si>
    <t>[H][C@](CO)(COC(=O)CCCCCCC)OC(=O)CCCCCCCCCCCC(C)C</t>
  </si>
  <si>
    <t>AVIVNFATIIEVKI-DEOSSOPVSA-N</t>
  </si>
  <si>
    <t>143.0524, 143.0632, 143.1065, 169.0146, 202.7441, 231.8995, 247.6591, 297.2432, 397.3796, 441.3572</t>
  </si>
  <si>
    <t>C26H50O5</t>
  </si>
  <si>
    <t>FT10026PR</t>
  </si>
  <si>
    <t>ascr#35</t>
  </si>
  <si>
    <t>LMFA13040018</t>
  </si>
  <si>
    <t>O([C@@H](CCCCCCCCCCCCCCC/C=C/C(=O)O)C)[C@H]1[C@H](O)C[C@@H](O)[C@H](C)O1</t>
  </si>
  <si>
    <t>GIUKRFWFBBFDTQ-LAOJQUNESA-N</t>
  </si>
  <si>
    <t>295.2269, 301.2369, 303.2327, 307.2625, 321.2425, 339.2530, 421.3288, 439.3428, 457.3539, 474.3787</t>
  </si>
  <si>
    <t>C26H48O6</t>
  </si>
  <si>
    <t>FT05592PR</t>
  </si>
  <si>
    <t>3-Pyridinemethanol, 6-amino-alpha-(((1-methyl-4-phenylbutyl)amino)methyl)-</t>
  </si>
  <si>
    <t>HMDB0253841</t>
  </si>
  <si>
    <t>CC(CCCC1=CC=CC=C1)NCC(O)C1=CN=C(N)C=C1</t>
  </si>
  <si>
    <t>OPDPSXDSOFXUQY-UHFFFAOYSA-N</t>
  </si>
  <si>
    <t>Phenylbutylamines</t>
  </si>
  <si>
    <t>199.9376, 199.9582, 219.2802, 243.1593, 255.2430, 256.2277, 274.2748, 316.8105, 317.2115, 317.2849</t>
  </si>
  <si>
    <t>C18H25N3O</t>
  </si>
  <si>
    <t>FT12291NR</t>
  </si>
  <si>
    <t>Cavipetin B</t>
  </si>
  <si>
    <t>HMDB0030362</t>
  </si>
  <si>
    <t>128530-03-0</t>
  </si>
  <si>
    <t>C\C(CC\C=C(/C)CC\C=C(/C)COC(=O)\C=C\C(O)=O)=C/CC\C(C)=C\COC(=O)\C=C\C(O)=O</t>
  </si>
  <si>
    <t>AHOSPPOAEYRVLQ-WQNLBOQCSA-N</t>
  </si>
  <si>
    <t>168.8057, 198.7756, 202.4957, 229.5446, 235.3990, 396.8726, 396.9263, 433.2572, 496.3964, 501.2451</t>
  </si>
  <si>
    <t>C28H38O8</t>
  </si>
  <si>
    <t>FT03434PR</t>
  </si>
  <si>
    <t>N-Isobutyl-2,4,8-decatrienamide</t>
  </si>
  <si>
    <t>HMDB0030188</t>
  </si>
  <si>
    <t>52657-13-3</t>
  </si>
  <si>
    <t>C\C=C/CC\C=C/C=C/C(/O)=N/CC(C)C</t>
  </si>
  <si>
    <t>OCUXKVCDBHKIIP-ZIVSJQOCSA-N</t>
  </si>
  <si>
    <t>C14H23NO</t>
  </si>
  <si>
    <t>FT08055PR</t>
  </si>
  <si>
    <t>Mangalkanyl glucoside</t>
  </si>
  <si>
    <t>HMDB0036015</t>
  </si>
  <si>
    <t>259144-63-3</t>
  </si>
  <si>
    <t>CCCCCCCCCC1CCC=CC1OC1OC(CO)C(O)C(O)C1O</t>
  </si>
  <si>
    <t>UMZTUZCMBMNJSZ-UHFFFAOYSA-N</t>
  </si>
  <si>
    <t>277.2160, 285.1696, 295.2265, 312.3254, 351.2528, 369.2637, 391.5736, 391.6262, 404.2845, 404.3850</t>
  </si>
  <si>
    <t>C21H38O6</t>
  </si>
  <si>
    <t>FT10716PR</t>
  </si>
  <si>
    <t>bhos#36</t>
  </si>
  <si>
    <t>LMFA13040059</t>
  </si>
  <si>
    <t>O[C@@H]1C[C@@H](O)[C@H](C)O[C@H]1OCCCCCCCCCCCCCCCCC[C@@H](O)CC(O)=O</t>
  </si>
  <si>
    <t>GQQORDYSENBKGT-VIMOMQNVSA-N</t>
  </si>
  <si>
    <t>391.2403, 391.3277, 391.3958, 391.4494, 489.3049, 497.1737, 497.3450, 497.8073, 498.3474, 521.0844</t>
  </si>
  <si>
    <t>C26H50O7</t>
  </si>
  <si>
    <t>FT03103PR</t>
  </si>
  <si>
    <t>Myristoleic acid</t>
  </si>
  <si>
    <t>HMDB0002000</t>
  </si>
  <si>
    <t>LMFA01030051</t>
  </si>
  <si>
    <t>C08322</t>
  </si>
  <si>
    <t>544-64-9</t>
  </si>
  <si>
    <t>C(/C=C\CCCC)CCCCCCC(=O)O</t>
  </si>
  <si>
    <t>YWWVWXASSLXJHU-WAYWQWQTSA-N</t>
  </si>
  <si>
    <t>C14H26O2</t>
  </si>
  <si>
    <t>Table S4</t>
    <phoneticPr fontId="2" type="noConversion"/>
  </si>
  <si>
    <t>Table S3</t>
    <phoneticPr fontId="2" type="noConversion"/>
  </si>
  <si>
    <t>Primer name</t>
  </si>
  <si>
    <r>
      <t>sequence</t>
    </r>
    <r>
      <rPr>
        <b/>
        <sz val="10.5"/>
        <rFont val="等线"/>
        <family val="3"/>
        <charset val="134"/>
      </rPr>
      <t>（</t>
    </r>
    <r>
      <rPr>
        <b/>
        <sz val="10.5"/>
        <rFont val="Times New Roman"/>
        <family val="1"/>
      </rPr>
      <t>5'-3'</t>
    </r>
    <r>
      <rPr>
        <b/>
        <sz val="10.5"/>
        <rFont val="等线"/>
        <family val="3"/>
        <charset val="134"/>
      </rPr>
      <t>）</t>
    </r>
  </si>
  <si>
    <t>Experiments</t>
  </si>
  <si>
    <t>Gapdh-Hs-F</t>
  </si>
  <si>
    <t>GTCAACGGATTTGGTCGTATTG</t>
  </si>
  <si>
    <t>qRT-PCR</t>
  </si>
  <si>
    <t>Gapdh-Hs-R</t>
  </si>
  <si>
    <t>TGTAGTTGAGGTCAATGAAGGG</t>
  </si>
  <si>
    <t>Cdkn2a(p14ARF)-Hs-F</t>
  </si>
  <si>
    <t>TACTGAGGAGCCAGCGTCTAGG</t>
  </si>
  <si>
    <t>Cdkn2a(p14ARF)-Hs-R</t>
  </si>
  <si>
    <t>ACCACCAGCGTGTCCAGGAA</t>
  </si>
  <si>
    <t>Ctnnb1-Hs-F</t>
  </si>
  <si>
    <t>CAGGCACCAGGAAGCAGAGATG</t>
  </si>
  <si>
    <t>Ctnnb1-Hs-R</t>
  </si>
  <si>
    <t>TGCGGATCAAGCCAACAGTAGC</t>
  </si>
  <si>
    <r>
      <t>Insl</t>
    </r>
    <r>
      <rPr>
        <sz val="10.5"/>
        <rFont val="Times New Roman"/>
        <family val="1"/>
      </rPr>
      <t>3-Mm-F</t>
    </r>
  </si>
  <si>
    <t>TGCTACTGATGCTCCTGGCTCTGG</t>
  </si>
  <si>
    <r>
      <t>Insl</t>
    </r>
    <r>
      <rPr>
        <sz val="10.5"/>
        <rFont val="Times New Roman"/>
        <family val="1"/>
      </rPr>
      <t>3-Mm-R</t>
    </r>
  </si>
  <si>
    <t>GAGATGTCTCTGCTCTAGCCACTGC</t>
  </si>
  <si>
    <t>Fam78a-Mm-F</t>
  </si>
  <si>
    <t>GAGTCCTCCAGCGTGGTATTGC</t>
  </si>
  <si>
    <t>Fam78a-Mm-R</t>
  </si>
  <si>
    <t>CCAACGATCCAGGTCTCCTTCTTG</t>
  </si>
  <si>
    <r>
      <t>Ctla4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-F</t>
    </r>
  </si>
  <si>
    <t>GTGCCACGACATTCACAGAGAAGA</t>
  </si>
  <si>
    <r>
      <t>Ctla4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-R</t>
    </r>
  </si>
  <si>
    <t>TCAGTCCTTGGATGGTGAGGTTCA</t>
  </si>
  <si>
    <r>
      <t>Casq1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-F</t>
    </r>
  </si>
  <si>
    <t>GGAGGACCTGCCTTCTGCTGAT</t>
  </si>
  <si>
    <r>
      <t>Casq1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-R</t>
    </r>
  </si>
  <si>
    <t>CGTCGTCATCGTCGTCGTCATC</t>
  </si>
  <si>
    <r>
      <t>Scnn1b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-F</t>
    </r>
  </si>
  <si>
    <t>CAGCCACAACAGCAGCAACC</t>
  </si>
  <si>
    <r>
      <t>Scnn1b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-R</t>
    </r>
  </si>
  <si>
    <t>ACTGGTGAAGTTCCGCAAGGT</t>
  </si>
  <si>
    <r>
      <t>Rdh16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-F</t>
    </r>
  </si>
  <si>
    <t>CCACGGTTGACAGTAGAGGAAGGA</t>
  </si>
  <si>
    <r>
      <t>Rdh16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-R</t>
    </r>
  </si>
  <si>
    <t>GCCAGGTACTTCTCGCCATAG</t>
  </si>
  <si>
    <r>
      <t>Actc1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-F</t>
    </r>
  </si>
  <si>
    <t>CCTGCCATGTATGTCGCCATCC</t>
  </si>
  <si>
    <r>
      <t>Actc1</t>
    </r>
    <r>
      <rPr>
        <sz val="10.5"/>
        <rFont val="Times New Roman"/>
        <family val="1"/>
      </rPr>
      <t>-Mm</t>
    </r>
    <r>
      <rPr>
        <sz val="10.5"/>
        <color rgb="FF000000"/>
        <rFont val="Times New Roman"/>
        <family val="1"/>
      </rPr>
      <t>-R</t>
    </r>
  </si>
  <si>
    <t>CACCATCGCCAGAATCCAGAACAA</t>
  </si>
  <si>
    <r>
      <t>Reg3a</t>
    </r>
    <r>
      <rPr>
        <sz val="10.5"/>
        <rFont val="Times New Roman"/>
        <family val="1"/>
      </rPr>
      <t>-Mm</t>
    </r>
    <r>
      <rPr>
        <sz val="11"/>
        <color rgb="FF000000"/>
        <rFont val="Times New Roman"/>
        <family val="1"/>
      </rPr>
      <t>-F</t>
    </r>
  </si>
  <si>
    <t>TGGTGAACGGCAGAGTGGACAA</t>
  </si>
  <si>
    <r>
      <t>Reg3a</t>
    </r>
    <r>
      <rPr>
        <sz val="10.5"/>
        <rFont val="Times New Roman"/>
        <family val="1"/>
      </rPr>
      <t>-Mm</t>
    </r>
    <r>
      <rPr>
        <sz val="11"/>
        <color rgb="FF000000"/>
        <rFont val="Times New Roman"/>
        <family val="1"/>
      </rPr>
      <t>-R</t>
    </r>
  </si>
  <si>
    <r>
      <t>Insl3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-F</t>
    </r>
  </si>
  <si>
    <t>TGAGTTGCTACAGTGGCTGGAGA</t>
  </si>
  <si>
    <r>
      <t>Insl3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-R</t>
    </r>
  </si>
  <si>
    <t>TGGTGGCGGTGATGGTGAGA</t>
  </si>
  <si>
    <r>
      <t>F</t>
    </r>
    <r>
      <rPr>
        <sz val="10.5"/>
        <rFont val="Times New Roman"/>
        <family val="1"/>
      </rPr>
      <t>am78a-Hs</t>
    </r>
    <r>
      <rPr>
        <sz val="10.5"/>
        <color rgb="FF000000"/>
        <rFont val="Times New Roman"/>
        <family val="1"/>
      </rPr>
      <t>-F</t>
    </r>
  </si>
  <si>
    <t>CAAGATCCAAGCCATCAGCGACTC</t>
  </si>
  <si>
    <r>
      <t>F</t>
    </r>
    <r>
      <rPr>
        <sz val="10.5"/>
        <rFont val="Times New Roman"/>
        <family val="1"/>
      </rPr>
      <t>am78a-Hs</t>
    </r>
    <r>
      <rPr>
        <sz val="10.5"/>
        <color rgb="FF000000"/>
        <rFont val="Times New Roman"/>
        <family val="1"/>
      </rPr>
      <t>-R</t>
    </r>
  </si>
  <si>
    <t>TGGTGCAGGTCTCTGTGGTGTT</t>
  </si>
  <si>
    <r>
      <t>Ctla4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-F</t>
    </r>
  </si>
  <si>
    <t>ACTGAAGTCTGTGCGGCAACCTA</t>
  </si>
  <si>
    <r>
      <t>Ctla4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-R</t>
    </r>
  </si>
  <si>
    <t>GCAGATGTAGAGTCCCGTGTCCAT</t>
  </si>
  <si>
    <r>
      <t>Casq1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-F</t>
    </r>
  </si>
  <si>
    <t>CTGATGCGGATAGCGTATGGATGG</t>
  </si>
  <si>
    <r>
      <t>Casq1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-R</t>
    </r>
  </si>
  <si>
    <t>TCATCGTCATCGTCCTCTGTGTTG</t>
  </si>
  <si>
    <r>
      <t>Scnn1b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-F</t>
    </r>
  </si>
  <si>
    <t>AAGGACCTGGATGAGCTGATGGAA</t>
  </si>
  <si>
    <r>
      <t>Scnn1b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-R</t>
    </r>
  </si>
  <si>
    <t>TGGTGGCATTGGCATGGCTTAG</t>
  </si>
  <si>
    <r>
      <t>Ttr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-F</t>
    </r>
  </si>
  <si>
    <t>CTTACTGGAAGGCACTTGGCATCT</t>
  </si>
  <si>
    <r>
      <t>Ttr-Hs</t>
    </r>
    <r>
      <rPr>
        <sz val="10.5"/>
        <color rgb="FF000000"/>
        <rFont val="Times New Roman"/>
        <family val="1"/>
      </rPr>
      <t>-R</t>
    </r>
  </si>
  <si>
    <t>CGGAGTCGTTGGCTGTGAATACC</t>
  </si>
  <si>
    <r>
      <t>Rdh16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-F</t>
    </r>
  </si>
  <si>
    <t>GCATGTCTGACGGAGAAAGGA</t>
  </si>
  <si>
    <r>
      <t>Rdh16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-R</t>
    </r>
  </si>
  <si>
    <t>GCAAGGAGATGCCAGCATTATTC</t>
  </si>
  <si>
    <r>
      <t>Actc1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-F</t>
    </r>
  </si>
  <si>
    <t>CCTGGTATTGCTGATCGTATGC</t>
  </si>
  <si>
    <r>
      <t>Actc1</t>
    </r>
    <r>
      <rPr>
        <sz val="10.5"/>
        <rFont val="Times New Roman"/>
        <family val="1"/>
      </rPr>
      <t>-Hs</t>
    </r>
    <r>
      <rPr>
        <sz val="10.5"/>
        <color rgb="FF000000"/>
        <rFont val="Times New Roman"/>
        <family val="1"/>
      </rPr>
      <t>-R</t>
    </r>
  </si>
  <si>
    <t>GCCTGCCTCATCGTACTCTT</t>
  </si>
  <si>
    <r>
      <t>Reg3a</t>
    </r>
    <r>
      <rPr>
        <sz val="10.5"/>
        <rFont val="Times New Roman"/>
        <family val="1"/>
      </rPr>
      <t>-Hs</t>
    </r>
    <r>
      <rPr>
        <sz val="11"/>
        <color rgb="FF000000"/>
        <rFont val="Times New Roman"/>
        <family val="1"/>
      </rPr>
      <t>-F</t>
    </r>
  </si>
  <si>
    <t>TGGAGAAGGTTGGGAGTGGAGTAG</t>
  </si>
  <si>
    <r>
      <t>Reg3a</t>
    </r>
    <r>
      <rPr>
        <sz val="10.5"/>
        <rFont val="Times New Roman"/>
        <family val="1"/>
      </rPr>
      <t>-Hs</t>
    </r>
    <r>
      <rPr>
        <sz val="11"/>
        <color rgb="FF000000"/>
        <rFont val="Times New Roman"/>
        <family val="1"/>
      </rPr>
      <t>-R</t>
    </r>
  </si>
  <si>
    <t>GGCTTGAGATGGTGGAGGGATTTC</t>
  </si>
  <si>
    <t>Actin-Mm-F</t>
  </si>
  <si>
    <t>GGCTGTATTCCCCTCCATCG</t>
  </si>
  <si>
    <t>Actin-Mm-R</t>
  </si>
  <si>
    <t>CCAGTTGGTAACAATGCCATGT</t>
  </si>
  <si>
    <t xml:space="preserve">Table S5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</si>
</sst>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rgb="FF000000"/>
      <name val="宋体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Calibri"/>
      <family val="2"/>
    </font>
    <font>
      <b/>
      <sz val="10.5"/>
      <name val="Times New Roman"/>
      <family val="1"/>
    </font>
    <font>
      <b/>
      <sz val="10.5"/>
      <name val="等线"/>
      <family val="3"/>
      <charset val="134"/>
    </font>
    <font>
      <sz val="10.5"/>
      <name val="Times New Roman"/>
      <family val="1"/>
    </font>
    <font>
      <sz val="10.5"/>
      <color rgb="FF000000"/>
      <name val="Times New Roman"/>
      <family val="1"/>
    </font>
    <font>
      <sz val="10.5"/>
      <color rgb="FF222222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2"/>
  <sheetViews>
    <sheetView tabSelected="1" workbookViewId="0"/>
  </sheetViews>
  <sheetFormatPr defaultColWidth="9.125" defaultRowHeight="13.5" x14ac:dyDescent="0.15"/>
  <cols>
    <col min="1" max="1" width="13.125" bestFit="1" customWidth="1"/>
    <col min="2" max="2" width="16.875" bestFit="1" customWidth="1"/>
    <col min="3" max="3" width="20.875" bestFit="1" customWidth="1"/>
  </cols>
  <sheetData>
    <row r="1" spans="1:4" x14ac:dyDescent="0.15">
      <c r="A1" t="s">
        <v>0</v>
      </c>
      <c r="B1" s="2" t="s">
        <v>22894</v>
      </c>
      <c r="C1" t="s">
        <v>1</v>
      </c>
      <c r="D1" t="s">
        <v>2</v>
      </c>
    </row>
    <row r="2" spans="1:4" x14ac:dyDescent="0.15">
      <c r="A2" t="s">
        <v>3</v>
      </c>
      <c r="B2" s="1" t="s">
        <v>4</v>
      </c>
      <c r="C2" s="1" t="s">
        <v>5</v>
      </c>
      <c r="D2" t="s">
        <v>6</v>
      </c>
    </row>
    <row r="3" spans="1:4" x14ac:dyDescent="0.15">
      <c r="A3" t="s">
        <v>7</v>
      </c>
      <c r="B3" s="1" t="s">
        <v>8</v>
      </c>
      <c r="C3" s="1" t="s">
        <v>9</v>
      </c>
      <c r="D3" t="s">
        <v>6</v>
      </c>
    </row>
    <row r="4" spans="1:4" x14ac:dyDescent="0.15">
      <c r="A4" t="s">
        <v>10</v>
      </c>
      <c r="B4" s="1" t="s">
        <v>11</v>
      </c>
      <c r="C4" s="1" t="s">
        <v>12</v>
      </c>
      <c r="D4" t="s">
        <v>6</v>
      </c>
    </row>
    <row r="5" spans="1:4" x14ac:dyDescent="0.15">
      <c r="A5" t="s">
        <v>13</v>
      </c>
      <c r="B5" s="1" t="s">
        <v>14</v>
      </c>
      <c r="C5" s="1" t="s">
        <v>15</v>
      </c>
      <c r="D5" t="s">
        <v>6</v>
      </c>
    </row>
    <row r="6" spans="1:4" x14ac:dyDescent="0.15">
      <c r="A6" t="s">
        <v>16</v>
      </c>
      <c r="B6" s="1" t="s">
        <v>17</v>
      </c>
      <c r="C6" s="1" t="s">
        <v>18</v>
      </c>
      <c r="D6" t="s">
        <v>6</v>
      </c>
    </row>
    <row r="7" spans="1:4" x14ac:dyDescent="0.15">
      <c r="A7" t="s">
        <v>19</v>
      </c>
      <c r="B7" s="1" t="s">
        <v>20</v>
      </c>
      <c r="C7" s="1" t="s">
        <v>21</v>
      </c>
      <c r="D7" t="s">
        <v>6</v>
      </c>
    </row>
    <row r="8" spans="1:4" x14ac:dyDescent="0.15">
      <c r="A8" t="s">
        <v>22</v>
      </c>
      <c r="B8" s="1" t="s">
        <v>23</v>
      </c>
      <c r="C8" s="1" t="s">
        <v>24</v>
      </c>
      <c r="D8" t="s">
        <v>6</v>
      </c>
    </row>
    <row r="9" spans="1:4" x14ac:dyDescent="0.15">
      <c r="A9" t="s">
        <v>25</v>
      </c>
      <c r="B9" s="1" t="s">
        <v>26</v>
      </c>
      <c r="C9" s="1" t="s">
        <v>27</v>
      </c>
      <c r="D9" t="s">
        <v>6</v>
      </c>
    </row>
    <row r="10" spans="1:4" x14ac:dyDescent="0.15">
      <c r="A10" t="s">
        <v>28</v>
      </c>
      <c r="B10" s="1" t="s">
        <v>29</v>
      </c>
      <c r="C10" s="1" t="s">
        <v>30</v>
      </c>
      <c r="D10" t="s">
        <v>6</v>
      </c>
    </row>
    <row r="11" spans="1:4" x14ac:dyDescent="0.15">
      <c r="A11" t="s">
        <v>31</v>
      </c>
      <c r="B11" s="1" t="s">
        <v>32</v>
      </c>
      <c r="C11" s="1" t="s">
        <v>33</v>
      </c>
      <c r="D11" t="s">
        <v>6</v>
      </c>
    </row>
    <row r="12" spans="1:4" x14ac:dyDescent="0.15">
      <c r="A12" t="s">
        <v>34</v>
      </c>
      <c r="B12" s="1" t="s">
        <v>35</v>
      </c>
      <c r="C12" s="1" t="s">
        <v>36</v>
      </c>
      <c r="D12" t="s">
        <v>6</v>
      </c>
    </row>
    <row r="13" spans="1:4" x14ac:dyDescent="0.15">
      <c r="A13" t="s">
        <v>37</v>
      </c>
      <c r="B13" s="1" t="s">
        <v>38</v>
      </c>
      <c r="C13" s="1" t="s">
        <v>39</v>
      </c>
      <c r="D13" t="s">
        <v>6</v>
      </c>
    </row>
    <row r="14" spans="1:4" x14ac:dyDescent="0.15">
      <c r="A14" t="s">
        <v>40</v>
      </c>
      <c r="B14" s="1" t="s">
        <v>41</v>
      </c>
      <c r="C14" s="1" t="s">
        <v>42</v>
      </c>
      <c r="D14" t="s">
        <v>6</v>
      </c>
    </row>
    <row r="15" spans="1:4" x14ac:dyDescent="0.15">
      <c r="A15" t="s">
        <v>43</v>
      </c>
      <c r="B15" s="1" t="s">
        <v>44</v>
      </c>
      <c r="C15" s="1" t="s">
        <v>45</v>
      </c>
      <c r="D15" t="s">
        <v>6</v>
      </c>
    </row>
    <row r="16" spans="1:4" x14ac:dyDescent="0.15">
      <c r="A16" t="s">
        <v>46</v>
      </c>
      <c r="B16" s="1" t="s">
        <v>47</v>
      </c>
      <c r="C16" s="1" t="s">
        <v>48</v>
      </c>
      <c r="D16" t="s">
        <v>6</v>
      </c>
    </row>
    <row r="17" spans="1:4" x14ac:dyDescent="0.15">
      <c r="A17" t="s">
        <v>49</v>
      </c>
      <c r="B17" s="1" t="s">
        <v>50</v>
      </c>
      <c r="C17" s="1" t="s">
        <v>51</v>
      </c>
      <c r="D17" t="s">
        <v>6</v>
      </c>
    </row>
    <row r="18" spans="1:4" x14ac:dyDescent="0.15">
      <c r="A18" t="s">
        <v>52</v>
      </c>
      <c r="B18" s="1" t="s">
        <v>53</v>
      </c>
      <c r="C18" s="1" t="s">
        <v>54</v>
      </c>
      <c r="D18" t="s">
        <v>6</v>
      </c>
    </row>
    <row r="19" spans="1:4" x14ac:dyDescent="0.15">
      <c r="A19" t="s">
        <v>55</v>
      </c>
      <c r="B19" s="1" t="s">
        <v>56</v>
      </c>
      <c r="C19" s="1" t="s">
        <v>57</v>
      </c>
      <c r="D19" t="s">
        <v>6</v>
      </c>
    </row>
    <row r="20" spans="1:4" x14ac:dyDescent="0.15">
      <c r="A20" t="s">
        <v>58</v>
      </c>
      <c r="B20" s="1" t="s">
        <v>59</v>
      </c>
      <c r="C20" s="1" t="s">
        <v>60</v>
      </c>
      <c r="D20" t="s">
        <v>6</v>
      </c>
    </row>
    <row r="21" spans="1:4" x14ac:dyDescent="0.15">
      <c r="A21" t="s">
        <v>61</v>
      </c>
      <c r="B21" s="1" t="s">
        <v>62</v>
      </c>
      <c r="C21" s="1" t="s">
        <v>63</v>
      </c>
      <c r="D21" t="s">
        <v>6</v>
      </c>
    </row>
    <row r="22" spans="1:4" x14ac:dyDescent="0.15">
      <c r="A22" t="s">
        <v>64</v>
      </c>
      <c r="B22" s="1" t="s">
        <v>65</v>
      </c>
      <c r="C22" s="1" t="s">
        <v>66</v>
      </c>
      <c r="D22" t="s">
        <v>6</v>
      </c>
    </row>
    <row r="23" spans="1:4" x14ac:dyDescent="0.15">
      <c r="A23" t="s">
        <v>67</v>
      </c>
      <c r="B23" s="1" t="s">
        <v>68</v>
      </c>
      <c r="C23" s="1" t="s">
        <v>69</v>
      </c>
      <c r="D23" t="s">
        <v>6</v>
      </c>
    </row>
    <row r="24" spans="1:4" x14ac:dyDescent="0.15">
      <c r="A24" t="s">
        <v>70</v>
      </c>
      <c r="B24" s="1" t="s">
        <v>71</v>
      </c>
      <c r="C24" s="1" t="s">
        <v>72</v>
      </c>
      <c r="D24" t="s">
        <v>6</v>
      </c>
    </row>
    <row r="25" spans="1:4" x14ac:dyDescent="0.15">
      <c r="A25" t="s">
        <v>73</v>
      </c>
      <c r="B25" s="1" t="s">
        <v>74</v>
      </c>
      <c r="C25" s="1" t="s">
        <v>75</v>
      </c>
      <c r="D25" t="s">
        <v>6</v>
      </c>
    </row>
    <row r="26" spans="1:4" x14ac:dyDescent="0.15">
      <c r="A26" t="s">
        <v>76</v>
      </c>
      <c r="B26" s="1" t="s">
        <v>77</v>
      </c>
      <c r="C26" s="1" t="s">
        <v>78</v>
      </c>
      <c r="D26" t="s">
        <v>6</v>
      </c>
    </row>
    <row r="27" spans="1:4" x14ac:dyDescent="0.15">
      <c r="A27" t="s">
        <v>79</v>
      </c>
      <c r="B27" s="1" t="s">
        <v>80</v>
      </c>
      <c r="C27" s="1" t="s">
        <v>81</v>
      </c>
      <c r="D27" t="s">
        <v>6</v>
      </c>
    </row>
    <row r="28" spans="1:4" x14ac:dyDescent="0.15">
      <c r="A28" t="s">
        <v>82</v>
      </c>
      <c r="B28" s="1" t="s">
        <v>83</v>
      </c>
      <c r="C28" s="1" t="s">
        <v>84</v>
      </c>
      <c r="D28" t="s">
        <v>6</v>
      </c>
    </row>
    <row r="29" spans="1:4" x14ac:dyDescent="0.15">
      <c r="A29" t="s">
        <v>85</v>
      </c>
      <c r="B29" s="1" t="s">
        <v>86</v>
      </c>
      <c r="C29" s="1" t="s">
        <v>87</v>
      </c>
      <c r="D29" t="s">
        <v>6</v>
      </c>
    </row>
    <row r="30" spans="1:4" x14ac:dyDescent="0.15">
      <c r="A30" t="s">
        <v>88</v>
      </c>
      <c r="B30" s="1" t="s">
        <v>89</v>
      </c>
      <c r="C30" s="1" t="s">
        <v>90</v>
      </c>
      <c r="D30" t="s">
        <v>6</v>
      </c>
    </row>
    <row r="31" spans="1:4" x14ac:dyDescent="0.15">
      <c r="A31" t="s">
        <v>91</v>
      </c>
      <c r="B31" s="1" t="s">
        <v>92</v>
      </c>
      <c r="C31" s="1" t="s">
        <v>93</v>
      </c>
      <c r="D31" t="s">
        <v>6</v>
      </c>
    </row>
    <row r="32" spans="1:4" x14ac:dyDescent="0.15">
      <c r="A32" t="s">
        <v>94</v>
      </c>
      <c r="B32" s="1" t="s">
        <v>95</v>
      </c>
      <c r="C32" s="1" t="s">
        <v>96</v>
      </c>
      <c r="D32" t="s">
        <v>6</v>
      </c>
    </row>
    <row r="33" spans="1:4" x14ac:dyDescent="0.15">
      <c r="A33" t="s">
        <v>97</v>
      </c>
      <c r="B33" s="1" t="s">
        <v>98</v>
      </c>
      <c r="C33" s="1" t="s">
        <v>99</v>
      </c>
      <c r="D33" t="s">
        <v>6</v>
      </c>
    </row>
    <row r="34" spans="1:4" x14ac:dyDescent="0.15">
      <c r="A34" t="s">
        <v>100</v>
      </c>
      <c r="B34" s="1" t="s">
        <v>101</v>
      </c>
      <c r="C34" s="1" t="s">
        <v>102</v>
      </c>
      <c r="D34" t="s">
        <v>6</v>
      </c>
    </row>
    <row r="35" spans="1:4" x14ac:dyDescent="0.15">
      <c r="A35" t="s">
        <v>103</v>
      </c>
      <c r="B35" s="1" t="s">
        <v>104</v>
      </c>
      <c r="C35" s="1" t="s">
        <v>105</v>
      </c>
      <c r="D35" t="s">
        <v>6</v>
      </c>
    </row>
    <row r="36" spans="1:4" x14ac:dyDescent="0.15">
      <c r="A36" t="s">
        <v>106</v>
      </c>
      <c r="B36" s="1" t="s">
        <v>107</v>
      </c>
      <c r="C36" s="1" t="s">
        <v>108</v>
      </c>
      <c r="D36" t="s">
        <v>6</v>
      </c>
    </row>
    <row r="37" spans="1:4" x14ac:dyDescent="0.15">
      <c r="A37" t="s">
        <v>109</v>
      </c>
      <c r="B37" s="1" t="s">
        <v>110</v>
      </c>
      <c r="C37" s="1" t="s">
        <v>111</v>
      </c>
      <c r="D37" t="s">
        <v>6</v>
      </c>
    </row>
    <row r="38" spans="1:4" x14ac:dyDescent="0.15">
      <c r="A38" t="s">
        <v>112</v>
      </c>
      <c r="B38" s="1" t="s">
        <v>113</v>
      </c>
      <c r="C38" s="1" t="s">
        <v>114</v>
      </c>
      <c r="D38" t="s">
        <v>6</v>
      </c>
    </row>
    <row r="39" spans="1:4" x14ac:dyDescent="0.15">
      <c r="A39" t="s">
        <v>115</v>
      </c>
      <c r="B39" s="1" t="s">
        <v>116</v>
      </c>
      <c r="C39" s="1" t="s">
        <v>117</v>
      </c>
      <c r="D39" t="s">
        <v>6</v>
      </c>
    </row>
    <row r="40" spans="1:4" x14ac:dyDescent="0.15">
      <c r="A40" t="s">
        <v>118</v>
      </c>
      <c r="B40" s="1" t="s">
        <v>119</v>
      </c>
      <c r="C40" s="1" t="s">
        <v>120</v>
      </c>
      <c r="D40" t="s">
        <v>6</v>
      </c>
    </row>
    <row r="41" spans="1:4" x14ac:dyDescent="0.15">
      <c r="A41" t="s">
        <v>121</v>
      </c>
      <c r="B41" s="1" t="s">
        <v>122</v>
      </c>
      <c r="C41" s="1" t="s">
        <v>123</v>
      </c>
      <c r="D41" t="s">
        <v>6</v>
      </c>
    </row>
    <row r="42" spans="1:4" x14ac:dyDescent="0.15">
      <c r="A42" t="s">
        <v>124</v>
      </c>
      <c r="B42" s="1" t="s">
        <v>125</v>
      </c>
      <c r="C42" s="1" t="s">
        <v>126</v>
      </c>
      <c r="D42" t="s">
        <v>6</v>
      </c>
    </row>
    <row r="43" spans="1:4" x14ac:dyDescent="0.15">
      <c r="A43" t="s">
        <v>127</v>
      </c>
      <c r="B43" s="1" t="s">
        <v>128</v>
      </c>
      <c r="C43" s="1" t="s">
        <v>129</v>
      </c>
      <c r="D43" t="s">
        <v>6</v>
      </c>
    </row>
    <row r="44" spans="1:4" x14ac:dyDescent="0.15">
      <c r="A44" t="s">
        <v>130</v>
      </c>
      <c r="B44">
        <v>-1.0006906324532701</v>
      </c>
      <c r="C44" s="1" t="s">
        <v>131</v>
      </c>
      <c r="D44" t="s">
        <v>132</v>
      </c>
    </row>
    <row r="45" spans="1:4" x14ac:dyDescent="0.15">
      <c r="A45" t="s">
        <v>133</v>
      </c>
      <c r="B45">
        <v>-1.0015045949482599</v>
      </c>
      <c r="C45" s="1" t="s">
        <v>134</v>
      </c>
      <c r="D45" t="s">
        <v>132</v>
      </c>
    </row>
    <row r="46" spans="1:4" x14ac:dyDescent="0.15">
      <c r="A46" t="s">
        <v>135</v>
      </c>
      <c r="B46">
        <v>-1.0049679864836201</v>
      </c>
      <c r="C46" s="1" t="s">
        <v>136</v>
      </c>
      <c r="D46" t="s">
        <v>132</v>
      </c>
    </row>
    <row r="47" spans="1:4" x14ac:dyDescent="0.15">
      <c r="A47" t="s">
        <v>137</v>
      </c>
      <c r="B47">
        <v>-1.00551792596915</v>
      </c>
      <c r="C47" s="1" t="s">
        <v>138</v>
      </c>
      <c r="D47" t="s">
        <v>132</v>
      </c>
    </row>
    <row r="48" spans="1:4" x14ac:dyDescent="0.15">
      <c r="A48" t="s">
        <v>139</v>
      </c>
      <c r="B48">
        <v>-1.0100015870266801</v>
      </c>
      <c r="C48" s="1" t="s">
        <v>140</v>
      </c>
      <c r="D48" t="s">
        <v>132</v>
      </c>
    </row>
    <row r="49" spans="1:4" x14ac:dyDescent="0.15">
      <c r="A49" t="s">
        <v>141</v>
      </c>
      <c r="B49">
        <v>-1.0138276774308499</v>
      </c>
      <c r="C49" s="1" t="s">
        <v>142</v>
      </c>
      <c r="D49" t="s">
        <v>132</v>
      </c>
    </row>
    <row r="50" spans="1:4" x14ac:dyDescent="0.15">
      <c r="A50" t="s">
        <v>143</v>
      </c>
      <c r="B50">
        <v>-1.01778616614448</v>
      </c>
      <c r="C50" s="1" t="s">
        <v>144</v>
      </c>
      <c r="D50" t="s">
        <v>132</v>
      </c>
    </row>
    <row r="51" spans="1:4" x14ac:dyDescent="0.15">
      <c r="A51" t="s">
        <v>145</v>
      </c>
      <c r="B51">
        <v>-1.02035581248708</v>
      </c>
      <c r="C51" s="1" t="s">
        <v>146</v>
      </c>
      <c r="D51" t="s">
        <v>132</v>
      </c>
    </row>
    <row r="52" spans="1:4" x14ac:dyDescent="0.15">
      <c r="A52" t="s">
        <v>147</v>
      </c>
      <c r="B52">
        <v>-1.0210602273084299</v>
      </c>
      <c r="C52" s="1" t="s">
        <v>148</v>
      </c>
      <c r="D52" t="s">
        <v>132</v>
      </c>
    </row>
    <row r="53" spans="1:4" x14ac:dyDescent="0.15">
      <c r="A53" t="s">
        <v>149</v>
      </c>
      <c r="B53">
        <v>-1.0219928335405299</v>
      </c>
      <c r="C53" s="1" t="s">
        <v>150</v>
      </c>
      <c r="D53" t="s">
        <v>132</v>
      </c>
    </row>
    <row r="54" spans="1:4" x14ac:dyDescent="0.15">
      <c r="A54" t="s">
        <v>151</v>
      </c>
      <c r="B54">
        <v>-1.0238446012048801</v>
      </c>
      <c r="C54" s="1" t="s">
        <v>152</v>
      </c>
      <c r="D54" t="s">
        <v>132</v>
      </c>
    </row>
    <row r="55" spans="1:4" x14ac:dyDescent="0.15">
      <c r="A55" t="s">
        <v>153</v>
      </c>
      <c r="B55">
        <v>-1.03643002659015</v>
      </c>
      <c r="C55" s="1" t="s">
        <v>154</v>
      </c>
      <c r="D55" t="s">
        <v>132</v>
      </c>
    </row>
    <row r="56" spans="1:4" x14ac:dyDescent="0.15">
      <c r="A56" t="s">
        <v>155</v>
      </c>
      <c r="B56">
        <v>-1.0372419694175801</v>
      </c>
      <c r="C56" s="1" t="s">
        <v>156</v>
      </c>
      <c r="D56" t="s">
        <v>132</v>
      </c>
    </row>
    <row r="57" spans="1:4" x14ac:dyDescent="0.15">
      <c r="A57" t="s">
        <v>157</v>
      </c>
      <c r="B57">
        <v>-1.0394871880212999</v>
      </c>
      <c r="C57" s="1" t="s">
        <v>158</v>
      </c>
      <c r="D57" t="s">
        <v>132</v>
      </c>
    </row>
    <row r="58" spans="1:4" x14ac:dyDescent="0.15">
      <c r="A58" t="s">
        <v>159</v>
      </c>
      <c r="B58">
        <v>-1.04189647091499</v>
      </c>
      <c r="C58" s="1" t="s">
        <v>160</v>
      </c>
      <c r="D58" t="s">
        <v>132</v>
      </c>
    </row>
    <row r="59" spans="1:4" x14ac:dyDescent="0.15">
      <c r="A59" t="s">
        <v>161</v>
      </c>
      <c r="B59">
        <v>-1.04256833619784</v>
      </c>
      <c r="C59" s="1" t="s">
        <v>162</v>
      </c>
      <c r="D59" t="s">
        <v>132</v>
      </c>
    </row>
    <row r="60" spans="1:4" x14ac:dyDescent="0.15">
      <c r="A60" t="s">
        <v>163</v>
      </c>
      <c r="B60">
        <v>-1.04283054081726</v>
      </c>
      <c r="C60" s="1" t="s">
        <v>164</v>
      </c>
      <c r="D60" t="s">
        <v>132</v>
      </c>
    </row>
    <row r="61" spans="1:4" x14ac:dyDescent="0.15">
      <c r="A61" t="s">
        <v>165</v>
      </c>
      <c r="B61">
        <v>-1.04420755073663</v>
      </c>
      <c r="C61" s="1" t="s">
        <v>166</v>
      </c>
      <c r="D61" t="s">
        <v>132</v>
      </c>
    </row>
    <row r="62" spans="1:4" x14ac:dyDescent="0.15">
      <c r="A62" t="s">
        <v>167</v>
      </c>
      <c r="B62">
        <v>-1.0442697416893101</v>
      </c>
      <c r="C62" s="1" t="s">
        <v>168</v>
      </c>
      <c r="D62" t="s">
        <v>132</v>
      </c>
    </row>
    <row r="63" spans="1:4" x14ac:dyDescent="0.15">
      <c r="A63" t="s">
        <v>169</v>
      </c>
      <c r="B63">
        <v>-1.0450319430662001</v>
      </c>
      <c r="C63" s="1" t="s">
        <v>170</v>
      </c>
      <c r="D63" t="s">
        <v>132</v>
      </c>
    </row>
    <row r="64" spans="1:4" x14ac:dyDescent="0.15">
      <c r="A64" t="s">
        <v>171</v>
      </c>
      <c r="B64">
        <v>-1.0523135460752799</v>
      </c>
      <c r="C64" s="1" t="s">
        <v>172</v>
      </c>
      <c r="D64" t="s">
        <v>132</v>
      </c>
    </row>
    <row r="65" spans="1:4" x14ac:dyDescent="0.15">
      <c r="A65" t="s">
        <v>173</v>
      </c>
      <c r="B65">
        <v>-1.0533992822653599</v>
      </c>
      <c r="C65" s="1" t="s">
        <v>174</v>
      </c>
      <c r="D65" t="s">
        <v>132</v>
      </c>
    </row>
    <row r="66" spans="1:4" x14ac:dyDescent="0.15">
      <c r="A66" t="s">
        <v>175</v>
      </c>
      <c r="B66">
        <v>-1.0536974165045301</v>
      </c>
      <c r="C66" s="1" t="s">
        <v>176</v>
      </c>
      <c r="D66" t="s">
        <v>132</v>
      </c>
    </row>
    <row r="67" spans="1:4" x14ac:dyDescent="0.15">
      <c r="A67" t="s">
        <v>177</v>
      </c>
      <c r="B67">
        <v>-1.05512109716725</v>
      </c>
      <c r="C67" s="1" t="s">
        <v>178</v>
      </c>
      <c r="D67" t="s">
        <v>132</v>
      </c>
    </row>
    <row r="68" spans="1:4" x14ac:dyDescent="0.15">
      <c r="A68" t="s">
        <v>179</v>
      </c>
      <c r="B68">
        <v>-1.0556898486024</v>
      </c>
      <c r="C68" s="1" t="s">
        <v>180</v>
      </c>
      <c r="D68" t="s">
        <v>132</v>
      </c>
    </row>
    <row r="69" spans="1:4" x14ac:dyDescent="0.15">
      <c r="A69" t="s">
        <v>181</v>
      </c>
      <c r="B69">
        <v>-1.0574919716987099</v>
      </c>
      <c r="C69" s="1" t="s">
        <v>182</v>
      </c>
      <c r="D69" t="s">
        <v>132</v>
      </c>
    </row>
    <row r="70" spans="1:4" x14ac:dyDescent="0.15">
      <c r="A70" t="s">
        <v>183</v>
      </c>
      <c r="B70">
        <v>-1.0592002392355899</v>
      </c>
      <c r="C70" s="1" t="s">
        <v>184</v>
      </c>
      <c r="D70" t="s">
        <v>132</v>
      </c>
    </row>
    <row r="71" spans="1:4" x14ac:dyDescent="0.15">
      <c r="A71" t="s">
        <v>185</v>
      </c>
      <c r="B71">
        <v>-1.0656951677834801</v>
      </c>
      <c r="C71" s="1" t="s">
        <v>186</v>
      </c>
      <c r="D71" t="s">
        <v>132</v>
      </c>
    </row>
    <row r="72" spans="1:4" x14ac:dyDescent="0.15">
      <c r="A72" t="s">
        <v>187</v>
      </c>
      <c r="B72">
        <v>-1.07268246282533</v>
      </c>
      <c r="C72" s="1" t="s">
        <v>188</v>
      </c>
      <c r="D72" t="s">
        <v>132</v>
      </c>
    </row>
    <row r="73" spans="1:4" x14ac:dyDescent="0.15">
      <c r="A73" t="s">
        <v>189</v>
      </c>
      <c r="B73">
        <v>-1.0748047285258799</v>
      </c>
      <c r="C73" s="1" t="s">
        <v>190</v>
      </c>
      <c r="D73" t="s">
        <v>132</v>
      </c>
    </row>
    <row r="74" spans="1:4" x14ac:dyDescent="0.15">
      <c r="A74" t="s">
        <v>191</v>
      </c>
      <c r="B74">
        <v>-1.0819243829766001</v>
      </c>
      <c r="C74" s="1" t="s">
        <v>192</v>
      </c>
      <c r="D74" t="s">
        <v>132</v>
      </c>
    </row>
    <row r="75" spans="1:4" x14ac:dyDescent="0.15">
      <c r="A75" t="s">
        <v>193</v>
      </c>
      <c r="B75">
        <v>-1.08272042189849</v>
      </c>
      <c r="C75" s="1" t="s">
        <v>194</v>
      </c>
      <c r="D75" t="s">
        <v>132</v>
      </c>
    </row>
    <row r="76" spans="1:4" x14ac:dyDescent="0.15">
      <c r="A76" t="s">
        <v>195</v>
      </c>
      <c r="B76">
        <v>-1.0853680043244101</v>
      </c>
      <c r="C76" s="1" t="s">
        <v>196</v>
      </c>
      <c r="D76" t="s">
        <v>132</v>
      </c>
    </row>
    <row r="77" spans="1:4" x14ac:dyDescent="0.15">
      <c r="A77" t="s">
        <v>197</v>
      </c>
      <c r="B77">
        <v>-1.08645012618746</v>
      </c>
      <c r="C77" s="1" t="s">
        <v>198</v>
      </c>
      <c r="D77" t="s">
        <v>132</v>
      </c>
    </row>
    <row r="78" spans="1:4" x14ac:dyDescent="0.15">
      <c r="A78" t="s">
        <v>199</v>
      </c>
      <c r="B78">
        <v>-1.08653056988038</v>
      </c>
      <c r="C78" s="1" t="s">
        <v>200</v>
      </c>
      <c r="D78" t="s">
        <v>132</v>
      </c>
    </row>
    <row r="79" spans="1:4" x14ac:dyDescent="0.15">
      <c r="A79" t="s">
        <v>201</v>
      </c>
      <c r="B79">
        <v>-1.0877809607421101</v>
      </c>
      <c r="C79" s="1" t="s">
        <v>202</v>
      </c>
      <c r="D79" t="s">
        <v>132</v>
      </c>
    </row>
    <row r="80" spans="1:4" x14ac:dyDescent="0.15">
      <c r="A80" t="s">
        <v>203</v>
      </c>
      <c r="B80">
        <v>-1.08989220917809</v>
      </c>
      <c r="C80" s="1" t="s">
        <v>204</v>
      </c>
      <c r="D80" t="s">
        <v>132</v>
      </c>
    </row>
    <row r="81" spans="1:4" x14ac:dyDescent="0.15">
      <c r="A81" t="s">
        <v>205</v>
      </c>
      <c r="B81">
        <v>-1.09002124809273</v>
      </c>
      <c r="C81" s="1" t="s">
        <v>206</v>
      </c>
      <c r="D81" t="s">
        <v>132</v>
      </c>
    </row>
    <row r="82" spans="1:4" x14ac:dyDescent="0.15">
      <c r="A82" t="s">
        <v>207</v>
      </c>
      <c r="B82">
        <v>-1.09004867548817</v>
      </c>
      <c r="C82" s="1" t="s">
        <v>208</v>
      </c>
      <c r="D82" t="s">
        <v>132</v>
      </c>
    </row>
    <row r="83" spans="1:4" x14ac:dyDescent="0.15">
      <c r="A83" t="s">
        <v>209</v>
      </c>
      <c r="B83">
        <v>-1.0959489853883699</v>
      </c>
      <c r="C83" s="1" t="s">
        <v>210</v>
      </c>
      <c r="D83" t="s">
        <v>132</v>
      </c>
    </row>
    <row r="84" spans="1:4" x14ac:dyDescent="0.15">
      <c r="A84" t="s">
        <v>211</v>
      </c>
      <c r="B84">
        <v>-1.1086788333544</v>
      </c>
      <c r="C84" s="1" t="s">
        <v>212</v>
      </c>
      <c r="D84" t="s">
        <v>132</v>
      </c>
    </row>
    <row r="85" spans="1:4" x14ac:dyDescent="0.15">
      <c r="A85" t="s">
        <v>213</v>
      </c>
      <c r="B85">
        <v>-1.1141055752105899</v>
      </c>
      <c r="C85" s="1" t="s">
        <v>214</v>
      </c>
      <c r="D85" t="s">
        <v>132</v>
      </c>
    </row>
    <row r="86" spans="1:4" x14ac:dyDescent="0.15">
      <c r="A86" t="s">
        <v>215</v>
      </c>
      <c r="B86">
        <v>-1.11723138368893</v>
      </c>
      <c r="C86" s="1" t="s">
        <v>216</v>
      </c>
      <c r="D86" t="s">
        <v>132</v>
      </c>
    </row>
    <row r="87" spans="1:4" x14ac:dyDescent="0.15">
      <c r="A87" t="s">
        <v>217</v>
      </c>
      <c r="B87">
        <v>-1.11792690128549</v>
      </c>
      <c r="C87" s="1" t="s">
        <v>218</v>
      </c>
      <c r="D87" t="s">
        <v>132</v>
      </c>
    </row>
    <row r="88" spans="1:4" x14ac:dyDescent="0.15">
      <c r="A88" t="s">
        <v>219</v>
      </c>
      <c r="B88">
        <v>-1.1181984634709099</v>
      </c>
      <c r="C88" s="1" t="s">
        <v>220</v>
      </c>
      <c r="D88" t="s">
        <v>132</v>
      </c>
    </row>
    <row r="89" spans="1:4" x14ac:dyDescent="0.15">
      <c r="A89" t="s">
        <v>221</v>
      </c>
      <c r="B89">
        <v>-1.1246892232387899</v>
      </c>
      <c r="C89" s="1" t="s">
        <v>222</v>
      </c>
      <c r="D89" t="s">
        <v>132</v>
      </c>
    </row>
    <row r="90" spans="1:4" x14ac:dyDescent="0.15">
      <c r="A90" t="s">
        <v>223</v>
      </c>
      <c r="B90">
        <v>-1.1294899020276701</v>
      </c>
      <c r="C90" s="1" t="s">
        <v>224</v>
      </c>
      <c r="D90" t="s">
        <v>132</v>
      </c>
    </row>
    <row r="91" spans="1:4" x14ac:dyDescent="0.15">
      <c r="A91" t="s">
        <v>225</v>
      </c>
      <c r="B91">
        <v>-1.1315895880200999</v>
      </c>
      <c r="C91" s="1" t="s">
        <v>226</v>
      </c>
      <c r="D91" t="s">
        <v>132</v>
      </c>
    </row>
    <row r="92" spans="1:4" x14ac:dyDescent="0.15">
      <c r="A92" t="s">
        <v>227</v>
      </c>
      <c r="B92">
        <v>-1.13305242819206</v>
      </c>
      <c r="C92" s="1" t="s">
        <v>228</v>
      </c>
      <c r="D92" t="s">
        <v>132</v>
      </c>
    </row>
    <row r="93" spans="1:4" x14ac:dyDescent="0.15">
      <c r="A93" t="s">
        <v>229</v>
      </c>
      <c r="B93">
        <v>-1.13410866272263</v>
      </c>
      <c r="C93" s="1" t="s">
        <v>230</v>
      </c>
      <c r="D93" t="s">
        <v>132</v>
      </c>
    </row>
    <row r="94" spans="1:4" x14ac:dyDescent="0.15">
      <c r="A94" t="s">
        <v>231</v>
      </c>
      <c r="B94">
        <v>-1.1341753457830701</v>
      </c>
      <c r="C94" s="1" t="s">
        <v>232</v>
      </c>
      <c r="D94" t="s">
        <v>132</v>
      </c>
    </row>
    <row r="95" spans="1:4" x14ac:dyDescent="0.15">
      <c r="A95" t="s">
        <v>233</v>
      </c>
      <c r="B95">
        <v>-1.13657686528519</v>
      </c>
      <c r="C95" s="1" t="s">
        <v>234</v>
      </c>
      <c r="D95" t="s">
        <v>132</v>
      </c>
    </row>
    <row r="96" spans="1:4" x14ac:dyDescent="0.15">
      <c r="A96" t="s">
        <v>235</v>
      </c>
      <c r="B96">
        <v>-1.1401641943129099</v>
      </c>
      <c r="C96" s="1" t="s">
        <v>236</v>
      </c>
      <c r="D96" t="s">
        <v>132</v>
      </c>
    </row>
    <row r="97" spans="1:4" x14ac:dyDescent="0.15">
      <c r="A97" t="s">
        <v>237</v>
      </c>
      <c r="B97">
        <v>-1.1449206287656699</v>
      </c>
      <c r="C97" s="1" t="s">
        <v>238</v>
      </c>
      <c r="D97" t="s">
        <v>132</v>
      </c>
    </row>
    <row r="98" spans="1:4" x14ac:dyDescent="0.15">
      <c r="A98" t="s">
        <v>239</v>
      </c>
      <c r="B98">
        <v>-1.1463067108041001</v>
      </c>
      <c r="C98" s="1" t="s">
        <v>240</v>
      </c>
      <c r="D98" t="s">
        <v>132</v>
      </c>
    </row>
    <row r="99" spans="1:4" x14ac:dyDescent="0.15">
      <c r="A99" t="s">
        <v>241</v>
      </c>
      <c r="B99">
        <v>-1.1504155254480799</v>
      </c>
      <c r="C99" s="1" t="s">
        <v>242</v>
      </c>
      <c r="D99" t="s">
        <v>132</v>
      </c>
    </row>
    <row r="100" spans="1:4" x14ac:dyDescent="0.15">
      <c r="A100" t="s">
        <v>243</v>
      </c>
      <c r="B100">
        <v>-1.15138347531427</v>
      </c>
      <c r="C100" s="1" t="s">
        <v>244</v>
      </c>
      <c r="D100" t="s">
        <v>132</v>
      </c>
    </row>
    <row r="101" spans="1:4" x14ac:dyDescent="0.15">
      <c r="A101" t="s">
        <v>245</v>
      </c>
      <c r="B101">
        <v>-1.1528873909128901</v>
      </c>
      <c r="C101" s="1" t="s">
        <v>246</v>
      </c>
      <c r="D101" t="s">
        <v>132</v>
      </c>
    </row>
    <row r="102" spans="1:4" x14ac:dyDescent="0.15">
      <c r="A102" t="s">
        <v>247</v>
      </c>
      <c r="B102">
        <v>-1.16345121871546</v>
      </c>
      <c r="C102" s="1" t="s">
        <v>248</v>
      </c>
      <c r="D102" t="s">
        <v>132</v>
      </c>
    </row>
    <row r="103" spans="1:4" x14ac:dyDescent="0.15">
      <c r="A103" t="s">
        <v>249</v>
      </c>
      <c r="B103">
        <v>-1.16388540879689</v>
      </c>
      <c r="C103" s="1" t="s">
        <v>250</v>
      </c>
      <c r="D103" t="s">
        <v>132</v>
      </c>
    </row>
    <row r="104" spans="1:4" x14ac:dyDescent="0.15">
      <c r="A104" t="s">
        <v>251</v>
      </c>
      <c r="B104">
        <v>-1.1657012238591</v>
      </c>
      <c r="C104" s="1" t="s">
        <v>252</v>
      </c>
      <c r="D104" t="s">
        <v>132</v>
      </c>
    </row>
    <row r="105" spans="1:4" x14ac:dyDescent="0.15">
      <c r="A105" t="s">
        <v>253</v>
      </c>
      <c r="B105">
        <v>-1.16680063398237</v>
      </c>
      <c r="C105" s="1" t="s">
        <v>254</v>
      </c>
      <c r="D105" t="s">
        <v>132</v>
      </c>
    </row>
    <row r="106" spans="1:4" x14ac:dyDescent="0.15">
      <c r="A106" t="s">
        <v>255</v>
      </c>
      <c r="B106">
        <v>-1.16782746321677</v>
      </c>
      <c r="C106" s="1" t="s">
        <v>256</v>
      </c>
      <c r="D106" t="s">
        <v>132</v>
      </c>
    </row>
    <row r="107" spans="1:4" x14ac:dyDescent="0.15">
      <c r="A107" t="s">
        <v>257</v>
      </c>
      <c r="B107">
        <v>-1.1707124227729</v>
      </c>
      <c r="C107" s="1" t="s">
        <v>258</v>
      </c>
      <c r="D107" t="s">
        <v>132</v>
      </c>
    </row>
    <row r="108" spans="1:4" x14ac:dyDescent="0.15">
      <c r="A108" t="s">
        <v>259</v>
      </c>
      <c r="B108">
        <v>-1.17218703510264</v>
      </c>
      <c r="C108" s="1" t="s">
        <v>260</v>
      </c>
      <c r="D108" t="s">
        <v>132</v>
      </c>
    </row>
    <row r="109" spans="1:4" x14ac:dyDescent="0.15">
      <c r="A109" t="s">
        <v>261</v>
      </c>
      <c r="B109">
        <v>-1.17302797905394</v>
      </c>
      <c r="C109" s="1" t="s">
        <v>262</v>
      </c>
      <c r="D109" t="s">
        <v>132</v>
      </c>
    </row>
    <row r="110" spans="1:4" x14ac:dyDescent="0.15">
      <c r="A110" t="s">
        <v>263</v>
      </c>
      <c r="B110">
        <v>-1.17933423635296</v>
      </c>
      <c r="C110" s="1" t="s">
        <v>264</v>
      </c>
      <c r="D110" t="s">
        <v>132</v>
      </c>
    </row>
    <row r="111" spans="1:4" x14ac:dyDescent="0.15">
      <c r="A111" t="s">
        <v>265</v>
      </c>
      <c r="B111">
        <v>-1.1797751459283601</v>
      </c>
      <c r="C111" s="1" t="s">
        <v>266</v>
      </c>
      <c r="D111" t="s">
        <v>132</v>
      </c>
    </row>
    <row r="112" spans="1:4" x14ac:dyDescent="0.15">
      <c r="A112" t="s">
        <v>267</v>
      </c>
      <c r="B112">
        <v>-1.1832856683836299</v>
      </c>
      <c r="C112" s="1" t="s">
        <v>268</v>
      </c>
      <c r="D112" t="s">
        <v>132</v>
      </c>
    </row>
    <row r="113" spans="1:4" x14ac:dyDescent="0.15">
      <c r="A113" t="s">
        <v>269</v>
      </c>
      <c r="B113">
        <v>-1.1882621761990699</v>
      </c>
      <c r="C113" s="1" t="s">
        <v>270</v>
      </c>
      <c r="D113" t="s">
        <v>132</v>
      </c>
    </row>
    <row r="114" spans="1:4" x14ac:dyDescent="0.15">
      <c r="A114" t="s">
        <v>271</v>
      </c>
      <c r="B114">
        <v>-1.18966595626446</v>
      </c>
      <c r="C114" s="1" t="s">
        <v>272</v>
      </c>
      <c r="D114" t="s">
        <v>132</v>
      </c>
    </row>
    <row r="115" spans="1:4" x14ac:dyDescent="0.15">
      <c r="A115" t="s">
        <v>273</v>
      </c>
      <c r="B115">
        <v>-1.1904261741787301</v>
      </c>
      <c r="C115" s="1" t="s">
        <v>274</v>
      </c>
      <c r="D115" t="s">
        <v>132</v>
      </c>
    </row>
    <row r="116" spans="1:4" x14ac:dyDescent="0.15">
      <c r="A116" t="s">
        <v>275</v>
      </c>
      <c r="B116">
        <v>-1.1905694636566899</v>
      </c>
      <c r="C116" s="1" t="s">
        <v>276</v>
      </c>
      <c r="D116" t="s">
        <v>132</v>
      </c>
    </row>
    <row r="117" spans="1:4" x14ac:dyDescent="0.15">
      <c r="A117" t="s">
        <v>277</v>
      </c>
      <c r="B117">
        <v>-1.19120257736017</v>
      </c>
      <c r="C117" s="1" t="s">
        <v>278</v>
      </c>
      <c r="D117" t="s">
        <v>132</v>
      </c>
    </row>
    <row r="118" spans="1:4" x14ac:dyDescent="0.15">
      <c r="A118" t="s">
        <v>279</v>
      </c>
      <c r="B118">
        <v>-1.2004759677241299</v>
      </c>
      <c r="C118" s="1" t="s">
        <v>280</v>
      </c>
      <c r="D118" t="s">
        <v>132</v>
      </c>
    </row>
    <row r="119" spans="1:4" x14ac:dyDescent="0.15">
      <c r="A119" t="s">
        <v>281</v>
      </c>
      <c r="B119">
        <v>-1.20122702126724</v>
      </c>
      <c r="C119" s="1" t="s">
        <v>282</v>
      </c>
      <c r="D119" t="s">
        <v>132</v>
      </c>
    </row>
    <row r="120" spans="1:4" x14ac:dyDescent="0.15">
      <c r="A120" t="s">
        <v>283</v>
      </c>
      <c r="B120">
        <v>-1.2018833855362001</v>
      </c>
      <c r="C120" s="1" t="s">
        <v>284</v>
      </c>
      <c r="D120" t="s">
        <v>132</v>
      </c>
    </row>
    <row r="121" spans="1:4" x14ac:dyDescent="0.15">
      <c r="A121" t="s">
        <v>285</v>
      </c>
      <c r="B121">
        <v>-1.2050396832555601</v>
      </c>
      <c r="C121" s="1" t="s">
        <v>286</v>
      </c>
      <c r="D121" t="s">
        <v>132</v>
      </c>
    </row>
    <row r="122" spans="1:4" x14ac:dyDescent="0.15">
      <c r="A122" t="s">
        <v>287</v>
      </c>
      <c r="B122">
        <v>-1.2093071834243601</v>
      </c>
      <c r="C122" s="1" t="s">
        <v>288</v>
      </c>
      <c r="D122" t="s">
        <v>132</v>
      </c>
    </row>
    <row r="123" spans="1:4" x14ac:dyDescent="0.15">
      <c r="A123" t="s">
        <v>289</v>
      </c>
      <c r="B123">
        <v>-1.2118112784338</v>
      </c>
      <c r="C123" s="1" t="s">
        <v>290</v>
      </c>
      <c r="D123" t="s">
        <v>132</v>
      </c>
    </row>
    <row r="124" spans="1:4" x14ac:dyDescent="0.15">
      <c r="A124" t="s">
        <v>291</v>
      </c>
      <c r="B124">
        <v>-1.2150075966548</v>
      </c>
      <c r="C124" s="1" t="s">
        <v>292</v>
      </c>
      <c r="D124" t="s">
        <v>132</v>
      </c>
    </row>
    <row r="125" spans="1:4" x14ac:dyDescent="0.15">
      <c r="A125" t="s">
        <v>293</v>
      </c>
      <c r="B125">
        <v>-1.21828912717668</v>
      </c>
      <c r="C125" s="1" t="s">
        <v>294</v>
      </c>
      <c r="D125" t="s">
        <v>132</v>
      </c>
    </row>
    <row r="126" spans="1:4" x14ac:dyDescent="0.15">
      <c r="A126" t="s">
        <v>295</v>
      </c>
      <c r="B126">
        <v>-1.22246222710871</v>
      </c>
      <c r="C126" s="1" t="s">
        <v>296</v>
      </c>
      <c r="D126" t="s">
        <v>132</v>
      </c>
    </row>
    <row r="127" spans="1:4" x14ac:dyDescent="0.15">
      <c r="A127" t="s">
        <v>297</v>
      </c>
      <c r="B127">
        <v>-1.2228724252608101</v>
      </c>
      <c r="C127" s="1" t="s">
        <v>298</v>
      </c>
      <c r="D127" t="s">
        <v>132</v>
      </c>
    </row>
    <row r="128" spans="1:4" x14ac:dyDescent="0.15">
      <c r="A128" t="s">
        <v>299</v>
      </c>
      <c r="B128">
        <v>-1.22559169497816</v>
      </c>
      <c r="C128" s="1" t="s">
        <v>300</v>
      </c>
      <c r="D128" t="s">
        <v>132</v>
      </c>
    </row>
    <row r="129" spans="1:4" x14ac:dyDescent="0.15">
      <c r="A129" t="s">
        <v>301</v>
      </c>
      <c r="B129">
        <v>-1.25034255380043</v>
      </c>
      <c r="C129" s="1" t="s">
        <v>302</v>
      </c>
      <c r="D129" t="s">
        <v>132</v>
      </c>
    </row>
    <row r="130" spans="1:4" x14ac:dyDescent="0.15">
      <c r="A130" t="s">
        <v>303</v>
      </c>
      <c r="B130">
        <v>-1.2582331210494899</v>
      </c>
      <c r="C130" s="1" t="s">
        <v>304</v>
      </c>
      <c r="D130" t="s">
        <v>132</v>
      </c>
    </row>
    <row r="131" spans="1:4" x14ac:dyDescent="0.15">
      <c r="A131" t="s">
        <v>305</v>
      </c>
      <c r="B131">
        <v>-1.26495808816663</v>
      </c>
      <c r="C131" s="1" t="s">
        <v>306</v>
      </c>
      <c r="D131" t="s">
        <v>132</v>
      </c>
    </row>
    <row r="132" spans="1:4" x14ac:dyDescent="0.15">
      <c r="A132" t="s">
        <v>307</v>
      </c>
      <c r="B132">
        <v>-1.2730460267832999</v>
      </c>
      <c r="C132" s="1" t="s">
        <v>308</v>
      </c>
      <c r="D132" t="s">
        <v>132</v>
      </c>
    </row>
    <row r="133" spans="1:4" x14ac:dyDescent="0.15">
      <c r="A133" t="s">
        <v>309</v>
      </c>
      <c r="B133">
        <v>-1.2742578052021001</v>
      </c>
      <c r="C133" s="1" t="s">
        <v>310</v>
      </c>
      <c r="D133" t="s">
        <v>132</v>
      </c>
    </row>
    <row r="134" spans="1:4" x14ac:dyDescent="0.15">
      <c r="A134" t="s">
        <v>311</v>
      </c>
      <c r="B134">
        <v>-1.2782797945427899</v>
      </c>
      <c r="C134" s="1" t="s">
        <v>312</v>
      </c>
      <c r="D134" t="s">
        <v>132</v>
      </c>
    </row>
    <row r="135" spans="1:4" x14ac:dyDescent="0.15">
      <c r="A135" t="s">
        <v>313</v>
      </c>
      <c r="B135">
        <v>-1.28131737181487</v>
      </c>
      <c r="C135" s="1" t="s">
        <v>314</v>
      </c>
      <c r="D135" t="s">
        <v>132</v>
      </c>
    </row>
    <row r="136" spans="1:4" x14ac:dyDescent="0.15">
      <c r="A136" t="s">
        <v>315</v>
      </c>
      <c r="B136">
        <v>-1.2818658517318999</v>
      </c>
      <c r="C136" s="1" t="s">
        <v>316</v>
      </c>
      <c r="D136" t="s">
        <v>132</v>
      </c>
    </row>
    <row r="137" spans="1:4" x14ac:dyDescent="0.15">
      <c r="A137" t="s">
        <v>317</v>
      </c>
      <c r="B137">
        <v>-1.2819713416395</v>
      </c>
      <c r="C137" s="1" t="s">
        <v>318</v>
      </c>
      <c r="D137" t="s">
        <v>132</v>
      </c>
    </row>
    <row r="138" spans="1:4" x14ac:dyDescent="0.15">
      <c r="A138" t="s">
        <v>319</v>
      </c>
      <c r="B138">
        <v>-1.28304732681217</v>
      </c>
      <c r="C138" s="1" t="s">
        <v>320</v>
      </c>
      <c r="D138" t="s">
        <v>132</v>
      </c>
    </row>
    <row r="139" spans="1:4" x14ac:dyDescent="0.15">
      <c r="A139" t="s">
        <v>321</v>
      </c>
      <c r="B139">
        <v>-1.28324888208481</v>
      </c>
      <c r="C139" s="1" t="s">
        <v>322</v>
      </c>
      <c r="D139" t="s">
        <v>132</v>
      </c>
    </row>
    <row r="140" spans="1:4" x14ac:dyDescent="0.15">
      <c r="A140" t="s">
        <v>323</v>
      </c>
      <c r="B140">
        <v>-1.2874547371968299</v>
      </c>
      <c r="C140" s="1" t="s">
        <v>324</v>
      </c>
      <c r="D140" t="s">
        <v>132</v>
      </c>
    </row>
    <row r="141" spans="1:4" x14ac:dyDescent="0.15">
      <c r="A141" t="s">
        <v>325</v>
      </c>
      <c r="B141">
        <v>-1.2881471617964599</v>
      </c>
      <c r="C141" s="1" t="s">
        <v>326</v>
      </c>
      <c r="D141" t="s">
        <v>132</v>
      </c>
    </row>
    <row r="142" spans="1:4" x14ac:dyDescent="0.15">
      <c r="A142" t="s">
        <v>327</v>
      </c>
      <c r="B142">
        <v>-1.2904572670810901</v>
      </c>
      <c r="C142" s="1" t="s">
        <v>328</v>
      </c>
      <c r="D142" t="s">
        <v>132</v>
      </c>
    </row>
    <row r="143" spans="1:4" x14ac:dyDescent="0.15">
      <c r="A143" t="s">
        <v>329</v>
      </c>
      <c r="B143">
        <v>-1.2991568753918901</v>
      </c>
      <c r="C143" s="1" t="s">
        <v>330</v>
      </c>
      <c r="D143" t="s">
        <v>132</v>
      </c>
    </row>
    <row r="144" spans="1:4" x14ac:dyDescent="0.15">
      <c r="A144" t="s">
        <v>331</v>
      </c>
      <c r="B144">
        <v>-1.30172219555671</v>
      </c>
      <c r="C144" s="1" t="s">
        <v>332</v>
      </c>
      <c r="D144" t="s">
        <v>132</v>
      </c>
    </row>
    <row r="145" spans="1:4" x14ac:dyDescent="0.15">
      <c r="A145" t="s">
        <v>333</v>
      </c>
      <c r="B145">
        <v>-1.3086697878662099</v>
      </c>
      <c r="C145" s="1" t="s">
        <v>334</v>
      </c>
      <c r="D145" t="s">
        <v>132</v>
      </c>
    </row>
    <row r="146" spans="1:4" x14ac:dyDescent="0.15">
      <c r="A146" t="s">
        <v>335</v>
      </c>
      <c r="B146">
        <v>-1.3119391171559001</v>
      </c>
      <c r="C146" s="1" t="s">
        <v>336</v>
      </c>
      <c r="D146" t="s">
        <v>132</v>
      </c>
    </row>
    <row r="147" spans="1:4" x14ac:dyDescent="0.15">
      <c r="A147" t="s">
        <v>337</v>
      </c>
      <c r="B147">
        <v>-1.3135074542974099</v>
      </c>
      <c r="C147" s="1" t="s">
        <v>338</v>
      </c>
      <c r="D147" t="s">
        <v>132</v>
      </c>
    </row>
    <row r="148" spans="1:4" x14ac:dyDescent="0.15">
      <c r="A148" t="s">
        <v>339</v>
      </c>
      <c r="B148">
        <v>-1.32065457417384</v>
      </c>
      <c r="C148" s="1" t="s">
        <v>340</v>
      </c>
      <c r="D148" t="s">
        <v>132</v>
      </c>
    </row>
    <row r="149" spans="1:4" x14ac:dyDescent="0.15">
      <c r="A149" t="s">
        <v>341</v>
      </c>
      <c r="B149">
        <v>-1.32552449153327</v>
      </c>
      <c r="C149" s="1" t="s">
        <v>342</v>
      </c>
      <c r="D149" t="s">
        <v>132</v>
      </c>
    </row>
    <row r="150" spans="1:4" x14ac:dyDescent="0.15">
      <c r="A150" t="s">
        <v>343</v>
      </c>
      <c r="B150">
        <v>-1.3286109047336201</v>
      </c>
      <c r="C150" s="1" t="s">
        <v>344</v>
      </c>
      <c r="D150" t="s">
        <v>132</v>
      </c>
    </row>
    <row r="151" spans="1:4" x14ac:dyDescent="0.15">
      <c r="A151" t="s">
        <v>345</v>
      </c>
      <c r="B151">
        <v>-1.3308163228741601</v>
      </c>
      <c r="C151" s="1" t="s">
        <v>346</v>
      </c>
      <c r="D151" t="s">
        <v>132</v>
      </c>
    </row>
    <row r="152" spans="1:4" x14ac:dyDescent="0.15">
      <c r="A152" t="s">
        <v>347</v>
      </c>
      <c r="B152">
        <v>-1.3342151004773899</v>
      </c>
      <c r="C152" s="1" t="s">
        <v>348</v>
      </c>
      <c r="D152" t="s">
        <v>132</v>
      </c>
    </row>
    <row r="153" spans="1:4" x14ac:dyDescent="0.15">
      <c r="A153" t="s">
        <v>349</v>
      </c>
      <c r="B153">
        <v>-1.3415371516824399</v>
      </c>
      <c r="C153" s="1" t="s">
        <v>350</v>
      </c>
      <c r="D153" t="s">
        <v>132</v>
      </c>
    </row>
    <row r="154" spans="1:4" x14ac:dyDescent="0.15">
      <c r="A154" t="s">
        <v>351</v>
      </c>
      <c r="B154">
        <v>-1.3447100137994501</v>
      </c>
      <c r="C154" s="1" t="s">
        <v>352</v>
      </c>
      <c r="D154" t="s">
        <v>132</v>
      </c>
    </row>
    <row r="155" spans="1:4" x14ac:dyDescent="0.15">
      <c r="A155" t="s">
        <v>353</v>
      </c>
      <c r="B155">
        <v>-1.34720020217005</v>
      </c>
      <c r="C155" s="1" t="s">
        <v>354</v>
      </c>
      <c r="D155" t="s">
        <v>132</v>
      </c>
    </row>
    <row r="156" spans="1:4" x14ac:dyDescent="0.15">
      <c r="A156" t="s">
        <v>355</v>
      </c>
      <c r="B156">
        <v>-1.36172327584606</v>
      </c>
      <c r="C156" s="1" t="s">
        <v>356</v>
      </c>
      <c r="D156" t="s">
        <v>132</v>
      </c>
    </row>
    <row r="157" spans="1:4" x14ac:dyDescent="0.15">
      <c r="A157" t="s">
        <v>357</v>
      </c>
      <c r="B157">
        <v>-1.3660458746082</v>
      </c>
      <c r="C157" s="1" t="s">
        <v>358</v>
      </c>
      <c r="D157" t="s">
        <v>132</v>
      </c>
    </row>
    <row r="158" spans="1:4" x14ac:dyDescent="0.15">
      <c r="A158" t="s">
        <v>359</v>
      </c>
      <c r="B158">
        <v>-1.37376741554212</v>
      </c>
      <c r="C158" s="1" t="s">
        <v>360</v>
      </c>
      <c r="D158" t="s">
        <v>132</v>
      </c>
    </row>
    <row r="159" spans="1:4" x14ac:dyDescent="0.15">
      <c r="A159" t="s">
        <v>361</v>
      </c>
      <c r="B159">
        <v>-1.3752007693102</v>
      </c>
      <c r="C159" s="1" t="s">
        <v>362</v>
      </c>
      <c r="D159" t="s">
        <v>132</v>
      </c>
    </row>
    <row r="160" spans="1:4" x14ac:dyDescent="0.15">
      <c r="A160" t="s">
        <v>363</v>
      </c>
      <c r="B160">
        <v>-1.3887283423505701</v>
      </c>
      <c r="C160" s="1" t="s">
        <v>364</v>
      </c>
      <c r="D160" t="s">
        <v>132</v>
      </c>
    </row>
    <row r="161" spans="1:4" x14ac:dyDescent="0.15">
      <c r="A161" t="s">
        <v>365</v>
      </c>
      <c r="B161">
        <v>-1.4051272901788401</v>
      </c>
      <c r="C161" s="1" t="s">
        <v>366</v>
      </c>
      <c r="D161" t="s">
        <v>132</v>
      </c>
    </row>
    <row r="162" spans="1:4" x14ac:dyDescent="0.15">
      <c r="A162" t="s">
        <v>367</v>
      </c>
      <c r="B162">
        <v>-1.42006063329763</v>
      </c>
      <c r="C162" s="1" t="s">
        <v>368</v>
      </c>
      <c r="D162" t="s">
        <v>132</v>
      </c>
    </row>
    <row r="163" spans="1:4" x14ac:dyDescent="0.15">
      <c r="A163" t="s">
        <v>369</v>
      </c>
      <c r="B163">
        <v>-1.42011637464919</v>
      </c>
      <c r="C163" s="1" t="s">
        <v>370</v>
      </c>
      <c r="D163" t="s">
        <v>132</v>
      </c>
    </row>
    <row r="164" spans="1:4" x14ac:dyDescent="0.15">
      <c r="A164" t="s">
        <v>371</v>
      </c>
      <c r="B164">
        <v>-1.4286471005835699</v>
      </c>
      <c r="C164" s="1" t="s">
        <v>372</v>
      </c>
      <c r="D164" t="s">
        <v>132</v>
      </c>
    </row>
    <row r="165" spans="1:4" x14ac:dyDescent="0.15">
      <c r="A165" t="s">
        <v>373</v>
      </c>
      <c r="B165">
        <v>-1.4560058805298699</v>
      </c>
      <c r="C165" s="1" t="s">
        <v>374</v>
      </c>
      <c r="D165" t="s">
        <v>132</v>
      </c>
    </row>
    <row r="166" spans="1:4" x14ac:dyDescent="0.15">
      <c r="A166" t="s">
        <v>375</v>
      </c>
      <c r="B166">
        <v>-1.45687390347196</v>
      </c>
      <c r="C166" s="1" t="s">
        <v>376</v>
      </c>
      <c r="D166" t="s">
        <v>132</v>
      </c>
    </row>
    <row r="167" spans="1:4" x14ac:dyDescent="0.15">
      <c r="A167" t="s">
        <v>377</v>
      </c>
      <c r="B167">
        <v>-1.4569160031616499</v>
      </c>
      <c r="C167" s="1" t="s">
        <v>378</v>
      </c>
      <c r="D167" t="s">
        <v>132</v>
      </c>
    </row>
    <row r="168" spans="1:4" x14ac:dyDescent="0.15">
      <c r="A168" t="s">
        <v>379</v>
      </c>
      <c r="B168">
        <v>-1.45950200579654</v>
      </c>
      <c r="C168" s="1" t="s">
        <v>380</v>
      </c>
      <c r="D168" t="s">
        <v>132</v>
      </c>
    </row>
    <row r="169" spans="1:4" x14ac:dyDescent="0.15">
      <c r="A169" t="s">
        <v>381</v>
      </c>
      <c r="B169">
        <v>-1.4631306219795499</v>
      </c>
      <c r="C169" s="1" t="s">
        <v>382</v>
      </c>
      <c r="D169" t="s">
        <v>132</v>
      </c>
    </row>
    <row r="170" spans="1:4" x14ac:dyDescent="0.15">
      <c r="A170" t="s">
        <v>383</v>
      </c>
      <c r="B170">
        <v>-1.4675853695540699</v>
      </c>
      <c r="C170" s="1" t="s">
        <v>384</v>
      </c>
      <c r="D170" t="s">
        <v>132</v>
      </c>
    </row>
    <row r="171" spans="1:4" x14ac:dyDescent="0.15">
      <c r="A171" t="s">
        <v>385</v>
      </c>
      <c r="B171">
        <v>-1.4681411017494901</v>
      </c>
      <c r="C171" s="1" t="s">
        <v>386</v>
      </c>
      <c r="D171" t="s">
        <v>132</v>
      </c>
    </row>
    <row r="172" spans="1:4" x14ac:dyDescent="0.15">
      <c r="A172" t="s">
        <v>387</v>
      </c>
      <c r="B172">
        <v>-1.4720618828815299</v>
      </c>
      <c r="C172" s="1" t="s">
        <v>388</v>
      </c>
      <c r="D172" t="s">
        <v>132</v>
      </c>
    </row>
    <row r="173" spans="1:4" x14ac:dyDescent="0.15">
      <c r="A173" t="s">
        <v>389</v>
      </c>
      <c r="B173">
        <v>-1.47892750591339</v>
      </c>
      <c r="C173" s="1" t="s">
        <v>390</v>
      </c>
      <c r="D173" t="s">
        <v>132</v>
      </c>
    </row>
    <row r="174" spans="1:4" x14ac:dyDescent="0.15">
      <c r="A174" t="s">
        <v>391</v>
      </c>
      <c r="B174">
        <v>-1.4880854135033099</v>
      </c>
      <c r="C174" s="1" t="s">
        <v>392</v>
      </c>
      <c r="D174" t="s">
        <v>132</v>
      </c>
    </row>
    <row r="175" spans="1:4" x14ac:dyDescent="0.15">
      <c r="A175" t="s">
        <v>393</v>
      </c>
      <c r="B175">
        <v>-1.4944163722189101</v>
      </c>
      <c r="C175" s="1" t="s">
        <v>394</v>
      </c>
      <c r="D175" t="s">
        <v>132</v>
      </c>
    </row>
    <row r="176" spans="1:4" x14ac:dyDescent="0.15">
      <c r="A176" t="s">
        <v>395</v>
      </c>
      <c r="B176">
        <v>-1.50692897845522</v>
      </c>
      <c r="C176" s="1" t="s">
        <v>396</v>
      </c>
      <c r="D176" t="s">
        <v>132</v>
      </c>
    </row>
    <row r="177" spans="1:4" x14ac:dyDescent="0.15">
      <c r="A177" t="s">
        <v>397</v>
      </c>
      <c r="B177">
        <v>-1.51193606892229</v>
      </c>
      <c r="C177" s="1" t="s">
        <v>398</v>
      </c>
      <c r="D177" t="s">
        <v>132</v>
      </c>
    </row>
    <row r="178" spans="1:4" x14ac:dyDescent="0.15">
      <c r="A178" t="s">
        <v>399</v>
      </c>
      <c r="B178">
        <v>-1.5229162600067701</v>
      </c>
      <c r="C178" s="1" t="s">
        <v>400</v>
      </c>
      <c r="D178" t="s">
        <v>132</v>
      </c>
    </row>
    <row r="179" spans="1:4" x14ac:dyDescent="0.15">
      <c r="A179" t="s">
        <v>401</v>
      </c>
      <c r="B179">
        <v>-1.5245455182966501</v>
      </c>
      <c r="C179" s="1" t="s">
        <v>402</v>
      </c>
      <c r="D179" t="s">
        <v>132</v>
      </c>
    </row>
    <row r="180" spans="1:4" x14ac:dyDescent="0.15">
      <c r="A180" t="s">
        <v>403</v>
      </c>
      <c r="B180">
        <v>-1.5266643316416799</v>
      </c>
      <c r="C180" s="1" t="s">
        <v>404</v>
      </c>
      <c r="D180" t="s">
        <v>132</v>
      </c>
    </row>
    <row r="181" spans="1:4" x14ac:dyDescent="0.15">
      <c r="A181" t="s">
        <v>405</v>
      </c>
      <c r="B181">
        <v>-1.5319501890407301</v>
      </c>
      <c r="C181" s="1" t="s">
        <v>406</v>
      </c>
      <c r="D181" t="s">
        <v>132</v>
      </c>
    </row>
    <row r="182" spans="1:4" x14ac:dyDescent="0.15">
      <c r="A182" t="s">
        <v>407</v>
      </c>
      <c r="B182">
        <v>-1.53830621729601</v>
      </c>
      <c r="C182" s="1" t="s">
        <v>408</v>
      </c>
      <c r="D182" t="s">
        <v>132</v>
      </c>
    </row>
    <row r="183" spans="1:4" x14ac:dyDescent="0.15">
      <c r="A183" t="s">
        <v>409</v>
      </c>
      <c r="B183">
        <v>-1.54424939269929</v>
      </c>
      <c r="C183" s="1" t="s">
        <v>410</v>
      </c>
      <c r="D183" t="s">
        <v>132</v>
      </c>
    </row>
    <row r="184" spans="1:4" x14ac:dyDescent="0.15">
      <c r="A184" t="s">
        <v>411</v>
      </c>
      <c r="B184">
        <v>-1.5495495080702499</v>
      </c>
      <c r="C184" s="1" t="s">
        <v>412</v>
      </c>
      <c r="D184" t="s">
        <v>132</v>
      </c>
    </row>
    <row r="185" spans="1:4" x14ac:dyDescent="0.15">
      <c r="A185" t="s">
        <v>413</v>
      </c>
      <c r="B185">
        <v>-1.5744810281458199</v>
      </c>
      <c r="C185" s="1" t="s">
        <v>414</v>
      </c>
      <c r="D185" t="s">
        <v>132</v>
      </c>
    </row>
    <row r="186" spans="1:4" x14ac:dyDescent="0.15">
      <c r="A186" t="s">
        <v>415</v>
      </c>
      <c r="B186">
        <v>-1.5845952724551999</v>
      </c>
      <c r="C186" s="1" t="s">
        <v>416</v>
      </c>
      <c r="D186" t="s">
        <v>132</v>
      </c>
    </row>
    <row r="187" spans="1:4" x14ac:dyDescent="0.15">
      <c r="A187" t="s">
        <v>417</v>
      </c>
      <c r="B187">
        <v>-1.5910323899144301</v>
      </c>
      <c r="C187" s="1" t="s">
        <v>418</v>
      </c>
      <c r="D187" t="s">
        <v>132</v>
      </c>
    </row>
    <row r="188" spans="1:4" x14ac:dyDescent="0.15">
      <c r="A188" t="s">
        <v>419</v>
      </c>
      <c r="B188">
        <v>-1.5935088192601601</v>
      </c>
      <c r="C188" s="1" t="s">
        <v>420</v>
      </c>
      <c r="D188" t="s">
        <v>132</v>
      </c>
    </row>
    <row r="189" spans="1:4" x14ac:dyDescent="0.15">
      <c r="A189" t="s">
        <v>421</v>
      </c>
      <c r="B189">
        <v>-1.6044765286306</v>
      </c>
      <c r="C189" s="1" t="s">
        <v>422</v>
      </c>
      <c r="D189" t="s">
        <v>132</v>
      </c>
    </row>
    <row r="190" spans="1:4" x14ac:dyDescent="0.15">
      <c r="A190" t="s">
        <v>423</v>
      </c>
      <c r="B190">
        <v>-1.6221157403973401</v>
      </c>
      <c r="C190" s="1" t="s">
        <v>424</v>
      </c>
      <c r="D190" t="s">
        <v>132</v>
      </c>
    </row>
    <row r="191" spans="1:4" x14ac:dyDescent="0.15">
      <c r="A191" t="s">
        <v>425</v>
      </c>
      <c r="B191">
        <v>-1.6238904626444299</v>
      </c>
      <c r="C191" s="1" t="s">
        <v>426</v>
      </c>
      <c r="D191" t="s">
        <v>132</v>
      </c>
    </row>
    <row r="192" spans="1:4" x14ac:dyDescent="0.15">
      <c r="A192" t="s">
        <v>427</v>
      </c>
      <c r="B192">
        <v>-1.63393975619409</v>
      </c>
      <c r="C192" s="1" t="s">
        <v>428</v>
      </c>
      <c r="D192" t="s">
        <v>132</v>
      </c>
    </row>
    <row r="193" spans="1:4" x14ac:dyDescent="0.15">
      <c r="A193" t="s">
        <v>429</v>
      </c>
      <c r="B193">
        <v>-1.6464714642692999</v>
      </c>
      <c r="C193" s="1" t="s">
        <v>430</v>
      </c>
      <c r="D193" t="s">
        <v>132</v>
      </c>
    </row>
    <row r="194" spans="1:4" x14ac:dyDescent="0.15">
      <c r="A194" t="s">
        <v>431</v>
      </c>
      <c r="B194">
        <v>-1.6601357924615401</v>
      </c>
      <c r="C194" s="1" t="s">
        <v>432</v>
      </c>
      <c r="D194" t="s">
        <v>132</v>
      </c>
    </row>
    <row r="195" spans="1:4" x14ac:dyDescent="0.15">
      <c r="A195" t="s">
        <v>433</v>
      </c>
      <c r="B195">
        <v>-1.6801384926598499</v>
      </c>
      <c r="C195" s="1" t="s">
        <v>434</v>
      </c>
      <c r="D195" t="s">
        <v>132</v>
      </c>
    </row>
    <row r="196" spans="1:4" x14ac:dyDescent="0.15">
      <c r="A196" t="s">
        <v>435</v>
      </c>
      <c r="B196">
        <v>-1.68055002816012</v>
      </c>
      <c r="C196" s="1" t="s">
        <v>436</v>
      </c>
      <c r="D196" t="s">
        <v>132</v>
      </c>
    </row>
    <row r="197" spans="1:4" x14ac:dyDescent="0.15">
      <c r="A197" t="s">
        <v>437</v>
      </c>
      <c r="B197">
        <v>-1.7047888380360601</v>
      </c>
      <c r="C197" s="1" t="s">
        <v>438</v>
      </c>
      <c r="D197" t="s">
        <v>132</v>
      </c>
    </row>
    <row r="198" spans="1:4" x14ac:dyDescent="0.15">
      <c r="A198" t="s">
        <v>439</v>
      </c>
      <c r="B198">
        <v>-1.7154300195947101</v>
      </c>
      <c r="C198" s="1" t="s">
        <v>440</v>
      </c>
      <c r="D198" t="s">
        <v>132</v>
      </c>
    </row>
    <row r="199" spans="1:4" x14ac:dyDescent="0.15">
      <c r="A199" t="s">
        <v>441</v>
      </c>
      <c r="B199">
        <v>-1.71762094981876</v>
      </c>
      <c r="C199" s="1" t="s">
        <v>442</v>
      </c>
      <c r="D199" t="s">
        <v>132</v>
      </c>
    </row>
    <row r="200" spans="1:4" x14ac:dyDescent="0.15">
      <c r="A200" t="s">
        <v>443</v>
      </c>
      <c r="B200">
        <v>-1.7548578140107201</v>
      </c>
      <c r="C200" s="1" t="s">
        <v>444</v>
      </c>
      <c r="D200" t="s">
        <v>132</v>
      </c>
    </row>
    <row r="201" spans="1:4" x14ac:dyDescent="0.15">
      <c r="A201" t="s">
        <v>445</v>
      </c>
      <c r="B201">
        <v>-1.7968962698570301</v>
      </c>
      <c r="C201" s="1" t="s">
        <v>446</v>
      </c>
      <c r="D201" t="s">
        <v>132</v>
      </c>
    </row>
    <row r="202" spans="1:4" x14ac:dyDescent="0.15">
      <c r="A202" t="s">
        <v>447</v>
      </c>
      <c r="B202">
        <v>-1.8150745147148899</v>
      </c>
      <c r="C202" s="1" t="s">
        <v>448</v>
      </c>
      <c r="D202" t="s">
        <v>132</v>
      </c>
    </row>
    <row r="203" spans="1:4" x14ac:dyDescent="0.15">
      <c r="A203" t="s">
        <v>449</v>
      </c>
      <c r="B203">
        <v>-1.8382752111313401</v>
      </c>
      <c r="C203" s="1" t="s">
        <v>450</v>
      </c>
      <c r="D203" t="s">
        <v>132</v>
      </c>
    </row>
    <row r="204" spans="1:4" x14ac:dyDescent="0.15">
      <c r="A204" t="s">
        <v>451</v>
      </c>
      <c r="B204">
        <v>-1.83833333077066</v>
      </c>
      <c r="C204" s="1" t="s">
        <v>452</v>
      </c>
      <c r="D204" t="s">
        <v>132</v>
      </c>
    </row>
    <row r="205" spans="1:4" x14ac:dyDescent="0.15">
      <c r="A205" t="s">
        <v>453</v>
      </c>
      <c r="B205">
        <v>-1.8649931694120301</v>
      </c>
      <c r="C205" s="1" t="s">
        <v>454</v>
      </c>
      <c r="D205" t="s">
        <v>132</v>
      </c>
    </row>
    <row r="206" spans="1:4" x14ac:dyDescent="0.15">
      <c r="A206" t="s">
        <v>455</v>
      </c>
      <c r="B206">
        <v>-1.8685991682696901</v>
      </c>
      <c r="C206" s="1" t="s">
        <v>456</v>
      </c>
      <c r="D206" t="s">
        <v>132</v>
      </c>
    </row>
    <row r="207" spans="1:4" x14ac:dyDescent="0.15">
      <c r="A207" t="s">
        <v>457</v>
      </c>
      <c r="B207">
        <v>-1.86900650466526</v>
      </c>
      <c r="C207" s="1" t="s">
        <v>458</v>
      </c>
      <c r="D207" t="s">
        <v>132</v>
      </c>
    </row>
    <row r="208" spans="1:4" x14ac:dyDescent="0.15">
      <c r="A208" t="s">
        <v>459</v>
      </c>
      <c r="B208">
        <v>-1.8769610351605199</v>
      </c>
      <c r="C208" s="1" t="s">
        <v>460</v>
      </c>
      <c r="D208" t="s">
        <v>132</v>
      </c>
    </row>
    <row r="209" spans="1:4" x14ac:dyDescent="0.15">
      <c r="A209" t="s">
        <v>461</v>
      </c>
      <c r="B209">
        <v>-1.9098270853472801</v>
      </c>
      <c r="C209" s="1" t="s">
        <v>462</v>
      </c>
      <c r="D209" t="s">
        <v>132</v>
      </c>
    </row>
    <row r="210" spans="1:4" x14ac:dyDescent="0.15">
      <c r="A210" t="s">
        <v>463</v>
      </c>
      <c r="B210">
        <v>-1.9211099800329201</v>
      </c>
      <c r="C210" s="1" t="s">
        <v>464</v>
      </c>
      <c r="D210" t="s">
        <v>132</v>
      </c>
    </row>
    <row r="211" spans="1:4" x14ac:dyDescent="0.15">
      <c r="A211" t="s">
        <v>465</v>
      </c>
      <c r="B211">
        <v>-1.9260026950162199</v>
      </c>
      <c r="C211" s="1" t="s">
        <v>466</v>
      </c>
      <c r="D211" t="s">
        <v>132</v>
      </c>
    </row>
    <row r="212" spans="1:4" x14ac:dyDescent="0.15">
      <c r="A212" t="s">
        <v>467</v>
      </c>
      <c r="B212">
        <v>-1.9389292736419099</v>
      </c>
      <c r="C212" s="1" t="s">
        <v>468</v>
      </c>
      <c r="D212" t="s">
        <v>132</v>
      </c>
    </row>
    <row r="213" spans="1:4" x14ac:dyDescent="0.15">
      <c r="A213" t="s">
        <v>469</v>
      </c>
      <c r="B213">
        <v>-1.94067406110166</v>
      </c>
      <c r="C213" s="1" t="s">
        <v>470</v>
      </c>
      <c r="D213" t="s">
        <v>132</v>
      </c>
    </row>
    <row r="214" spans="1:4" x14ac:dyDescent="0.15">
      <c r="A214" t="s">
        <v>471</v>
      </c>
      <c r="B214">
        <v>-1.9467723313434699</v>
      </c>
      <c r="C214" s="1" t="s">
        <v>472</v>
      </c>
      <c r="D214" t="s">
        <v>132</v>
      </c>
    </row>
    <row r="215" spans="1:4" x14ac:dyDescent="0.15">
      <c r="A215" t="s">
        <v>473</v>
      </c>
      <c r="B215">
        <v>-1.9469290444796401</v>
      </c>
      <c r="C215" s="1" t="s">
        <v>474</v>
      </c>
      <c r="D215" t="s">
        <v>132</v>
      </c>
    </row>
    <row r="216" spans="1:4" x14ac:dyDescent="0.15">
      <c r="A216" t="s">
        <v>475</v>
      </c>
      <c r="B216">
        <v>-1.96013282266291</v>
      </c>
      <c r="C216" s="1" t="s">
        <v>476</v>
      </c>
      <c r="D216" t="s">
        <v>132</v>
      </c>
    </row>
    <row r="217" spans="1:4" x14ac:dyDescent="0.15">
      <c r="A217" t="s">
        <v>477</v>
      </c>
      <c r="B217">
        <v>-1.97028934444696</v>
      </c>
      <c r="C217" s="1" t="s">
        <v>478</v>
      </c>
      <c r="D217" t="s">
        <v>132</v>
      </c>
    </row>
    <row r="218" spans="1:4" x14ac:dyDescent="0.15">
      <c r="A218" t="s">
        <v>479</v>
      </c>
      <c r="B218">
        <v>-1.9834345947365</v>
      </c>
      <c r="C218" s="1" t="s">
        <v>480</v>
      </c>
      <c r="D218" t="s">
        <v>132</v>
      </c>
    </row>
    <row r="219" spans="1:4" x14ac:dyDescent="0.15">
      <c r="A219" t="s">
        <v>481</v>
      </c>
      <c r="B219">
        <v>-2.0351398594427201</v>
      </c>
      <c r="C219" s="1" t="s">
        <v>482</v>
      </c>
      <c r="D219" t="s">
        <v>132</v>
      </c>
    </row>
    <row r="220" spans="1:4" x14ac:dyDescent="0.15">
      <c r="A220" t="s">
        <v>483</v>
      </c>
      <c r="B220">
        <v>-2.04192912923265</v>
      </c>
      <c r="C220" s="1" t="s">
        <v>484</v>
      </c>
      <c r="D220" t="s">
        <v>132</v>
      </c>
    </row>
    <row r="221" spans="1:4" x14ac:dyDescent="0.15">
      <c r="A221" t="s">
        <v>485</v>
      </c>
      <c r="B221">
        <v>-2.0628398807271102</v>
      </c>
      <c r="C221" s="1" t="s">
        <v>486</v>
      </c>
      <c r="D221" t="s">
        <v>132</v>
      </c>
    </row>
    <row r="222" spans="1:4" x14ac:dyDescent="0.15">
      <c r="A222" t="s">
        <v>487</v>
      </c>
      <c r="B222">
        <v>-2.0903410202951198</v>
      </c>
      <c r="C222" s="1" t="s">
        <v>488</v>
      </c>
      <c r="D222" t="s">
        <v>132</v>
      </c>
    </row>
    <row r="223" spans="1:4" x14ac:dyDescent="0.15">
      <c r="A223" t="s">
        <v>489</v>
      </c>
      <c r="B223">
        <v>-2.13874612019971</v>
      </c>
      <c r="C223" s="1" t="s">
        <v>490</v>
      </c>
      <c r="D223" t="s">
        <v>132</v>
      </c>
    </row>
    <row r="224" spans="1:4" x14ac:dyDescent="0.15">
      <c r="A224" t="s">
        <v>491</v>
      </c>
      <c r="B224">
        <v>-2.3381427862536102</v>
      </c>
      <c r="C224" s="1" t="s">
        <v>492</v>
      </c>
      <c r="D224" t="s">
        <v>132</v>
      </c>
    </row>
    <row r="225" spans="1:4" x14ac:dyDescent="0.15">
      <c r="A225" t="s">
        <v>493</v>
      </c>
      <c r="B225">
        <v>-2.41548325245763</v>
      </c>
      <c r="C225" s="1" t="s">
        <v>494</v>
      </c>
      <c r="D225" t="s">
        <v>132</v>
      </c>
    </row>
    <row r="226" spans="1:4" x14ac:dyDescent="0.15">
      <c r="A226" t="s">
        <v>495</v>
      </c>
      <c r="B226">
        <v>-2.4634257929286099</v>
      </c>
      <c r="C226" s="1" t="s">
        <v>496</v>
      </c>
      <c r="D226" t="s">
        <v>132</v>
      </c>
    </row>
    <row r="227" spans="1:4" x14ac:dyDescent="0.15">
      <c r="A227" t="s">
        <v>497</v>
      </c>
      <c r="B227">
        <v>-2.4846672255466098</v>
      </c>
      <c r="C227" s="1" t="s">
        <v>498</v>
      </c>
      <c r="D227" t="s">
        <v>132</v>
      </c>
    </row>
    <row r="228" spans="1:4" x14ac:dyDescent="0.15">
      <c r="A228" t="s">
        <v>499</v>
      </c>
      <c r="B228">
        <v>-2.6401161667186601</v>
      </c>
      <c r="C228" s="1" t="s">
        <v>500</v>
      </c>
      <c r="D228" t="s">
        <v>132</v>
      </c>
    </row>
    <row r="229" spans="1:4" x14ac:dyDescent="0.15">
      <c r="A229" t="s">
        <v>501</v>
      </c>
      <c r="B229">
        <v>-2.6539280151748801</v>
      </c>
      <c r="C229" s="1" t="s">
        <v>502</v>
      </c>
      <c r="D229" t="s">
        <v>132</v>
      </c>
    </row>
    <row r="230" spans="1:4" x14ac:dyDescent="0.15">
      <c r="A230" t="s">
        <v>503</v>
      </c>
      <c r="B230">
        <v>-2.7890727739854499</v>
      </c>
      <c r="C230" s="1" t="s">
        <v>504</v>
      </c>
      <c r="D230" t="s">
        <v>132</v>
      </c>
    </row>
    <row r="231" spans="1:4" x14ac:dyDescent="0.15">
      <c r="A231" t="s">
        <v>505</v>
      </c>
      <c r="B231">
        <v>-2.8235439100415398</v>
      </c>
      <c r="C231" s="1" t="s">
        <v>506</v>
      </c>
      <c r="D231" t="s">
        <v>132</v>
      </c>
    </row>
    <row r="232" spans="1:4" x14ac:dyDescent="0.15">
      <c r="A232" t="s">
        <v>507</v>
      </c>
      <c r="B232">
        <v>-3.54258248209696</v>
      </c>
      <c r="C232" s="1" t="s">
        <v>508</v>
      </c>
      <c r="D232" t="s">
        <v>132</v>
      </c>
    </row>
  </sheetData>
  <sortState xmlns:xlrd2="http://schemas.microsoft.com/office/spreadsheetml/2017/richdata2" ref="A2:D232">
    <sortCondition descending="1" ref="B2"/>
  </sortState>
  <phoneticPr fontId="2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3"/>
  <sheetViews>
    <sheetView workbookViewId="0">
      <selection activeCell="H38" sqref="H38"/>
    </sheetView>
  </sheetViews>
  <sheetFormatPr defaultColWidth="9.125" defaultRowHeight="13.5" x14ac:dyDescent="0.15"/>
  <cols>
    <col min="1" max="1" width="10.625" customWidth="1"/>
    <col min="2" max="2" width="17.875" customWidth="1"/>
    <col min="3" max="4" width="9.625"/>
  </cols>
  <sheetData>
    <row r="1" spans="1:4" ht="15.75" x14ac:dyDescent="0.15">
      <c r="A1" s="18" t="s">
        <v>22895</v>
      </c>
      <c r="B1" s="18"/>
      <c r="C1" s="18"/>
      <c r="D1" s="18"/>
    </row>
    <row r="2" spans="1:4" x14ac:dyDescent="0.15">
      <c r="A2" t="s">
        <v>0</v>
      </c>
      <c r="B2" t="s">
        <v>22894</v>
      </c>
      <c r="C2" t="s">
        <v>1</v>
      </c>
      <c r="D2" t="s">
        <v>2</v>
      </c>
    </row>
    <row r="3" spans="1:4" x14ac:dyDescent="0.15">
      <c r="A3" t="s">
        <v>18337</v>
      </c>
      <c r="B3" s="1" t="s">
        <v>22767</v>
      </c>
      <c r="C3" s="1" t="s">
        <v>22768</v>
      </c>
      <c r="D3" t="s">
        <v>6</v>
      </c>
    </row>
    <row r="4" spans="1:4" x14ac:dyDescent="0.15">
      <c r="A4" t="s">
        <v>22769</v>
      </c>
      <c r="B4" s="1" t="s">
        <v>22770</v>
      </c>
      <c r="C4" s="1" t="s">
        <v>22771</v>
      </c>
      <c r="D4" t="s">
        <v>6</v>
      </c>
    </row>
    <row r="5" spans="1:4" x14ac:dyDescent="0.15">
      <c r="A5" t="s">
        <v>22772</v>
      </c>
      <c r="B5" s="1" t="s">
        <v>22773</v>
      </c>
      <c r="C5" s="1" t="s">
        <v>22774</v>
      </c>
      <c r="D5" t="s">
        <v>6</v>
      </c>
    </row>
    <row r="6" spans="1:4" x14ac:dyDescent="0.15">
      <c r="A6" t="s">
        <v>22589</v>
      </c>
      <c r="B6" s="1" t="s">
        <v>22775</v>
      </c>
      <c r="C6" s="1" t="s">
        <v>22776</v>
      </c>
      <c r="D6" t="s">
        <v>6</v>
      </c>
    </row>
    <row r="7" spans="1:4" x14ac:dyDescent="0.15">
      <c r="A7" t="s">
        <v>9480</v>
      </c>
      <c r="B7" s="1" t="s">
        <v>22777</v>
      </c>
      <c r="C7" s="1" t="s">
        <v>22778</v>
      </c>
      <c r="D7" t="s">
        <v>6</v>
      </c>
    </row>
    <row r="8" spans="1:4" x14ac:dyDescent="0.15">
      <c r="A8" t="s">
        <v>22515</v>
      </c>
      <c r="B8" s="1" t="s">
        <v>22779</v>
      </c>
      <c r="C8" s="1" t="s">
        <v>22780</v>
      </c>
      <c r="D8" t="s">
        <v>6</v>
      </c>
    </row>
    <row r="9" spans="1:4" x14ac:dyDescent="0.15">
      <c r="A9" t="s">
        <v>11438</v>
      </c>
      <c r="B9" s="1" t="s">
        <v>22781</v>
      </c>
      <c r="C9" s="1" t="s">
        <v>22782</v>
      </c>
      <c r="D9" t="s">
        <v>6</v>
      </c>
    </row>
    <row r="10" spans="1:4" x14ac:dyDescent="0.15">
      <c r="A10" t="s">
        <v>22783</v>
      </c>
      <c r="B10" s="1" t="s">
        <v>22784</v>
      </c>
      <c r="C10" s="1" t="s">
        <v>22785</v>
      </c>
      <c r="D10" t="s">
        <v>6</v>
      </c>
    </row>
    <row r="11" spans="1:4" x14ac:dyDescent="0.15">
      <c r="A11" t="s">
        <v>22786</v>
      </c>
      <c r="B11" s="1" t="s">
        <v>22787</v>
      </c>
      <c r="C11" s="1" t="s">
        <v>22788</v>
      </c>
      <c r="D11" t="s">
        <v>6</v>
      </c>
    </row>
    <row r="12" spans="1:4" x14ac:dyDescent="0.15">
      <c r="A12" t="s">
        <v>11420</v>
      </c>
      <c r="B12" s="1" t="s">
        <v>22789</v>
      </c>
      <c r="C12" s="1" t="s">
        <v>22790</v>
      </c>
      <c r="D12" t="s">
        <v>6</v>
      </c>
    </row>
    <row r="13" spans="1:4" x14ac:dyDescent="0.15">
      <c r="A13" t="s">
        <v>11245</v>
      </c>
      <c r="B13" s="1" t="s">
        <v>22791</v>
      </c>
      <c r="C13" s="1" t="s">
        <v>22792</v>
      </c>
      <c r="D13" t="s">
        <v>6</v>
      </c>
    </row>
    <row r="14" spans="1:4" x14ac:dyDescent="0.15">
      <c r="A14" t="s">
        <v>967</v>
      </c>
      <c r="B14" s="1" t="s">
        <v>22793</v>
      </c>
      <c r="C14" s="1" t="s">
        <v>22794</v>
      </c>
      <c r="D14" t="s">
        <v>6</v>
      </c>
    </row>
    <row r="15" spans="1:4" x14ac:dyDescent="0.15">
      <c r="A15" t="s">
        <v>10634</v>
      </c>
      <c r="B15" s="1" t="s">
        <v>22795</v>
      </c>
      <c r="C15" s="1" t="s">
        <v>22796</v>
      </c>
      <c r="D15" t="s">
        <v>6</v>
      </c>
    </row>
    <row r="16" spans="1:4" x14ac:dyDescent="0.15">
      <c r="A16" t="s">
        <v>22797</v>
      </c>
      <c r="B16" s="1" t="s">
        <v>22798</v>
      </c>
      <c r="C16" s="1" t="s">
        <v>22799</v>
      </c>
      <c r="D16" t="s">
        <v>6</v>
      </c>
    </row>
    <row r="17" spans="1:4" x14ac:dyDescent="0.15">
      <c r="A17" t="s">
        <v>15766</v>
      </c>
      <c r="B17" s="1" t="s">
        <v>22800</v>
      </c>
      <c r="C17" s="1" t="s">
        <v>22801</v>
      </c>
      <c r="D17" t="s">
        <v>6</v>
      </c>
    </row>
    <row r="18" spans="1:4" x14ac:dyDescent="0.15">
      <c r="A18" t="s">
        <v>15828</v>
      </c>
      <c r="B18" s="1" t="s">
        <v>22802</v>
      </c>
      <c r="C18" s="1" t="s">
        <v>22803</v>
      </c>
      <c r="D18" t="s">
        <v>6</v>
      </c>
    </row>
    <row r="19" spans="1:4" x14ac:dyDescent="0.15">
      <c r="A19" t="s">
        <v>11426</v>
      </c>
      <c r="B19" s="1" t="s">
        <v>22804</v>
      </c>
      <c r="C19" s="1" t="s">
        <v>22805</v>
      </c>
      <c r="D19" t="s">
        <v>6</v>
      </c>
    </row>
    <row r="20" spans="1:4" x14ac:dyDescent="0.15">
      <c r="A20" t="s">
        <v>14851</v>
      </c>
      <c r="B20" s="1" t="s">
        <v>22806</v>
      </c>
      <c r="C20" s="1" t="s">
        <v>22807</v>
      </c>
      <c r="D20" t="s">
        <v>6</v>
      </c>
    </row>
    <row r="21" spans="1:4" x14ac:dyDescent="0.15">
      <c r="A21" t="s">
        <v>11423</v>
      </c>
      <c r="B21" s="1" t="s">
        <v>22808</v>
      </c>
      <c r="C21" s="1" t="s">
        <v>22809</v>
      </c>
      <c r="D21" t="s">
        <v>6</v>
      </c>
    </row>
    <row r="22" spans="1:4" x14ac:dyDescent="0.15">
      <c r="A22" t="s">
        <v>2726</v>
      </c>
      <c r="B22" s="1" t="s">
        <v>22810</v>
      </c>
      <c r="C22" s="1" t="s">
        <v>22811</v>
      </c>
      <c r="D22" t="s">
        <v>6</v>
      </c>
    </row>
    <row r="23" spans="1:4" x14ac:dyDescent="0.15">
      <c r="A23" t="s">
        <v>1531</v>
      </c>
      <c r="B23" s="1" t="s">
        <v>22812</v>
      </c>
      <c r="C23" s="1" t="s">
        <v>22813</v>
      </c>
      <c r="D23" t="s">
        <v>6</v>
      </c>
    </row>
    <row r="24" spans="1:4" x14ac:dyDescent="0.15">
      <c r="A24" t="s">
        <v>10423</v>
      </c>
      <c r="B24" s="1" t="s">
        <v>22814</v>
      </c>
      <c r="C24" s="1" t="s">
        <v>22815</v>
      </c>
      <c r="D24" t="s">
        <v>6</v>
      </c>
    </row>
    <row r="25" spans="1:4" x14ac:dyDescent="0.15">
      <c r="A25" t="s">
        <v>22816</v>
      </c>
      <c r="B25" s="1" t="s">
        <v>22817</v>
      </c>
      <c r="C25" s="1" t="s">
        <v>22818</v>
      </c>
      <c r="D25" t="s">
        <v>6</v>
      </c>
    </row>
    <row r="26" spans="1:4" x14ac:dyDescent="0.15">
      <c r="A26" t="s">
        <v>22819</v>
      </c>
      <c r="B26" s="1" t="s">
        <v>22820</v>
      </c>
      <c r="C26" s="1" t="s">
        <v>22821</v>
      </c>
      <c r="D26" t="s">
        <v>6</v>
      </c>
    </row>
    <row r="27" spans="1:4" x14ac:dyDescent="0.15">
      <c r="A27" t="s">
        <v>3655</v>
      </c>
      <c r="B27" s="1" t="s">
        <v>22822</v>
      </c>
      <c r="C27" s="1" t="s">
        <v>22823</v>
      </c>
      <c r="D27" t="s">
        <v>6</v>
      </c>
    </row>
    <row r="28" spans="1:4" x14ac:dyDescent="0.15">
      <c r="A28" t="s">
        <v>22824</v>
      </c>
      <c r="B28" s="1" t="s">
        <v>22825</v>
      </c>
      <c r="C28" s="1" t="s">
        <v>22826</v>
      </c>
      <c r="D28" t="s">
        <v>6</v>
      </c>
    </row>
    <row r="29" spans="1:4" x14ac:dyDescent="0.15">
      <c r="A29" t="s">
        <v>22827</v>
      </c>
      <c r="B29" s="1" t="s">
        <v>22828</v>
      </c>
      <c r="C29" s="1" t="s">
        <v>22829</v>
      </c>
      <c r="D29" t="s">
        <v>6</v>
      </c>
    </row>
    <row r="30" spans="1:4" x14ac:dyDescent="0.15">
      <c r="A30" t="s">
        <v>22830</v>
      </c>
      <c r="B30" s="1" t="s">
        <v>22831</v>
      </c>
      <c r="C30" s="1" t="s">
        <v>22832</v>
      </c>
      <c r="D30" t="s">
        <v>6</v>
      </c>
    </row>
    <row r="31" spans="1:4" x14ac:dyDescent="0.15">
      <c r="A31" t="s">
        <v>2402</v>
      </c>
      <c r="B31" s="1" t="s">
        <v>22833</v>
      </c>
      <c r="C31" s="1" t="s">
        <v>22834</v>
      </c>
      <c r="D31" t="s">
        <v>6</v>
      </c>
    </row>
    <row r="32" spans="1:4" x14ac:dyDescent="0.15">
      <c r="A32" t="s">
        <v>18612</v>
      </c>
      <c r="B32" s="1" t="s">
        <v>22835</v>
      </c>
      <c r="C32" s="1" t="s">
        <v>22836</v>
      </c>
      <c r="D32" t="s">
        <v>6</v>
      </c>
    </row>
    <row r="33" spans="1:4" x14ac:dyDescent="0.15">
      <c r="A33" t="s">
        <v>22837</v>
      </c>
      <c r="B33" s="1" t="s">
        <v>22838</v>
      </c>
      <c r="C33" s="1" t="s">
        <v>22839</v>
      </c>
      <c r="D33" t="s">
        <v>6</v>
      </c>
    </row>
    <row r="34" spans="1:4" x14ac:dyDescent="0.15">
      <c r="A34" t="s">
        <v>2393</v>
      </c>
      <c r="B34" s="1" t="s">
        <v>22840</v>
      </c>
      <c r="C34" s="1" t="s">
        <v>22841</v>
      </c>
      <c r="D34" t="s">
        <v>6</v>
      </c>
    </row>
    <row r="35" spans="1:4" x14ac:dyDescent="0.15">
      <c r="A35" t="s">
        <v>22842</v>
      </c>
      <c r="B35" s="1" t="s">
        <v>22843</v>
      </c>
      <c r="C35" s="1" t="s">
        <v>22844</v>
      </c>
      <c r="D35" t="s">
        <v>6</v>
      </c>
    </row>
    <row r="36" spans="1:4" x14ac:dyDescent="0.15">
      <c r="A36" t="s">
        <v>1250</v>
      </c>
      <c r="B36" s="1" t="s">
        <v>22845</v>
      </c>
      <c r="C36" s="1" t="s">
        <v>22846</v>
      </c>
      <c r="D36" t="s">
        <v>6</v>
      </c>
    </row>
    <row r="37" spans="1:4" x14ac:dyDescent="0.15">
      <c r="A37" t="s">
        <v>11715</v>
      </c>
      <c r="B37">
        <v>-1.00098561125685</v>
      </c>
      <c r="C37" s="1" t="s">
        <v>22847</v>
      </c>
      <c r="D37" t="s">
        <v>132</v>
      </c>
    </row>
    <row r="38" spans="1:4" x14ac:dyDescent="0.15">
      <c r="A38" t="s">
        <v>12100</v>
      </c>
      <c r="B38">
        <v>-1.06924462225285</v>
      </c>
      <c r="C38" s="1" t="s">
        <v>22848</v>
      </c>
      <c r="D38" t="s">
        <v>132</v>
      </c>
    </row>
    <row r="39" spans="1:4" x14ac:dyDescent="0.15">
      <c r="A39" t="s">
        <v>10898</v>
      </c>
      <c r="B39">
        <v>-1.08824538829898</v>
      </c>
      <c r="C39" s="1" t="s">
        <v>22849</v>
      </c>
      <c r="D39" t="s">
        <v>132</v>
      </c>
    </row>
    <row r="40" spans="1:4" x14ac:dyDescent="0.15">
      <c r="A40" t="s">
        <v>8056</v>
      </c>
      <c r="B40">
        <v>-1.1020251643737999</v>
      </c>
      <c r="C40" s="1" t="s">
        <v>22850</v>
      </c>
      <c r="D40" t="s">
        <v>132</v>
      </c>
    </row>
    <row r="41" spans="1:4" x14ac:dyDescent="0.15">
      <c r="A41" t="s">
        <v>345</v>
      </c>
      <c r="B41">
        <v>-1.13197849156329</v>
      </c>
      <c r="C41" s="1" t="s">
        <v>22851</v>
      </c>
      <c r="D41" t="s">
        <v>132</v>
      </c>
    </row>
    <row r="42" spans="1:4" x14ac:dyDescent="0.15">
      <c r="A42" t="s">
        <v>22852</v>
      </c>
      <c r="B42">
        <v>-1.1419228069154801</v>
      </c>
      <c r="C42" s="1" t="s">
        <v>22853</v>
      </c>
      <c r="D42" t="s">
        <v>132</v>
      </c>
    </row>
    <row r="43" spans="1:4" x14ac:dyDescent="0.15">
      <c r="A43" t="s">
        <v>22854</v>
      </c>
      <c r="B43">
        <v>-1.174754070299</v>
      </c>
      <c r="C43" s="1" t="s">
        <v>22855</v>
      </c>
      <c r="D43" t="s">
        <v>132</v>
      </c>
    </row>
    <row r="44" spans="1:4" x14ac:dyDescent="0.15">
      <c r="A44" t="s">
        <v>10835</v>
      </c>
      <c r="B44">
        <v>-1.17858778272387</v>
      </c>
      <c r="C44" s="1" t="s">
        <v>22856</v>
      </c>
      <c r="D44" t="s">
        <v>132</v>
      </c>
    </row>
    <row r="45" spans="1:4" x14ac:dyDescent="0.15">
      <c r="A45" t="s">
        <v>20510</v>
      </c>
      <c r="B45">
        <v>-1.20226956177209</v>
      </c>
      <c r="C45" s="1" t="s">
        <v>22857</v>
      </c>
      <c r="D45" t="s">
        <v>132</v>
      </c>
    </row>
    <row r="46" spans="1:4" x14ac:dyDescent="0.15">
      <c r="A46" t="s">
        <v>22858</v>
      </c>
      <c r="B46">
        <v>-1.2103958276085101</v>
      </c>
      <c r="C46" s="1" t="s">
        <v>22859</v>
      </c>
      <c r="D46" t="s">
        <v>132</v>
      </c>
    </row>
    <row r="47" spans="1:4" x14ac:dyDescent="0.15">
      <c r="A47" t="s">
        <v>22860</v>
      </c>
      <c r="B47">
        <v>-1.23146408367496</v>
      </c>
      <c r="C47" s="1" t="s">
        <v>22861</v>
      </c>
      <c r="D47" t="s">
        <v>132</v>
      </c>
    </row>
    <row r="48" spans="1:4" x14ac:dyDescent="0.15">
      <c r="A48" t="s">
        <v>22862</v>
      </c>
      <c r="B48">
        <v>-1.25521875046457</v>
      </c>
      <c r="C48" s="1" t="s">
        <v>22863</v>
      </c>
      <c r="D48" t="s">
        <v>132</v>
      </c>
    </row>
    <row r="49" spans="1:4" x14ac:dyDescent="0.15">
      <c r="A49" t="s">
        <v>10128</v>
      </c>
      <c r="B49">
        <v>-1.28206257077026</v>
      </c>
      <c r="C49" s="1" t="s">
        <v>22864</v>
      </c>
      <c r="D49" t="s">
        <v>132</v>
      </c>
    </row>
    <row r="50" spans="1:4" x14ac:dyDescent="0.15">
      <c r="A50" t="s">
        <v>20804</v>
      </c>
      <c r="B50">
        <v>-1.29369101631598</v>
      </c>
      <c r="C50" s="1" t="s">
        <v>22865</v>
      </c>
      <c r="D50" t="s">
        <v>132</v>
      </c>
    </row>
    <row r="51" spans="1:4" x14ac:dyDescent="0.15">
      <c r="A51" t="s">
        <v>22866</v>
      </c>
      <c r="B51">
        <v>-1.3245064237716799</v>
      </c>
      <c r="C51" s="1" t="s">
        <v>22867</v>
      </c>
      <c r="D51" t="s">
        <v>132</v>
      </c>
    </row>
    <row r="52" spans="1:4" x14ac:dyDescent="0.15">
      <c r="A52" t="s">
        <v>22868</v>
      </c>
      <c r="B52">
        <v>-1.3311981970273501</v>
      </c>
      <c r="C52" s="1" t="s">
        <v>22869</v>
      </c>
      <c r="D52" t="s">
        <v>132</v>
      </c>
    </row>
    <row r="53" spans="1:4" x14ac:dyDescent="0.15">
      <c r="A53" t="s">
        <v>15525</v>
      </c>
      <c r="B53">
        <v>-1.3495713280372399</v>
      </c>
      <c r="C53" s="1" t="s">
        <v>22870</v>
      </c>
      <c r="D53" t="s">
        <v>132</v>
      </c>
    </row>
    <row r="54" spans="1:4" x14ac:dyDescent="0.15">
      <c r="A54" t="s">
        <v>22737</v>
      </c>
      <c r="B54">
        <v>-1.37332733464426</v>
      </c>
      <c r="C54" s="1" t="s">
        <v>22871</v>
      </c>
      <c r="D54" t="s">
        <v>132</v>
      </c>
    </row>
    <row r="55" spans="1:4" x14ac:dyDescent="0.15">
      <c r="A55" t="s">
        <v>5149</v>
      </c>
      <c r="B55">
        <v>-1.37698884569682</v>
      </c>
      <c r="C55" s="1" t="s">
        <v>22872</v>
      </c>
      <c r="D55" t="s">
        <v>132</v>
      </c>
    </row>
    <row r="56" spans="1:4" x14ac:dyDescent="0.15">
      <c r="A56" t="s">
        <v>11291</v>
      </c>
      <c r="B56">
        <v>-1.4010218548161999</v>
      </c>
      <c r="C56" s="1" t="s">
        <v>22873</v>
      </c>
      <c r="D56" t="s">
        <v>132</v>
      </c>
    </row>
    <row r="57" spans="1:4" x14ac:dyDescent="0.15">
      <c r="A57" t="s">
        <v>11314</v>
      </c>
      <c r="B57">
        <v>-1.4046316073712399</v>
      </c>
      <c r="C57" s="1" t="s">
        <v>22874</v>
      </c>
      <c r="D57" t="s">
        <v>132</v>
      </c>
    </row>
    <row r="58" spans="1:4" x14ac:dyDescent="0.15">
      <c r="A58" t="s">
        <v>10737</v>
      </c>
      <c r="B58">
        <v>-1.4073765781746399</v>
      </c>
      <c r="C58" s="1" t="s">
        <v>22875</v>
      </c>
      <c r="D58" t="s">
        <v>132</v>
      </c>
    </row>
    <row r="59" spans="1:4" x14ac:dyDescent="0.15">
      <c r="A59" t="s">
        <v>22876</v>
      </c>
      <c r="B59">
        <v>-1.4099709165668299</v>
      </c>
      <c r="C59" s="1" t="s">
        <v>22877</v>
      </c>
      <c r="D59" t="s">
        <v>132</v>
      </c>
    </row>
    <row r="60" spans="1:4" x14ac:dyDescent="0.15">
      <c r="A60" t="s">
        <v>11271</v>
      </c>
      <c r="B60">
        <v>-1.45058293172949</v>
      </c>
      <c r="C60" s="1" t="s">
        <v>22878</v>
      </c>
      <c r="D60" t="s">
        <v>132</v>
      </c>
    </row>
    <row r="61" spans="1:4" x14ac:dyDescent="0.15">
      <c r="A61" t="s">
        <v>19646</v>
      </c>
      <c r="B61">
        <v>-1.4816054297044099</v>
      </c>
      <c r="C61" s="1" t="s">
        <v>22879</v>
      </c>
      <c r="D61" t="s">
        <v>132</v>
      </c>
    </row>
    <row r="62" spans="1:4" x14ac:dyDescent="0.15">
      <c r="A62" t="s">
        <v>22880</v>
      </c>
      <c r="B62">
        <v>-1.4947516136947201</v>
      </c>
      <c r="C62" s="1" t="s">
        <v>22881</v>
      </c>
      <c r="D62" t="s">
        <v>132</v>
      </c>
    </row>
    <row r="63" spans="1:4" x14ac:dyDescent="0.15">
      <c r="A63" t="s">
        <v>149</v>
      </c>
      <c r="B63">
        <v>-1.5527570568433799</v>
      </c>
      <c r="C63" s="1" t="s">
        <v>22882</v>
      </c>
      <c r="D63" t="s">
        <v>132</v>
      </c>
    </row>
    <row r="64" spans="1:4" x14ac:dyDescent="0.15">
      <c r="A64" t="s">
        <v>11050</v>
      </c>
      <c r="B64">
        <v>-1.61847931261842</v>
      </c>
      <c r="C64" s="1" t="s">
        <v>22883</v>
      </c>
      <c r="D64" t="s">
        <v>132</v>
      </c>
    </row>
    <row r="65" spans="1:4" x14ac:dyDescent="0.15">
      <c r="A65" t="s">
        <v>207</v>
      </c>
      <c r="B65">
        <v>-1.61899742687256</v>
      </c>
      <c r="C65" s="1" t="s">
        <v>22884</v>
      </c>
      <c r="D65" t="s">
        <v>132</v>
      </c>
    </row>
    <row r="66" spans="1:4" x14ac:dyDescent="0.15">
      <c r="A66" t="s">
        <v>22885</v>
      </c>
      <c r="B66">
        <v>-1.6594603940438</v>
      </c>
      <c r="C66" s="1" t="s">
        <v>22886</v>
      </c>
      <c r="D66" t="s">
        <v>132</v>
      </c>
    </row>
    <row r="67" spans="1:4" x14ac:dyDescent="0.15">
      <c r="A67" t="s">
        <v>11318</v>
      </c>
      <c r="B67">
        <v>-1.7466374278194201</v>
      </c>
      <c r="C67" s="1" t="s">
        <v>22887</v>
      </c>
      <c r="D67" t="s">
        <v>132</v>
      </c>
    </row>
    <row r="68" spans="1:4" x14ac:dyDescent="0.15">
      <c r="A68" t="s">
        <v>11185</v>
      </c>
      <c r="B68">
        <v>-1.7532512343846101</v>
      </c>
      <c r="C68" s="1" t="s">
        <v>22888</v>
      </c>
      <c r="D68" t="s">
        <v>132</v>
      </c>
    </row>
    <row r="69" spans="1:4" x14ac:dyDescent="0.15">
      <c r="A69" t="s">
        <v>11380</v>
      </c>
      <c r="B69">
        <v>-1.78202178028613</v>
      </c>
      <c r="C69" s="1" t="s">
        <v>22889</v>
      </c>
      <c r="D69" t="s">
        <v>132</v>
      </c>
    </row>
    <row r="70" spans="1:4" x14ac:dyDescent="0.15">
      <c r="A70" t="s">
        <v>1501</v>
      </c>
      <c r="B70">
        <v>-1.8208202625054399</v>
      </c>
      <c r="C70" s="1" t="s">
        <v>22890</v>
      </c>
      <c r="D70" t="s">
        <v>132</v>
      </c>
    </row>
    <row r="71" spans="1:4" x14ac:dyDescent="0.15">
      <c r="A71" t="s">
        <v>22597</v>
      </c>
      <c r="B71">
        <v>-1.89145779863588</v>
      </c>
      <c r="C71" s="1" t="s">
        <v>22891</v>
      </c>
      <c r="D71" t="s">
        <v>132</v>
      </c>
    </row>
    <row r="72" spans="1:4" x14ac:dyDescent="0.15">
      <c r="A72" t="s">
        <v>9673</v>
      </c>
      <c r="B72">
        <v>-1.9246594796375001</v>
      </c>
      <c r="C72" s="1" t="s">
        <v>22892</v>
      </c>
      <c r="D72" t="s">
        <v>132</v>
      </c>
    </row>
    <row r="73" spans="1:4" x14ac:dyDescent="0.15">
      <c r="A73" t="s">
        <v>22725</v>
      </c>
      <c r="B73">
        <v>-1.9676481586624901</v>
      </c>
      <c r="C73" s="1" t="s">
        <v>22893</v>
      </c>
      <c r="D73" t="s">
        <v>132</v>
      </c>
    </row>
  </sheetData>
  <sortState xmlns:xlrd2="http://schemas.microsoft.com/office/spreadsheetml/2017/richdata2" ref="A3:D73">
    <sortCondition descending="1" ref="B3"/>
  </sortState>
  <mergeCells count="1">
    <mergeCell ref="A1:D1"/>
  </mergeCells>
  <phoneticPr fontId="2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A1AA-9C40-4C57-80E7-BF2A0F44A3D9}">
  <dimension ref="A1:D522"/>
  <sheetViews>
    <sheetView workbookViewId="0">
      <selection activeCell="A2" sqref="A2:D522"/>
    </sheetView>
  </sheetViews>
  <sheetFormatPr defaultRowHeight="13.5" x14ac:dyDescent="0.15"/>
  <sheetData>
    <row r="1" spans="1:4" ht="15.75" x14ac:dyDescent="0.15">
      <c r="A1" s="18" t="s">
        <v>22896</v>
      </c>
      <c r="B1" s="18"/>
      <c r="C1" s="18"/>
      <c r="D1" s="18"/>
    </row>
    <row r="2" spans="1:4" x14ac:dyDescent="0.15">
      <c r="A2" t="s">
        <v>0</v>
      </c>
      <c r="B2" t="s">
        <v>22894</v>
      </c>
      <c r="C2" t="s">
        <v>1</v>
      </c>
      <c r="D2" t="s">
        <v>2</v>
      </c>
    </row>
    <row r="3" spans="1:4" x14ac:dyDescent="0.15">
      <c r="A3" t="s">
        <v>23518</v>
      </c>
      <c r="B3" s="1" t="s">
        <v>23519</v>
      </c>
      <c r="C3" s="1" t="s">
        <v>23520</v>
      </c>
      <c r="D3" t="s">
        <v>6</v>
      </c>
    </row>
    <row r="4" spans="1:4" x14ac:dyDescent="0.15">
      <c r="A4" t="s">
        <v>23521</v>
      </c>
      <c r="B4" s="1" t="s">
        <v>23522</v>
      </c>
      <c r="C4" s="1" t="s">
        <v>23523</v>
      </c>
      <c r="D4" t="s">
        <v>6</v>
      </c>
    </row>
    <row r="5" spans="1:4" x14ac:dyDescent="0.15">
      <c r="A5" t="s">
        <v>8564</v>
      </c>
      <c r="B5" s="1" t="s">
        <v>23524</v>
      </c>
      <c r="C5" s="1" t="s">
        <v>23525</v>
      </c>
      <c r="D5" t="s">
        <v>6</v>
      </c>
    </row>
    <row r="6" spans="1:4" x14ac:dyDescent="0.15">
      <c r="A6" t="s">
        <v>23526</v>
      </c>
      <c r="B6" s="1" t="s">
        <v>23527</v>
      </c>
      <c r="C6" s="1" t="s">
        <v>23528</v>
      </c>
      <c r="D6" t="s">
        <v>6</v>
      </c>
    </row>
    <row r="7" spans="1:4" x14ac:dyDescent="0.15">
      <c r="A7" t="s">
        <v>23529</v>
      </c>
      <c r="B7" s="1" t="s">
        <v>23530</v>
      </c>
      <c r="C7" s="1" t="s">
        <v>23531</v>
      </c>
      <c r="D7" t="s">
        <v>6</v>
      </c>
    </row>
    <row r="8" spans="1:4" x14ac:dyDescent="0.15">
      <c r="A8" t="s">
        <v>23465</v>
      </c>
      <c r="B8" s="1" t="s">
        <v>23532</v>
      </c>
      <c r="C8" s="1" t="s">
        <v>23533</v>
      </c>
      <c r="D8" t="s">
        <v>6</v>
      </c>
    </row>
    <row r="9" spans="1:4" x14ac:dyDescent="0.15">
      <c r="A9" t="s">
        <v>23534</v>
      </c>
      <c r="B9" s="1" t="s">
        <v>23535</v>
      </c>
      <c r="C9" s="1" t="s">
        <v>23536</v>
      </c>
      <c r="D9" t="s">
        <v>6</v>
      </c>
    </row>
    <row r="10" spans="1:4" x14ac:dyDescent="0.15">
      <c r="A10" t="s">
        <v>23537</v>
      </c>
      <c r="B10" s="1" t="s">
        <v>23538</v>
      </c>
      <c r="C10" s="1" t="s">
        <v>23539</v>
      </c>
      <c r="D10" t="s">
        <v>6</v>
      </c>
    </row>
    <row r="11" spans="1:4" x14ac:dyDescent="0.15">
      <c r="A11" t="s">
        <v>8738</v>
      </c>
      <c r="B11" s="1" t="s">
        <v>23540</v>
      </c>
      <c r="C11" s="1" t="s">
        <v>23541</v>
      </c>
      <c r="D11" t="s">
        <v>6</v>
      </c>
    </row>
    <row r="12" spans="1:4" x14ac:dyDescent="0.15">
      <c r="A12" t="s">
        <v>23542</v>
      </c>
      <c r="B12" s="1" t="s">
        <v>23543</v>
      </c>
      <c r="C12" s="1" t="s">
        <v>23544</v>
      </c>
      <c r="D12" t="s">
        <v>6</v>
      </c>
    </row>
    <row r="13" spans="1:4" x14ac:dyDescent="0.15">
      <c r="A13" t="s">
        <v>23545</v>
      </c>
      <c r="B13" s="1" t="s">
        <v>23546</v>
      </c>
      <c r="C13" s="1" t="s">
        <v>23547</v>
      </c>
      <c r="D13" t="s">
        <v>6</v>
      </c>
    </row>
    <row r="14" spans="1:4" x14ac:dyDescent="0.15">
      <c r="A14" t="s">
        <v>23548</v>
      </c>
      <c r="B14" s="1" t="s">
        <v>23549</v>
      </c>
      <c r="C14" s="1" t="s">
        <v>23550</v>
      </c>
      <c r="D14" t="s">
        <v>6</v>
      </c>
    </row>
    <row r="15" spans="1:4" x14ac:dyDescent="0.15">
      <c r="A15" t="s">
        <v>23551</v>
      </c>
      <c r="B15" s="1" t="s">
        <v>23552</v>
      </c>
      <c r="C15" s="1" t="s">
        <v>23553</v>
      </c>
      <c r="D15" t="s">
        <v>6</v>
      </c>
    </row>
    <row r="16" spans="1:4" x14ac:dyDescent="0.15">
      <c r="A16" t="s">
        <v>2522</v>
      </c>
      <c r="B16" s="1" t="s">
        <v>23554</v>
      </c>
      <c r="C16" s="1" t="s">
        <v>23555</v>
      </c>
      <c r="D16" t="s">
        <v>6</v>
      </c>
    </row>
    <row r="17" spans="1:4" x14ac:dyDescent="0.15">
      <c r="A17" t="s">
        <v>23556</v>
      </c>
      <c r="B17" s="1" t="s">
        <v>23557</v>
      </c>
      <c r="C17" s="1" t="s">
        <v>23558</v>
      </c>
      <c r="D17" t="s">
        <v>6</v>
      </c>
    </row>
    <row r="18" spans="1:4" x14ac:dyDescent="0.15">
      <c r="A18" t="s">
        <v>23559</v>
      </c>
      <c r="B18" s="1" t="s">
        <v>23560</v>
      </c>
      <c r="C18" s="1" t="s">
        <v>23561</v>
      </c>
      <c r="D18" t="s">
        <v>6</v>
      </c>
    </row>
    <row r="19" spans="1:4" x14ac:dyDescent="0.15">
      <c r="A19" t="s">
        <v>23562</v>
      </c>
      <c r="B19" s="1" t="s">
        <v>23563</v>
      </c>
      <c r="C19" s="1" t="s">
        <v>23564</v>
      </c>
      <c r="D19" t="s">
        <v>6</v>
      </c>
    </row>
    <row r="20" spans="1:4" x14ac:dyDescent="0.15">
      <c r="A20" t="s">
        <v>16763</v>
      </c>
      <c r="B20" s="1" t="s">
        <v>23565</v>
      </c>
      <c r="C20" s="1" t="s">
        <v>23566</v>
      </c>
      <c r="D20" t="s">
        <v>6</v>
      </c>
    </row>
    <row r="21" spans="1:4" x14ac:dyDescent="0.15">
      <c r="A21" t="s">
        <v>23567</v>
      </c>
      <c r="B21" s="1" t="s">
        <v>23568</v>
      </c>
      <c r="C21" s="1" t="s">
        <v>23569</v>
      </c>
      <c r="D21" t="s">
        <v>6</v>
      </c>
    </row>
    <row r="22" spans="1:4" x14ac:dyDescent="0.15">
      <c r="A22" t="s">
        <v>23570</v>
      </c>
      <c r="B22" s="1" t="s">
        <v>23571</v>
      </c>
      <c r="C22" s="1" t="s">
        <v>23572</v>
      </c>
      <c r="D22" t="s">
        <v>6</v>
      </c>
    </row>
    <row r="23" spans="1:4" x14ac:dyDescent="0.15">
      <c r="A23" t="s">
        <v>1877</v>
      </c>
      <c r="B23" s="1" t="s">
        <v>23573</v>
      </c>
      <c r="C23" s="1" t="s">
        <v>23574</v>
      </c>
      <c r="D23" t="s">
        <v>6</v>
      </c>
    </row>
    <row r="24" spans="1:4" x14ac:dyDescent="0.15">
      <c r="A24" t="s">
        <v>23575</v>
      </c>
      <c r="B24" s="1" t="s">
        <v>23576</v>
      </c>
      <c r="C24" s="1" t="s">
        <v>23577</v>
      </c>
      <c r="D24" t="s">
        <v>6</v>
      </c>
    </row>
    <row r="25" spans="1:4" x14ac:dyDescent="0.15">
      <c r="A25" t="s">
        <v>16902</v>
      </c>
      <c r="B25" s="1" t="s">
        <v>23578</v>
      </c>
      <c r="C25" s="1" t="s">
        <v>23579</v>
      </c>
      <c r="D25" t="s">
        <v>6</v>
      </c>
    </row>
    <row r="26" spans="1:4" x14ac:dyDescent="0.15">
      <c r="A26" t="s">
        <v>449</v>
      </c>
      <c r="B26" s="1" t="s">
        <v>23580</v>
      </c>
      <c r="C26" s="1" t="s">
        <v>23581</v>
      </c>
      <c r="D26" t="s">
        <v>6</v>
      </c>
    </row>
    <row r="27" spans="1:4" x14ac:dyDescent="0.15">
      <c r="A27" t="s">
        <v>23582</v>
      </c>
      <c r="B27" s="1" t="s">
        <v>23583</v>
      </c>
      <c r="C27" s="1" t="s">
        <v>23584</v>
      </c>
      <c r="D27" t="s">
        <v>6</v>
      </c>
    </row>
    <row r="28" spans="1:4" x14ac:dyDescent="0.15">
      <c r="A28" t="s">
        <v>23585</v>
      </c>
      <c r="B28" s="1" t="s">
        <v>23586</v>
      </c>
      <c r="C28" s="1" t="s">
        <v>23587</v>
      </c>
      <c r="D28" t="s">
        <v>6</v>
      </c>
    </row>
    <row r="29" spans="1:4" x14ac:dyDescent="0.15">
      <c r="A29" t="s">
        <v>23588</v>
      </c>
      <c r="B29" s="1" t="s">
        <v>23589</v>
      </c>
      <c r="C29" s="1" t="s">
        <v>23590</v>
      </c>
      <c r="D29" t="s">
        <v>6</v>
      </c>
    </row>
    <row r="30" spans="1:4" x14ac:dyDescent="0.15">
      <c r="A30" t="s">
        <v>23591</v>
      </c>
      <c r="B30" s="1" t="s">
        <v>23592</v>
      </c>
      <c r="C30" s="1" t="s">
        <v>23593</v>
      </c>
      <c r="D30" t="s">
        <v>6</v>
      </c>
    </row>
    <row r="31" spans="1:4" x14ac:dyDescent="0.15">
      <c r="A31" t="s">
        <v>23594</v>
      </c>
      <c r="B31" s="1" t="s">
        <v>23595</v>
      </c>
      <c r="C31" s="1" t="s">
        <v>23596</v>
      </c>
      <c r="D31" t="s">
        <v>6</v>
      </c>
    </row>
    <row r="32" spans="1:4" x14ac:dyDescent="0.15">
      <c r="A32" t="s">
        <v>23597</v>
      </c>
      <c r="B32" s="1" t="s">
        <v>23598</v>
      </c>
      <c r="C32" s="1" t="s">
        <v>23599</v>
      </c>
      <c r="D32" t="s">
        <v>6</v>
      </c>
    </row>
    <row r="33" spans="1:4" x14ac:dyDescent="0.15">
      <c r="A33" t="s">
        <v>23600</v>
      </c>
      <c r="B33" s="1" t="s">
        <v>23601</v>
      </c>
      <c r="C33" s="1" t="s">
        <v>23602</v>
      </c>
      <c r="D33" t="s">
        <v>6</v>
      </c>
    </row>
    <row r="34" spans="1:4" x14ac:dyDescent="0.15">
      <c r="A34" t="s">
        <v>23603</v>
      </c>
      <c r="B34" s="1" t="s">
        <v>23604</v>
      </c>
      <c r="C34" s="1" t="s">
        <v>23605</v>
      </c>
      <c r="D34" t="s">
        <v>6</v>
      </c>
    </row>
    <row r="35" spans="1:4" x14ac:dyDescent="0.15">
      <c r="A35" t="s">
        <v>18512</v>
      </c>
      <c r="B35" s="1" t="s">
        <v>23606</v>
      </c>
      <c r="C35" s="1" t="s">
        <v>23607</v>
      </c>
      <c r="D35" t="s">
        <v>6</v>
      </c>
    </row>
    <row r="36" spans="1:4" x14ac:dyDescent="0.15">
      <c r="A36" t="s">
        <v>9265</v>
      </c>
      <c r="B36" s="1" t="s">
        <v>23608</v>
      </c>
      <c r="C36" s="1" t="s">
        <v>23609</v>
      </c>
      <c r="D36" t="s">
        <v>6</v>
      </c>
    </row>
    <row r="37" spans="1:4" x14ac:dyDescent="0.15">
      <c r="A37" t="s">
        <v>23610</v>
      </c>
      <c r="B37" s="1" t="s">
        <v>23611</v>
      </c>
      <c r="C37" s="1" t="s">
        <v>23612</v>
      </c>
      <c r="D37" t="s">
        <v>6</v>
      </c>
    </row>
    <row r="38" spans="1:4" x14ac:dyDescent="0.15">
      <c r="A38" t="s">
        <v>16468</v>
      </c>
      <c r="B38" s="1" t="s">
        <v>23613</v>
      </c>
      <c r="C38" s="1" t="s">
        <v>23614</v>
      </c>
      <c r="D38" t="s">
        <v>6</v>
      </c>
    </row>
    <row r="39" spans="1:4" x14ac:dyDescent="0.15">
      <c r="A39" t="s">
        <v>14820</v>
      </c>
      <c r="B39" s="1" t="s">
        <v>23615</v>
      </c>
      <c r="C39" s="1" t="s">
        <v>23616</v>
      </c>
      <c r="D39" t="s">
        <v>6</v>
      </c>
    </row>
    <row r="40" spans="1:4" x14ac:dyDescent="0.15">
      <c r="A40" t="s">
        <v>23617</v>
      </c>
      <c r="B40" s="1" t="s">
        <v>23618</v>
      </c>
      <c r="C40" s="1" t="s">
        <v>23619</v>
      </c>
      <c r="D40" t="s">
        <v>6</v>
      </c>
    </row>
    <row r="41" spans="1:4" x14ac:dyDescent="0.15">
      <c r="A41" t="s">
        <v>23620</v>
      </c>
      <c r="B41" s="1" t="s">
        <v>23621</v>
      </c>
      <c r="C41" s="1" t="s">
        <v>23622</v>
      </c>
      <c r="D41" t="s">
        <v>6</v>
      </c>
    </row>
    <row r="42" spans="1:4" x14ac:dyDescent="0.15">
      <c r="A42" t="s">
        <v>23623</v>
      </c>
      <c r="B42" s="1" t="s">
        <v>23624</v>
      </c>
      <c r="C42" s="1" t="s">
        <v>23625</v>
      </c>
      <c r="D42" t="s">
        <v>6</v>
      </c>
    </row>
    <row r="43" spans="1:4" x14ac:dyDescent="0.15">
      <c r="A43" t="s">
        <v>23626</v>
      </c>
      <c r="B43" s="1" t="s">
        <v>23627</v>
      </c>
      <c r="C43" s="1" t="s">
        <v>23628</v>
      </c>
      <c r="D43" t="s">
        <v>6</v>
      </c>
    </row>
    <row r="44" spans="1:4" x14ac:dyDescent="0.15">
      <c r="A44" t="s">
        <v>9310</v>
      </c>
      <c r="B44" s="1" t="s">
        <v>23629</v>
      </c>
      <c r="C44" s="1" t="s">
        <v>23630</v>
      </c>
      <c r="D44" t="s">
        <v>6</v>
      </c>
    </row>
    <row r="45" spans="1:4" x14ac:dyDescent="0.15">
      <c r="A45" t="s">
        <v>9428</v>
      </c>
      <c r="B45" s="1" t="s">
        <v>23631</v>
      </c>
      <c r="C45" s="1" t="s">
        <v>23632</v>
      </c>
      <c r="D45" t="s">
        <v>6</v>
      </c>
    </row>
    <row r="46" spans="1:4" x14ac:dyDescent="0.15">
      <c r="A46" t="s">
        <v>16503</v>
      </c>
      <c r="B46" s="1" t="s">
        <v>23633</v>
      </c>
      <c r="C46" s="1" t="s">
        <v>23634</v>
      </c>
      <c r="D46" t="s">
        <v>6</v>
      </c>
    </row>
    <row r="47" spans="1:4" x14ac:dyDescent="0.15">
      <c r="A47" t="s">
        <v>6360</v>
      </c>
      <c r="B47" s="1" t="s">
        <v>23635</v>
      </c>
      <c r="C47" s="1" t="s">
        <v>23636</v>
      </c>
      <c r="D47" t="s">
        <v>6</v>
      </c>
    </row>
    <row r="48" spans="1:4" x14ac:dyDescent="0.15">
      <c r="A48" t="s">
        <v>23637</v>
      </c>
      <c r="B48" s="1" t="s">
        <v>23638</v>
      </c>
      <c r="C48" s="1" t="s">
        <v>23639</v>
      </c>
      <c r="D48" t="s">
        <v>6</v>
      </c>
    </row>
    <row r="49" spans="1:4" x14ac:dyDescent="0.15">
      <c r="A49" t="s">
        <v>23640</v>
      </c>
      <c r="B49" s="1" t="s">
        <v>23641</v>
      </c>
      <c r="C49" s="1" t="s">
        <v>23642</v>
      </c>
      <c r="D49" t="s">
        <v>6</v>
      </c>
    </row>
    <row r="50" spans="1:4" x14ac:dyDescent="0.15">
      <c r="A50" t="s">
        <v>10759</v>
      </c>
      <c r="B50" s="1" t="s">
        <v>23643</v>
      </c>
      <c r="C50" s="1" t="s">
        <v>23644</v>
      </c>
      <c r="D50" t="s">
        <v>6</v>
      </c>
    </row>
    <row r="51" spans="1:4" x14ac:dyDescent="0.15">
      <c r="A51" t="s">
        <v>23645</v>
      </c>
      <c r="B51" s="1" t="s">
        <v>23646</v>
      </c>
      <c r="C51" s="1" t="s">
        <v>23647</v>
      </c>
      <c r="D51" t="s">
        <v>6</v>
      </c>
    </row>
    <row r="52" spans="1:4" x14ac:dyDescent="0.15">
      <c r="A52" t="s">
        <v>23648</v>
      </c>
      <c r="B52" s="1" t="s">
        <v>23649</v>
      </c>
      <c r="C52" s="1" t="s">
        <v>23650</v>
      </c>
      <c r="D52" t="s">
        <v>6</v>
      </c>
    </row>
    <row r="53" spans="1:4" x14ac:dyDescent="0.15">
      <c r="A53" t="s">
        <v>23651</v>
      </c>
      <c r="B53" s="1" t="s">
        <v>23652</v>
      </c>
      <c r="C53" s="1" t="s">
        <v>23653</v>
      </c>
      <c r="D53" t="s">
        <v>6</v>
      </c>
    </row>
    <row r="54" spans="1:4" x14ac:dyDescent="0.15">
      <c r="A54" t="s">
        <v>6877</v>
      </c>
      <c r="B54" s="1" t="s">
        <v>23654</v>
      </c>
      <c r="C54" s="1" t="s">
        <v>23655</v>
      </c>
      <c r="D54" t="s">
        <v>6</v>
      </c>
    </row>
    <row r="55" spans="1:4" x14ac:dyDescent="0.15">
      <c r="A55" t="s">
        <v>361</v>
      </c>
      <c r="B55" s="1" t="s">
        <v>23656</v>
      </c>
      <c r="C55" s="1" t="s">
        <v>23657</v>
      </c>
      <c r="D55" t="s">
        <v>6</v>
      </c>
    </row>
    <row r="56" spans="1:4" x14ac:dyDescent="0.15">
      <c r="A56" t="s">
        <v>6595</v>
      </c>
      <c r="B56" s="1" t="s">
        <v>23658</v>
      </c>
      <c r="C56" s="1" t="s">
        <v>23659</v>
      </c>
      <c r="D56" t="s">
        <v>6</v>
      </c>
    </row>
    <row r="57" spans="1:4" x14ac:dyDescent="0.15">
      <c r="A57" t="s">
        <v>13658</v>
      </c>
      <c r="B57">
        <v>2.030734952715</v>
      </c>
      <c r="C57" s="1" t="s">
        <v>23660</v>
      </c>
      <c r="D57" t="s">
        <v>6</v>
      </c>
    </row>
    <row r="58" spans="1:4" x14ac:dyDescent="0.15">
      <c r="A58" t="s">
        <v>1325</v>
      </c>
      <c r="B58">
        <v>-1.0013291129686801</v>
      </c>
      <c r="C58" s="1" t="s">
        <v>23661</v>
      </c>
      <c r="D58" t="s">
        <v>132</v>
      </c>
    </row>
    <row r="59" spans="1:4" x14ac:dyDescent="0.15">
      <c r="A59" t="s">
        <v>23662</v>
      </c>
      <c r="B59">
        <v>-1.00267956335315</v>
      </c>
      <c r="C59" s="1" t="s">
        <v>23663</v>
      </c>
      <c r="D59" t="s">
        <v>132</v>
      </c>
    </row>
    <row r="60" spans="1:4" x14ac:dyDescent="0.15">
      <c r="A60" t="s">
        <v>23664</v>
      </c>
      <c r="B60">
        <v>-1.00297309730301</v>
      </c>
      <c r="C60" s="1" t="s">
        <v>23665</v>
      </c>
      <c r="D60" t="s">
        <v>132</v>
      </c>
    </row>
    <row r="61" spans="1:4" x14ac:dyDescent="0.15">
      <c r="A61" t="s">
        <v>23666</v>
      </c>
      <c r="B61">
        <v>-1.00424864715873</v>
      </c>
      <c r="C61" s="1" t="s">
        <v>23667</v>
      </c>
      <c r="D61" t="s">
        <v>132</v>
      </c>
    </row>
    <row r="62" spans="1:4" x14ac:dyDescent="0.15">
      <c r="A62" t="s">
        <v>5161</v>
      </c>
      <c r="B62">
        <v>-1.0050774763744901</v>
      </c>
      <c r="C62" s="1" t="s">
        <v>23668</v>
      </c>
      <c r="D62" t="s">
        <v>132</v>
      </c>
    </row>
    <row r="63" spans="1:4" x14ac:dyDescent="0.15">
      <c r="A63" t="s">
        <v>15825</v>
      </c>
      <c r="B63">
        <v>-1.0054070656687899</v>
      </c>
      <c r="C63" s="1" t="s">
        <v>23669</v>
      </c>
      <c r="D63" t="s">
        <v>132</v>
      </c>
    </row>
    <row r="64" spans="1:4" x14ac:dyDescent="0.15">
      <c r="A64" t="s">
        <v>15416</v>
      </c>
      <c r="B64">
        <v>-1.00653777749495</v>
      </c>
      <c r="C64" s="1" t="s">
        <v>23670</v>
      </c>
      <c r="D64" t="s">
        <v>132</v>
      </c>
    </row>
    <row r="65" spans="1:4" x14ac:dyDescent="0.15">
      <c r="A65" t="s">
        <v>23671</v>
      </c>
      <c r="B65">
        <v>-1.0076610861594499</v>
      </c>
      <c r="C65" s="1" t="s">
        <v>23672</v>
      </c>
      <c r="D65" t="s">
        <v>132</v>
      </c>
    </row>
    <row r="66" spans="1:4" x14ac:dyDescent="0.15">
      <c r="A66" t="s">
        <v>2774</v>
      </c>
      <c r="B66">
        <v>-1.0078356600446099</v>
      </c>
      <c r="C66" s="1" t="s">
        <v>23673</v>
      </c>
      <c r="D66" t="s">
        <v>132</v>
      </c>
    </row>
    <row r="67" spans="1:4" x14ac:dyDescent="0.15">
      <c r="A67" t="s">
        <v>2336</v>
      </c>
      <c r="B67">
        <v>-1.00872650803095</v>
      </c>
      <c r="C67" s="1" t="s">
        <v>23674</v>
      </c>
      <c r="D67" t="s">
        <v>132</v>
      </c>
    </row>
    <row r="68" spans="1:4" x14ac:dyDescent="0.15">
      <c r="A68" t="s">
        <v>15290</v>
      </c>
      <c r="B68">
        <v>-1.01105548057977</v>
      </c>
      <c r="C68" s="1" t="s">
        <v>23675</v>
      </c>
      <c r="D68" t="s">
        <v>132</v>
      </c>
    </row>
    <row r="69" spans="1:4" x14ac:dyDescent="0.15">
      <c r="A69" t="s">
        <v>8357</v>
      </c>
      <c r="B69">
        <v>-1.01155940607329</v>
      </c>
      <c r="C69" s="1" t="s">
        <v>23676</v>
      </c>
      <c r="D69" t="s">
        <v>132</v>
      </c>
    </row>
    <row r="70" spans="1:4" x14ac:dyDescent="0.15">
      <c r="A70" t="s">
        <v>23677</v>
      </c>
      <c r="B70">
        <v>-1.01411461777942</v>
      </c>
      <c r="C70" s="1" t="s">
        <v>23678</v>
      </c>
      <c r="D70" t="s">
        <v>132</v>
      </c>
    </row>
    <row r="71" spans="1:4" x14ac:dyDescent="0.15">
      <c r="A71" t="s">
        <v>18230</v>
      </c>
      <c r="B71">
        <v>-1.01563502908371</v>
      </c>
      <c r="C71" s="1" t="s">
        <v>23679</v>
      </c>
      <c r="D71" t="s">
        <v>132</v>
      </c>
    </row>
    <row r="72" spans="1:4" x14ac:dyDescent="0.15">
      <c r="A72" t="s">
        <v>23680</v>
      </c>
      <c r="B72">
        <v>-1.0170368283631499</v>
      </c>
      <c r="C72" s="1" t="s">
        <v>23681</v>
      </c>
      <c r="D72" t="s">
        <v>132</v>
      </c>
    </row>
    <row r="73" spans="1:4" x14ac:dyDescent="0.15">
      <c r="A73" t="s">
        <v>2603</v>
      </c>
      <c r="B73">
        <v>-1.0198855142312799</v>
      </c>
      <c r="C73" s="1" t="s">
        <v>23682</v>
      </c>
      <c r="D73" t="s">
        <v>132</v>
      </c>
    </row>
    <row r="74" spans="1:4" x14ac:dyDescent="0.15">
      <c r="A74" t="s">
        <v>3027</v>
      </c>
      <c r="B74">
        <v>-1.0219280374205599</v>
      </c>
      <c r="C74" s="1" t="s">
        <v>23683</v>
      </c>
      <c r="D74" t="s">
        <v>132</v>
      </c>
    </row>
    <row r="75" spans="1:4" x14ac:dyDescent="0.15">
      <c r="A75" t="s">
        <v>23684</v>
      </c>
      <c r="B75">
        <v>-1.0219899477604999</v>
      </c>
      <c r="C75" s="1" t="s">
        <v>23685</v>
      </c>
      <c r="D75" t="s">
        <v>132</v>
      </c>
    </row>
    <row r="76" spans="1:4" x14ac:dyDescent="0.15">
      <c r="A76" t="s">
        <v>4410</v>
      </c>
      <c r="B76">
        <v>-1.0225328712977</v>
      </c>
      <c r="C76" s="1" t="s">
        <v>23686</v>
      </c>
      <c r="D76" t="s">
        <v>132</v>
      </c>
    </row>
    <row r="77" spans="1:4" x14ac:dyDescent="0.15">
      <c r="A77" t="s">
        <v>23687</v>
      </c>
      <c r="B77">
        <v>-1.02357971353777</v>
      </c>
      <c r="C77" s="1" t="s">
        <v>23688</v>
      </c>
      <c r="D77" t="s">
        <v>132</v>
      </c>
    </row>
    <row r="78" spans="1:4" x14ac:dyDescent="0.15">
      <c r="A78" t="s">
        <v>23689</v>
      </c>
      <c r="B78">
        <v>-1.0268752544803099</v>
      </c>
      <c r="C78" s="1" t="s">
        <v>23690</v>
      </c>
      <c r="D78" t="s">
        <v>132</v>
      </c>
    </row>
    <row r="79" spans="1:4" x14ac:dyDescent="0.15">
      <c r="A79" t="s">
        <v>4159</v>
      </c>
      <c r="B79">
        <v>-1.02712030085513</v>
      </c>
      <c r="C79" s="1" t="s">
        <v>23691</v>
      </c>
      <c r="D79" t="s">
        <v>132</v>
      </c>
    </row>
    <row r="80" spans="1:4" x14ac:dyDescent="0.15">
      <c r="A80" t="s">
        <v>14501</v>
      </c>
      <c r="B80">
        <v>-1.0292915276913399</v>
      </c>
      <c r="C80" s="1" t="s">
        <v>23692</v>
      </c>
      <c r="D80" t="s">
        <v>132</v>
      </c>
    </row>
    <row r="81" spans="1:4" x14ac:dyDescent="0.15">
      <c r="A81" t="s">
        <v>23693</v>
      </c>
      <c r="B81">
        <v>-1.02974615618593</v>
      </c>
      <c r="C81" s="1" t="s">
        <v>23694</v>
      </c>
      <c r="D81" t="s">
        <v>132</v>
      </c>
    </row>
    <row r="82" spans="1:4" x14ac:dyDescent="0.15">
      <c r="A82" t="s">
        <v>23695</v>
      </c>
      <c r="B82">
        <v>-1.0320813409843299</v>
      </c>
      <c r="C82" s="1" t="s">
        <v>23696</v>
      </c>
      <c r="D82" t="s">
        <v>132</v>
      </c>
    </row>
    <row r="83" spans="1:4" x14ac:dyDescent="0.15">
      <c r="A83" t="s">
        <v>2046</v>
      </c>
      <c r="B83">
        <v>-1.03487926466919</v>
      </c>
      <c r="C83" s="1" t="s">
        <v>23697</v>
      </c>
      <c r="D83" t="s">
        <v>132</v>
      </c>
    </row>
    <row r="84" spans="1:4" x14ac:dyDescent="0.15">
      <c r="A84" t="s">
        <v>10002</v>
      </c>
      <c r="B84">
        <v>-1.0359083892074199</v>
      </c>
      <c r="C84" s="1" t="s">
        <v>23698</v>
      </c>
      <c r="D84" t="s">
        <v>132</v>
      </c>
    </row>
    <row r="85" spans="1:4" x14ac:dyDescent="0.15">
      <c r="A85" t="s">
        <v>4231</v>
      </c>
      <c r="B85">
        <v>-1.0366636079717</v>
      </c>
      <c r="C85" s="1" t="s">
        <v>23699</v>
      </c>
      <c r="D85" t="s">
        <v>132</v>
      </c>
    </row>
    <row r="86" spans="1:4" x14ac:dyDescent="0.15">
      <c r="A86" t="s">
        <v>23700</v>
      </c>
      <c r="B86">
        <v>-1.04401012354899</v>
      </c>
      <c r="C86" s="1" t="s">
        <v>23701</v>
      </c>
      <c r="D86" t="s">
        <v>132</v>
      </c>
    </row>
    <row r="87" spans="1:4" x14ac:dyDescent="0.15">
      <c r="A87" t="s">
        <v>23702</v>
      </c>
      <c r="B87">
        <v>-1.04912252128381</v>
      </c>
      <c r="C87" s="1" t="s">
        <v>23703</v>
      </c>
      <c r="D87" t="s">
        <v>132</v>
      </c>
    </row>
    <row r="88" spans="1:4" x14ac:dyDescent="0.15">
      <c r="A88" t="s">
        <v>3445</v>
      </c>
      <c r="B88">
        <v>-1.04991259569718</v>
      </c>
      <c r="C88" s="1" t="s">
        <v>23704</v>
      </c>
      <c r="D88" t="s">
        <v>132</v>
      </c>
    </row>
    <row r="89" spans="1:4" x14ac:dyDescent="0.15">
      <c r="A89" t="s">
        <v>23705</v>
      </c>
      <c r="B89">
        <v>-1.0502820272656499</v>
      </c>
      <c r="C89" s="1" t="s">
        <v>23706</v>
      </c>
      <c r="D89" t="s">
        <v>132</v>
      </c>
    </row>
    <row r="90" spans="1:4" x14ac:dyDescent="0.15">
      <c r="A90" t="s">
        <v>23707</v>
      </c>
      <c r="B90">
        <v>-1.0508543860450601</v>
      </c>
      <c r="C90" s="1" t="s">
        <v>23708</v>
      </c>
      <c r="D90" t="s">
        <v>132</v>
      </c>
    </row>
    <row r="91" spans="1:4" x14ac:dyDescent="0.15">
      <c r="A91" t="s">
        <v>23709</v>
      </c>
      <c r="B91">
        <v>-1.0518392462089701</v>
      </c>
      <c r="C91" s="1" t="s">
        <v>23710</v>
      </c>
      <c r="D91" t="s">
        <v>132</v>
      </c>
    </row>
    <row r="92" spans="1:4" x14ac:dyDescent="0.15">
      <c r="A92" t="s">
        <v>1957</v>
      </c>
      <c r="B92">
        <v>-1.0527856168718901</v>
      </c>
      <c r="C92" s="1" t="s">
        <v>23711</v>
      </c>
      <c r="D92" t="s">
        <v>132</v>
      </c>
    </row>
    <row r="93" spans="1:4" x14ac:dyDescent="0.15">
      <c r="A93" t="s">
        <v>23712</v>
      </c>
      <c r="B93">
        <v>-1.0547781925808799</v>
      </c>
      <c r="C93" s="1" t="s">
        <v>23713</v>
      </c>
      <c r="D93" t="s">
        <v>132</v>
      </c>
    </row>
    <row r="94" spans="1:4" x14ac:dyDescent="0.15">
      <c r="A94" t="s">
        <v>23714</v>
      </c>
      <c r="B94">
        <v>-1.0555570256189799</v>
      </c>
      <c r="C94" s="1" t="s">
        <v>23715</v>
      </c>
      <c r="D94" t="s">
        <v>132</v>
      </c>
    </row>
    <row r="95" spans="1:4" x14ac:dyDescent="0.15">
      <c r="A95" t="s">
        <v>23716</v>
      </c>
      <c r="B95">
        <v>-1.0584172228722699</v>
      </c>
      <c r="C95" s="1" t="s">
        <v>23717</v>
      </c>
      <c r="D95" t="s">
        <v>132</v>
      </c>
    </row>
    <row r="96" spans="1:4" x14ac:dyDescent="0.15">
      <c r="A96" t="s">
        <v>15904</v>
      </c>
      <c r="B96">
        <v>-1.06276305540535</v>
      </c>
      <c r="C96" s="1" t="s">
        <v>23718</v>
      </c>
      <c r="D96" t="s">
        <v>132</v>
      </c>
    </row>
    <row r="97" spans="1:4" x14ac:dyDescent="0.15">
      <c r="A97" t="s">
        <v>737</v>
      </c>
      <c r="B97">
        <v>-1.06335598887801</v>
      </c>
      <c r="C97" s="1" t="s">
        <v>23719</v>
      </c>
      <c r="D97" t="s">
        <v>132</v>
      </c>
    </row>
    <row r="98" spans="1:4" x14ac:dyDescent="0.15">
      <c r="A98" t="s">
        <v>23720</v>
      </c>
      <c r="B98">
        <v>-1.06353814479762</v>
      </c>
      <c r="C98" s="1" t="s">
        <v>23721</v>
      </c>
      <c r="D98" t="s">
        <v>132</v>
      </c>
    </row>
    <row r="99" spans="1:4" x14ac:dyDescent="0.15">
      <c r="A99" t="s">
        <v>9817</v>
      </c>
      <c r="B99">
        <v>-1.0643776832654701</v>
      </c>
      <c r="C99" s="1" t="s">
        <v>23722</v>
      </c>
      <c r="D99" t="s">
        <v>132</v>
      </c>
    </row>
    <row r="100" spans="1:4" x14ac:dyDescent="0.15">
      <c r="A100" t="s">
        <v>23092</v>
      </c>
      <c r="B100">
        <v>-1.0684003236877999</v>
      </c>
      <c r="C100" s="1" t="s">
        <v>23723</v>
      </c>
      <c r="D100" t="s">
        <v>132</v>
      </c>
    </row>
    <row r="101" spans="1:4" x14ac:dyDescent="0.15">
      <c r="A101" t="s">
        <v>23724</v>
      </c>
      <c r="B101">
        <v>-1.0706785750259999</v>
      </c>
      <c r="C101" s="1" t="s">
        <v>23725</v>
      </c>
      <c r="D101" t="s">
        <v>132</v>
      </c>
    </row>
    <row r="102" spans="1:4" x14ac:dyDescent="0.15">
      <c r="A102" t="s">
        <v>4633</v>
      </c>
      <c r="B102">
        <v>-1.0720684019331099</v>
      </c>
      <c r="C102" s="1" t="s">
        <v>23726</v>
      </c>
      <c r="D102" t="s">
        <v>132</v>
      </c>
    </row>
    <row r="103" spans="1:4" x14ac:dyDescent="0.15">
      <c r="A103" t="s">
        <v>4075</v>
      </c>
      <c r="B103">
        <v>-1.0739280097287101</v>
      </c>
      <c r="C103" s="1" t="s">
        <v>23727</v>
      </c>
      <c r="D103" t="s">
        <v>132</v>
      </c>
    </row>
    <row r="104" spans="1:4" x14ac:dyDescent="0.15">
      <c r="A104" t="s">
        <v>22335</v>
      </c>
      <c r="B104">
        <v>-1.0767265828099899</v>
      </c>
      <c r="C104" s="1" t="s">
        <v>23728</v>
      </c>
      <c r="D104" t="s">
        <v>132</v>
      </c>
    </row>
    <row r="105" spans="1:4" x14ac:dyDescent="0.15">
      <c r="A105" t="s">
        <v>23236</v>
      </c>
      <c r="B105">
        <v>-1.0800643074663401</v>
      </c>
      <c r="C105" s="1" t="s">
        <v>23729</v>
      </c>
      <c r="D105" t="s">
        <v>132</v>
      </c>
    </row>
    <row r="106" spans="1:4" x14ac:dyDescent="0.15">
      <c r="A106" t="s">
        <v>16410</v>
      </c>
      <c r="B106">
        <v>-1.0801992341161699</v>
      </c>
      <c r="C106" s="1" t="s">
        <v>23730</v>
      </c>
      <c r="D106" t="s">
        <v>132</v>
      </c>
    </row>
    <row r="107" spans="1:4" x14ac:dyDescent="0.15">
      <c r="A107" t="s">
        <v>23731</v>
      </c>
      <c r="B107">
        <v>-1.08036874963116</v>
      </c>
      <c r="C107" s="1" t="s">
        <v>23732</v>
      </c>
      <c r="D107" t="s">
        <v>132</v>
      </c>
    </row>
    <row r="108" spans="1:4" x14ac:dyDescent="0.15">
      <c r="A108" t="s">
        <v>10785</v>
      </c>
      <c r="B108">
        <v>-1.0825593028641001</v>
      </c>
      <c r="C108" s="1" t="s">
        <v>23733</v>
      </c>
      <c r="D108" t="s">
        <v>132</v>
      </c>
    </row>
    <row r="109" spans="1:4" x14ac:dyDescent="0.15">
      <c r="A109" t="s">
        <v>23734</v>
      </c>
      <c r="B109">
        <v>-1.08262053454799</v>
      </c>
      <c r="C109" s="1" t="s">
        <v>23735</v>
      </c>
      <c r="D109" t="s">
        <v>132</v>
      </c>
    </row>
    <row r="110" spans="1:4" x14ac:dyDescent="0.15">
      <c r="A110" t="s">
        <v>18343</v>
      </c>
      <c r="B110">
        <v>-1.08328766986028</v>
      </c>
      <c r="C110" s="1" t="s">
        <v>23736</v>
      </c>
      <c r="D110" t="s">
        <v>132</v>
      </c>
    </row>
    <row r="111" spans="1:4" x14ac:dyDescent="0.15">
      <c r="A111" t="s">
        <v>12013</v>
      </c>
      <c r="B111">
        <v>-1.0859823106527799</v>
      </c>
      <c r="C111" s="1" t="s">
        <v>23737</v>
      </c>
      <c r="D111" t="s">
        <v>132</v>
      </c>
    </row>
    <row r="112" spans="1:4" x14ac:dyDescent="0.15">
      <c r="A112" t="s">
        <v>15363</v>
      </c>
      <c r="B112">
        <v>-1.08748105715439</v>
      </c>
      <c r="C112" s="1" t="s">
        <v>23738</v>
      </c>
      <c r="D112" t="s">
        <v>132</v>
      </c>
    </row>
    <row r="113" spans="1:4" x14ac:dyDescent="0.15">
      <c r="A113" t="s">
        <v>23739</v>
      </c>
      <c r="B113">
        <v>-1.09442771926647</v>
      </c>
      <c r="C113" s="1" t="s">
        <v>23740</v>
      </c>
      <c r="D113" t="s">
        <v>132</v>
      </c>
    </row>
    <row r="114" spans="1:4" x14ac:dyDescent="0.15">
      <c r="A114" t="s">
        <v>18902</v>
      </c>
      <c r="B114">
        <v>-1.0953070039221899</v>
      </c>
      <c r="C114" s="1" t="s">
        <v>23741</v>
      </c>
      <c r="D114" t="s">
        <v>132</v>
      </c>
    </row>
    <row r="115" spans="1:4" x14ac:dyDescent="0.15">
      <c r="A115" t="s">
        <v>23742</v>
      </c>
      <c r="B115">
        <v>-1.0956305069318799</v>
      </c>
      <c r="C115" s="1" t="s">
        <v>23743</v>
      </c>
      <c r="D115" t="s">
        <v>132</v>
      </c>
    </row>
    <row r="116" spans="1:4" x14ac:dyDescent="0.15">
      <c r="A116" t="s">
        <v>23744</v>
      </c>
      <c r="B116">
        <v>-1.09662510807034</v>
      </c>
      <c r="C116" s="1" t="s">
        <v>23745</v>
      </c>
      <c r="D116" t="s">
        <v>132</v>
      </c>
    </row>
    <row r="117" spans="1:4" x14ac:dyDescent="0.15">
      <c r="A117" t="s">
        <v>23746</v>
      </c>
      <c r="B117">
        <v>-1.0985411831544201</v>
      </c>
      <c r="C117" s="1" t="s">
        <v>23747</v>
      </c>
      <c r="D117" t="s">
        <v>132</v>
      </c>
    </row>
    <row r="118" spans="1:4" x14ac:dyDescent="0.15">
      <c r="A118" t="s">
        <v>15361</v>
      </c>
      <c r="B118">
        <v>-1.0987831443485501</v>
      </c>
      <c r="C118" s="1" t="s">
        <v>23748</v>
      </c>
      <c r="D118" t="s">
        <v>132</v>
      </c>
    </row>
    <row r="119" spans="1:4" x14ac:dyDescent="0.15">
      <c r="A119" t="s">
        <v>23749</v>
      </c>
      <c r="B119">
        <v>-1.10060358522646</v>
      </c>
      <c r="C119" s="1" t="s">
        <v>23750</v>
      </c>
      <c r="D119" t="s">
        <v>132</v>
      </c>
    </row>
    <row r="120" spans="1:4" x14ac:dyDescent="0.15">
      <c r="A120" t="s">
        <v>19183</v>
      </c>
      <c r="B120">
        <v>-1.10126886345148</v>
      </c>
      <c r="C120" s="1" t="s">
        <v>23751</v>
      </c>
      <c r="D120" t="s">
        <v>132</v>
      </c>
    </row>
    <row r="121" spans="1:4" x14ac:dyDescent="0.15">
      <c r="A121" t="s">
        <v>23752</v>
      </c>
      <c r="B121">
        <v>-1.10211577942725</v>
      </c>
      <c r="C121" s="1" t="s">
        <v>23753</v>
      </c>
      <c r="D121" t="s">
        <v>132</v>
      </c>
    </row>
    <row r="122" spans="1:4" x14ac:dyDescent="0.15">
      <c r="A122" t="s">
        <v>1572</v>
      </c>
      <c r="B122">
        <v>-1.10375111792845</v>
      </c>
      <c r="C122" s="1" t="s">
        <v>23754</v>
      </c>
      <c r="D122" t="s">
        <v>132</v>
      </c>
    </row>
    <row r="123" spans="1:4" x14ac:dyDescent="0.15">
      <c r="A123" t="s">
        <v>12706</v>
      </c>
      <c r="B123">
        <v>-1.10375546580602</v>
      </c>
      <c r="C123" s="1" t="s">
        <v>23755</v>
      </c>
      <c r="D123" t="s">
        <v>132</v>
      </c>
    </row>
    <row r="124" spans="1:4" x14ac:dyDescent="0.15">
      <c r="A124" t="s">
        <v>13891</v>
      </c>
      <c r="B124">
        <v>-1.1037626613635301</v>
      </c>
      <c r="C124" s="1" t="s">
        <v>23756</v>
      </c>
      <c r="D124" t="s">
        <v>132</v>
      </c>
    </row>
    <row r="125" spans="1:4" x14ac:dyDescent="0.15">
      <c r="A125" t="s">
        <v>23757</v>
      </c>
      <c r="B125">
        <v>-1.1050033286632901</v>
      </c>
      <c r="C125" s="1" t="s">
        <v>23758</v>
      </c>
      <c r="D125" t="s">
        <v>132</v>
      </c>
    </row>
    <row r="126" spans="1:4" x14ac:dyDescent="0.15">
      <c r="A126" t="s">
        <v>10549</v>
      </c>
      <c r="B126">
        <v>-1.10835188652801</v>
      </c>
      <c r="C126" s="1" t="s">
        <v>23759</v>
      </c>
      <c r="D126" t="s">
        <v>132</v>
      </c>
    </row>
    <row r="127" spans="1:4" x14ac:dyDescent="0.15">
      <c r="A127" t="s">
        <v>23760</v>
      </c>
      <c r="B127">
        <v>-1.10911217733433</v>
      </c>
      <c r="C127" s="1" t="s">
        <v>23761</v>
      </c>
      <c r="D127" t="s">
        <v>132</v>
      </c>
    </row>
    <row r="128" spans="1:4" x14ac:dyDescent="0.15">
      <c r="A128" t="s">
        <v>23762</v>
      </c>
      <c r="B128">
        <v>-1.10979053728183</v>
      </c>
      <c r="C128" s="1" t="s">
        <v>23763</v>
      </c>
      <c r="D128" t="s">
        <v>132</v>
      </c>
    </row>
    <row r="129" spans="1:4" x14ac:dyDescent="0.15">
      <c r="A129" t="s">
        <v>23764</v>
      </c>
      <c r="B129">
        <v>-1.1112863842271501</v>
      </c>
      <c r="C129" s="1" t="s">
        <v>23765</v>
      </c>
      <c r="D129" t="s">
        <v>132</v>
      </c>
    </row>
    <row r="130" spans="1:4" x14ac:dyDescent="0.15">
      <c r="A130" t="s">
        <v>23766</v>
      </c>
      <c r="B130">
        <v>-1.11338157244808</v>
      </c>
      <c r="C130" s="1" t="s">
        <v>23767</v>
      </c>
      <c r="D130" t="s">
        <v>132</v>
      </c>
    </row>
    <row r="131" spans="1:4" x14ac:dyDescent="0.15">
      <c r="A131" t="s">
        <v>23768</v>
      </c>
      <c r="B131">
        <v>-1.1141528311717801</v>
      </c>
      <c r="C131" s="1" t="s">
        <v>23769</v>
      </c>
      <c r="D131" t="s">
        <v>132</v>
      </c>
    </row>
    <row r="132" spans="1:4" x14ac:dyDescent="0.15">
      <c r="A132" t="s">
        <v>23770</v>
      </c>
      <c r="B132">
        <v>-1.11476292956795</v>
      </c>
      <c r="C132" s="1" t="s">
        <v>23771</v>
      </c>
      <c r="D132" t="s">
        <v>132</v>
      </c>
    </row>
    <row r="133" spans="1:4" x14ac:dyDescent="0.15">
      <c r="A133" t="s">
        <v>23772</v>
      </c>
      <c r="B133">
        <v>-1.1177026269802799</v>
      </c>
      <c r="C133" s="1" t="s">
        <v>23773</v>
      </c>
      <c r="D133" t="s">
        <v>132</v>
      </c>
    </row>
    <row r="134" spans="1:4" x14ac:dyDescent="0.15">
      <c r="A134" t="s">
        <v>23774</v>
      </c>
      <c r="B134">
        <v>-1.11927577736854</v>
      </c>
      <c r="C134" s="1" t="s">
        <v>23775</v>
      </c>
      <c r="D134" t="s">
        <v>132</v>
      </c>
    </row>
    <row r="135" spans="1:4" x14ac:dyDescent="0.15">
      <c r="A135" t="s">
        <v>23776</v>
      </c>
      <c r="B135">
        <v>-1.1197434519821601</v>
      </c>
      <c r="C135" s="1" t="s">
        <v>23777</v>
      </c>
      <c r="D135" t="s">
        <v>132</v>
      </c>
    </row>
    <row r="136" spans="1:4" x14ac:dyDescent="0.15">
      <c r="A136" t="s">
        <v>15222</v>
      </c>
      <c r="B136">
        <v>-1.12125224872058</v>
      </c>
      <c r="C136" s="1" t="s">
        <v>23778</v>
      </c>
      <c r="D136" t="s">
        <v>132</v>
      </c>
    </row>
    <row r="137" spans="1:4" x14ac:dyDescent="0.15">
      <c r="A137" t="s">
        <v>14505</v>
      </c>
      <c r="B137">
        <v>-1.12429944734848</v>
      </c>
      <c r="C137" s="1" t="s">
        <v>23779</v>
      </c>
      <c r="D137" t="s">
        <v>132</v>
      </c>
    </row>
    <row r="138" spans="1:4" x14ac:dyDescent="0.15">
      <c r="A138" t="s">
        <v>23780</v>
      </c>
      <c r="B138">
        <v>-1.12730661842581</v>
      </c>
      <c r="C138" s="1" t="s">
        <v>23781</v>
      </c>
      <c r="D138" t="s">
        <v>132</v>
      </c>
    </row>
    <row r="139" spans="1:4" x14ac:dyDescent="0.15">
      <c r="A139" t="s">
        <v>23782</v>
      </c>
      <c r="B139">
        <v>-1.12785828734338</v>
      </c>
      <c r="C139" s="1" t="s">
        <v>23783</v>
      </c>
      <c r="D139" t="s">
        <v>132</v>
      </c>
    </row>
    <row r="140" spans="1:4" x14ac:dyDescent="0.15">
      <c r="A140" t="s">
        <v>1385</v>
      </c>
      <c r="B140">
        <v>-1.1287036001637001</v>
      </c>
      <c r="C140" s="1" t="s">
        <v>23784</v>
      </c>
      <c r="D140" t="s">
        <v>132</v>
      </c>
    </row>
    <row r="141" spans="1:4" x14ac:dyDescent="0.15">
      <c r="A141" t="s">
        <v>23785</v>
      </c>
      <c r="B141">
        <v>-1.1297375298352901</v>
      </c>
      <c r="C141" s="1" t="s">
        <v>23786</v>
      </c>
      <c r="D141" t="s">
        <v>132</v>
      </c>
    </row>
    <row r="142" spans="1:4" x14ac:dyDescent="0.15">
      <c r="A142" t="s">
        <v>2348</v>
      </c>
      <c r="B142">
        <v>-1.12982418398596</v>
      </c>
      <c r="C142" s="1" t="s">
        <v>23787</v>
      </c>
      <c r="D142" t="s">
        <v>132</v>
      </c>
    </row>
    <row r="143" spans="1:4" x14ac:dyDescent="0.15">
      <c r="A143" t="s">
        <v>23788</v>
      </c>
      <c r="B143">
        <v>-1.1313024921154</v>
      </c>
      <c r="C143" s="1" t="s">
        <v>23789</v>
      </c>
      <c r="D143" t="s">
        <v>132</v>
      </c>
    </row>
    <row r="144" spans="1:4" x14ac:dyDescent="0.15">
      <c r="A144" t="s">
        <v>23790</v>
      </c>
      <c r="B144">
        <v>-1.1326062611099099</v>
      </c>
      <c r="C144" s="1" t="s">
        <v>23791</v>
      </c>
      <c r="D144" t="s">
        <v>132</v>
      </c>
    </row>
    <row r="145" spans="1:4" x14ac:dyDescent="0.15">
      <c r="A145" t="s">
        <v>15657</v>
      </c>
      <c r="B145">
        <v>-1.1345088851066201</v>
      </c>
      <c r="C145" s="1" t="s">
        <v>23792</v>
      </c>
      <c r="D145" t="s">
        <v>132</v>
      </c>
    </row>
    <row r="146" spans="1:4" x14ac:dyDescent="0.15">
      <c r="A146" t="s">
        <v>7591</v>
      </c>
      <c r="B146">
        <v>-1.13457289051624</v>
      </c>
      <c r="C146" s="1" t="s">
        <v>23793</v>
      </c>
      <c r="D146" t="s">
        <v>132</v>
      </c>
    </row>
    <row r="147" spans="1:4" x14ac:dyDescent="0.15">
      <c r="A147" t="s">
        <v>4597</v>
      </c>
      <c r="B147">
        <v>-1.1351251496635499</v>
      </c>
      <c r="C147" s="1" t="s">
        <v>23794</v>
      </c>
      <c r="D147" t="s">
        <v>132</v>
      </c>
    </row>
    <row r="148" spans="1:4" x14ac:dyDescent="0.15">
      <c r="A148" t="s">
        <v>23795</v>
      </c>
      <c r="B148">
        <v>-1.1351375016157099</v>
      </c>
      <c r="C148" s="1" t="s">
        <v>23796</v>
      </c>
      <c r="D148" t="s">
        <v>132</v>
      </c>
    </row>
    <row r="149" spans="1:4" x14ac:dyDescent="0.15">
      <c r="A149" t="s">
        <v>23797</v>
      </c>
      <c r="B149">
        <v>-1.1382278893150199</v>
      </c>
      <c r="C149" s="1" t="s">
        <v>23798</v>
      </c>
      <c r="D149" t="s">
        <v>132</v>
      </c>
    </row>
    <row r="150" spans="1:4" x14ac:dyDescent="0.15">
      <c r="A150" t="s">
        <v>1608</v>
      </c>
      <c r="B150">
        <v>-1.13959915822697</v>
      </c>
      <c r="C150" s="1" t="s">
        <v>23799</v>
      </c>
      <c r="D150" t="s">
        <v>132</v>
      </c>
    </row>
    <row r="151" spans="1:4" x14ac:dyDescent="0.15">
      <c r="A151" t="s">
        <v>23800</v>
      </c>
      <c r="B151">
        <v>-1.14176144562307</v>
      </c>
      <c r="C151" s="1" t="s">
        <v>23801</v>
      </c>
      <c r="D151" t="s">
        <v>132</v>
      </c>
    </row>
    <row r="152" spans="1:4" x14ac:dyDescent="0.15">
      <c r="A152" t="s">
        <v>10122</v>
      </c>
      <c r="B152">
        <v>-1.14298043726367</v>
      </c>
      <c r="C152" s="1" t="s">
        <v>23802</v>
      </c>
      <c r="D152" t="s">
        <v>132</v>
      </c>
    </row>
    <row r="153" spans="1:4" x14ac:dyDescent="0.15">
      <c r="A153" t="s">
        <v>23803</v>
      </c>
      <c r="B153">
        <v>-1.14374905269508</v>
      </c>
      <c r="C153" s="1" t="s">
        <v>23804</v>
      </c>
      <c r="D153" t="s">
        <v>132</v>
      </c>
    </row>
    <row r="154" spans="1:4" x14ac:dyDescent="0.15">
      <c r="A154" t="s">
        <v>15337</v>
      </c>
      <c r="B154">
        <v>-1.1511723170212</v>
      </c>
      <c r="C154" s="1" t="s">
        <v>23805</v>
      </c>
      <c r="D154" t="s">
        <v>132</v>
      </c>
    </row>
    <row r="155" spans="1:4" x14ac:dyDescent="0.15">
      <c r="A155" t="s">
        <v>23806</v>
      </c>
      <c r="B155">
        <v>-1.1516332117206201</v>
      </c>
      <c r="C155" s="1" t="s">
        <v>23807</v>
      </c>
      <c r="D155" t="s">
        <v>132</v>
      </c>
    </row>
    <row r="156" spans="1:4" x14ac:dyDescent="0.15">
      <c r="A156" t="s">
        <v>23808</v>
      </c>
      <c r="B156">
        <v>-1.15410389635874</v>
      </c>
      <c r="C156" s="1" t="s">
        <v>23809</v>
      </c>
      <c r="D156" t="s">
        <v>132</v>
      </c>
    </row>
    <row r="157" spans="1:4" x14ac:dyDescent="0.15">
      <c r="A157" t="s">
        <v>3986</v>
      </c>
      <c r="B157">
        <v>-1.15744170339582</v>
      </c>
      <c r="C157" s="1" t="s">
        <v>23810</v>
      </c>
      <c r="D157" t="s">
        <v>132</v>
      </c>
    </row>
    <row r="158" spans="1:4" x14ac:dyDescent="0.15">
      <c r="A158" t="s">
        <v>22765</v>
      </c>
      <c r="B158">
        <v>-1.1577478408651101</v>
      </c>
      <c r="C158" s="1" t="s">
        <v>23811</v>
      </c>
      <c r="D158" t="s">
        <v>132</v>
      </c>
    </row>
    <row r="159" spans="1:4" x14ac:dyDescent="0.15">
      <c r="A159" t="s">
        <v>4932</v>
      </c>
      <c r="B159">
        <v>-1.1601875965525601</v>
      </c>
      <c r="C159" s="1" t="s">
        <v>23812</v>
      </c>
      <c r="D159" t="s">
        <v>132</v>
      </c>
    </row>
    <row r="160" spans="1:4" x14ac:dyDescent="0.15">
      <c r="A160" t="s">
        <v>23813</v>
      </c>
      <c r="B160">
        <v>-1.1609735637640399</v>
      </c>
      <c r="C160" s="1" t="s">
        <v>23814</v>
      </c>
      <c r="D160" t="s">
        <v>132</v>
      </c>
    </row>
    <row r="161" spans="1:4" x14ac:dyDescent="0.15">
      <c r="A161" t="s">
        <v>23815</v>
      </c>
      <c r="B161">
        <v>-1.16131983899209</v>
      </c>
      <c r="C161" s="1" t="s">
        <v>23816</v>
      </c>
      <c r="D161" t="s">
        <v>132</v>
      </c>
    </row>
    <row r="162" spans="1:4" x14ac:dyDescent="0.15">
      <c r="A162" t="s">
        <v>23817</v>
      </c>
      <c r="B162">
        <v>-1.1646476304916999</v>
      </c>
      <c r="C162" s="1" t="s">
        <v>23818</v>
      </c>
      <c r="D162" t="s">
        <v>132</v>
      </c>
    </row>
    <row r="163" spans="1:4" x14ac:dyDescent="0.15">
      <c r="A163" t="s">
        <v>23819</v>
      </c>
      <c r="B163">
        <v>-1.16474180973076</v>
      </c>
      <c r="C163" s="1" t="s">
        <v>23820</v>
      </c>
      <c r="D163" t="s">
        <v>132</v>
      </c>
    </row>
    <row r="164" spans="1:4" x14ac:dyDescent="0.15">
      <c r="A164" t="s">
        <v>23821</v>
      </c>
      <c r="B164">
        <v>-1.1657823913560099</v>
      </c>
      <c r="C164" s="1" t="s">
        <v>23822</v>
      </c>
      <c r="D164" t="s">
        <v>132</v>
      </c>
    </row>
    <row r="165" spans="1:4" x14ac:dyDescent="0.15">
      <c r="A165" t="s">
        <v>23823</v>
      </c>
      <c r="B165">
        <v>-1.16763892894777</v>
      </c>
      <c r="C165" s="1" t="s">
        <v>23824</v>
      </c>
      <c r="D165" t="s">
        <v>132</v>
      </c>
    </row>
    <row r="166" spans="1:4" x14ac:dyDescent="0.15">
      <c r="A166" t="s">
        <v>11151</v>
      </c>
      <c r="B166">
        <v>-1.1688577249860499</v>
      </c>
      <c r="C166" s="1" t="s">
        <v>23825</v>
      </c>
      <c r="D166" t="s">
        <v>132</v>
      </c>
    </row>
    <row r="167" spans="1:4" x14ac:dyDescent="0.15">
      <c r="A167" t="s">
        <v>15383</v>
      </c>
      <c r="B167">
        <v>-1.1720962766807499</v>
      </c>
      <c r="C167" s="1" t="s">
        <v>23826</v>
      </c>
      <c r="D167" t="s">
        <v>132</v>
      </c>
    </row>
    <row r="168" spans="1:4" x14ac:dyDescent="0.15">
      <c r="A168" t="s">
        <v>18857</v>
      </c>
      <c r="B168">
        <v>-1.1737015746227999</v>
      </c>
      <c r="C168" s="1" t="s">
        <v>23827</v>
      </c>
      <c r="D168" t="s">
        <v>132</v>
      </c>
    </row>
    <row r="169" spans="1:4" x14ac:dyDescent="0.15">
      <c r="A169" t="s">
        <v>23828</v>
      </c>
      <c r="B169">
        <v>-1.17488337802705</v>
      </c>
      <c r="C169" s="1" t="s">
        <v>23829</v>
      </c>
      <c r="D169" t="s">
        <v>132</v>
      </c>
    </row>
    <row r="170" spans="1:4" x14ac:dyDescent="0.15">
      <c r="A170" t="s">
        <v>17179</v>
      </c>
      <c r="B170">
        <v>-1.17795145895519</v>
      </c>
      <c r="C170" s="1" t="s">
        <v>23830</v>
      </c>
      <c r="D170" t="s">
        <v>132</v>
      </c>
    </row>
    <row r="171" spans="1:4" x14ac:dyDescent="0.15">
      <c r="A171" t="s">
        <v>23831</v>
      </c>
      <c r="B171">
        <v>-1.17860772300593</v>
      </c>
      <c r="C171" s="1" t="s">
        <v>23832</v>
      </c>
      <c r="D171" t="s">
        <v>132</v>
      </c>
    </row>
    <row r="172" spans="1:4" x14ac:dyDescent="0.15">
      <c r="A172" t="s">
        <v>23833</v>
      </c>
      <c r="B172">
        <v>-1.17909943615975</v>
      </c>
      <c r="C172" s="1" t="s">
        <v>23834</v>
      </c>
      <c r="D172" t="s">
        <v>132</v>
      </c>
    </row>
    <row r="173" spans="1:4" x14ac:dyDescent="0.15">
      <c r="A173" t="s">
        <v>17547</v>
      </c>
      <c r="B173">
        <v>-1.18094222385226</v>
      </c>
      <c r="C173" s="1" t="s">
        <v>23835</v>
      </c>
      <c r="D173" t="s">
        <v>132</v>
      </c>
    </row>
    <row r="174" spans="1:4" x14ac:dyDescent="0.15">
      <c r="A174" t="s">
        <v>15351</v>
      </c>
      <c r="B174">
        <v>-1.18197826608867</v>
      </c>
      <c r="C174" s="1" t="s">
        <v>23836</v>
      </c>
      <c r="D174" t="s">
        <v>132</v>
      </c>
    </row>
    <row r="175" spans="1:4" x14ac:dyDescent="0.15">
      <c r="A175" t="s">
        <v>22049</v>
      </c>
      <c r="B175">
        <v>-1.1824479717195899</v>
      </c>
      <c r="C175" s="1" t="s">
        <v>23837</v>
      </c>
      <c r="D175" t="s">
        <v>132</v>
      </c>
    </row>
    <row r="176" spans="1:4" x14ac:dyDescent="0.15">
      <c r="A176" t="s">
        <v>23838</v>
      </c>
      <c r="B176">
        <v>-1.1832287399224699</v>
      </c>
      <c r="C176" s="1" t="s">
        <v>23839</v>
      </c>
      <c r="D176" t="s">
        <v>132</v>
      </c>
    </row>
    <row r="177" spans="1:4" x14ac:dyDescent="0.15">
      <c r="A177" t="s">
        <v>11026</v>
      </c>
      <c r="B177">
        <v>-1.18703229916304</v>
      </c>
      <c r="C177" s="1" t="s">
        <v>23840</v>
      </c>
      <c r="D177" t="s">
        <v>132</v>
      </c>
    </row>
    <row r="178" spans="1:4" x14ac:dyDescent="0.15">
      <c r="A178" t="s">
        <v>23841</v>
      </c>
      <c r="B178">
        <v>-1.1870881316672399</v>
      </c>
      <c r="C178" s="1" t="s">
        <v>23842</v>
      </c>
      <c r="D178" t="s">
        <v>132</v>
      </c>
    </row>
    <row r="179" spans="1:4" x14ac:dyDescent="0.15">
      <c r="A179" t="s">
        <v>23843</v>
      </c>
      <c r="B179">
        <v>-1.1877980417185301</v>
      </c>
      <c r="C179" s="1" t="s">
        <v>23844</v>
      </c>
      <c r="D179" t="s">
        <v>132</v>
      </c>
    </row>
    <row r="180" spans="1:4" x14ac:dyDescent="0.15">
      <c r="A180" t="s">
        <v>15335</v>
      </c>
      <c r="B180">
        <v>-1.18813337513087</v>
      </c>
      <c r="C180" s="1" t="s">
        <v>23845</v>
      </c>
      <c r="D180" t="s">
        <v>132</v>
      </c>
    </row>
    <row r="181" spans="1:4" x14ac:dyDescent="0.15">
      <c r="A181" t="s">
        <v>2669</v>
      </c>
      <c r="B181">
        <v>-1.1898392955656101</v>
      </c>
      <c r="C181" s="1" t="s">
        <v>23846</v>
      </c>
      <c r="D181" t="s">
        <v>132</v>
      </c>
    </row>
    <row r="182" spans="1:4" x14ac:dyDescent="0.15">
      <c r="A182" t="s">
        <v>23847</v>
      </c>
      <c r="B182">
        <v>-1.19181706885029</v>
      </c>
      <c r="C182" s="1" t="s">
        <v>23848</v>
      </c>
      <c r="D182" t="s">
        <v>132</v>
      </c>
    </row>
    <row r="183" spans="1:4" x14ac:dyDescent="0.15">
      <c r="A183" t="s">
        <v>2534</v>
      </c>
      <c r="B183">
        <v>-1.19615882862553</v>
      </c>
      <c r="C183" s="1" t="s">
        <v>23849</v>
      </c>
      <c r="D183" t="s">
        <v>132</v>
      </c>
    </row>
    <row r="184" spans="1:4" x14ac:dyDescent="0.15">
      <c r="A184" t="s">
        <v>7886</v>
      </c>
      <c r="B184">
        <v>-1.2015860878078399</v>
      </c>
      <c r="C184" s="1" t="s">
        <v>23850</v>
      </c>
      <c r="D184" t="s">
        <v>132</v>
      </c>
    </row>
    <row r="185" spans="1:4" x14ac:dyDescent="0.15">
      <c r="A185" t="s">
        <v>23851</v>
      </c>
      <c r="B185">
        <v>-1.2026851253608599</v>
      </c>
      <c r="C185" s="1" t="s">
        <v>23852</v>
      </c>
      <c r="D185" t="s">
        <v>132</v>
      </c>
    </row>
    <row r="186" spans="1:4" x14ac:dyDescent="0.15">
      <c r="A186" t="s">
        <v>4511</v>
      </c>
      <c r="B186">
        <v>-1.20607189282312</v>
      </c>
      <c r="C186" s="1" t="s">
        <v>23853</v>
      </c>
      <c r="D186" t="s">
        <v>132</v>
      </c>
    </row>
    <row r="187" spans="1:4" x14ac:dyDescent="0.15">
      <c r="A187" t="s">
        <v>23854</v>
      </c>
      <c r="B187">
        <v>-1.2071681310126401</v>
      </c>
      <c r="C187" s="1" t="s">
        <v>23855</v>
      </c>
      <c r="D187" t="s">
        <v>132</v>
      </c>
    </row>
    <row r="188" spans="1:4" x14ac:dyDescent="0.15">
      <c r="A188" t="s">
        <v>23856</v>
      </c>
      <c r="B188">
        <v>-1.2119177164183601</v>
      </c>
      <c r="C188" s="1" t="s">
        <v>23857</v>
      </c>
      <c r="D188" t="s">
        <v>132</v>
      </c>
    </row>
    <row r="189" spans="1:4" x14ac:dyDescent="0.15">
      <c r="A189" t="s">
        <v>14586</v>
      </c>
      <c r="B189">
        <v>-1.21471467942816</v>
      </c>
      <c r="C189" s="1" t="s">
        <v>23858</v>
      </c>
      <c r="D189" t="s">
        <v>132</v>
      </c>
    </row>
    <row r="190" spans="1:4" x14ac:dyDescent="0.15">
      <c r="A190" t="s">
        <v>4350</v>
      </c>
      <c r="B190">
        <v>-1.22146474066377</v>
      </c>
      <c r="C190" s="1" t="s">
        <v>23859</v>
      </c>
      <c r="D190" t="s">
        <v>132</v>
      </c>
    </row>
    <row r="191" spans="1:4" x14ac:dyDescent="0.15">
      <c r="A191" t="s">
        <v>6429</v>
      </c>
      <c r="B191">
        <v>-1.2224973256576299</v>
      </c>
      <c r="C191" s="1" t="s">
        <v>23860</v>
      </c>
      <c r="D191" t="s">
        <v>132</v>
      </c>
    </row>
    <row r="192" spans="1:4" x14ac:dyDescent="0.15">
      <c r="A192" t="s">
        <v>15466</v>
      </c>
      <c r="B192">
        <v>-1.2229207953727399</v>
      </c>
      <c r="C192" s="1" t="s">
        <v>23861</v>
      </c>
      <c r="D192" t="s">
        <v>132</v>
      </c>
    </row>
    <row r="193" spans="1:4" x14ac:dyDescent="0.15">
      <c r="A193" t="s">
        <v>1253</v>
      </c>
      <c r="B193">
        <v>-1.22449794764884</v>
      </c>
      <c r="C193" s="1" t="s">
        <v>23862</v>
      </c>
      <c r="D193" t="s">
        <v>132</v>
      </c>
    </row>
    <row r="194" spans="1:4" x14ac:dyDescent="0.15">
      <c r="A194" t="s">
        <v>23863</v>
      </c>
      <c r="B194">
        <v>-1.22539167986438</v>
      </c>
      <c r="C194" s="1" t="s">
        <v>23864</v>
      </c>
      <c r="D194" t="s">
        <v>132</v>
      </c>
    </row>
    <row r="195" spans="1:4" x14ac:dyDescent="0.15">
      <c r="A195" t="s">
        <v>23865</v>
      </c>
      <c r="B195">
        <v>-1.22654614290273</v>
      </c>
      <c r="C195" s="1" t="s">
        <v>23866</v>
      </c>
      <c r="D195" t="s">
        <v>132</v>
      </c>
    </row>
    <row r="196" spans="1:4" x14ac:dyDescent="0.15">
      <c r="A196" t="s">
        <v>23867</v>
      </c>
      <c r="B196">
        <v>-1.23206284000224</v>
      </c>
      <c r="C196" s="1" t="s">
        <v>23868</v>
      </c>
      <c r="D196" t="s">
        <v>132</v>
      </c>
    </row>
    <row r="197" spans="1:4" x14ac:dyDescent="0.15">
      <c r="A197" t="s">
        <v>9954</v>
      </c>
      <c r="B197">
        <v>-1.23213060727977</v>
      </c>
      <c r="C197" s="1" t="s">
        <v>23869</v>
      </c>
      <c r="D197" t="s">
        <v>132</v>
      </c>
    </row>
    <row r="198" spans="1:4" x14ac:dyDescent="0.15">
      <c r="A198" t="s">
        <v>23870</v>
      </c>
      <c r="B198">
        <v>-1.2326415725223301</v>
      </c>
      <c r="C198" s="1" t="s">
        <v>23871</v>
      </c>
      <c r="D198" t="s">
        <v>132</v>
      </c>
    </row>
    <row r="199" spans="1:4" x14ac:dyDescent="0.15">
      <c r="A199" t="s">
        <v>7033</v>
      </c>
      <c r="B199">
        <v>-1.2367851624184301</v>
      </c>
      <c r="C199" s="1" t="s">
        <v>23872</v>
      </c>
      <c r="D199" t="s">
        <v>132</v>
      </c>
    </row>
    <row r="200" spans="1:4" x14ac:dyDescent="0.15">
      <c r="A200" t="s">
        <v>23873</v>
      </c>
      <c r="B200">
        <v>-1.2417608736736701</v>
      </c>
      <c r="C200" s="1" t="s">
        <v>23874</v>
      </c>
      <c r="D200" t="s">
        <v>132</v>
      </c>
    </row>
    <row r="201" spans="1:4" x14ac:dyDescent="0.15">
      <c r="A201" t="s">
        <v>1513</v>
      </c>
      <c r="B201">
        <v>-1.2420739760208599</v>
      </c>
      <c r="C201" s="1" t="s">
        <v>23875</v>
      </c>
      <c r="D201" t="s">
        <v>132</v>
      </c>
    </row>
    <row r="202" spans="1:4" x14ac:dyDescent="0.15">
      <c r="A202" t="s">
        <v>7630</v>
      </c>
      <c r="B202">
        <v>-1.2421950085526801</v>
      </c>
      <c r="C202" s="1" t="s">
        <v>23876</v>
      </c>
      <c r="D202" t="s">
        <v>132</v>
      </c>
    </row>
    <row r="203" spans="1:4" x14ac:dyDescent="0.15">
      <c r="A203" t="s">
        <v>23877</v>
      </c>
      <c r="B203">
        <v>-1.24392800812542</v>
      </c>
      <c r="C203" s="1" t="s">
        <v>23878</v>
      </c>
      <c r="D203" t="s">
        <v>132</v>
      </c>
    </row>
    <row r="204" spans="1:4" x14ac:dyDescent="0.15">
      <c r="A204" t="s">
        <v>22450</v>
      </c>
      <c r="B204">
        <v>-1.2450840444059299</v>
      </c>
      <c r="C204" s="1" t="s">
        <v>23879</v>
      </c>
      <c r="D204" t="s">
        <v>132</v>
      </c>
    </row>
    <row r="205" spans="1:4" x14ac:dyDescent="0.15">
      <c r="A205" t="s">
        <v>23880</v>
      </c>
      <c r="B205">
        <v>-1.2471458890543099</v>
      </c>
      <c r="C205" s="1" t="s">
        <v>23881</v>
      </c>
      <c r="D205" t="s">
        <v>132</v>
      </c>
    </row>
    <row r="206" spans="1:4" x14ac:dyDescent="0.15">
      <c r="A206" t="s">
        <v>14759</v>
      </c>
      <c r="B206">
        <v>-1.2490847712364199</v>
      </c>
      <c r="C206" s="1" t="s">
        <v>23882</v>
      </c>
      <c r="D206" t="s">
        <v>132</v>
      </c>
    </row>
    <row r="207" spans="1:4" x14ac:dyDescent="0.15">
      <c r="A207" t="s">
        <v>22479</v>
      </c>
      <c r="B207">
        <v>-1.25795900528004</v>
      </c>
      <c r="C207" s="1" t="s">
        <v>23883</v>
      </c>
      <c r="D207" t="s">
        <v>132</v>
      </c>
    </row>
    <row r="208" spans="1:4" x14ac:dyDescent="0.15">
      <c r="A208" t="s">
        <v>23884</v>
      </c>
      <c r="B208">
        <v>-1.25955472169699</v>
      </c>
      <c r="C208" s="1" t="s">
        <v>23885</v>
      </c>
      <c r="D208" t="s">
        <v>132</v>
      </c>
    </row>
    <row r="209" spans="1:4" x14ac:dyDescent="0.15">
      <c r="A209" t="s">
        <v>23886</v>
      </c>
      <c r="B209">
        <v>-1.26677998797873</v>
      </c>
      <c r="C209" s="1" t="s">
        <v>23887</v>
      </c>
      <c r="D209" t="s">
        <v>132</v>
      </c>
    </row>
    <row r="210" spans="1:4" x14ac:dyDescent="0.15">
      <c r="A210" t="s">
        <v>23888</v>
      </c>
      <c r="B210">
        <v>-1.2687317581439901</v>
      </c>
      <c r="C210" s="1" t="s">
        <v>23889</v>
      </c>
      <c r="D210" t="s">
        <v>132</v>
      </c>
    </row>
    <row r="211" spans="1:4" x14ac:dyDescent="0.15">
      <c r="A211" t="s">
        <v>10823</v>
      </c>
      <c r="B211">
        <v>-1.2687476507564599</v>
      </c>
      <c r="C211" s="1" t="s">
        <v>23890</v>
      </c>
      <c r="D211" t="s">
        <v>132</v>
      </c>
    </row>
    <row r="212" spans="1:4" x14ac:dyDescent="0.15">
      <c r="A212" t="s">
        <v>10038</v>
      </c>
      <c r="B212">
        <v>-1.2689662968447599</v>
      </c>
      <c r="C212" s="1" t="s">
        <v>23891</v>
      </c>
      <c r="D212" t="s">
        <v>132</v>
      </c>
    </row>
    <row r="213" spans="1:4" x14ac:dyDescent="0.15">
      <c r="A213" t="s">
        <v>3263</v>
      </c>
      <c r="B213">
        <v>-1.2733570456925101</v>
      </c>
      <c r="C213" s="1" t="s">
        <v>23892</v>
      </c>
      <c r="D213" t="s">
        <v>132</v>
      </c>
    </row>
    <row r="214" spans="1:4" x14ac:dyDescent="0.15">
      <c r="A214" t="s">
        <v>1223</v>
      </c>
      <c r="B214">
        <v>-1.27384294632092</v>
      </c>
      <c r="C214" s="1" t="s">
        <v>23893</v>
      </c>
      <c r="D214" t="s">
        <v>132</v>
      </c>
    </row>
    <row r="215" spans="1:4" x14ac:dyDescent="0.15">
      <c r="A215" t="s">
        <v>13483</v>
      </c>
      <c r="B215">
        <v>-1.27597824891945</v>
      </c>
      <c r="C215" s="1" t="s">
        <v>23894</v>
      </c>
      <c r="D215" t="s">
        <v>132</v>
      </c>
    </row>
    <row r="216" spans="1:4" x14ac:dyDescent="0.15">
      <c r="A216" t="s">
        <v>23895</v>
      </c>
      <c r="B216">
        <v>-1.27969785061872</v>
      </c>
      <c r="C216" s="1" t="s">
        <v>23896</v>
      </c>
      <c r="D216" t="s">
        <v>132</v>
      </c>
    </row>
    <row r="217" spans="1:4" x14ac:dyDescent="0.15">
      <c r="A217" t="s">
        <v>23379</v>
      </c>
      <c r="B217">
        <v>-1.2797880387888401</v>
      </c>
      <c r="C217" s="1" t="s">
        <v>23897</v>
      </c>
      <c r="D217" t="s">
        <v>132</v>
      </c>
    </row>
    <row r="218" spans="1:4" x14ac:dyDescent="0.15">
      <c r="A218" t="s">
        <v>23898</v>
      </c>
      <c r="B218">
        <v>-1.27993839798231</v>
      </c>
      <c r="C218" s="1" t="s">
        <v>23899</v>
      </c>
      <c r="D218" t="s">
        <v>132</v>
      </c>
    </row>
    <row r="219" spans="1:4" x14ac:dyDescent="0.15">
      <c r="A219" t="s">
        <v>15296</v>
      </c>
      <c r="B219">
        <v>-1.2807123857283</v>
      </c>
      <c r="C219" s="1" t="s">
        <v>23900</v>
      </c>
      <c r="D219" t="s">
        <v>132</v>
      </c>
    </row>
    <row r="220" spans="1:4" x14ac:dyDescent="0.15">
      <c r="A220" t="s">
        <v>23901</v>
      </c>
      <c r="B220">
        <v>-1.2815239267949801</v>
      </c>
      <c r="C220" s="1" t="s">
        <v>23902</v>
      </c>
      <c r="D220" t="s">
        <v>132</v>
      </c>
    </row>
    <row r="221" spans="1:4" x14ac:dyDescent="0.15">
      <c r="A221" t="s">
        <v>2636</v>
      </c>
      <c r="B221">
        <v>-1.28407059167242</v>
      </c>
      <c r="C221" s="1" t="s">
        <v>23903</v>
      </c>
      <c r="D221" t="s">
        <v>132</v>
      </c>
    </row>
    <row r="222" spans="1:4" x14ac:dyDescent="0.15">
      <c r="A222" t="s">
        <v>2714</v>
      </c>
      <c r="B222">
        <v>-1.28480844204157</v>
      </c>
      <c r="C222" s="1" t="s">
        <v>23904</v>
      </c>
      <c r="D222" t="s">
        <v>132</v>
      </c>
    </row>
    <row r="223" spans="1:4" x14ac:dyDescent="0.15">
      <c r="A223" t="s">
        <v>23905</v>
      </c>
      <c r="B223">
        <v>-1.29404306125003</v>
      </c>
      <c r="C223" s="1" t="s">
        <v>23906</v>
      </c>
      <c r="D223" t="s">
        <v>132</v>
      </c>
    </row>
    <row r="224" spans="1:4" x14ac:dyDescent="0.15">
      <c r="A224" t="s">
        <v>23907</v>
      </c>
      <c r="B224">
        <v>-1.30138660097711</v>
      </c>
      <c r="C224" s="1" t="s">
        <v>23908</v>
      </c>
      <c r="D224" t="s">
        <v>132</v>
      </c>
    </row>
    <row r="225" spans="1:4" x14ac:dyDescent="0.15">
      <c r="A225" t="s">
        <v>12110</v>
      </c>
      <c r="B225">
        <v>-1.3027713175544899</v>
      </c>
      <c r="C225" s="1" t="s">
        <v>23909</v>
      </c>
      <c r="D225" t="s">
        <v>132</v>
      </c>
    </row>
    <row r="226" spans="1:4" x14ac:dyDescent="0.15">
      <c r="A226" t="s">
        <v>16996</v>
      </c>
      <c r="B226">
        <v>-1.30601205036155</v>
      </c>
      <c r="C226" s="1" t="s">
        <v>23910</v>
      </c>
      <c r="D226" t="s">
        <v>132</v>
      </c>
    </row>
    <row r="227" spans="1:4" x14ac:dyDescent="0.15">
      <c r="A227" t="s">
        <v>355</v>
      </c>
      <c r="B227">
        <v>-1.3062659532021399</v>
      </c>
      <c r="C227" s="1" t="s">
        <v>23911</v>
      </c>
      <c r="D227" t="s">
        <v>132</v>
      </c>
    </row>
    <row r="228" spans="1:4" x14ac:dyDescent="0.15">
      <c r="A228" t="s">
        <v>23912</v>
      </c>
      <c r="B228">
        <v>-1.30831228000142</v>
      </c>
      <c r="C228" s="1" t="s">
        <v>23913</v>
      </c>
      <c r="D228" t="s">
        <v>132</v>
      </c>
    </row>
    <row r="229" spans="1:4" x14ac:dyDescent="0.15">
      <c r="A229" t="s">
        <v>8126</v>
      </c>
      <c r="B229">
        <v>-1.30935191581692</v>
      </c>
      <c r="C229" s="1" t="s">
        <v>23914</v>
      </c>
      <c r="D229" t="s">
        <v>132</v>
      </c>
    </row>
    <row r="230" spans="1:4" x14ac:dyDescent="0.15">
      <c r="A230" t="s">
        <v>8825</v>
      </c>
      <c r="B230">
        <v>-1.3096903718700099</v>
      </c>
      <c r="C230" s="1" t="s">
        <v>23915</v>
      </c>
      <c r="D230" t="s">
        <v>132</v>
      </c>
    </row>
    <row r="231" spans="1:4" x14ac:dyDescent="0.15">
      <c r="A231" t="s">
        <v>22583</v>
      </c>
      <c r="B231">
        <v>-1.31011869222266</v>
      </c>
      <c r="C231" s="1" t="s">
        <v>23916</v>
      </c>
      <c r="D231" t="s">
        <v>132</v>
      </c>
    </row>
    <row r="232" spans="1:4" x14ac:dyDescent="0.15">
      <c r="A232" t="s">
        <v>23917</v>
      </c>
      <c r="B232">
        <v>-1.3209364117259099</v>
      </c>
      <c r="C232" s="1" t="s">
        <v>23918</v>
      </c>
      <c r="D232" t="s">
        <v>132</v>
      </c>
    </row>
    <row r="233" spans="1:4" x14ac:dyDescent="0.15">
      <c r="A233" t="s">
        <v>11040</v>
      </c>
      <c r="B233">
        <v>-1.3217034410977</v>
      </c>
      <c r="C233" s="1" t="s">
        <v>23919</v>
      </c>
      <c r="D233" t="s">
        <v>132</v>
      </c>
    </row>
    <row r="234" spans="1:4" x14ac:dyDescent="0.15">
      <c r="A234" t="s">
        <v>11852</v>
      </c>
      <c r="B234">
        <v>-1.3226904287682</v>
      </c>
      <c r="C234" s="1" t="s">
        <v>23920</v>
      </c>
      <c r="D234" t="s">
        <v>132</v>
      </c>
    </row>
    <row r="235" spans="1:4" x14ac:dyDescent="0.15">
      <c r="A235" t="s">
        <v>15402</v>
      </c>
      <c r="B235">
        <v>-1.32531396791122</v>
      </c>
      <c r="C235" s="1" t="s">
        <v>23921</v>
      </c>
      <c r="D235" t="s">
        <v>132</v>
      </c>
    </row>
    <row r="236" spans="1:4" x14ac:dyDescent="0.15">
      <c r="A236" t="s">
        <v>758</v>
      </c>
      <c r="B236">
        <v>-1.3278777559841499</v>
      </c>
      <c r="C236" s="1" t="s">
        <v>23922</v>
      </c>
      <c r="D236" t="s">
        <v>132</v>
      </c>
    </row>
    <row r="237" spans="1:4" x14ac:dyDescent="0.15">
      <c r="A237" t="s">
        <v>23923</v>
      </c>
      <c r="B237">
        <v>-1.3289042820677299</v>
      </c>
      <c r="C237" s="1" t="s">
        <v>23924</v>
      </c>
      <c r="D237" t="s">
        <v>132</v>
      </c>
    </row>
    <row r="238" spans="1:4" x14ac:dyDescent="0.15">
      <c r="A238" t="s">
        <v>16947</v>
      </c>
      <c r="B238">
        <v>-1.3290707951674801</v>
      </c>
      <c r="C238" s="1" t="s">
        <v>23925</v>
      </c>
      <c r="D238" t="s">
        <v>132</v>
      </c>
    </row>
    <row r="239" spans="1:4" x14ac:dyDescent="0.15">
      <c r="A239" t="s">
        <v>11775</v>
      </c>
      <c r="B239">
        <v>-1.32946811760008</v>
      </c>
      <c r="C239" s="1" t="s">
        <v>23926</v>
      </c>
      <c r="D239" t="s">
        <v>132</v>
      </c>
    </row>
    <row r="240" spans="1:4" x14ac:dyDescent="0.15">
      <c r="A240" t="s">
        <v>13803</v>
      </c>
      <c r="B240">
        <v>-1.3308994910165799</v>
      </c>
      <c r="C240" s="1" t="s">
        <v>23927</v>
      </c>
      <c r="D240" t="s">
        <v>132</v>
      </c>
    </row>
    <row r="241" spans="1:4" x14ac:dyDescent="0.15">
      <c r="A241" t="s">
        <v>23928</v>
      </c>
      <c r="B241">
        <v>-1.3310345624470401</v>
      </c>
      <c r="C241" s="1" t="s">
        <v>23929</v>
      </c>
      <c r="D241" t="s">
        <v>132</v>
      </c>
    </row>
    <row r="242" spans="1:4" x14ac:dyDescent="0.15">
      <c r="A242" t="s">
        <v>23930</v>
      </c>
      <c r="B242">
        <v>-1.3318452948122399</v>
      </c>
      <c r="C242" s="1" t="s">
        <v>23931</v>
      </c>
      <c r="D242" t="s">
        <v>132</v>
      </c>
    </row>
    <row r="243" spans="1:4" x14ac:dyDescent="0.15">
      <c r="A243" t="s">
        <v>23932</v>
      </c>
      <c r="B243">
        <v>-1.33685170139533</v>
      </c>
      <c r="C243" s="1" t="s">
        <v>23933</v>
      </c>
      <c r="D243" t="s">
        <v>132</v>
      </c>
    </row>
    <row r="244" spans="1:4" x14ac:dyDescent="0.15">
      <c r="A244" t="s">
        <v>10211</v>
      </c>
      <c r="B244">
        <v>-1.33935685658614</v>
      </c>
      <c r="C244" s="1" t="s">
        <v>23934</v>
      </c>
      <c r="D244" t="s">
        <v>132</v>
      </c>
    </row>
    <row r="245" spans="1:4" x14ac:dyDescent="0.15">
      <c r="A245" t="s">
        <v>23935</v>
      </c>
      <c r="B245">
        <v>-1.34167588605805</v>
      </c>
      <c r="C245" s="1" t="s">
        <v>23936</v>
      </c>
      <c r="D245" t="s">
        <v>132</v>
      </c>
    </row>
    <row r="246" spans="1:4" x14ac:dyDescent="0.15">
      <c r="A246" t="s">
        <v>2882</v>
      </c>
      <c r="B246">
        <v>-1.3431014589290799</v>
      </c>
      <c r="C246" s="1" t="s">
        <v>23937</v>
      </c>
      <c r="D246" t="s">
        <v>132</v>
      </c>
    </row>
    <row r="247" spans="1:4" x14ac:dyDescent="0.15">
      <c r="A247" t="s">
        <v>23938</v>
      </c>
      <c r="B247">
        <v>-1.3441399274504899</v>
      </c>
      <c r="C247" s="1" t="s">
        <v>23939</v>
      </c>
      <c r="D247" t="s">
        <v>132</v>
      </c>
    </row>
    <row r="248" spans="1:4" x14ac:dyDescent="0.15">
      <c r="A248" t="s">
        <v>3230</v>
      </c>
      <c r="B248">
        <v>-1.34610953708165</v>
      </c>
      <c r="C248" s="1" t="s">
        <v>23940</v>
      </c>
      <c r="D248" t="s">
        <v>132</v>
      </c>
    </row>
    <row r="249" spans="1:4" x14ac:dyDescent="0.15">
      <c r="A249" t="s">
        <v>23941</v>
      </c>
      <c r="B249">
        <v>-1.3475093463671499</v>
      </c>
      <c r="C249" s="1" t="s">
        <v>23942</v>
      </c>
      <c r="D249" t="s">
        <v>132</v>
      </c>
    </row>
    <row r="250" spans="1:4" x14ac:dyDescent="0.15">
      <c r="A250" t="s">
        <v>23943</v>
      </c>
      <c r="B250">
        <v>-1.34897584537483</v>
      </c>
      <c r="C250" s="1" t="s">
        <v>23944</v>
      </c>
      <c r="D250" t="s">
        <v>132</v>
      </c>
    </row>
    <row r="251" spans="1:4" x14ac:dyDescent="0.15">
      <c r="A251" t="s">
        <v>23945</v>
      </c>
      <c r="B251">
        <v>-1.35439853817819</v>
      </c>
      <c r="C251" s="1" t="s">
        <v>23946</v>
      </c>
      <c r="D251" t="s">
        <v>132</v>
      </c>
    </row>
    <row r="252" spans="1:4" x14ac:dyDescent="0.15">
      <c r="A252" t="s">
        <v>23947</v>
      </c>
      <c r="B252">
        <v>-1.354675245308</v>
      </c>
      <c r="C252" s="1" t="s">
        <v>23948</v>
      </c>
      <c r="D252" t="s">
        <v>132</v>
      </c>
    </row>
    <row r="253" spans="1:4" x14ac:dyDescent="0.15">
      <c r="A253" t="s">
        <v>23949</v>
      </c>
      <c r="B253">
        <v>-1.3567256015592699</v>
      </c>
      <c r="C253" s="1" t="s">
        <v>23950</v>
      </c>
      <c r="D253" t="s">
        <v>132</v>
      </c>
    </row>
    <row r="254" spans="1:4" x14ac:dyDescent="0.15">
      <c r="A254" t="s">
        <v>16977</v>
      </c>
      <c r="B254">
        <v>-1.35939138183539</v>
      </c>
      <c r="C254" s="1" t="s">
        <v>23951</v>
      </c>
      <c r="D254" t="s">
        <v>132</v>
      </c>
    </row>
    <row r="255" spans="1:4" x14ac:dyDescent="0.15">
      <c r="A255" t="s">
        <v>16328</v>
      </c>
      <c r="B255">
        <v>-1.36272575403378</v>
      </c>
      <c r="C255" s="1" t="s">
        <v>23952</v>
      </c>
      <c r="D255" t="s">
        <v>132</v>
      </c>
    </row>
    <row r="256" spans="1:4" x14ac:dyDescent="0.15">
      <c r="A256" t="s">
        <v>23953</v>
      </c>
      <c r="B256">
        <v>-1.36886494336936</v>
      </c>
      <c r="C256" s="1" t="s">
        <v>23954</v>
      </c>
      <c r="D256" t="s">
        <v>132</v>
      </c>
    </row>
    <row r="257" spans="1:4" x14ac:dyDescent="0.15">
      <c r="A257" t="s">
        <v>23955</v>
      </c>
      <c r="B257">
        <v>-1.36910933728678</v>
      </c>
      <c r="C257" s="1" t="s">
        <v>23956</v>
      </c>
      <c r="D257" t="s">
        <v>132</v>
      </c>
    </row>
    <row r="258" spans="1:4" x14ac:dyDescent="0.15">
      <c r="A258" t="s">
        <v>23957</v>
      </c>
      <c r="B258">
        <v>-1.37035627738532</v>
      </c>
      <c r="C258" s="1" t="s">
        <v>23958</v>
      </c>
      <c r="D258" t="s">
        <v>132</v>
      </c>
    </row>
    <row r="259" spans="1:4" x14ac:dyDescent="0.15">
      <c r="A259" t="s">
        <v>15049</v>
      </c>
      <c r="B259">
        <v>-1.37184581802548</v>
      </c>
      <c r="C259" s="1" t="s">
        <v>23959</v>
      </c>
      <c r="D259" t="s">
        <v>132</v>
      </c>
    </row>
    <row r="260" spans="1:4" x14ac:dyDescent="0.15">
      <c r="A260" t="s">
        <v>16421</v>
      </c>
      <c r="B260">
        <v>-1.37921519496079</v>
      </c>
      <c r="C260" s="1" t="s">
        <v>23960</v>
      </c>
      <c r="D260" t="s">
        <v>132</v>
      </c>
    </row>
    <row r="261" spans="1:4" x14ac:dyDescent="0.15">
      <c r="A261" t="s">
        <v>23961</v>
      </c>
      <c r="B261">
        <v>-1.38182871019415</v>
      </c>
      <c r="C261" s="1" t="s">
        <v>23962</v>
      </c>
      <c r="D261" t="s">
        <v>132</v>
      </c>
    </row>
    <row r="262" spans="1:4" x14ac:dyDescent="0.15">
      <c r="A262" t="s">
        <v>23963</v>
      </c>
      <c r="B262">
        <v>-1.38188002034152</v>
      </c>
      <c r="C262" s="1" t="s">
        <v>23964</v>
      </c>
      <c r="D262" t="s">
        <v>132</v>
      </c>
    </row>
    <row r="263" spans="1:4" x14ac:dyDescent="0.15">
      <c r="A263" t="s">
        <v>3412</v>
      </c>
      <c r="B263">
        <v>-1.3844048598221199</v>
      </c>
      <c r="C263" s="1" t="s">
        <v>23965</v>
      </c>
      <c r="D263" t="s">
        <v>132</v>
      </c>
    </row>
    <row r="264" spans="1:4" x14ac:dyDescent="0.15">
      <c r="A264" t="s">
        <v>23966</v>
      </c>
      <c r="B264">
        <v>-1.3860106251744999</v>
      </c>
      <c r="C264" s="1" t="s">
        <v>23967</v>
      </c>
      <c r="D264" t="s">
        <v>132</v>
      </c>
    </row>
    <row r="265" spans="1:4" x14ac:dyDescent="0.15">
      <c r="A265" t="s">
        <v>23968</v>
      </c>
      <c r="B265">
        <v>-1.39148395941234</v>
      </c>
      <c r="C265" s="1" t="s">
        <v>23969</v>
      </c>
      <c r="D265" t="s">
        <v>132</v>
      </c>
    </row>
    <row r="266" spans="1:4" x14ac:dyDescent="0.15">
      <c r="A266" t="s">
        <v>15544</v>
      </c>
      <c r="B266">
        <v>-1.3919253055215599</v>
      </c>
      <c r="C266" s="1" t="s">
        <v>23970</v>
      </c>
      <c r="D266" t="s">
        <v>132</v>
      </c>
    </row>
    <row r="267" spans="1:4" x14ac:dyDescent="0.15">
      <c r="A267" t="s">
        <v>23971</v>
      </c>
      <c r="B267">
        <v>-1.3966000774376099</v>
      </c>
      <c r="C267" s="1" t="s">
        <v>23972</v>
      </c>
      <c r="D267" t="s">
        <v>132</v>
      </c>
    </row>
    <row r="268" spans="1:4" x14ac:dyDescent="0.15">
      <c r="A268" t="s">
        <v>23973</v>
      </c>
      <c r="B268">
        <v>-1.3982443835365499</v>
      </c>
      <c r="C268" s="1" t="s">
        <v>23974</v>
      </c>
      <c r="D268" t="s">
        <v>132</v>
      </c>
    </row>
    <row r="269" spans="1:4" x14ac:dyDescent="0.15">
      <c r="A269" t="s">
        <v>23975</v>
      </c>
      <c r="B269">
        <v>-1.40187057804117</v>
      </c>
      <c r="C269" s="1" t="s">
        <v>23976</v>
      </c>
      <c r="D269" t="s">
        <v>132</v>
      </c>
    </row>
    <row r="270" spans="1:4" x14ac:dyDescent="0.15">
      <c r="A270" t="s">
        <v>23977</v>
      </c>
      <c r="B270">
        <v>-1.4037905381341</v>
      </c>
      <c r="C270" s="1" t="s">
        <v>23978</v>
      </c>
      <c r="D270" t="s">
        <v>132</v>
      </c>
    </row>
    <row r="271" spans="1:4" x14ac:dyDescent="0.15">
      <c r="A271" t="s">
        <v>3962</v>
      </c>
      <c r="B271">
        <v>-1.4131047716362899</v>
      </c>
      <c r="C271" s="1" t="s">
        <v>23979</v>
      </c>
      <c r="D271" t="s">
        <v>132</v>
      </c>
    </row>
    <row r="272" spans="1:4" x14ac:dyDescent="0.15">
      <c r="A272" t="s">
        <v>3932</v>
      </c>
      <c r="B272">
        <v>-1.41439334998482</v>
      </c>
      <c r="C272" s="1" t="s">
        <v>23980</v>
      </c>
      <c r="D272" t="s">
        <v>132</v>
      </c>
    </row>
    <row r="273" spans="1:4" x14ac:dyDescent="0.15">
      <c r="A273" t="s">
        <v>2994</v>
      </c>
      <c r="B273">
        <v>-1.41991518908634</v>
      </c>
      <c r="C273" s="1" t="s">
        <v>23981</v>
      </c>
      <c r="D273" t="s">
        <v>132</v>
      </c>
    </row>
    <row r="274" spans="1:4" x14ac:dyDescent="0.15">
      <c r="A274" t="s">
        <v>23982</v>
      </c>
      <c r="B274">
        <v>-1.42123669436982</v>
      </c>
      <c r="C274" s="1" t="s">
        <v>23983</v>
      </c>
      <c r="D274" t="s">
        <v>132</v>
      </c>
    </row>
    <row r="275" spans="1:4" x14ac:dyDescent="0.15">
      <c r="A275" t="s">
        <v>1590</v>
      </c>
      <c r="B275">
        <v>-1.42223607407299</v>
      </c>
      <c r="C275" s="1" t="s">
        <v>23984</v>
      </c>
      <c r="D275" t="s">
        <v>132</v>
      </c>
    </row>
    <row r="276" spans="1:4" x14ac:dyDescent="0.15">
      <c r="A276" t="s">
        <v>23985</v>
      </c>
      <c r="B276">
        <v>-1.4266429401016301</v>
      </c>
      <c r="C276" s="1" t="s">
        <v>23986</v>
      </c>
      <c r="D276" t="s">
        <v>132</v>
      </c>
    </row>
    <row r="277" spans="1:4" x14ac:dyDescent="0.15">
      <c r="A277" t="s">
        <v>7593</v>
      </c>
      <c r="B277">
        <v>-1.42913131461113</v>
      </c>
      <c r="C277" s="1" t="s">
        <v>23987</v>
      </c>
      <c r="D277" t="s">
        <v>132</v>
      </c>
    </row>
    <row r="278" spans="1:4" x14ac:dyDescent="0.15">
      <c r="A278" t="s">
        <v>3947</v>
      </c>
      <c r="B278">
        <v>-1.4315689185712801</v>
      </c>
      <c r="C278" s="1" t="s">
        <v>23988</v>
      </c>
      <c r="D278" t="s">
        <v>132</v>
      </c>
    </row>
    <row r="279" spans="1:4" x14ac:dyDescent="0.15">
      <c r="A279" t="s">
        <v>1208</v>
      </c>
      <c r="B279">
        <v>-1.4324265058744601</v>
      </c>
      <c r="C279" s="1" t="s">
        <v>23989</v>
      </c>
      <c r="D279" t="s">
        <v>132</v>
      </c>
    </row>
    <row r="280" spans="1:4" x14ac:dyDescent="0.15">
      <c r="A280" t="s">
        <v>23990</v>
      </c>
      <c r="B280">
        <v>-1.4339120039637601</v>
      </c>
      <c r="C280" s="1" t="s">
        <v>23991</v>
      </c>
      <c r="D280" t="s">
        <v>132</v>
      </c>
    </row>
    <row r="281" spans="1:4" x14ac:dyDescent="0.15">
      <c r="A281" t="s">
        <v>23992</v>
      </c>
      <c r="B281">
        <v>-1.43834358091445</v>
      </c>
      <c r="C281" s="1" t="s">
        <v>23993</v>
      </c>
      <c r="D281" t="s">
        <v>132</v>
      </c>
    </row>
    <row r="282" spans="1:4" x14ac:dyDescent="0.15">
      <c r="A282" t="s">
        <v>11054</v>
      </c>
      <c r="B282">
        <v>-1.4396543748372199</v>
      </c>
      <c r="C282" s="1" t="s">
        <v>23994</v>
      </c>
      <c r="D282" t="s">
        <v>132</v>
      </c>
    </row>
    <row r="283" spans="1:4" x14ac:dyDescent="0.15">
      <c r="A283" t="s">
        <v>1202</v>
      </c>
      <c r="B283">
        <v>-1.44587003753162</v>
      </c>
      <c r="C283" s="1" t="s">
        <v>23995</v>
      </c>
      <c r="D283" t="s">
        <v>132</v>
      </c>
    </row>
    <row r="284" spans="1:4" x14ac:dyDescent="0.15">
      <c r="A284" t="s">
        <v>23996</v>
      </c>
      <c r="B284">
        <v>-1.4477684694977799</v>
      </c>
      <c r="C284" s="1" t="s">
        <v>23997</v>
      </c>
      <c r="D284" t="s">
        <v>132</v>
      </c>
    </row>
    <row r="285" spans="1:4" x14ac:dyDescent="0.15">
      <c r="A285" t="s">
        <v>23998</v>
      </c>
      <c r="B285">
        <v>-1.4482150106448399</v>
      </c>
      <c r="C285" s="1" t="s">
        <v>23999</v>
      </c>
      <c r="D285" t="s">
        <v>132</v>
      </c>
    </row>
    <row r="286" spans="1:4" x14ac:dyDescent="0.15">
      <c r="A286" t="s">
        <v>13222</v>
      </c>
      <c r="B286">
        <v>-1.4486768227854701</v>
      </c>
      <c r="C286" s="1" t="s">
        <v>24000</v>
      </c>
      <c r="D286" t="s">
        <v>132</v>
      </c>
    </row>
    <row r="287" spans="1:4" x14ac:dyDescent="0.15">
      <c r="A287" t="s">
        <v>24001</v>
      </c>
      <c r="B287">
        <v>-1.4502922431306899</v>
      </c>
      <c r="C287" s="1" t="s">
        <v>24002</v>
      </c>
      <c r="D287" t="s">
        <v>132</v>
      </c>
    </row>
    <row r="288" spans="1:4" x14ac:dyDescent="0.15">
      <c r="A288" t="s">
        <v>24003</v>
      </c>
      <c r="B288">
        <v>-1.4544872636200801</v>
      </c>
      <c r="C288" s="1" t="s">
        <v>24004</v>
      </c>
      <c r="D288" t="s">
        <v>132</v>
      </c>
    </row>
    <row r="289" spans="1:4" x14ac:dyDescent="0.15">
      <c r="A289" t="s">
        <v>24005</v>
      </c>
      <c r="B289">
        <v>-1.4560830535365099</v>
      </c>
      <c r="C289" s="1" t="s">
        <v>24006</v>
      </c>
      <c r="D289" t="s">
        <v>132</v>
      </c>
    </row>
    <row r="290" spans="1:4" x14ac:dyDescent="0.15">
      <c r="A290" t="s">
        <v>24007</v>
      </c>
      <c r="B290">
        <v>-1.4592158550824399</v>
      </c>
      <c r="C290" s="1" t="s">
        <v>24008</v>
      </c>
      <c r="D290" t="s">
        <v>132</v>
      </c>
    </row>
    <row r="291" spans="1:4" x14ac:dyDescent="0.15">
      <c r="A291" t="s">
        <v>9360</v>
      </c>
      <c r="B291">
        <v>-1.4598236235119499</v>
      </c>
      <c r="C291" s="1" t="s">
        <v>24009</v>
      </c>
      <c r="D291" t="s">
        <v>132</v>
      </c>
    </row>
    <row r="292" spans="1:4" x14ac:dyDescent="0.15">
      <c r="A292" t="s">
        <v>15522</v>
      </c>
      <c r="B292">
        <v>-1.4608447536272899</v>
      </c>
      <c r="C292" s="1" t="s">
        <v>24010</v>
      </c>
      <c r="D292" t="s">
        <v>132</v>
      </c>
    </row>
    <row r="293" spans="1:4" x14ac:dyDescent="0.15">
      <c r="A293" t="s">
        <v>24011</v>
      </c>
      <c r="B293">
        <v>-1.46199828642836</v>
      </c>
      <c r="C293" s="1" t="s">
        <v>24012</v>
      </c>
      <c r="D293" t="s">
        <v>132</v>
      </c>
    </row>
    <row r="294" spans="1:4" x14ac:dyDescent="0.15">
      <c r="A294" t="s">
        <v>24013</v>
      </c>
      <c r="B294">
        <v>-1.46286219246336</v>
      </c>
      <c r="C294" s="1" t="s">
        <v>24014</v>
      </c>
      <c r="D294" t="s">
        <v>132</v>
      </c>
    </row>
    <row r="295" spans="1:4" x14ac:dyDescent="0.15">
      <c r="A295" t="s">
        <v>15475</v>
      </c>
      <c r="B295">
        <v>-1.46427442933373</v>
      </c>
      <c r="C295" s="1" t="s">
        <v>24015</v>
      </c>
      <c r="D295" t="s">
        <v>132</v>
      </c>
    </row>
    <row r="296" spans="1:4" x14ac:dyDescent="0.15">
      <c r="A296" t="s">
        <v>16106</v>
      </c>
      <c r="B296">
        <v>-1.46486501503471</v>
      </c>
      <c r="C296" s="1" t="s">
        <v>24016</v>
      </c>
      <c r="D296" t="s">
        <v>132</v>
      </c>
    </row>
    <row r="297" spans="1:4" x14ac:dyDescent="0.15">
      <c r="A297" t="s">
        <v>24017</v>
      </c>
      <c r="B297">
        <v>-1.46761253628351</v>
      </c>
      <c r="C297" s="1" t="s">
        <v>24018</v>
      </c>
      <c r="D297" t="s">
        <v>132</v>
      </c>
    </row>
    <row r="298" spans="1:4" x14ac:dyDescent="0.15">
      <c r="A298" t="s">
        <v>24019</v>
      </c>
      <c r="B298">
        <v>-1.47080071424273</v>
      </c>
      <c r="C298" s="1" t="s">
        <v>24020</v>
      </c>
      <c r="D298" t="s">
        <v>132</v>
      </c>
    </row>
    <row r="299" spans="1:4" x14ac:dyDescent="0.15">
      <c r="A299" t="s">
        <v>1468</v>
      </c>
      <c r="B299">
        <v>-1.4814099366170199</v>
      </c>
      <c r="C299" s="1" t="s">
        <v>24021</v>
      </c>
      <c r="D299" t="s">
        <v>132</v>
      </c>
    </row>
    <row r="300" spans="1:4" x14ac:dyDescent="0.15">
      <c r="A300" t="s">
        <v>12186</v>
      </c>
      <c r="B300">
        <v>-1.4825162104746199</v>
      </c>
      <c r="C300" s="1" t="s">
        <v>24022</v>
      </c>
      <c r="D300" t="s">
        <v>132</v>
      </c>
    </row>
    <row r="301" spans="1:4" x14ac:dyDescent="0.15">
      <c r="A301" t="s">
        <v>17527</v>
      </c>
      <c r="B301">
        <v>-1.4833352681037399</v>
      </c>
      <c r="C301" s="1" t="s">
        <v>24023</v>
      </c>
      <c r="D301" t="s">
        <v>132</v>
      </c>
    </row>
    <row r="302" spans="1:4" x14ac:dyDescent="0.15">
      <c r="A302" t="s">
        <v>2726</v>
      </c>
      <c r="B302">
        <v>-1.4870162167194501</v>
      </c>
      <c r="C302" s="1" t="s">
        <v>24024</v>
      </c>
      <c r="D302" t="s">
        <v>132</v>
      </c>
    </row>
    <row r="303" spans="1:4" x14ac:dyDescent="0.15">
      <c r="A303" t="s">
        <v>15326</v>
      </c>
      <c r="B303">
        <v>-1.4900567009100001</v>
      </c>
      <c r="C303" s="1" t="s">
        <v>24025</v>
      </c>
      <c r="D303" t="s">
        <v>132</v>
      </c>
    </row>
    <row r="304" spans="1:4" x14ac:dyDescent="0.15">
      <c r="A304" t="s">
        <v>24026</v>
      </c>
      <c r="B304">
        <v>-1.4923109654564899</v>
      </c>
      <c r="C304" s="1" t="s">
        <v>24027</v>
      </c>
      <c r="D304" t="s">
        <v>132</v>
      </c>
    </row>
    <row r="305" spans="1:4" x14ac:dyDescent="0.15">
      <c r="A305" t="s">
        <v>16298</v>
      </c>
      <c r="B305">
        <v>-1.4937045670449101</v>
      </c>
      <c r="C305" s="1" t="s">
        <v>24028</v>
      </c>
      <c r="D305" t="s">
        <v>132</v>
      </c>
    </row>
    <row r="306" spans="1:4" x14ac:dyDescent="0.15">
      <c r="A306" t="s">
        <v>24029</v>
      </c>
      <c r="B306">
        <v>-1.49671198881255</v>
      </c>
      <c r="C306" s="1" t="s">
        <v>24030</v>
      </c>
      <c r="D306" t="s">
        <v>132</v>
      </c>
    </row>
    <row r="307" spans="1:4" x14ac:dyDescent="0.15">
      <c r="A307" t="s">
        <v>10529</v>
      </c>
      <c r="B307">
        <v>-1.4969142484775799</v>
      </c>
      <c r="C307" s="1" t="s">
        <v>24031</v>
      </c>
      <c r="D307" t="s">
        <v>132</v>
      </c>
    </row>
    <row r="308" spans="1:4" x14ac:dyDescent="0.15">
      <c r="A308" t="s">
        <v>24032</v>
      </c>
      <c r="B308">
        <v>-1.4976985224439501</v>
      </c>
      <c r="C308" s="1" t="s">
        <v>24033</v>
      </c>
      <c r="D308" t="s">
        <v>132</v>
      </c>
    </row>
    <row r="309" spans="1:4" x14ac:dyDescent="0.15">
      <c r="A309" t="s">
        <v>22466</v>
      </c>
      <c r="B309">
        <v>-1.5035172314379599</v>
      </c>
      <c r="C309" s="1" t="s">
        <v>24034</v>
      </c>
      <c r="D309" t="s">
        <v>132</v>
      </c>
    </row>
    <row r="310" spans="1:4" x14ac:dyDescent="0.15">
      <c r="A310" t="s">
        <v>22355</v>
      </c>
      <c r="B310">
        <v>-1.5039013492265501</v>
      </c>
      <c r="C310" s="1" t="s">
        <v>24035</v>
      </c>
      <c r="D310" t="s">
        <v>132</v>
      </c>
    </row>
    <row r="311" spans="1:4" x14ac:dyDescent="0.15">
      <c r="A311" t="s">
        <v>24036</v>
      </c>
      <c r="B311">
        <v>-1.5052421276119601</v>
      </c>
      <c r="C311" s="1" t="s">
        <v>24037</v>
      </c>
      <c r="D311" t="s">
        <v>132</v>
      </c>
    </row>
    <row r="312" spans="1:4" x14ac:dyDescent="0.15">
      <c r="A312" t="s">
        <v>23106</v>
      </c>
      <c r="B312">
        <v>-1.5104582207430499</v>
      </c>
      <c r="C312" s="1" t="s">
        <v>24038</v>
      </c>
      <c r="D312" t="s">
        <v>132</v>
      </c>
    </row>
    <row r="313" spans="1:4" x14ac:dyDescent="0.15">
      <c r="A313" t="s">
        <v>2309</v>
      </c>
      <c r="B313">
        <v>-1.5111158574811401</v>
      </c>
      <c r="C313" s="1" t="s">
        <v>24039</v>
      </c>
      <c r="D313" t="s">
        <v>132</v>
      </c>
    </row>
    <row r="314" spans="1:4" x14ac:dyDescent="0.15">
      <c r="A314" t="s">
        <v>24040</v>
      </c>
      <c r="B314">
        <v>-1.5143810548910399</v>
      </c>
      <c r="C314" s="1" t="s">
        <v>24041</v>
      </c>
      <c r="D314" t="s">
        <v>132</v>
      </c>
    </row>
    <row r="315" spans="1:4" x14ac:dyDescent="0.15">
      <c r="A315" t="s">
        <v>9815</v>
      </c>
      <c r="B315">
        <v>-1.51438458806642</v>
      </c>
      <c r="C315" s="1" t="s">
        <v>24042</v>
      </c>
      <c r="D315" t="s">
        <v>132</v>
      </c>
    </row>
    <row r="316" spans="1:4" x14ac:dyDescent="0.15">
      <c r="A316" t="s">
        <v>24043</v>
      </c>
      <c r="B316">
        <v>-1.5152312803088499</v>
      </c>
      <c r="C316" s="1" t="s">
        <v>24044</v>
      </c>
      <c r="D316" t="s">
        <v>132</v>
      </c>
    </row>
    <row r="317" spans="1:4" x14ac:dyDescent="0.15">
      <c r="A317" t="s">
        <v>24045</v>
      </c>
      <c r="B317">
        <v>-1.51846854669847</v>
      </c>
      <c r="C317" s="1" t="s">
        <v>24046</v>
      </c>
      <c r="D317" t="s">
        <v>132</v>
      </c>
    </row>
    <row r="318" spans="1:4" x14ac:dyDescent="0.15">
      <c r="A318" t="s">
        <v>24047</v>
      </c>
      <c r="B318">
        <v>-1.51899315765668</v>
      </c>
      <c r="C318" s="1" t="s">
        <v>24048</v>
      </c>
      <c r="D318" t="s">
        <v>132</v>
      </c>
    </row>
    <row r="319" spans="1:4" x14ac:dyDescent="0.15">
      <c r="A319" t="s">
        <v>24049</v>
      </c>
      <c r="B319">
        <v>-1.5194179083350701</v>
      </c>
      <c r="C319" s="1" t="s">
        <v>24050</v>
      </c>
      <c r="D319" t="s">
        <v>132</v>
      </c>
    </row>
    <row r="320" spans="1:4" x14ac:dyDescent="0.15">
      <c r="A320" t="s">
        <v>24051</v>
      </c>
      <c r="B320">
        <v>-1.5201866267551101</v>
      </c>
      <c r="C320" s="1" t="s">
        <v>24052</v>
      </c>
      <c r="D320" t="s">
        <v>132</v>
      </c>
    </row>
    <row r="321" spans="1:4" x14ac:dyDescent="0.15">
      <c r="A321" t="s">
        <v>24053</v>
      </c>
      <c r="B321">
        <v>-1.5218542794530101</v>
      </c>
      <c r="C321" s="1" t="s">
        <v>24054</v>
      </c>
      <c r="D321" t="s">
        <v>132</v>
      </c>
    </row>
    <row r="322" spans="1:4" x14ac:dyDescent="0.15">
      <c r="A322" t="s">
        <v>24055</v>
      </c>
      <c r="B322">
        <v>-1.5242824015030501</v>
      </c>
      <c r="C322" s="1" t="s">
        <v>24056</v>
      </c>
      <c r="D322" t="s">
        <v>132</v>
      </c>
    </row>
    <row r="323" spans="1:4" x14ac:dyDescent="0.15">
      <c r="A323" t="s">
        <v>24057</v>
      </c>
      <c r="B323">
        <v>-1.5277486914543901</v>
      </c>
      <c r="C323" s="1" t="s">
        <v>24058</v>
      </c>
      <c r="D323" t="s">
        <v>132</v>
      </c>
    </row>
    <row r="324" spans="1:4" x14ac:dyDescent="0.15">
      <c r="A324" t="s">
        <v>6733</v>
      </c>
      <c r="B324">
        <v>-1.52804343892774</v>
      </c>
      <c r="C324" s="1" t="s">
        <v>24059</v>
      </c>
      <c r="D324" t="s">
        <v>132</v>
      </c>
    </row>
    <row r="325" spans="1:4" x14ac:dyDescent="0.15">
      <c r="A325" t="s">
        <v>19985</v>
      </c>
      <c r="B325">
        <v>-1.52874145629491</v>
      </c>
      <c r="C325" s="1" t="s">
        <v>24060</v>
      </c>
      <c r="D325" t="s">
        <v>132</v>
      </c>
    </row>
    <row r="326" spans="1:4" x14ac:dyDescent="0.15">
      <c r="A326" t="s">
        <v>1477</v>
      </c>
      <c r="B326">
        <v>-1.5288253414083199</v>
      </c>
      <c r="C326" s="1" t="s">
        <v>24061</v>
      </c>
      <c r="D326" t="s">
        <v>132</v>
      </c>
    </row>
    <row r="327" spans="1:4" x14ac:dyDescent="0.15">
      <c r="A327" t="s">
        <v>3493</v>
      </c>
      <c r="B327">
        <v>-1.5300189708904</v>
      </c>
      <c r="C327" s="1" t="s">
        <v>24062</v>
      </c>
      <c r="D327" t="s">
        <v>132</v>
      </c>
    </row>
    <row r="328" spans="1:4" x14ac:dyDescent="0.15">
      <c r="A328" t="s">
        <v>10332</v>
      </c>
      <c r="B328">
        <v>-1.53066094965647</v>
      </c>
      <c r="C328" s="1" t="s">
        <v>24063</v>
      </c>
      <c r="D328" t="s">
        <v>132</v>
      </c>
    </row>
    <row r="329" spans="1:4" x14ac:dyDescent="0.15">
      <c r="A329" t="s">
        <v>24064</v>
      </c>
      <c r="B329">
        <v>-1.5343511975825801</v>
      </c>
      <c r="C329" s="1" t="s">
        <v>24065</v>
      </c>
      <c r="D329" t="s">
        <v>132</v>
      </c>
    </row>
    <row r="330" spans="1:4" x14ac:dyDescent="0.15">
      <c r="A330" t="s">
        <v>24066</v>
      </c>
      <c r="B330">
        <v>-1.5451341394173099</v>
      </c>
      <c r="C330" s="1" t="s">
        <v>24067</v>
      </c>
      <c r="D330" t="s">
        <v>132</v>
      </c>
    </row>
    <row r="331" spans="1:4" x14ac:dyDescent="0.15">
      <c r="A331" t="s">
        <v>24068</v>
      </c>
      <c r="B331">
        <v>-1.5461695087214999</v>
      </c>
      <c r="C331" s="1" t="s">
        <v>24069</v>
      </c>
      <c r="D331" t="s">
        <v>132</v>
      </c>
    </row>
    <row r="332" spans="1:4" x14ac:dyDescent="0.15">
      <c r="A332" t="s">
        <v>10914</v>
      </c>
      <c r="B332">
        <v>-1.5470103702592899</v>
      </c>
      <c r="C332" s="1" t="s">
        <v>24070</v>
      </c>
      <c r="D332" t="s">
        <v>132</v>
      </c>
    </row>
    <row r="333" spans="1:4" x14ac:dyDescent="0.15">
      <c r="A333" t="s">
        <v>24071</v>
      </c>
      <c r="B333">
        <v>-1.5558280553022801</v>
      </c>
      <c r="C333" s="1" t="s">
        <v>24072</v>
      </c>
      <c r="D333" t="s">
        <v>132</v>
      </c>
    </row>
    <row r="334" spans="1:4" x14ac:dyDescent="0.15">
      <c r="A334" t="s">
        <v>2264</v>
      </c>
      <c r="B334">
        <v>-1.55757413227953</v>
      </c>
      <c r="C334" s="1" t="s">
        <v>24073</v>
      </c>
      <c r="D334" t="s">
        <v>132</v>
      </c>
    </row>
    <row r="335" spans="1:4" x14ac:dyDescent="0.15">
      <c r="A335" t="s">
        <v>24074</v>
      </c>
      <c r="B335">
        <v>-1.5643258481337501</v>
      </c>
      <c r="C335" s="1" t="s">
        <v>24075</v>
      </c>
      <c r="D335" t="s">
        <v>132</v>
      </c>
    </row>
    <row r="336" spans="1:4" x14ac:dyDescent="0.15">
      <c r="A336" t="s">
        <v>24076</v>
      </c>
      <c r="B336">
        <v>-1.56839145045391</v>
      </c>
      <c r="C336" s="1" t="s">
        <v>24077</v>
      </c>
      <c r="D336" t="s">
        <v>132</v>
      </c>
    </row>
    <row r="337" spans="1:4" x14ac:dyDescent="0.15">
      <c r="A337" t="s">
        <v>24078</v>
      </c>
      <c r="B337">
        <v>-1.5694259742366199</v>
      </c>
      <c r="C337" s="1" t="s">
        <v>24079</v>
      </c>
      <c r="D337" t="s">
        <v>132</v>
      </c>
    </row>
    <row r="338" spans="1:4" x14ac:dyDescent="0.15">
      <c r="A338" t="s">
        <v>24080</v>
      </c>
      <c r="B338">
        <v>-1.5731559879735</v>
      </c>
      <c r="C338" s="1" t="s">
        <v>24081</v>
      </c>
      <c r="D338" t="s">
        <v>132</v>
      </c>
    </row>
    <row r="339" spans="1:4" x14ac:dyDescent="0.15">
      <c r="A339" t="s">
        <v>15224</v>
      </c>
      <c r="B339">
        <v>-1.57574749152781</v>
      </c>
      <c r="C339" s="1" t="s">
        <v>24082</v>
      </c>
      <c r="D339" t="s">
        <v>132</v>
      </c>
    </row>
    <row r="340" spans="1:4" x14ac:dyDescent="0.15">
      <c r="A340" t="s">
        <v>24083</v>
      </c>
      <c r="B340">
        <v>-1.57594946863917</v>
      </c>
      <c r="C340" s="1" t="s">
        <v>24084</v>
      </c>
      <c r="D340" t="s">
        <v>132</v>
      </c>
    </row>
    <row r="341" spans="1:4" x14ac:dyDescent="0.15">
      <c r="A341" t="s">
        <v>24085</v>
      </c>
      <c r="B341">
        <v>-1.5774901015648899</v>
      </c>
      <c r="C341" s="1" t="s">
        <v>24086</v>
      </c>
      <c r="D341" t="s">
        <v>132</v>
      </c>
    </row>
    <row r="342" spans="1:4" x14ac:dyDescent="0.15">
      <c r="A342" t="s">
        <v>24087</v>
      </c>
      <c r="B342">
        <v>-1.57847388434961</v>
      </c>
      <c r="C342" s="1" t="s">
        <v>24088</v>
      </c>
      <c r="D342" t="s">
        <v>132</v>
      </c>
    </row>
    <row r="343" spans="1:4" x14ac:dyDescent="0.15">
      <c r="A343" t="s">
        <v>24089</v>
      </c>
      <c r="B343">
        <v>-1.58277364717369</v>
      </c>
      <c r="C343" s="1" t="s">
        <v>24090</v>
      </c>
      <c r="D343" t="s">
        <v>132</v>
      </c>
    </row>
    <row r="344" spans="1:4" x14ac:dyDescent="0.15">
      <c r="A344" t="s">
        <v>2181</v>
      </c>
      <c r="B344">
        <v>-1.58451621491057</v>
      </c>
      <c r="C344" s="1" t="s">
        <v>24091</v>
      </c>
      <c r="D344" t="s">
        <v>132</v>
      </c>
    </row>
    <row r="345" spans="1:4" x14ac:dyDescent="0.15">
      <c r="A345" t="s">
        <v>17952</v>
      </c>
      <c r="B345">
        <v>-1.5871496751746601</v>
      </c>
      <c r="C345" s="1" t="s">
        <v>24092</v>
      </c>
      <c r="D345" t="s">
        <v>132</v>
      </c>
    </row>
    <row r="346" spans="1:4" x14ac:dyDescent="0.15">
      <c r="A346" t="s">
        <v>24093</v>
      </c>
      <c r="B346">
        <v>-1.5934595892217001</v>
      </c>
      <c r="C346" s="1" t="s">
        <v>24094</v>
      </c>
      <c r="D346" t="s">
        <v>132</v>
      </c>
    </row>
    <row r="347" spans="1:4" x14ac:dyDescent="0.15">
      <c r="A347" t="s">
        <v>24095</v>
      </c>
      <c r="B347">
        <v>-1.5964614276167699</v>
      </c>
      <c r="C347" s="1" t="s">
        <v>24096</v>
      </c>
      <c r="D347" t="s">
        <v>132</v>
      </c>
    </row>
    <row r="348" spans="1:4" x14ac:dyDescent="0.15">
      <c r="A348" t="s">
        <v>1035</v>
      </c>
      <c r="B348">
        <v>-1.5978546063358201</v>
      </c>
      <c r="C348" s="1" t="s">
        <v>24097</v>
      </c>
      <c r="D348" t="s">
        <v>132</v>
      </c>
    </row>
    <row r="349" spans="1:4" x14ac:dyDescent="0.15">
      <c r="A349" t="s">
        <v>3206</v>
      </c>
      <c r="B349">
        <v>-1.6004288189598099</v>
      </c>
      <c r="C349" s="1" t="s">
        <v>24098</v>
      </c>
      <c r="D349" t="s">
        <v>132</v>
      </c>
    </row>
    <row r="350" spans="1:4" x14ac:dyDescent="0.15">
      <c r="A350" t="s">
        <v>24099</v>
      </c>
      <c r="B350">
        <v>-1.6006270239309099</v>
      </c>
      <c r="C350" s="1" t="s">
        <v>24100</v>
      </c>
      <c r="D350" t="s">
        <v>132</v>
      </c>
    </row>
    <row r="351" spans="1:4" x14ac:dyDescent="0.15">
      <c r="A351" t="s">
        <v>10378</v>
      </c>
      <c r="B351">
        <v>-1.60266672020808</v>
      </c>
      <c r="C351" s="1" t="s">
        <v>24101</v>
      </c>
      <c r="D351" t="s">
        <v>132</v>
      </c>
    </row>
    <row r="352" spans="1:4" x14ac:dyDescent="0.15">
      <c r="A352" t="s">
        <v>21238</v>
      </c>
      <c r="B352">
        <v>-1.60464649925609</v>
      </c>
      <c r="C352" s="1" t="s">
        <v>24102</v>
      </c>
      <c r="D352" t="s">
        <v>132</v>
      </c>
    </row>
    <row r="353" spans="1:4" x14ac:dyDescent="0.15">
      <c r="A353" t="s">
        <v>15482</v>
      </c>
      <c r="B353">
        <v>-1.60613507814933</v>
      </c>
      <c r="C353" s="1" t="s">
        <v>24103</v>
      </c>
      <c r="D353" t="s">
        <v>132</v>
      </c>
    </row>
    <row r="354" spans="1:4" x14ac:dyDescent="0.15">
      <c r="A354" t="s">
        <v>37</v>
      </c>
      <c r="B354">
        <v>-1.60622999155192</v>
      </c>
      <c r="C354" s="1" t="s">
        <v>24104</v>
      </c>
      <c r="D354" t="s">
        <v>132</v>
      </c>
    </row>
    <row r="355" spans="1:4" x14ac:dyDescent="0.15">
      <c r="A355" t="s">
        <v>24105</v>
      </c>
      <c r="B355">
        <v>-1.6065326097780701</v>
      </c>
      <c r="C355" s="1" t="s">
        <v>24106</v>
      </c>
      <c r="D355" t="s">
        <v>132</v>
      </c>
    </row>
    <row r="356" spans="1:4" x14ac:dyDescent="0.15">
      <c r="A356" t="s">
        <v>12505</v>
      </c>
      <c r="B356">
        <v>-1.6115133910950501</v>
      </c>
      <c r="C356" s="1" t="s">
        <v>24107</v>
      </c>
      <c r="D356" t="s">
        <v>132</v>
      </c>
    </row>
    <row r="357" spans="1:4" x14ac:dyDescent="0.15">
      <c r="A357" t="s">
        <v>14590</v>
      </c>
      <c r="B357">
        <v>-1.6133861201953801</v>
      </c>
      <c r="C357" s="1" t="s">
        <v>24108</v>
      </c>
      <c r="D357" t="s">
        <v>132</v>
      </c>
    </row>
    <row r="358" spans="1:4" x14ac:dyDescent="0.15">
      <c r="A358" t="s">
        <v>24109</v>
      </c>
      <c r="B358">
        <v>-1.6134553821170201</v>
      </c>
      <c r="C358" s="1" t="s">
        <v>24110</v>
      </c>
      <c r="D358" t="s">
        <v>132</v>
      </c>
    </row>
    <row r="359" spans="1:4" x14ac:dyDescent="0.15">
      <c r="A359" t="s">
        <v>24111</v>
      </c>
      <c r="B359">
        <v>-1.6172314906263101</v>
      </c>
      <c r="C359" s="1" t="s">
        <v>24112</v>
      </c>
      <c r="D359" t="s">
        <v>132</v>
      </c>
    </row>
    <row r="360" spans="1:4" x14ac:dyDescent="0.15">
      <c r="A360" t="s">
        <v>19887</v>
      </c>
      <c r="B360">
        <v>-1.6249016371630101</v>
      </c>
      <c r="C360" s="1" t="s">
        <v>24113</v>
      </c>
      <c r="D360" t="s">
        <v>132</v>
      </c>
    </row>
    <row r="361" spans="1:4" x14ac:dyDescent="0.15">
      <c r="A361" t="s">
        <v>24114</v>
      </c>
      <c r="B361">
        <v>-1.6250630313374099</v>
      </c>
      <c r="C361" s="1" t="s">
        <v>24115</v>
      </c>
      <c r="D361" t="s">
        <v>132</v>
      </c>
    </row>
    <row r="362" spans="1:4" x14ac:dyDescent="0.15">
      <c r="A362" t="s">
        <v>15517</v>
      </c>
      <c r="B362">
        <v>-1.6263680564622001</v>
      </c>
      <c r="C362" s="1" t="s">
        <v>24116</v>
      </c>
      <c r="D362" t="s">
        <v>132</v>
      </c>
    </row>
    <row r="363" spans="1:4" x14ac:dyDescent="0.15">
      <c r="A363" t="s">
        <v>4790</v>
      </c>
      <c r="B363">
        <v>-1.62944034329416</v>
      </c>
      <c r="C363" s="1" t="s">
        <v>24117</v>
      </c>
      <c r="D363" t="s">
        <v>132</v>
      </c>
    </row>
    <row r="364" spans="1:4" x14ac:dyDescent="0.15">
      <c r="A364" t="s">
        <v>24118</v>
      </c>
      <c r="B364">
        <v>-1.63220957105965</v>
      </c>
      <c r="C364" s="1" t="s">
        <v>24119</v>
      </c>
      <c r="D364" t="s">
        <v>132</v>
      </c>
    </row>
    <row r="365" spans="1:4" x14ac:dyDescent="0.15">
      <c r="A365" t="s">
        <v>24120</v>
      </c>
      <c r="B365">
        <v>-1.63275485456181</v>
      </c>
      <c r="C365" s="1" t="s">
        <v>24121</v>
      </c>
      <c r="D365" t="s">
        <v>132</v>
      </c>
    </row>
    <row r="366" spans="1:4" x14ac:dyDescent="0.15">
      <c r="A366" t="s">
        <v>2831</v>
      </c>
      <c r="B366">
        <v>-1.63702758728998</v>
      </c>
      <c r="C366" s="1" t="s">
        <v>24122</v>
      </c>
      <c r="D366" t="s">
        <v>132</v>
      </c>
    </row>
    <row r="367" spans="1:4" x14ac:dyDescent="0.15">
      <c r="A367" t="s">
        <v>24123</v>
      </c>
      <c r="B367">
        <v>-1.6481406819289901</v>
      </c>
      <c r="C367" s="1" t="s">
        <v>24124</v>
      </c>
      <c r="D367" t="s">
        <v>132</v>
      </c>
    </row>
    <row r="368" spans="1:4" x14ac:dyDescent="0.15">
      <c r="A368" t="s">
        <v>24125</v>
      </c>
      <c r="B368">
        <v>-1.6486148084772501</v>
      </c>
      <c r="C368" s="1" t="s">
        <v>24126</v>
      </c>
      <c r="D368" t="s">
        <v>132</v>
      </c>
    </row>
    <row r="369" spans="1:4" x14ac:dyDescent="0.15">
      <c r="A369" t="s">
        <v>9879</v>
      </c>
      <c r="B369">
        <v>-1.67224065646842</v>
      </c>
      <c r="C369" s="1" t="s">
        <v>24127</v>
      </c>
      <c r="D369" t="s">
        <v>132</v>
      </c>
    </row>
    <row r="370" spans="1:4" x14ac:dyDescent="0.15">
      <c r="A370" t="s">
        <v>24128</v>
      </c>
      <c r="B370">
        <v>-1.6882444648133399</v>
      </c>
      <c r="C370" s="1" t="s">
        <v>24129</v>
      </c>
      <c r="D370" t="s">
        <v>132</v>
      </c>
    </row>
    <row r="371" spans="1:4" x14ac:dyDescent="0.15">
      <c r="A371" t="s">
        <v>11259</v>
      </c>
      <c r="B371">
        <v>-1.697394656125</v>
      </c>
      <c r="C371" s="1" t="s">
        <v>24130</v>
      </c>
      <c r="D371" t="s">
        <v>132</v>
      </c>
    </row>
    <row r="372" spans="1:4" x14ac:dyDescent="0.15">
      <c r="A372" t="s">
        <v>24131</v>
      </c>
      <c r="B372">
        <v>-1.7019178733521101</v>
      </c>
      <c r="C372" s="1" t="s">
        <v>24132</v>
      </c>
      <c r="D372" t="s">
        <v>132</v>
      </c>
    </row>
    <row r="373" spans="1:4" x14ac:dyDescent="0.15">
      <c r="A373" t="s">
        <v>24133</v>
      </c>
      <c r="B373">
        <v>-1.70422116758538</v>
      </c>
      <c r="C373" s="1" t="s">
        <v>24134</v>
      </c>
      <c r="D373" t="s">
        <v>132</v>
      </c>
    </row>
    <row r="374" spans="1:4" x14ac:dyDescent="0.15">
      <c r="A374" t="s">
        <v>22560</v>
      </c>
      <c r="B374">
        <v>-1.7063836569501201</v>
      </c>
      <c r="C374" s="1" t="s">
        <v>24135</v>
      </c>
      <c r="D374" t="s">
        <v>132</v>
      </c>
    </row>
    <row r="375" spans="1:4" x14ac:dyDescent="0.15">
      <c r="A375" t="s">
        <v>3761</v>
      </c>
      <c r="B375">
        <v>-1.71555979317081</v>
      </c>
      <c r="C375" s="1" t="s">
        <v>24136</v>
      </c>
      <c r="D375" t="s">
        <v>132</v>
      </c>
    </row>
    <row r="376" spans="1:4" x14ac:dyDescent="0.15">
      <c r="A376" t="s">
        <v>4207</v>
      </c>
      <c r="B376">
        <v>-1.71939182319785</v>
      </c>
      <c r="C376" s="1" t="s">
        <v>24137</v>
      </c>
      <c r="D376" t="s">
        <v>132</v>
      </c>
    </row>
    <row r="377" spans="1:4" x14ac:dyDescent="0.15">
      <c r="A377" t="s">
        <v>5418</v>
      </c>
      <c r="B377">
        <v>-1.7216380944510901</v>
      </c>
      <c r="C377" s="1" t="s">
        <v>24138</v>
      </c>
      <c r="D377" t="s">
        <v>132</v>
      </c>
    </row>
    <row r="378" spans="1:4" x14ac:dyDescent="0.15">
      <c r="A378" t="s">
        <v>24139</v>
      </c>
      <c r="B378">
        <v>-1.7245220150066001</v>
      </c>
      <c r="C378" s="1" t="s">
        <v>24140</v>
      </c>
      <c r="D378" t="s">
        <v>132</v>
      </c>
    </row>
    <row r="379" spans="1:4" x14ac:dyDescent="0.15">
      <c r="A379" t="s">
        <v>24141</v>
      </c>
      <c r="B379">
        <v>-1.73110386178951</v>
      </c>
      <c r="C379" s="1" t="s">
        <v>24142</v>
      </c>
      <c r="D379" t="s">
        <v>132</v>
      </c>
    </row>
    <row r="380" spans="1:4" x14ac:dyDescent="0.15">
      <c r="A380" t="s">
        <v>24143</v>
      </c>
      <c r="B380">
        <v>-1.7518184475390499</v>
      </c>
      <c r="C380" s="1" t="s">
        <v>24144</v>
      </c>
      <c r="D380" t="s">
        <v>132</v>
      </c>
    </row>
    <row r="381" spans="1:4" x14ac:dyDescent="0.15">
      <c r="A381" t="s">
        <v>24145</v>
      </c>
      <c r="B381">
        <v>-1.7606906969151499</v>
      </c>
      <c r="C381" s="1" t="s">
        <v>24146</v>
      </c>
      <c r="D381" t="s">
        <v>132</v>
      </c>
    </row>
    <row r="382" spans="1:4" x14ac:dyDescent="0.15">
      <c r="A382" t="s">
        <v>24147</v>
      </c>
      <c r="B382">
        <v>-1.7628169297593499</v>
      </c>
      <c r="C382" s="1" t="s">
        <v>24148</v>
      </c>
      <c r="D382" t="s">
        <v>132</v>
      </c>
    </row>
    <row r="383" spans="1:4" x14ac:dyDescent="0.15">
      <c r="A383" t="s">
        <v>24149</v>
      </c>
      <c r="B383">
        <v>-1.76310934417462</v>
      </c>
      <c r="C383" s="1" t="s">
        <v>24150</v>
      </c>
      <c r="D383" t="s">
        <v>132</v>
      </c>
    </row>
    <row r="384" spans="1:4" x14ac:dyDescent="0.15">
      <c r="A384" t="s">
        <v>15497</v>
      </c>
      <c r="B384">
        <v>-1.7651747021361099</v>
      </c>
      <c r="C384" s="1" t="s">
        <v>24151</v>
      </c>
      <c r="D384" t="s">
        <v>132</v>
      </c>
    </row>
    <row r="385" spans="1:4" x14ac:dyDescent="0.15">
      <c r="A385" t="s">
        <v>24152</v>
      </c>
      <c r="B385">
        <v>-1.76743010109466</v>
      </c>
      <c r="C385" s="1" t="s">
        <v>24153</v>
      </c>
      <c r="D385" t="s">
        <v>132</v>
      </c>
    </row>
    <row r="386" spans="1:4" x14ac:dyDescent="0.15">
      <c r="A386" t="s">
        <v>9542</v>
      </c>
      <c r="B386">
        <v>-1.7739653982657999</v>
      </c>
      <c r="C386" s="1" t="s">
        <v>24154</v>
      </c>
      <c r="D386" t="s">
        <v>132</v>
      </c>
    </row>
    <row r="387" spans="1:4" x14ac:dyDescent="0.15">
      <c r="A387" t="s">
        <v>24155</v>
      </c>
      <c r="B387">
        <v>-1.78902106916798</v>
      </c>
      <c r="C387" s="1" t="s">
        <v>24156</v>
      </c>
      <c r="D387" t="s">
        <v>132</v>
      </c>
    </row>
    <row r="388" spans="1:4" x14ac:dyDescent="0.15">
      <c r="A388" t="s">
        <v>24157</v>
      </c>
      <c r="B388">
        <v>-1.7913319845662601</v>
      </c>
      <c r="C388" s="1" t="s">
        <v>24158</v>
      </c>
      <c r="D388" t="s">
        <v>132</v>
      </c>
    </row>
    <row r="389" spans="1:4" x14ac:dyDescent="0.15">
      <c r="A389" t="s">
        <v>10519</v>
      </c>
      <c r="B389">
        <v>-1.7938463267415099</v>
      </c>
      <c r="C389" s="1" t="s">
        <v>24159</v>
      </c>
      <c r="D389" t="s">
        <v>132</v>
      </c>
    </row>
    <row r="390" spans="1:4" x14ac:dyDescent="0.15">
      <c r="A390" t="s">
        <v>24160</v>
      </c>
      <c r="B390">
        <v>-1.7947788080592799</v>
      </c>
      <c r="C390" s="1" t="s">
        <v>24161</v>
      </c>
      <c r="D390" t="s">
        <v>132</v>
      </c>
    </row>
    <row r="391" spans="1:4" x14ac:dyDescent="0.15">
      <c r="A391" t="s">
        <v>2217</v>
      </c>
      <c r="B391">
        <v>-1.7995002659970001</v>
      </c>
      <c r="C391" s="1" t="s">
        <v>24162</v>
      </c>
      <c r="D391" t="s">
        <v>132</v>
      </c>
    </row>
    <row r="392" spans="1:4" x14ac:dyDescent="0.15">
      <c r="A392" t="s">
        <v>24163</v>
      </c>
      <c r="B392">
        <v>-1.8018956393437</v>
      </c>
      <c r="C392" s="1" t="s">
        <v>24164</v>
      </c>
      <c r="D392" t="s">
        <v>132</v>
      </c>
    </row>
    <row r="393" spans="1:4" x14ac:dyDescent="0.15">
      <c r="A393" t="s">
        <v>24165</v>
      </c>
      <c r="B393">
        <v>-1.8045051028514401</v>
      </c>
      <c r="C393" s="1" t="s">
        <v>24166</v>
      </c>
      <c r="D393" t="s">
        <v>132</v>
      </c>
    </row>
    <row r="394" spans="1:4" x14ac:dyDescent="0.15">
      <c r="A394" t="s">
        <v>4392</v>
      </c>
      <c r="B394">
        <v>-1.80583760444911</v>
      </c>
      <c r="C394" s="1" t="s">
        <v>24167</v>
      </c>
      <c r="D394" t="s">
        <v>132</v>
      </c>
    </row>
    <row r="395" spans="1:4" x14ac:dyDescent="0.15">
      <c r="A395" t="s">
        <v>8930</v>
      </c>
      <c r="B395">
        <v>-1.80652948105684</v>
      </c>
      <c r="C395" s="1" t="s">
        <v>24168</v>
      </c>
      <c r="D395" t="s">
        <v>132</v>
      </c>
    </row>
    <row r="396" spans="1:4" x14ac:dyDescent="0.15">
      <c r="A396" t="s">
        <v>18527</v>
      </c>
      <c r="B396">
        <v>-1.8190604628758</v>
      </c>
      <c r="C396" s="1" t="s">
        <v>24169</v>
      </c>
      <c r="D396" t="s">
        <v>132</v>
      </c>
    </row>
    <row r="397" spans="1:4" x14ac:dyDescent="0.15">
      <c r="A397" t="s">
        <v>24170</v>
      </c>
      <c r="B397">
        <v>-1.8213479043926299</v>
      </c>
      <c r="C397" s="1" t="s">
        <v>24171</v>
      </c>
      <c r="D397" t="s">
        <v>132</v>
      </c>
    </row>
    <row r="398" spans="1:4" x14ac:dyDescent="0.15">
      <c r="A398" t="s">
        <v>3087</v>
      </c>
      <c r="B398">
        <v>-1.8347612388388199</v>
      </c>
      <c r="C398" s="1" t="s">
        <v>24172</v>
      </c>
      <c r="D398" t="s">
        <v>132</v>
      </c>
    </row>
    <row r="399" spans="1:4" x14ac:dyDescent="0.15">
      <c r="A399" t="s">
        <v>24173</v>
      </c>
      <c r="B399">
        <v>-1.83856285931318</v>
      </c>
      <c r="C399" s="1" t="s">
        <v>24174</v>
      </c>
      <c r="D399" t="s">
        <v>132</v>
      </c>
    </row>
    <row r="400" spans="1:4" x14ac:dyDescent="0.15">
      <c r="A400" t="s">
        <v>124</v>
      </c>
      <c r="B400">
        <v>-1.8388259504784099</v>
      </c>
      <c r="C400" s="1" t="s">
        <v>24175</v>
      </c>
      <c r="D400" t="s">
        <v>132</v>
      </c>
    </row>
    <row r="401" spans="1:4" x14ac:dyDescent="0.15">
      <c r="A401" t="s">
        <v>24176</v>
      </c>
      <c r="B401">
        <v>-1.8449277285358501</v>
      </c>
      <c r="C401" s="1" t="s">
        <v>24177</v>
      </c>
      <c r="D401" t="s">
        <v>132</v>
      </c>
    </row>
    <row r="402" spans="1:4" x14ac:dyDescent="0.15">
      <c r="A402" t="s">
        <v>24178</v>
      </c>
      <c r="B402">
        <v>-1.8451324767314801</v>
      </c>
      <c r="C402" s="1" t="s">
        <v>24179</v>
      </c>
      <c r="D402" t="s">
        <v>132</v>
      </c>
    </row>
    <row r="403" spans="1:4" x14ac:dyDescent="0.15">
      <c r="A403" t="s">
        <v>9962</v>
      </c>
      <c r="B403">
        <v>-1.84566720132744</v>
      </c>
      <c r="C403" s="1" t="s">
        <v>24180</v>
      </c>
      <c r="D403" t="s">
        <v>132</v>
      </c>
    </row>
    <row r="404" spans="1:4" x14ac:dyDescent="0.15">
      <c r="A404" t="s">
        <v>24181</v>
      </c>
      <c r="B404">
        <v>-1.8483385042549401</v>
      </c>
      <c r="C404" s="1" t="s">
        <v>24182</v>
      </c>
      <c r="D404" t="s">
        <v>132</v>
      </c>
    </row>
    <row r="405" spans="1:4" x14ac:dyDescent="0.15">
      <c r="A405" t="s">
        <v>24183</v>
      </c>
      <c r="B405">
        <v>-1.85131332396107</v>
      </c>
      <c r="C405" s="1" t="s">
        <v>24184</v>
      </c>
      <c r="D405" t="s">
        <v>132</v>
      </c>
    </row>
    <row r="406" spans="1:4" x14ac:dyDescent="0.15">
      <c r="A406" t="s">
        <v>24185</v>
      </c>
      <c r="B406">
        <v>-1.85842998412225</v>
      </c>
      <c r="C406" s="1" t="s">
        <v>24186</v>
      </c>
      <c r="D406" t="s">
        <v>132</v>
      </c>
    </row>
    <row r="407" spans="1:4" x14ac:dyDescent="0.15">
      <c r="A407" t="s">
        <v>24187</v>
      </c>
      <c r="B407">
        <v>-1.8588514185599201</v>
      </c>
      <c r="C407" s="1" t="s">
        <v>24188</v>
      </c>
      <c r="D407" t="s">
        <v>132</v>
      </c>
    </row>
    <row r="408" spans="1:4" x14ac:dyDescent="0.15">
      <c r="A408" t="s">
        <v>24189</v>
      </c>
      <c r="B408">
        <v>-1.86761118129226</v>
      </c>
      <c r="C408" s="1" t="s">
        <v>24190</v>
      </c>
      <c r="D408" t="s">
        <v>132</v>
      </c>
    </row>
    <row r="409" spans="1:4" x14ac:dyDescent="0.15">
      <c r="A409" t="s">
        <v>20796</v>
      </c>
      <c r="B409">
        <v>-1.86765721443713</v>
      </c>
      <c r="C409" s="1" t="s">
        <v>24191</v>
      </c>
      <c r="D409" t="s">
        <v>132</v>
      </c>
    </row>
    <row r="410" spans="1:4" x14ac:dyDescent="0.15">
      <c r="A410" t="s">
        <v>23077</v>
      </c>
      <c r="B410">
        <v>-1.8679593198093101</v>
      </c>
      <c r="C410" s="1" t="s">
        <v>24192</v>
      </c>
      <c r="D410" t="s">
        <v>132</v>
      </c>
    </row>
    <row r="411" spans="1:4" x14ac:dyDescent="0.15">
      <c r="A411" t="s">
        <v>15148</v>
      </c>
      <c r="B411">
        <v>-1.8712201811964499</v>
      </c>
      <c r="C411" s="1" t="s">
        <v>24193</v>
      </c>
      <c r="D411" t="s">
        <v>132</v>
      </c>
    </row>
    <row r="412" spans="1:4" x14ac:dyDescent="0.15">
      <c r="A412" t="s">
        <v>6178</v>
      </c>
      <c r="B412">
        <v>-1.8716368001854</v>
      </c>
      <c r="C412" s="1" t="s">
        <v>24194</v>
      </c>
      <c r="D412" t="s">
        <v>132</v>
      </c>
    </row>
    <row r="413" spans="1:4" x14ac:dyDescent="0.15">
      <c r="A413" t="s">
        <v>24195</v>
      </c>
      <c r="B413">
        <v>-1.8758926407065599</v>
      </c>
      <c r="C413" s="1" t="s">
        <v>24196</v>
      </c>
      <c r="D413" t="s">
        <v>132</v>
      </c>
    </row>
    <row r="414" spans="1:4" x14ac:dyDescent="0.15">
      <c r="A414" t="s">
        <v>24197</v>
      </c>
      <c r="B414">
        <v>-1.87983049619656</v>
      </c>
      <c r="C414" s="1" t="s">
        <v>24198</v>
      </c>
      <c r="D414" t="s">
        <v>132</v>
      </c>
    </row>
    <row r="415" spans="1:4" x14ac:dyDescent="0.15">
      <c r="A415" t="s">
        <v>24199</v>
      </c>
      <c r="B415">
        <v>-1.88509479853494</v>
      </c>
      <c r="C415" s="1" t="s">
        <v>24200</v>
      </c>
      <c r="D415" t="s">
        <v>132</v>
      </c>
    </row>
    <row r="416" spans="1:4" x14ac:dyDescent="0.15">
      <c r="A416" t="s">
        <v>12927</v>
      </c>
      <c r="B416">
        <v>-1.8913311676915601</v>
      </c>
      <c r="C416" s="1" t="s">
        <v>24201</v>
      </c>
      <c r="D416" t="s">
        <v>132</v>
      </c>
    </row>
    <row r="417" spans="1:4" x14ac:dyDescent="0.15">
      <c r="A417" t="s">
        <v>106</v>
      </c>
      <c r="B417">
        <v>-1.8988394723477899</v>
      </c>
      <c r="C417" s="1" t="s">
        <v>24202</v>
      </c>
      <c r="D417" t="s">
        <v>132</v>
      </c>
    </row>
    <row r="418" spans="1:4" x14ac:dyDescent="0.15">
      <c r="A418" t="s">
        <v>24203</v>
      </c>
      <c r="B418">
        <v>-1.89939926652983</v>
      </c>
      <c r="C418" s="1" t="s">
        <v>24204</v>
      </c>
      <c r="D418" t="s">
        <v>132</v>
      </c>
    </row>
    <row r="419" spans="1:4" x14ac:dyDescent="0.15">
      <c r="A419" t="s">
        <v>24205</v>
      </c>
      <c r="B419">
        <v>-1.90863901960779</v>
      </c>
      <c r="C419" s="1" t="s">
        <v>24206</v>
      </c>
      <c r="D419" t="s">
        <v>132</v>
      </c>
    </row>
    <row r="420" spans="1:4" x14ac:dyDescent="0.15">
      <c r="A420" t="s">
        <v>24207</v>
      </c>
      <c r="B420">
        <v>-1.90867985042328</v>
      </c>
      <c r="C420" s="1" t="s">
        <v>24208</v>
      </c>
      <c r="D420" t="s">
        <v>132</v>
      </c>
    </row>
    <row r="421" spans="1:4" x14ac:dyDescent="0.15">
      <c r="A421" t="s">
        <v>24209</v>
      </c>
      <c r="B421">
        <v>-1.9210703237828199</v>
      </c>
      <c r="C421" s="1" t="s">
        <v>24210</v>
      </c>
      <c r="D421" t="s">
        <v>132</v>
      </c>
    </row>
    <row r="422" spans="1:4" x14ac:dyDescent="0.15">
      <c r="A422" t="s">
        <v>24211</v>
      </c>
      <c r="B422">
        <v>-1.9221543158114001</v>
      </c>
      <c r="C422" s="1" t="s">
        <v>24212</v>
      </c>
      <c r="D422" t="s">
        <v>132</v>
      </c>
    </row>
    <row r="423" spans="1:4" x14ac:dyDescent="0.15">
      <c r="A423" t="s">
        <v>24213</v>
      </c>
      <c r="B423">
        <v>-1.92540134735228</v>
      </c>
      <c r="C423" s="1" t="s">
        <v>24214</v>
      </c>
      <c r="D423" t="s">
        <v>132</v>
      </c>
    </row>
    <row r="424" spans="1:4" x14ac:dyDescent="0.15">
      <c r="A424" t="s">
        <v>24215</v>
      </c>
      <c r="B424">
        <v>-1.92922947594575</v>
      </c>
      <c r="C424" s="1" t="s">
        <v>24216</v>
      </c>
      <c r="D424" t="s">
        <v>132</v>
      </c>
    </row>
    <row r="425" spans="1:4" x14ac:dyDescent="0.15">
      <c r="A425" t="s">
        <v>24217</v>
      </c>
      <c r="B425">
        <v>-1.9411569070363299</v>
      </c>
      <c r="C425" s="1" t="s">
        <v>24218</v>
      </c>
      <c r="D425" t="s">
        <v>132</v>
      </c>
    </row>
    <row r="426" spans="1:4" x14ac:dyDescent="0.15">
      <c r="A426" t="s">
        <v>24219</v>
      </c>
      <c r="B426">
        <v>-1.9412572041704601</v>
      </c>
      <c r="C426" s="1" t="s">
        <v>24220</v>
      </c>
      <c r="D426" t="s">
        <v>132</v>
      </c>
    </row>
    <row r="427" spans="1:4" x14ac:dyDescent="0.15">
      <c r="A427" t="s">
        <v>1978</v>
      </c>
      <c r="B427">
        <v>-1.94349601685385</v>
      </c>
      <c r="C427" s="1" t="s">
        <v>24221</v>
      </c>
      <c r="D427" t="s">
        <v>132</v>
      </c>
    </row>
    <row r="428" spans="1:4" x14ac:dyDescent="0.15">
      <c r="A428" t="s">
        <v>24222</v>
      </c>
      <c r="B428">
        <v>-1.9470788648266499</v>
      </c>
      <c r="C428" s="1" t="s">
        <v>24223</v>
      </c>
      <c r="D428" t="s">
        <v>132</v>
      </c>
    </row>
    <row r="429" spans="1:4" x14ac:dyDescent="0.15">
      <c r="A429" t="s">
        <v>7440</v>
      </c>
      <c r="B429">
        <v>-1.94938547833722</v>
      </c>
      <c r="C429" s="1" t="s">
        <v>24224</v>
      </c>
      <c r="D429" t="s">
        <v>132</v>
      </c>
    </row>
    <row r="430" spans="1:4" x14ac:dyDescent="0.15">
      <c r="A430" t="s">
        <v>15567</v>
      </c>
      <c r="B430">
        <v>-1.9506003265798</v>
      </c>
      <c r="C430" s="1" t="s">
        <v>24225</v>
      </c>
      <c r="D430" t="s">
        <v>132</v>
      </c>
    </row>
    <row r="431" spans="1:4" x14ac:dyDescent="0.15">
      <c r="A431" t="s">
        <v>24226</v>
      </c>
      <c r="B431">
        <v>-1.9559571565802201</v>
      </c>
      <c r="C431" s="1" t="s">
        <v>24227</v>
      </c>
      <c r="D431" t="s">
        <v>132</v>
      </c>
    </row>
    <row r="432" spans="1:4" x14ac:dyDescent="0.15">
      <c r="A432" t="s">
        <v>24228</v>
      </c>
      <c r="B432">
        <v>-1.9991318014659101</v>
      </c>
      <c r="C432" s="1" t="s">
        <v>24229</v>
      </c>
      <c r="D432" t="s">
        <v>132</v>
      </c>
    </row>
    <row r="433" spans="1:4" x14ac:dyDescent="0.15">
      <c r="A433" t="s">
        <v>18257</v>
      </c>
      <c r="B433">
        <v>-1.9999989842271899</v>
      </c>
      <c r="C433" s="1" t="s">
        <v>24230</v>
      </c>
      <c r="D433" t="s">
        <v>132</v>
      </c>
    </row>
    <row r="434" spans="1:4" x14ac:dyDescent="0.15">
      <c r="A434" t="s">
        <v>22333</v>
      </c>
      <c r="B434">
        <v>-2.0037770626635401</v>
      </c>
      <c r="C434" s="1" t="s">
        <v>24231</v>
      </c>
      <c r="D434" t="s">
        <v>132</v>
      </c>
    </row>
    <row r="435" spans="1:4" x14ac:dyDescent="0.15">
      <c r="A435" t="s">
        <v>10833</v>
      </c>
      <c r="B435">
        <v>-2.0071985193278601</v>
      </c>
      <c r="C435" s="1" t="s">
        <v>24232</v>
      </c>
      <c r="D435" t="s">
        <v>132</v>
      </c>
    </row>
    <row r="436" spans="1:4" x14ac:dyDescent="0.15">
      <c r="A436" t="s">
        <v>15436</v>
      </c>
      <c r="B436">
        <v>-2.0096300443797999</v>
      </c>
      <c r="C436" s="1" t="s">
        <v>24233</v>
      </c>
      <c r="D436" t="s">
        <v>132</v>
      </c>
    </row>
    <row r="437" spans="1:4" x14ac:dyDescent="0.15">
      <c r="A437" t="s">
        <v>24234</v>
      </c>
      <c r="B437">
        <v>-2.0096930516374201</v>
      </c>
      <c r="C437" s="1" t="s">
        <v>24235</v>
      </c>
      <c r="D437" t="s">
        <v>132</v>
      </c>
    </row>
    <row r="438" spans="1:4" x14ac:dyDescent="0.15">
      <c r="A438" t="s">
        <v>15552</v>
      </c>
      <c r="B438">
        <v>-2.0114720639654</v>
      </c>
      <c r="C438" s="1" t="s">
        <v>24236</v>
      </c>
      <c r="D438" t="s">
        <v>132</v>
      </c>
    </row>
    <row r="439" spans="1:4" x14ac:dyDescent="0.15">
      <c r="A439" t="s">
        <v>24237</v>
      </c>
      <c r="B439">
        <v>-2.0182916918995302</v>
      </c>
      <c r="C439" s="1" t="s">
        <v>24238</v>
      </c>
      <c r="D439" t="s">
        <v>132</v>
      </c>
    </row>
    <row r="440" spans="1:4" x14ac:dyDescent="0.15">
      <c r="A440" t="s">
        <v>24239</v>
      </c>
      <c r="B440">
        <v>-2.0216058433015398</v>
      </c>
      <c r="C440" s="1" t="s">
        <v>24240</v>
      </c>
      <c r="D440" t="s">
        <v>132</v>
      </c>
    </row>
    <row r="441" spans="1:4" x14ac:dyDescent="0.15">
      <c r="A441" t="s">
        <v>24241</v>
      </c>
      <c r="B441">
        <v>-2.0409385621687299</v>
      </c>
      <c r="C441" s="1" t="s">
        <v>24242</v>
      </c>
      <c r="D441" t="s">
        <v>132</v>
      </c>
    </row>
    <row r="442" spans="1:4" x14ac:dyDescent="0.15">
      <c r="A442" t="s">
        <v>24243</v>
      </c>
      <c r="B442">
        <v>-2.0555820138721002</v>
      </c>
      <c r="C442" s="1" t="s">
        <v>24244</v>
      </c>
      <c r="D442" t="s">
        <v>132</v>
      </c>
    </row>
    <row r="443" spans="1:4" x14ac:dyDescent="0.15">
      <c r="A443" t="s">
        <v>24245</v>
      </c>
      <c r="B443">
        <v>-2.0570769152288801</v>
      </c>
      <c r="C443" s="1" t="s">
        <v>24246</v>
      </c>
      <c r="D443" t="s">
        <v>132</v>
      </c>
    </row>
    <row r="444" spans="1:4" x14ac:dyDescent="0.15">
      <c r="A444" t="s">
        <v>24247</v>
      </c>
      <c r="B444">
        <v>-2.0742293804060501</v>
      </c>
      <c r="C444" s="1" t="s">
        <v>24248</v>
      </c>
      <c r="D444" t="s">
        <v>132</v>
      </c>
    </row>
    <row r="445" spans="1:4" x14ac:dyDescent="0.15">
      <c r="A445" t="s">
        <v>24249</v>
      </c>
      <c r="B445">
        <v>-2.07472823886707</v>
      </c>
      <c r="C445" s="1" t="s">
        <v>24250</v>
      </c>
      <c r="D445" t="s">
        <v>132</v>
      </c>
    </row>
    <row r="446" spans="1:4" x14ac:dyDescent="0.15">
      <c r="A446" t="s">
        <v>24251</v>
      </c>
      <c r="B446">
        <v>-2.0760357326538501</v>
      </c>
      <c r="C446" s="1" t="s">
        <v>24252</v>
      </c>
      <c r="D446" t="s">
        <v>132</v>
      </c>
    </row>
    <row r="447" spans="1:4" x14ac:dyDescent="0.15">
      <c r="A447" t="s">
        <v>24253</v>
      </c>
      <c r="B447">
        <v>-2.08981531567848</v>
      </c>
      <c r="C447" s="1" t="s">
        <v>24254</v>
      </c>
      <c r="D447" t="s">
        <v>132</v>
      </c>
    </row>
    <row r="448" spans="1:4" x14ac:dyDescent="0.15">
      <c r="A448" t="s">
        <v>24255</v>
      </c>
      <c r="B448">
        <v>-2.1081187154660501</v>
      </c>
      <c r="C448" s="1" t="s">
        <v>24256</v>
      </c>
      <c r="D448" t="s">
        <v>132</v>
      </c>
    </row>
    <row r="449" spans="1:4" x14ac:dyDescent="0.15">
      <c r="A449" t="s">
        <v>24257</v>
      </c>
      <c r="B449">
        <v>-2.1086790419231698</v>
      </c>
      <c r="C449" s="1" t="s">
        <v>24258</v>
      </c>
      <c r="D449" t="s">
        <v>132</v>
      </c>
    </row>
    <row r="450" spans="1:4" x14ac:dyDescent="0.15">
      <c r="A450" t="s">
        <v>1937</v>
      </c>
      <c r="B450">
        <v>-2.1119717988745599</v>
      </c>
      <c r="C450" s="1" t="s">
        <v>24259</v>
      </c>
      <c r="D450" t="s">
        <v>132</v>
      </c>
    </row>
    <row r="451" spans="1:4" x14ac:dyDescent="0.15">
      <c r="A451" t="s">
        <v>24260</v>
      </c>
      <c r="B451">
        <v>-2.1148231103467801</v>
      </c>
      <c r="C451" s="1" t="s">
        <v>24261</v>
      </c>
      <c r="D451" t="s">
        <v>132</v>
      </c>
    </row>
    <row r="452" spans="1:4" x14ac:dyDescent="0.15">
      <c r="A452" t="s">
        <v>24262</v>
      </c>
      <c r="B452">
        <v>-2.1270282306294899</v>
      </c>
      <c r="C452" s="1" t="s">
        <v>24263</v>
      </c>
      <c r="D452" t="s">
        <v>132</v>
      </c>
    </row>
    <row r="453" spans="1:4" x14ac:dyDescent="0.15">
      <c r="A453" t="s">
        <v>18305</v>
      </c>
      <c r="B453">
        <v>-2.1572226327825601</v>
      </c>
      <c r="C453" s="1" t="s">
        <v>24264</v>
      </c>
      <c r="D453" t="s">
        <v>132</v>
      </c>
    </row>
    <row r="454" spans="1:4" x14ac:dyDescent="0.15">
      <c r="A454" t="s">
        <v>24265</v>
      </c>
      <c r="B454">
        <v>-2.17062378270764</v>
      </c>
      <c r="C454" s="1" t="s">
        <v>24266</v>
      </c>
      <c r="D454" t="s">
        <v>132</v>
      </c>
    </row>
    <row r="455" spans="1:4" x14ac:dyDescent="0.15">
      <c r="A455" t="s">
        <v>46</v>
      </c>
      <c r="B455">
        <v>-2.17684294063561</v>
      </c>
      <c r="C455" s="1" t="s">
        <v>24267</v>
      </c>
      <c r="D455" t="s">
        <v>132</v>
      </c>
    </row>
    <row r="456" spans="1:4" x14ac:dyDescent="0.15">
      <c r="A456" t="s">
        <v>24268</v>
      </c>
      <c r="B456">
        <v>-2.1843055859738998</v>
      </c>
      <c r="C456" s="1" t="s">
        <v>24269</v>
      </c>
      <c r="D456" t="s">
        <v>132</v>
      </c>
    </row>
    <row r="457" spans="1:4" x14ac:dyDescent="0.15">
      <c r="A457" t="s">
        <v>24270</v>
      </c>
      <c r="B457">
        <v>-2.18831733772481</v>
      </c>
      <c r="C457" s="1" t="s">
        <v>24271</v>
      </c>
      <c r="D457" t="s">
        <v>132</v>
      </c>
    </row>
    <row r="458" spans="1:4" x14ac:dyDescent="0.15">
      <c r="A458" t="s">
        <v>8316</v>
      </c>
      <c r="B458">
        <v>-2.19273193045631</v>
      </c>
      <c r="C458" s="1" t="s">
        <v>24272</v>
      </c>
      <c r="D458" t="s">
        <v>132</v>
      </c>
    </row>
    <row r="459" spans="1:4" x14ac:dyDescent="0.15">
      <c r="A459" t="s">
        <v>24273</v>
      </c>
      <c r="B459">
        <v>-2.2079097765393598</v>
      </c>
      <c r="C459" s="1" t="s">
        <v>24274</v>
      </c>
      <c r="D459" t="s">
        <v>132</v>
      </c>
    </row>
    <row r="460" spans="1:4" x14ac:dyDescent="0.15">
      <c r="A460" t="s">
        <v>16070</v>
      </c>
      <c r="B460">
        <v>-2.2096666938582201</v>
      </c>
      <c r="C460" s="1" t="s">
        <v>24275</v>
      </c>
      <c r="D460" t="s">
        <v>132</v>
      </c>
    </row>
    <row r="461" spans="1:4" x14ac:dyDescent="0.15">
      <c r="A461" t="s">
        <v>24276</v>
      </c>
      <c r="B461">
        <v>-2.2204883318288999</v>
      </c>
      <c r="C461" s="1" t="s">
        <v>24277</v>
      </c>
      <c r="D461" t="s">
        <v>132</v>
      </c>
    </row>
    <row r="462" spans="1:4" x14ac:dyDescent="0.15">
      <c r="A462" t="s">
        <v>24278</v>
      </c>
      <c r="B462">
        <v>-2.2223665010078602</v>
      </c>
      <c r="C462" s="1" t="s">
        <v>24279</v>
      </c>
      <c r="D462" t="s">
        <v>132</v>
      </c>
    </row>
    <row r="463" spans="1:4" x14ac:dyDescent="0.15">
      <c r="A463" t="s">
        <v>24280</v>
      </c>
      <c r="B463">
        <v>-2.2364545613513598</v>
      </c>
      <c r="C463" s="1" t="s">
        <v>24281</v>
      </c>
      <c r="D463" t="s">
        <v>132</v>
      </c>
    </row>
    <row r="464" spans="1:4" x14ac:dyDescent="0.15">
      <c r="A464" t="s">
        <v>24282</v>
      </c>
      <c r="B464">
        <v>-2.2403655467899801</v>
      </c>
      <c r="C464" s="1" t="s">
        <v>24283</v>
      </c>
      <c r="D464" t="s">
        <v>132</v>
      </c>
    </row>
    <row r="465" spans="1:4" x14ac:dyDescent="0.15">
      <c r="A465" t="s">
        <v>24284</v>
      </c>
      <c r="B465">
        <v>-2.2528612583515302</v>
      </c>
      <c r="C465" s="1" t="s">
        <v>24285</v>
      </c>
      <c r="D465" t="s">
        <v>132</v>
      </c>
    </row>
    <row r="466" spans="1:4" x14ac:dyDescent="0.15">
      <c r="A466" t="s">
        <v>22693</v>
      </c>
      <c r="B466">
        <v>-2.2703541450895401</v>
      </c>
      <c r="C466" s="1" t="s">
        <v>24286</v>
      </c>
      <c r="D466" t="s">
        <v>132</v>
      </c>
    </row>
    <row r="467" spans="1:4" x14ac:dyDescent="0.15">
      <c r="A467" t="s">
        <v>12000</v>
      </c>
      <c r="B467">
        <v>-2.2761894765053698</v>
      </c>
      <c r="C467" s="1" t="s">
        <v>24287</v>
      </c>
      <c r="D467" t="s">
        <v>132</v>
      </c>
    </row>
    <row r="468" spans="1:4" x14ac:dyDescent="0.15">
      <c r="A468" t="s">
        <v>24288</v>
      </c>
      <c r="B468">
        <v>-2.2882197637577399</v>
      </c>
      <c r="C468" s="1" t="s">
        <v>24289</v>
      </c>
      <c r="D468" t="s">
        <v>132</v>
      </c>
    </row>
    <row r="469" spans="1:4" x14ac:dyDescent="0.15">
      <c r="A469" t="s">
        <v>24290</v>
      </c>
      <c r="B469">
        <v>-2.2923778454332799</v>
      </c>
      <c r="C469" s="1" t="s">
        <v>24291</v>
      </c>
      <c r="D469" t="s">
        <v>132</v>
      </c>
    </row>
    <row r="470" spans="1:4" x14ac:dyDescent="0.15">
      <c r="A470" t="s">
        <v>24292</v>
      </c>
      <c r="B470">
        <v>-2.29901017179693</v>
      </c>
      <c r="C470" s="1" t="s">
        <v>24293</v>
      </c>
      <c r="D470" t="s">
        <v>132</v>
      </c>
    </row>
    <row r="471" spans="1:4" x14ac:dyDescent="0.15">
      <c r="A471" t="s">
        <v>24294</v>
      </c>
      <c r="B471">
        <v>-2.30578589865322</v>
      </c>
      <c r="C471" s="1" t="s">
        <v>24295</v>
      </c>
      <c r="D471" t="s">
        <v>132</v>
      </c>
    </row>
    <row r="472" spans="1:4" x14ac:dyDescent="0.15">
      <c r="A472" t="s">
        <v>15595</v>
      </c>
      <c r="B472">
        <v>-2.31249321347397</v>
      </c>
      <c r="C472" s="1" t="s">
        <v>24296</v>
      </c>
      <c r="D472" t="s">
        <v>132</v>
      </c>
    </row>
    <row r="473" spans="1:4" x14ac:dyDescent="0.15">
      <c r="A473" t="s">
        <v>1892</v>
      </c>
      <c r="B473">
        <v>-2.3196873863265202</v>
      </c>
      <c r="C473" s="1" t="s">
        <v>24297</v>
      </c>
      <c r="D473" t="s">
        <v>132</v>
      </c>
    </row>
    <row r="474" spans="1:4" x14ac:dyDescent="0.15">
      <c r="A474" t="s">
        <v>5379</v>
      </c>
      <c r="B474">
        <v>-2.32971805747284</v>
      </c>
      <c r="C474" s="1" t="s">
        <v>24298</v>
      </c>
      <c r="D474" t="s">
        <v>132</v>
      </c>
    </row>
    <row r="475" spans="1:4" x14ac:dyDescent="0.15">
      <c r="A475" t="s">
        <v>11251</v>
      </c>
      <c r="B475">
        <v>-2.3308485525142202</v>
      </c>
      <c r="C475" s="1" t="s">
        <v>24299</v>
      </c>
      <c r="D475" t="s">
        <v>132</v>
      </c>
    </row>
    <row r="476" spans="1:4" x14ac:dyDescent="0.15">
      <c r="A476" t="s">
        <v>24300</v>
      </c>
      <c r="B476">
        <v>-2.3383277107943199</v>
      </c>
      <c r="C476" s="1" t="s">
        <v>24301</v>
      </c>
      <c r="D476" t="s">
        <v>132</v>
      </c>
    </row>
    <row r="477" spans="1:4" x14ac:dyDescent="0.15">
      <c r="A477" t="s">
        <v>24302</v>
      </c>
      <c r="B477">
        <v>-2.3476144823437801</v>
      </c>
      <c r="C477" s="1" t="s">
        <v>24303</v>
      </c>
      <c r="D477" t="s">
        <v>132</v>
      </c>
    </row>
    <row r="478" spans="1:4" x14ac:dyDescent="0.15">
      <c r="A478" t="s">
        <v>24304</v>
      </c>
      <c r="B478">
        <v>-2.3576893129902299</v>
      </c>
      <c r="C478" s="1" t="s">
        <v>24305</v>
      </c>
      <c r="D478" t="s">
        <v>132</v>
      </c>
    </row>
    <row r="479" spans="1:4" x14ac:dyDescent="0.15">
      <c r="A479" t="s">
        <v>24306</v>
      </c>
      <c r="B479">
        <v>-2.3627969439962699</v>
      </c>
      <c r="C479" s="1" t="s">
        <v>24307</v>
      </c>
      <c r="D479" t="s">
        <v>132</v>
      </c>
    </row>
    <row r="480" spans="1:4" x14ac:dyDescent="0.15">
      <c r="A480" t="s">
        <v>24308</v>
      </c>
      <c r="B480">
        <v>-2.3788429481423501</v>
      </c>
      <c r="C480" s="1" t="s">
        <v>24309</v>
      </c>
      <c r="D480" t="s">
        <v>132</v>
      </c>
    </row>
    <row r="481" spans="1:4" x14ac:dyDescent="0.15">
      <c r="A481" t="s">
        <v>22309</v>
      </c>
      <c r="B481">
        <v>-2.3977507434133098</v>
      </c>
      <c r="C481" s="1" t="s">
        <v>24310</v>
      </c>
      <c r="D481" t="s">
        <v>132</v>
      </c>
    </row>
    <row r="482" spans="1:4" x14ac:dyDescent="0.15">
      <c r="A482" t="s">
        <v>24311</v>
      </c>
      <c r="B482">
        <v>-2.4014090152238401</v>
      </c>
      <c r="C482" s="1" t="s">
        <v>24312</v>
      </c>
      <c r="D482" t="s">
        <v>132</v>
      </c>
    </row>
    <row r="483" spans="1:4" x14ac:dyDescent="0.15">
      <c r="A483" t="s">
        <v>24313</v>
      </c>
      <c r="B483">
        <v>-2.4392594538811898</v>
      </c>
      <c r="C483" s="1" t="s">
        <v>24314</v>
      </c>
      <c r="D483" t="s">
        <v>132</v>
      </c>
    </row>
    <row r="484" spans="1:4" x14ac:dyDescent="0.15">
      <c r="A484" t="s">
        <v>24315</v>
      </c>
      <c r="B484">
        <v>-2.4427975395182902</v>
      </c>
      <c r="C484" s="1" t="s">
        <v>24316</v>
      </c>
      <c r="D484" t="s">
        <v>132</v>
      </c>
    </row>
    <row r="485" spans="1:4" x14ac:dyDescent="0.15">
      <c r="A485" t="s">
        <v>24317</v>
      </c>
      <c r="B485">
        <v>-2.4710128344612898</v>
      </c>
      <c r="C485" s="1" t="s">
        <v>24318</v>
      </c>
      <c r="D485" t="s">
        <v>132</v>
      </c>
    </row>
    <row r="486" spans="1:4" x14ac:dyDescent="0.15">
      <c r="A486" t="s">
        <v>24319</v>
      </c>
      <c r="B486">
        <v>-2.4893524227391701</v>
      </c>
      <c r="C486" s="1" t="s">
        <v>24320</v>
      </c>
      <c r="D486" t="s">
        <v>132</v>
      </c>
    </row>
    <row r="487" spans="1:4" x14ac:dyDescent="0.15">
      <c r="A487" t="s">
        <v>20600</v>
      </c>
      <c r="B487">
        <v>-2.5129280156357399</v>
      </c>
      <c r="C487" s="1" t="s">
        <v>24321</v>
      </c>
      <c r="D487" t="s">
        <v>132</v>
      </c>
    </row>
    <row r="488" spans="1:4" x14ac:dyDescent="0.15">
      <c r="A488" t="s">
        <v>10282</v>
      </c>
      <c r="B488">
        <v>-2.5633629819363599</v>
      </c>
      <c r="C488" s="1" t="s">
        <v>24322</v>
      </c>
      <c r="D488" t="s">
        <v>132</v>
      </c>
    </row>
    <row r="489" spans="1:4" x14ac:dyDescent="0.15">
      <c r="A489" t="s">
        <v>2235</v>
      </c>
      <c r="B489">
        <v>-2.57039285182127</v>
      </c>
      <c r="C489" s="1" t="s">
        <v>24323</v>
      </c>
      <c r="D489" t="s">
        <v>132</v>
      </c>
    </row>
    <row r="490" spans="1:4" x14ac:dyDescent="0.15">
      <c r="A490" t="s">
        <v>24324</v>
      </c>
      <c r="B490">
        <v>-2.5771332470691402</v>
      </c>
      <c r="C490" s="1" t="s">
        <v>24325</v>
      </c>
      <c r="D490" t="s">
        <v>132</v>
      </c>
    </row>
    <row r="491" spans="1:4" x14ac:dyDescent="0.15">
      <c r="A491" t="s">
        <v>24326</v>
      </c>
      <c r="B491">
        <v>-2.5815213001171702</v>
      </c>
      <c r="C491" s="1" t="s">
        <v>24327</v>
      </c>
      <c r="D491" t="s">
        <v>132</v>
      </c>
    </row>
    <row r="492" spans="1:4" x14ac:dyDescent="0.15">
      <c r="A492" t="s">
        <v>890</v>
      </c>
      <c r="B492">
        <v>-2.6034279968027101</v>
      </c>
      <c r="C492" s="1" t="s">
        <v>24328</v>
      </c>
      <c r="D492" t="s">
        <v>132</v>
      </c>
    </row>
    <row r="493" spans="1:4" x14ac:dyDescent="0.15">
      <c r="A493" t="s">
        <v>24329</v>
      </c>
      <c r="B493">
        <v>-2.62860784473534</v>
      </c>
      <c r="C493" s="1" t="s">
        <v>24330</v>
      </c>
      <c r="D493" t="s">
        <v>132</v>
      </c>
    </row>
    <row r="494" spans="1:4" x14ac:dyDescent="0.15">
      <c r="A494" t="s">
        <v>18825</v>
      </c>
      <c r="B494">
        <v>-2.6705585818715698</v>
      </c>
      <c r="C494" s="1" t="s">
        <v>24331</v>
      </c>
      <c r="D494" t="s">
        <v>132</v>
      </c>
    </row>
    <row r="495" spans="1:4" x14ac:dyDescent="0.15">
      <c r="A495" t="s">
        <v>24332</v>
      </c>
      <c r="B495">
        <v>-2.7256333824006602</v>
      </c>
      <c r="C495" s="1" t="s">
        <v>24333</v>
      </c>
      <c r="D495" t="s">
        <v>132</v>
      </c>
    </row>
    <row r="496" spans="1:4" x14ac:dyDescent="0.15">
      <c r="A496" t="s">
        <v>24334</v>
      </c>
      <c r="B496">
        <v>-2.72740135939071</v>
      </c>
      <c r="C496" s="1" t="s">
        <v>24335</v>
      </c>
      <c r="D496" t="s">
        <v>132</v>
      </c>
    </row>
    <row r="497" spans="1:4" x14ac:dyDescent="0.15">
      <c r="A497" t="s">
        <v>23169</v>
      </c>
      <c r="B497">
        <v>-2.77502074895291</v>
      </c>
      <c r="C497" s="1" t="s">
        <v>24336</v>
      </c>
      <c r="D497" t="s">
        <v>132</v>
      </c>
    </row>
    <row r="498" spans="1:4" x14ac:dyDescent="0.15">
      <c r="A498" t="s">
        <v>24337</v>
      </c>
      <c r="B498">
        <v>-2.7965051295151402</v>
      </c>
      <c r="C498" s="1" t="s">
        <v>24338</v>
      </c>
      <c r="D498" t="s">
        <v>132</v>
      </c>
    </row>
    <row r="499" spans="1:4" x14ac:dyDescent="0.15">
      <c r="A499" t="s">
        <v>24339</v>
      </c>
      <c r="B499">
        <v>-2.8647134641238101</v>
      </c>
      <c r="C499" s="1" t="s">
        <v>24340</v>
      </c>
      <c r="D499" t="s">
        <v>132</v>
      </c>
    </row>
    <row r="500" spans="1:4" x14ac:dyDescent="0.15">
      <c r="A500" t="s">
        <v>24341</v>
      </c>
      <c r="B500">
        <v>-2.8917261217754202</v>
      </c>
      <c r="C500" s="1" t="s">
        <v>24342</v>
      </c>
      <c r="D500" t="s">
        <v>132</v>
      </c>
    </row>
    <row r="501" spans="1:4" x14ac:dyDescent="0.15">
      <c r="A501" t="s">
        <v>24343</v>
      </c>
      <c r="B501">
        <v>-2.93955538729448</v>
      </c>
      <c r="C501" s="1" t="s">
        <v>24344</v>
      </c>
      <c r="D501" t="s">
        <v>132</v>
      </c>
    </row>
    <row r="502" spans="1:4" x14ac:dyDescent="0.15">
      <c r="A502" t="s">
        <v>24345</v>
      </c>
      <c r="B502">
        <v>-3.0872637707469401</v>
      </c>
      <c r="C502" s="1" t="s">
        <v>24346</v>
      </c>
      <c r="D502" t="s">
        <v>132</v>
      </c>
    </row>
    <row r="503" spans="1:4" x14ac:dyDescent="0.15">
      <c r="A503" t="s">
        <v>15609</v>
      </c>
      <c r="B503">
        <v>-3.1591768055912199</v>
      </c>
      <c r="C503" s="1" t="s">
        <v>24347</v>
      </c>
      <c r="D503" t="s">
        <v>132</v>
      </c>
    </row>
    <row r="504" spans="1:4" x14ac:dyDescent="0.15">
      <c r="A504" t="s">
        <v>24348</v>
      </c>
      <c r="B504">
        <v>-3.2431625900621199</v>
      </c>
      <c r="C504" s="1" t="s">
        <v>24349</v>
      </c>
      <c r="D504" t="s">
        <v>132</v>
      </c>
    </row>
    <row r="505" spans="1:4" x14ac:dyDescent="0.15">
      <c r="A505" t="s">
        <v>800</v>
      </c>
      <c r="B505">
        <v>-3.38274907889258</v>
      </c>
      <c r="C505" s="1" t="s">
        <v>24350</v>
      </c>
      <c r="D505" t="s">
        <v>132</v>
      </c>
    </row>
    <row r="506" spans="1:4" x14ac:dyDescent="0.15">
      <c r="A506" t="s">
        <v>24351</v>
      </c>
      <c r="B506">
        <v>-3.3988335793488802</v>
      </c>
      <c r="C506" s="1" t="s">
        <v>24352</v>
      </c>
      <c r="D506" t="s">
        <v>132</v>
      </c>
    </row>
    <row r="507" spans="1:4" x14ac:dyDescent="0.15">
      <c r="A507" t="s">
        <v>24353</v>
      </c>
      <c r="B507">
        <v>-3.4174786386921898</v>
      </c>
      <c r="C507" s="1" t="s">
        <v>24354</v>
      </c>
      <c r="D507" t="s">
        <v>132</v>
      </c>
    </row>
    <row r="508" spans="1:4" x14ac:dyDescent="0.15">
      <c r="A508" t="s">
        <v>24355</v>
      </c>
      <c r="B508">
        <v>-3.5775261938795899</v>
      </c>
      <c r="C508" s="1" t="s">
        <v>24356</v>
      </c>
      <c r="D508" t="s">
        <v>132</v>
      </c>
    </row>
    <row r="509" spans="1:4" x14ac:dyDescent="0.15">
      <c r="A509" t="s">
        <v>24357</v>
      </c>
      <c r="B509">
        <v>-3.6187898003386998</v>
      </c>
      <c r="C509" s="1" t="s">
        <v>24358</v>
      </c>
      <c r="D509" t="s">
        <v>132</v>
      </c>
    </row>
    <row r="510" spans="1:4" x14ac:dyDescent="0.15">
      <c r="A510" t="s">
        <v>16514</v>
      </c>
      <c r="B510">
        <v>-3.6618401486398202</v>
      </c>
      <c r="C510" s="1" t="s">
        <v>24359</v>
      </c>
      <c r="D510" t="s">
        <v>132</v>
      </c>
    </row>
    <row r="511" spans="1:4" x14ac:dyDescent="0.15">
      <c r="A511" t="s">
        <v>24360</v>
      </c>
      <c r="B511">
        <v>-3.6913162809642999</v>
      </c>
      <c r="C511" s="1" t="s">
        <v>24361</v>
      </c>
      <c r="D511" t="s">
        <v>132</v>
      </c>
    </row>
    <row r="512" spans="1:4" x14ac:dyDescent="0.15">
      <c r="A512" t="s">
        <v>24362</v>
      </c>
      <c r="B512">
        <v>-3.7105031377373399</v>
      </c>
      <c r="C512" s="1" t="s">
        <v>24363</v>
      </c>
      <c r="D512" t="s">
        <v>132</v>
      </c>
    </row>
    <row r="513" spans="1:4" x14ac:dyDescent="0.15">
      <c r="A513" t="s">
        <v>24364</v>
      </c>
      <c r="B513">
        <v>-3.7740859995429301</v>
      </c>
      <c r="C513" s="1" t="s">
        <v>24365</v>
      </c>
      <c r="D513" t="s">
        <v>132</v>
      </c>
    </row>
    <row r="514" spans="1:4" x14ac:dyDescent="0.15">
      <c r="A514" t="s">
        <v>1655</v>
      </c>
      <c r="B514">
        <v>-4.0287523116544</v>
      </c>
      <c r="C514" s="1" t="s">
        <v>24366</v>
      </c>
      <c r="D514" t="s">
        <v>132</v>
      </c>
    </row>
    <row r="515" spans="1:4" x14ac:dyDescent="0.15">
      <c r="A515" t="s">
        <v>24367</v>
      </c>
      <c r="B515">
        <v>-4.1852763704028604</v>
      </c>
      <c r="C515" s="1" t="s">
        <v>24368</v>
      </c>
      <c r="D515" t="s">
        <v>132</v>
      </c>
    </row>
    <row r="516" spans="1:4" x14ac:dyDescent="0.15">
      <c r="A516" t="s">
        <v>24369</v>
      </c>
      <c r="B516">
        <v>-4.4835265959077102</v>
      </c>
      <c r="C516" s="1" t="s">
        <v>24370</v>
      </c>
      <c r="D516" t="s">
        <v>132</v>
      </c>
    </row>
    <row r="517" spans="1:4" x14ac:dyDescent="0.15">
      <c r="A517" t="s">
        <v>24371</v>
      </c>
      <c r="B517">
        <v>-4.6188255751781497</v>
      </c>
      <c r="C517" s="1" t="s">
        <v>24372</v>
      </c>
      <c r="D517" t="s">
        <v>132</v>
      </c>
    </row>
    <row r="518" spans="1:4" x14ac:dyDescent="0.15">
      <c r="A518" t="s">
        <v>24373</v>
      </c>
      <c r="B518">
        <v>-4.8274404819938699</v>
      </c>
      <c r="C518" s="1" t="s">
        <v>24374</v>
      </c>
      <c r="D518" t="s">
        <v>132</v>
      </c>
    </row>
    <row r="519" spans="1:4" x14ac:dyDescent="0.15">
      <c r="A519" t="s">
        <v>24375</v>
      </c>
      <c r="B519">
        <v>-5.1365061550059199</v>
      </c>
      <c r="C519" s="1" t="s">
        <v>24376</v>
      </c>
      <c r="D519" t="s">
        <v>132</v>
      </c>
    </row>
    <row r="520" spans="1:4" x14ac:dyDescent="0.15">
      <c r="A520" t="s">
        <v>24377</v>
      </c>
      <c r="B520">
        <v>-5.6564931351524601</v>
      </c>
      <c r="C520" s="1" t="s">
        <v>24378</v>
      </c>
      <c r="D520" t="s">
        <v>132</v>
      </c>
    </row>
    <row r="521" spans="1:4" x14ac:dyDescent="0.15">
      <c r="A521" t="s">
        <v>24379</v>
      </c>
      <c r="B521">
        <v>-7.6332192360854298</v>
      </c>
      <c r="C521" s="1" t="s">
        <v>24380</v>
      </c>
      <c r="D521" t="s">
        <v>132</v>
      </c>
    </row>
    <row r="522" spans="1:4" x14ac:dyDescent="0.15">
      <c r="A522" t="s">
        <v>18428</v>
      </c>
      <c r="B522">
        <v>-8.3764810568449803</v>
      </c>
      <c r="C522" s="1" t="s">
        <v>24381</v>
      </c>
      <c r="D522" t="s">
        <v>132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197D-5730-41AD-9CA9-9C00C9CD0B6A}">
  <dimension ref="A1:D2176"/>
  <sheetViews>
    <sheetView workbookViewId="0">
      <selection sqref="A1:D2176"/>
    </sheetView>
  </sheetViews>
  <sheetFormatPr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15913</v>
      </c>
      <c r="B2" s="1" t="s">
        <v>24382</v>
      </c>
      <c r="C2" s="1" t="s">
        <v>24383</v>
      </c>
      <c r="D2" t="s">
        <v>6</v>
      </c>
    </row>
    <row r="3" spans="1:4" x14ac:dyDescent="0.15">
      <c r="A3" t="s">
        <v>24384</v>
      </c>
      <c r="B3" s="1" t="s">
        <v>24385</v>
      </c>
      <c r="C3" s="1" t="s">
        <v>24386</v>
      </c>
      <c r="D3" t="s">
        <v>6</v>
      </c>
    </row>
    <row r="4" spans="1:4" x14ac:dyDescent="0.15">
      <c r="A4" t="s">
        <v>15799</v>
      </c>
      <c r="B4" s="1" t="s">
        <v>24387</v>
      </c>
      <c r="C4" s="1" t="s">
        <v>24388</v>
      </c>
      <c r="D4" t="s">
        <v>6</v>
      </c>
    </row>
    <row r="5" spans="1:4" x14ac:dyDescent="0.15">
      <c r="A5" t="s">
        <v>7928</v>
      </c>
      <c r="B5" s="1" t="s">
        <v>24389</v>
      </c>
      <c r="C5" s="1" t="s">
        <v>24390</v>
      </c>
      <c r="D5" t="s">
        <v>6</v>
      </c>
    </row>
    <row r="6" spans="1:4" x14ac:dyDescent="0.15">
      <c r="A6" t="s">
        <v>16008</v>
      </c>
      <c r="B6" s="1" t="s">
        <v>24391</v>
      </c>
      <c r="C6" s="1" t="s">
        <v>24392</v>
      </c>
      <c r="D6" t="s">
        <v>6</v>
      </c>
    </row>
    <row r="7" spans="1:4" x14ac:dyDescent="0.15">
      <c r="A7" t="s">
        <v>24393</v>
      </c>
      <c r="B7" s="1" t="s">
        <v>24394</v>
      </c>
      <c r="C7" s="1" t="s">
        <v>24395</v>
      </c>
      <c r="D7" t="s">
        <v>6</v>
      </c>
    </row>
    <row r="8" spans="1:4" x14ac:dyDescent="0.15">
      <c r="A8" t="s">
        <v>18062</v>
      </c>
      <c r="B8" s="1" t="s">
        <v>24396</v>
      </c>
      <c r="C8" s="1" t="s">
        <v>24397</v>
      </c>
      <c r="D8" t="s">
        <v>6</v>
      </c>
    </row>
    <row r="9" spans="1:4" x14ac:dyDescent="0.15">
      <c r="A9" t="s">
        <v>24398</v>
      </c>
      <c r="B9" s="1" t="s">
        <v>24399</v>
      </c>
      <c r="C9" s="1" t="s">
        <v>24400</v>
      </c>
      <c r="D9" t="s">
        <v>6</v>
      </c>
    </row>
    <row r="10" spans="1:4" x14ac:dyDescent="0.15">
      <c r="A10" t="s">
        <v>15749</v>
      </c>
      <c r="B10" s="1" t="s">
        <v>24401</v>
      </c>
      <c r="C10" s="1" t="s">
        <v>24402</v>
      </c>
      <c r="D10" t="s">
        <v>6</v>
      </c>
    </row>
    <row r="11" spans="1:4" x14ac:dyDescent="0.15">
      <c r="A11" t="s">
        <v>18156</v>
      </c>
      <c r="B11" s="1" t="s">
        <v>24403</v>
      </c>
      <c r="C11" s="1" t="s">
        <v>24404</v>
      </c>
      <c r="D11" t="s">
        <v>6</v>
      </c>
    </row>
    <row r="12" spans="1:4" x14ac:dyDescent="0.15">
      <c r="A12" t="s">
        <v>15662</v>
      </c>
      <c r="B12" s="1" t="s">
        <v>24405</v>
      </c>
      <c r="C12" s="1" t="s">
        <v>24406</v>
      </c>
      <c r="D12" t="s">
        <v>6</v>
      </c>
    </row>
    <row r="13" spans="1:4" x14ac:dyDescent="0.15">
      <c r="A13" t="s">
        <v>15699</v>
      </c>
      <c r="B13" s="1" t="s">
        <v>24407</v>
      </c>
      <c r="C13" s="1" t="s">
        <v>24408</v>
      </c>
      <c r="D13" t="s">
        <v>6</v>
      </c>
    </row>
    <row r="14" spans="1:4" x14ac:dyDescent="0.15">
      <c r="A14" t="s">
        <v>24409</v>
      </c>
      <c r="B14" s="1" t="s">
        <v>24410</v>
      </c>
      <c r="C14" s="1" t="s">
        <v>24411</v>
      </c>
      <c r="D14" t="s">
        <v>6</v>
      </c>
    </row>
    <row r="15" spans="1:4" x14ac:dyDescent="0.15">
      <c r="A15" t="s">
        <v>24412</v>
      </c>
      <c r="B15" s="1" t="s">
        <v>24413</v>
      </c>
      <c r="C15" s="1" t="s">
        <v>24414</v>
      </c>
      <c r="D15" t="s">
        <v>6</v>
      </c>
    </row>
    <row r="16" spans="1:4" x14ac:dyDescent="0.15">
      <c r="A16" t="s">
        <v>18150</v>
      </c>
      <c r="B16" s="1" t="s">
        <v>24415</v>
      </c>
      <c r="C16" s="1" t="s">
        <v>24416</v>
      </c>
      <c r="D16" t="s">
        <v>6</v>
      </c>
    </row>
    <row r="17" spans="1:4" x14ac:dyDescent="0.15">
      <c r="A17" t="s">
        <v>15708</v>
      </c>
      <c r="B17" s="1" t="s">
        <v>24417</v>
      </c>
      <c r="C17" s="1" t="s">
        <v>24418</v>
      </c>
      <c r="D17" t="s">
        <v>6</v>
      </c>
    </row>
    <row r="18" spans="1:4" x14ac:dyDescent="0.15">
      <c r="A18" t="s">
        <v>18185</v>
      </c>
      <c r="B18" s="1" t="s">
        <v>24419</v>
      </c>
      <c r="C18" s="1" t="s">
        <v>24420</v>
      </c>
      <c r="D18" t="s">
        <v>6</v>
      </c>
    </row>
    <row r="19" spans="1:4" x14ac:dyDescent="0.15">
      <c r="A19" t="s">
        <v>15573</v>
      </c>
      <c r="B19" s="1" t="s">
        <v>24421</v>
      </c>
      <c r="C19" s="1" t="s">
        <v>24422</v>
      </c>
      <c r="D19" t="s">
        <v>6</v>
      </c>
    </row>
    <row r="20" spans="1:4" x14ac:dyDescent="0.15">
      <c r="A20" t="s">
        <v>24423</v>
      </c>
      <c r="B20" s="1" t="s">
        <v>24424</v>
      </c>
      <c r="C20" s="1" t="s">
        <v>24425</v>
      </c>
      <c r="D20" t="s">
        <v>6</v>
      </c>
    </row>
    <row r="21" spans="1:4" x14ac:dyDescent="0.15">
      <c r="A21" t="s">
        <v>15941</v>
      </c>
      <c r="B21" s="1" t="s">
        <v>24426</v>
      </c>
      <c r="C21" s="1" t="s">
        <v>24427</v>
      </c>
      <c r="D21" t="s">
        <v>6</v>
      </c>
    </row>
    <row r="22" spans="1:4" x14ac:dyDescent="0.15">
      <c r="A22" t="s">
        <v>15790</v>
      </c>
      <c r="B22" s="1" t="s">
        <v>24428</v>
      </c>
      <c r="C22" s="1" t="s">
        <v>24429</v>
      </c>
      <c r="D22" t="s">
        <v>6</v>
      </c>
    </row>
    <row r="23" spans="1:4" x14ac:dyDescent="0.15">
      <c r="A23" t="s">
        <v>24430</v>
      </c>
      <c r="B23" s="1" t="s">
        <v>24431</v>
      </c>
      <c r="C23" s="1" t="s">
        <v>24432</v>
      </c>
      <c r="D23" t="s">
        <v>6</v>
      </c>
    </row>
    <row r="24" spans="1:4" x14ac:dyDescent="0.15">
      <c r="A24" t="s">
        <v>15825</v>
      </c>
      <c r="B24" s="1" t="s">
        <v>24433</v>
      </c>
      <c r="C24" s="1" t="s">
        <v>24434</v>
      </c>
      <c r="D24" t="s">
        <v>6</v>
      </c>
    </row>
    <row r="25" spans="1:4" x14ac:dyDescent="0.15">
      <c r="A25" t="s">
        <v>24435</v>
      </c>
      <c r="B25" s="1" t="s">
        <v>24436</v>
      </c>
      <c r="C25" s="1" t="s">
        <v>24437</v>
      </c>
      <c r="D25" t="s">
        <v>6</v>
      </c>
    </row>
    <row r="26" spans="1:4" x14ac:dyDescent="0.15">
      <c r="A26" t="s">
        <v>15705</v>
      </c>
      <c r="B26" s="1" t="s">
        <v>24438</v>
      </c>
      <c r="C26" s="1" t="s">
        <v>24439</v>
      </c>
      <c r="D26" t="s">
        <v>6</v>
      </c>
    </row>
    <row r="27" spans="1:4" x14ac:dyDescent="0.15">
      <c r="A27" t="s">
        <v>15895</v>
      </c>
      <c r="B27" s="1" t="s">
        <v>24440</v>
      </c>
      <c r="C27" s="1" t="s">
        <v>24441</v>
      </c>
      <c r="D27" t="s">
        <v>6</v>
      </c>
    </row>
    <row r="28" spans="1:4" x14ac:dyDescent="0.15">
      <c r="A28" t="s">
        <v>24442</v>
      </c>
      <c r="B28" s="1" t="s">
        <v>24443</v>
      </c>
      <c r="C28" s="1" t="s">
        <v>24444</v>
      </c>
      <c r="D28" t="s">
        <v>6</v>
      </c>
    </row>
    <row r="29" spans="1:4" x14ac:dyDescent="0.15">
      <c r="A29" t="s">
        <v>18183</v>
      </c>
      <c r="B29" s="1" t="s">
        <v>24445</v>
      </c>
      <c r="C29" s="1" t="s">
        <v>24446</v>
      </c>
      <c r="D29" t="s">
        <v>6</v>
      </c>
    </row>
    <row r="30" spans="1:4" x14ac:dyDescent="0.15">
      <c r="A30" t="s">
        <v>24447</v>
      </c>
      <c r="B30" s="1" t="s">
        <v>24448</v>
      </c>
      <c r="C30" s="1" t="s">
        <v>24449</v>
      </c>
      <c r="D30" t="s">
        <v>6</v>
      </c>
    </row>
    <row r="31" spans="1:4" x14ac:dyDescent="0.15">
      <c r="A31" t="s">
        <v>15842</v>
      </c>
      <c r="B31" s="1" t="s">
        <v>24450</v>
      </c>
      <c r="C31" s="1" t="s">
        <v>24451</v>
      </c>
      <c r="D31" t="s">
        <v>6</v>
      </c>
    </row>
    <row r="32" spans="1:4" x14ac:dyDescent="0.15">
      <c r="A32" t="s">
        <v>16123</v>
      </c>
      <c r="B32" s="1" t="s">
        <v>24452</v>
      </c>
      <c r="C32" s="1" t="s">
        <v>24453</v>
      </c>
      <c r="D32" t="s">
        <v>6</v>
      </c>
    </row>
    <row r="33" spans="1:4" x14ac:dyDescent="0.15">
      <c r="A33" t="s">
        <v>16137</v>
      </c>
      <c r="B33" s="1" t="s">
        <v>24454</v>
      </c>
      <c r="C33" s="1" t="s">
        <v>24455</v>
      </c>
      <c r="D33" t="s">
        <v>6</v>
      </c>
    </row>
    <row r="34" spans="1:4" x14ac:dyDescent="0.15">
      <c r="A34" t="s">
        <v>24456</v>
      </c>
      <c r="B34" s="1" t="s">
        <v>24457</v>
      </c>
      <c r="C34" s="1" t="s">
        <v>24458</v>
      </c>
      <c r="D34" t="s">
        <v>6</v>
      </c>
    </row>
    <row r="35" spans="1:4" x14ac:dyDescent="0.15">
      <c r="A35" t="s">
        <v>15726</v>
      </c>
      <c r="B35" s="1" t="s">
        <v>24459</v>
      </c>
      <c r="C35" s="1" t="s">
        <v>24460</v>
      </c>
      <c r="D35" t="s">
        <v>6</v>
      </c>
    </row>
    <row r="36" spans="1:4" x14ac:dyDescent="0.15">
      <c r="A36" t="s">
        <v>24461</v>
      </c>
      <c r="B36" s="1" t="s">
        <v>24462</v>
      </c>
      <c r="C36" s="1" t="s">
        <v>24463</v>
      </c>
      <c r="D36" t="s">
        <v>6</v>
      </c>
    </row>
    <row r="37" spans="1:4" x14ac:dyDescent="0.15">
      <c r="A37" t="s">
        <v>16211</v>
      </c>
      <c r="B37" s="1" t="s">
        <v>24464</v>
      </c>
      <c r="C37" s="1" t="s">
        <v>24465</v>
      </c>
      <c r="D37" t="s">
        <v>6</v>
      </c>
    </row>
    <row r="38" spans="1:4" x14ac:dyDescent="0.15">
      <c r="A38" t="s">
        <v>24466</v>
      </c>
      <c r="B38" s="1" t="s">
        <v>24467</v>
      </c>
      <c r="C38" s="1" t="s">
        <v>24468</v>
      </c>
      <c r="D38" t="s">
        <v>6</v>
      </c>
    </row>
    <row r="39" spans="1:4" x14ac:dyDescent="0.15">
      <c r="A39" t="s">
        <v>24469</v>
      </c>
      <c r="B39" s="1" t="s">
        <v>24470</v>
      </c>
      <c r="C39" s="1" t="s">
        <v>24471</v>
      </c>
      <c r="D39" t="s">
        <v>6</v>
      </c>
    </row>
    <row r="40" spans="1:4" x14ac:dyDescent="0.15">
      <c r="A40" t="s">
        <v>15668</v>
      </c>
      <c r="B40" s="1" t="s">
        <v>24472</v>
      </c>
      <c r="C40" s="1" t="s">
        <v>24473</v>
      </c>
      <c r="D40" t="s">
        <v>6</v>
      </c>
    </row>
    <row r="41" spans="1:4" x14ac:dyDescent="0.15">
      <c r="A41" t="s">
        <v>24474</v>
      </c>
      <c r="B41" s="1" t="s">
        <v>24475</v>
      </c>
      <c r="C41" s="1" t="s">
        <v>24476</v>
      </c>
      <c r="D41" t="s">
        <v>6</v>
      </c>
    </row>
    <row r="42" spans="1:4" x14ac:dyDescent="0.15">
      <c r="A42" t="s">
        <v>24477</v>
      </c>
      <c r="B42" s="1" t="s">
        <v>24478</v>
      </c>
      <c r="C42" s="1" t="s">
        <v>24479</v>
      </c>
      <c r="D42" t="s">
        <v>6</v>
      </c>
    </row>
    <row r="43" spans="1:4" x14ac:dyDescent="0.15">
      <c r="A43" t="s">
        <v>15740</v>
      </c>
      <c r="B43" s="1" t="s">
        <v>24480</v>
      </c>
      <c r="C43" s="1" t="s">
        <v>24481</v>
      </c>
      <c r="D43" t="s">
        <v>6</v>
      </c>
    </row>
    <row r="44" spans="1:4" x14ac:dyDescent="0.15">
      <c r="A44" t="s">
        <v>24482</v>
      </c>
      <c r="B44" s="1" t="s">
        <v>24483</v>
      </c>
      <c r="C44" s="1" t="s">
        <v>24484</v>
      </c>
      <c r="D44" t="s">
        <v>6</v>
      </c>
    </row>
    <row r="45" spans="1:4" x14ac:dyDescent="0.15">
      <c r="A45" t="s">
        <v>24485</v>
      </c>
      <c r="B45" s="1" t="s">
        <v>24486</v>
      </c>
      <c r="C45" s="1" t="s">
        <v>24487</v>
      </c>
      <c r="D45" t="s">
        <v>6</v>
      </c>
    </row>
    <row r="46" spans="1:4" x14ac:dyDescent="0.15">
      <c r="A46" t="s">
        <v>299</v>
      </c>
      <c r="B46" s="1" t="s">
        <v>24488</v>
      </c>
      <c r="C46" s="1" t="s">
        <v>24489</v>
      </c>
      <c r="D46" t="s">
        <v>6</v>
      </c>
    </row>
    <row r="47" spans="1:4" x14ac:dyDescent="0.15">
      <c r="A47" t="s">
        <v>17954</v>
      </c>
      <c r="B47" s="1" t="s">
        <v>24490</v>
      </c>
      <c r="C47" s="1" t="s">
        <v>24491</v>
      </c>
      <c r="D47" t="s">
        <v>6</v>
      </c>
    </row>
    <row r="48" spans="1:4" x14ac:dyDescent="0.15">
      <c r="A48" t="s">
        <v>15778</v>
      </c>
      <c r="B48" s="1" t="s">
        <v>24492</v>
      </c>
      <c r="C48" s="1" t="s">
        <v>24493</v>
      </c>
      <c r="D48" t="s">
        <v>6</v>
      </c>
    </row>
    <row r="49" spans="1:4" x14ac:dyDescent="0.15">
      <c r="A49" t="s">
        <v>24494</v>
      </c>
      <c r="B49" s="1" t="s">
        <v>24495</v>
      </c>
      <c r="C49" s="1" t="s">
        <v>24496</v>
      </c>
      <c r="D49" t="s">
        <v>6</v>
      </c>
    </row>
    <row r="50" spans="1:4" x14ac:dyDescent="0.15">
      <c r="A50" t="s">
        <v>24497</v>
      </c>
      <c r="B50" s="1" t="s">
        <v>24498</v>
      </c>
      <c r="C50" s="1" t="s">
        <v>24499</v>
      </c>
      <c r="D50" t="s">
        <v>6</v>
      </c>
    </row>
    <row r="51" spans="1:4" x14ac:dyDescent="0.15">
      <c r="A51" t="s">
        <v>24500</v>
      </c>
      <c r="B51" s="1" t="s">
        <v>24501</v>
      </c>
      <c r="C51" s="1" t="s">
        <v>24502</v>
      </c>
      <c r="D51" t="s">
        <v>6</v>
      </c>
    </row>
    <row r="52" spans="1:4" x14ac:dyDescent="0.15">
      <c r="A52" t="s">
        <v>24503</v>
      </c>
      <c r="B52" s="1" t="s">
        <v>24504</v>
      </c>
      <c r="C52" s="1" t="s">
        <v>24505</v>
      </c>
      <c r="D52" t="s">
        <v>6</v>
      </c>
    </row>
    <row r="53" spans="1:4" x14ac:dyDescent="0.15">
      <c r="A53" t="s">
        <v>24506</v>
      </c>
      <c r="B53" s="1" t="s">
        <v>24507</v>
      </c>
      <c r="C53" s="1" t="s">
        <v>24508</v>
      </c>
      <c r="D53" t="s">
        <v>6</v>
      </c>
    </row>
    <row r="54" spans="1:4" x14ac:dyDescent="0.15">
      <c r="A54" t="s">
        <v>24509</v>
      </c>
      <c r="B54" s="1" t="s">
        <v>24510</v>
      </c>
      <c r="C54" s="1" t="s">
        <v>24511</v>
      </c>
      <c r="D54" t="s">
        <v>6</v>
      </c>
    </row>
    <row r="55" spans="1:4" x14ac:dyDescent="0.15">
      <c r="A55" t="s">
        <v>18211</v>
      </c>
      <c r="B55" s="1" t="s">
        <v>24512</v>
      </c>
      <c r="C55" s="1" t="s">
        <v>24513</v>
      </c>
      <c r="D55" t="s">
        <v>6</v>
      </c>
    </row>
    <row r="56" spans="1:4" x14ac:dyDescent="0.15">
      <c r="A56" t="s">
        <v>24514</v>
      </c>
      <c r="B56" s="1" t="s">
        <v>24515</v>
      </c>
      <c r="C56" s="1" t="s">
        <v>24516</v>
      </c>
      <c r="D56" t="s">
        <v>6</v>
      </c>
    </row>
    <row r="57" spans="1:4" x14ac:dyDescent="0.15">
      <c r="A57" t="s">
        <v>24517</v>
      </c>
      <c r="B57" s="1" t="s">
        <v>24518</v>
      </c>
      <c r="C57" s="1" t="s">
        <v>24519</v>
      </c>
      <c r="D57" t="s">
        <v>6</v>
      </c>
    </row>
    <row r="58" spans="1:4" x14ac:dyDescent="0.15">
      <c r="A58" t="s">
        <v>15746</v>
      </c>
      <c r="B58" s="1" t="s">
        <v>24520</v>
      </c>
      <c r="C58" s="1" t="s">
        <v>24521</v>
      </c>
      <c r="D58" t="s">
        <v>6</v>
      </c>
    </row>
    <row r="59" spans="1:4" x14ac:dyDescent="0.15">
      <c r="A59" t="s">
        <v>24522</v>
      </c>
      <c r="B59" s="1" t="s">
        <v>24523</v>
      </c>
      <c r="C59" s="1" t="s">
        <v>24524</v>
      </c>
      <c r="D59" t="s">
        <v>6</v>
      </c>
    </row>
    <row r="60" spans="1:4" x14ac:dyDescent="0.15">
      <c r="A60" t="s">
        <v>14851</v>
      </c>
      <c r="B60" s="1" t="s">
        <v>24525</v>
      </c>
      <c r="C60" s="1" t="s">
        <v>24526</v>
      </c>
      <c r="D60" t="s">
        <v>6</v>
      </c>
    </row>
    <row r="61" spans="1:4" x14ac:dyDescent="0.15">
      <c r="A61" t="s">
        <v>24527</v>
      </c>
      <c r="B61" s="1" t="s">
        <v>24528</v>
      </c>
      <c r="C61" s="1" t="s">
        <v>24529</v>
      </c>
      <c r="D61" t="s">
        <v>6</v>
      </c>
    </row>
    <row r="62" spans="1:4" x14ac:dyDescent="0.15">
      <c r="A62" t="s">
        <v>24530</v>
      </c>
      <c r="B62" s="1" t="s">
        <v>24531</v>
      </c>
      <c r="C62" s="1" t="s">
        <v>24532</v>
      </c>
      <c r="D62" t="s">
        <v>6</v>
      </c>
    </row>
    <row r="63" spans="1:4" x14ac:dyDescent="0.15">
      <c r="A63" t="s">
        <v>16955</v>
      </c>
      <c r="B63" s="1" t="s">
        <v>24533</v>
      </c>
      <c r="C63" s="1" t="s">
        <v>24534</v>
      </c>
      <c r="D63" t="s">
        <v>6</v>
      </c>
    </row>
    <row r="64" spans="1:4" x14ac:dyDescent="0.15">
      <c r="A64" t="s">
        <v>24535</v>
      </c>
      <c r="B64" s="1" t="s">
        <v>24536</v>
      </c>
      <c r="C64" s="1" t="s">
        <v>24537</v>
      </c>
      <c r="D64" t="s">
        <v>6</v>
      </c>
    </row>
    <row r="65" spans="1:4" x14ac:dyDescent="0.15">
      <c r="A65" t="s">
        <v>24538</v>
      </c>
      <c r="B65" s="1" t="s">
        <v>24539</v>
      </c>
      <c r="C65" s="1" t="s">
        <v>24540</v>
      </c>
      <c r="D65" t="s">
        <v>6</v>
      </c>
    </row>
    <row r="66" spans="1:4" x14ac:dyDescent="0.15">
      <c r="A66" t="s">
        <v>24541</v>
      </c>
      <c r="B66" s="1" t="s">
        <v>24542</v>
      </c>
      <c r="C66" s="1" t="s">
        <v>24543</v>
      </c>
      <c r="D66" t="s">
        <v>6</v>
      </c>
    </row>
    <row r="67" spans="1:4" x14ac:dyDescent="0.15">
      <c r="A67" t="s">
        <v>24544</v>
      </c>
      <c r="B67" s="1" t="s">
        <v>24542</v>
      </c>
      <c r="C67" s="1" t="s">
        <v>24543</v>
      </c>
      <c r="D67" t="s">
        <v>6</v>
      </c>
    </row>
    <row r="68" spans="1:4" x14ac:dyDescent="0.15">
      <c r="A68" t="s">
        <v>16152</v>
      </c>
      <c r="B68" s="1" t="s">
        <v>24545</v>
      </c>
      <c r="C68" s="1" t="s">
        <v>24546</v>
      </c>
      <c r="D68" t="s">
        <v>6</v>
      </c>
    </row>
    <row r="69" spans="1:4" x14ac:dyDescent="0.15">
      <c r="A69" t="s">
        <v>22687</v>
      </c>
      <c r="B69" s="1" t="s">
        <v>24547</v>
      </c>
      <c r="C69" s="1" t="s">
        <v>24548</v>
      </c>
      <c r="D69" t="s">
        <v>6</v>
      </c>
    </row>
    <row r="70" spans="1:4" x14ac:dyDescent="0.15">
      <c r="A70" t="s">
        <v>24549</v>
      </c>
      <c r="B70" s="1" t="s">
        <v>24550</v>
      </c>
      <c r="C70" s="1" t="s">
        <v>24551</v>
      </c>
      <c r="D70" t="s">
        <v>6</v>
      </c>
    </row>
    <row r="71" spans="1:4" x14ac:dyDescent="0.15">
      <c r="A71" t="s">
        <v>15482</v>
      </c>
      <c r="B71" s="1" t="s">
        <v>24552</v>
      </c>
      <c r="C71" s="1" t="s">
        <v>24553</v>
      </c>
      <c r="D71" t="s">
        <v>6</v>
      </c>
    </row>
    <row r="72" spans="1:4" x14ac:dyDescent="0.15">
      <c r="A72" t="s">
        <v>24554</v>
      </c>
      <c r="B72" s="1" t="s">
        <v>24555</v>
      </c>
      <c r="C72" s="1" t="s">
        <v>24556</v>
      </c>
      <c r="D72" t="s">
        <v>6</v>
      </c>
    </row>
    <row r="73" spans="1:4" x14ac:dyDescent="0.15">
      <c r="A73" t="s">
        <v>15907</v>
      </c>
      <c r="B73" s="1" t="s">
        <v>24557</v>
      </c>
      <c r="C73" s="1" t="s">
        <v>24558</v>
      </c>
      <c r="D73" t="s">
        <v>6</v>
      </c>
    </row>
    <row r="74" spans="1:4" x14ac:dyDescent="0.15">
      <c r="A74" t="s">
        <v>24559</v>
      </c>
      <c r="B74" s="1" t="s">
        <v>24560</v>
      </c>
      <c r="C74" s="1" t="s">
        <v>24561</v>
      </c>
      <c r="D74" t="s">
        <v>6</v>
      </c>
    </row>
    <row r="75" spans="1:4" x14ac:dyDescent="0.15">
      <c r="A75" t="s">
        <v>24562</v>
      </c>
      <c r="B75" s="1" t="s">
        <v>24563</v>
      </c>
      <c r="C75" s="1" t="s">
        <v>24564</v>
      </c>
      <c r="D75" t="s">
        <v>6</v>
      </c>
    </row>
    <row r="76" spans="1:4" x14ac:dyDescent="0.15">
      <c r="A76" t="s">
        <v>24565</v>
      </c>
      <c r="B76" s="1" t="s">
        <v>24566</v>
      </c>
      <c r="C76" s="1" t="s">
        <v>24567</v>
      </c>
      <c r="D76" t="s">
        <v>6</v>
      </c>
    </row>
    <row r="77" spans="1:4" x14ac:dyDescent="0.15">
      <c r="A77" t="s">
        <v>24568</v>
      </c>
      <c r="B77" s="1" t="s">
        <v>24569</v>
      </c>
      <c r="C77" s="1" t="s">
        <v>24570</v>
      </c>
      <c r="D77" t="s">
        <v>6</v>
      </c>
    </row>
    <row r="78" spans="1:4" x14ac:dyDescent="0.15">
      <c r="A78" t="s">
        <v>24571</v>
      </c>
      <c r="B78" s="1" t="s">
        <v>24572</v>
      </c>
      <c r="C78" s="1" t="s">
        <v>24573</v>
      </c>
      <c r="D78" t="s">
        <v>6</v>
      </c>
    </row>
    <row r="79" spans="1:4" x14ac:dyDescent="0.15">
      <c r="A79" t="s">
        <v>24574</v>
      </c>
      <c r="B79" s="1" t="s">
        <v>24575</v>
      </c>
      <c r="C79" s="1" t="s">
        <v>24576</v>
      </c>
      <c r="D79" t="s">
        <v>6</v>
      </c>
    </row>
    <row r="80" spans="1:4" x14ac:dyDescent="0.15">
      <c r="A80" t="s">
        <v>15659</v>
      </c>
      <c r="B80" s="1" t="s">
        <v>24577</v>
      </c>
      <c r="C80" s="1" t="s">
        <v>24578</v>
      </c>
      <c r="D80" t="s">
        <v>6</v>
      </c>
    </row>
    <row r="81" spans="1:4" x14ac:dyDescent="0.15">
      <c r="A81" t="s">
        <v>24579</v>
      </c>
      <c r="B81" s="1" t="s">
        <v>24580</v>
      </c>
      <c r="C81" s="1" t="s">
        <v>24581</v>
      </c>
      <c r="D81" t="s">
        <v>6</v>
      </c>
    </row>
    <row r="82" spans="1:4" x14ac:dyDescent="0.15">
      <c r="A82" t="s">
        <v>23445</v>
      </c>
      <c r="B82" s="1" t="s">
        <v>24582</v>
      </c>
      <c r="C82" s="1" t="s">
        <v>24583</v>
      </c>
      <c r="D82" t="s">
        <v>6</v>
      </c>
    </row>
    <row r="83" spans="1:4" x14ac:dyDescent="0.15">
      <c r="A83" t="s">
        <v>18239</v>
      </c>
      <c r="B83" s="1" t="s">
        <v>24584</v>
      </c>
      <c r="C83" s="1" t="s">
        <v>24585</v>
      </c>
      <c r="D83" t="s">
        <v>6</v>
      </c>
    </row>
    <row r="84" spans="1:4" x14ac:dyDescent="0.15">
      <c r="A84" t="s">
        <v>24586</v>
      </c>
      <c r="B84" s="1" t="s">
        <v>24587</v>
      </c>
      <c r="C84" s="1" t="s">
        <v>24588</v>
      </c>
      <c r="D84" t="s">
        <v>6</v>
      </c>
    </row>
    <row r="85" spans="1:4" x14ac:dyDescent="0.15">
      <c r="A85" t="s">
        <v>24589</v>
      </c>
      <c r="B85" s="1" t="s">
        <v>24590</v>
      </c>
      <c r="C85" s="1" t="s">
        <v>24591</v>
      </c>
      <c r="D85" t="s">
        <v>6</v>
      </c>
    </row>
    <row r="86" spans="1:4" x14ac:dyDescent="0.15">
      <c r="A86" t="s">
        <v>24592</v>
      </c>
      <c r="B86" s="1" t="s">
        <v>24593</v>
      </c>
      <c r="C86" s="1" t="s">
        <v>24594</v>
      </c>
      <c r="D86" t="s">
        <v>6</v>
      </c>
    </row>
    <row r="87" spans="1:4" x14ac:dyDescent="0.15">
      <c r="A87" t="s">
        <v>24313</v>
      </c>
      <c r="B87" s="1" t="s">
        <v>24595</v>
      </c>
      <c r="C87" s="1" t="s">
        <v>24596</v>
      </c>
      <c r="D87" t="s">
        <v>6</v>
      </c>
    </row>
    <row r="88" spans="1:4" x14ac:dyDescent="0.15">
      <c r="A88" t="s">
        <v>17272</v>
      </c>
      <c r="B88" s="1" t="s">
        <v>24597</v>
      </c>
      <c r="C88" s="1" t="s">
        <v>24598</v>
      </c>
      <c r="D88" t="s">
        <v>6</v>
      </c>
    </row>
    <row r="89" spans="1:4" x14ac:dyDescent="0.15">
      <c r="A89" t="s">
        <v>15814</v>
      </c>
      <c r="B89" s="1" t="s">
        <v>24599</v>
      </c>
      <c r="C89" s="1" t="s">
        <v>24600</v>
      </c>
      <c r="D89" t="s">
        <v>6</v>
      </c>
    </row>
    <row r="90" spans="1:4" x14ac:dyDescent="0.15">
      <c r="A90" t="s">
        <v>15090</v>
      </c>
      <c r="B90" s="1" t="s">
        <v>24601</v>
      </c>
      <c r="C90" s="1" t="s">
        <v>24602</v>
      </c>
      <c r="D90" t="s">
        <v>6</v>
      </c>
    </row>
    <row r="91" spans="1:4" x14ac:dyDescent="0.15">
      <c r="A91" t="s">
        <v>23813</v>
      </c>
      <c r="B91" s="1" t="s">
        <v>24603</v>
      </c>
      <c r="C91" s="1" t="s">
        <v>24604</v>
      </c>
      <c r="D91" t="s">
        <v>6</v>
      </c>
    </row>
    <row r="92" spans="1:4" x14ac:dyDescent="0.15">
      <c r="A92" t="s">
        <v>18457</v>
      </c>
      <c r="B92" s="1" t="s">
        <v>24605</v>
      </c>
      <c r="C92" s="1" t="s">
        <v>24606</v>
      </c>
      <c r="D92" t="s">
        <v>6</v>
      </c>
    </row>
    <row r="93" spans="1:4" x14ac:dyDescent="0.15">
      <c r="A93" t="s">
        <v>15685</v>
      </c>
      <c r="B93" s="1" t="s">
        <v>24607</v>
      </c>
      <c r="C93" s="1" t="s">
        <v>24608</v>
      </c>
      <c r="D93" t="s">
        <v>6</v>
      </c>
    </row>
    <row r="94" spans="1:4" x14ac:dyDescent="0.15">
      <c r="A94" t="s">
        <v>23422</v>
      </c>
      <c r="B94" s="1" t="s">
        <v>24609</v>
      </c>
      <c r="C94" s="1" t="s">
        <v>24610</v>
      </c>
      <c r="D94" t="s">
        <v>6</v>
      </c>
    </row>
    <row r="95" spans="1:4" x14ac:dyDescent="0.15">
      <c r="A95" t="s">
        <v>24611</v>
      </c>
      <c r="B95" s="1" t="s">
        <v>24612</v>
      </c>
      <c r="C95" s="1" t="s">
        <v>24613</v>
      </c>
      <c r="D95" t="s">
        <v>6</v>
      </c>
    </row>
    <row r="96" spans="1:4" x14ac:dyDescent="0.15">
      <c r="A96" t="s">
        <v>10618</v>
      </c>
      <c r="B96" s="1" t="s">
        <v>24614</v>
      </c>
      <c r="C96" s="1" t="s">
        <v>24615</v>
      </c>
      <c r="D96" t="s">
        <v>6</v>
      </c>
    </row>
    <row r="97" spans="1:4" x14ac:dyDescent="0.15">
      <c r="A97" t="s">
        <v>24616</v>
      </c>
      <c r="B97" s="1" t="s">
        <v>24617</v>
      </c>
      <c r="C97" s="1" t="s">
        <v>24618</v>
      </c>
      <c r="D97" t="s">
        <v>6</v>
      </c>
    </row>
    <row r="98" spans="1:4" x14ac:dyDescent="0.15">
      <c r="A98" t="s">
        <v>15734</v>
      </c>
      <c r="B98" s="1" t="s">
        <v>24619</v>
      </c>
      <c r="C98" s="1" t="s">
        <v>24620</v>
      </c>
      <c r="D98" t="s">
        <v>6</v>
      </c>
    </row>
    <row r="99" spans="1:4" x14ac:dyDescent="0.15">
      <c r="A99" t="s">
        <v>24621</v>
      </c>
      <c r="B99" s="1" t="s">
        <v>24622</v>
      </c>
      <c r="C99" s="1" t="s">
        <v>24623</v>
      </c>
      <c r="D99" t="s">
        <v>6</v>
      </c>
    </row>
    <row r="100" spans="1:4" x14ac:dyDescent="0.15">
      <c r="A100" t="s">
        <v>24624</v>
      </c>
      <c r="B100" s="1" t="s">
        <v>24625</v>
      </c>
      <c r="C100" s="1" t="s">
        <v>24626</v>
      </c>
      <c r="D100" t="s">
        <v>6</v>
      </c>
    </row>
    <row r="101" spans="1:4" x14ac:dyDescent="0.15">
      <c r="A101" t="s">
        <v>15673</v>
      </c>
      <c r="B101" s="1" t="s">
        <v>24627</v>
      </c>
      <c r="C101" s="1" t="s">
        <v>24628</v>
      </c>
      <c r="D101" t="s">
        <v>6</v>
      </c>
    </row>
    <row r="102" spans="1:4" x14ac:dyDescent="0.15">
      <c r="A102" t="s">
        <v>22589</v>
      </c>
      <c r="B102" s="1" t="s">
        <v>24629</v>
      </c>
      <c r="C102" s="1" t="s">
        <v>24630</v>
      </c>
      <c r="D102" t="s">
        <v>6</v>
      </c>
    </row>
    <row r="103" spans="1:4" x14ac:dyDescent="0.15">
      <c r="A103" t="s">
        <v>24631</v>
      </c>
      <c r="B103" s="1" t="s">
        <v>24632</v>
      </c>
      <c r="C103" s="1" t="s">
        <v>24633</v>
      </c>
      <c r="D103" t="s">
        <v>6</v>
      </c>
    </row>
    <row r="104" spans="1:4" x14ac:dyDescent="0.15">
      <c r="A104" t="s">
        <v>15761</v>
      </c>
      <c r="B104" s="1" t="s">
        <v>24634</v>
      </c>
      <c r="C104" s="1" t="s">
        <v>24635</v>
      </c>
      <c r="D104" t="s">
        <v>6</v>
      </c>
    </row>
    <row r="105" spans="1:4" x14ac:dyDescent="0.15">
      <c r="A105" t="s">
        <v>24636</v>
      </c>
      <c r="B105" s="1" t="s">
        <v>24637</v>
      </c>
      <c r="C105" s="1" t="s">
        <v>24638</v>
      </c>
      <c r="D105" t="s">
        <v>6</v>
      </c>
    </row>
    <row r="106" spans="1:4" x14ac:dyDescent="0.15">
      <c r="A106" t="s">
        <v>18278</v>
      </c>
      <c r="B106" s="1" t="s">
        <v>24639</v>
      </c>
      <c r="C106" s="1" t="s">
        <v>24640</v>
      </c>
      <c r="D106" t="s">
        <v>6</v>
      </c>
    </row>
    <row r="107" spans="1:4" x14ac:dyDescent="0.15">
      <c r="A107" t="s">
        <v>15351</v>
      </c>
      <c r="B107" s="1" t="s">
        <v>24641</v>
      </c>
      <c r="C107" s="1" t="s">
        <v>24642</v>
      </c>
      <c r="D107" t="s">
        <v>6</v>
      </c>
    </row>
    <row r="108" spans="1:4" x14ac:dyDescent="0.15">
      <c r="A108" t="s">
        <v>18388</v>
      </c>
      <c r="B108" s="1" t="s">
        <v>24643</v>
      </c>
      <c r="C108" s="1" t="s">
        <v>24644</v>
      </c>
      <c r="D108" t="s">
        <v>6</v>
      </c>
    </row>
    <row r="109" spans="1:4" x14ac:dyDescent="0.15">
      <c r="A109" t="s">
        <v>24645</v>
      </c>
      <c r="B109" s="1" t="s">
        <v>24646</v>
      </c>
      <c r="C109" s="1" t="s">
        <v>24647</v>
      </c>
      <c r="D109" t="s">
        <v>6</v>
      </c>
    </row>
    <row r="110" spans="1:4" x14ac:dyDescent="0.15">
      <c r="A110" t="s">
        <v>24648</v>
      </c>
      <c r="B110" s="1" t="s">
        <v>24649</v>
      </c>
      <c r="C110" s="1" t="s">
        <v>24650</v>
      </c>
      <c r="D110" t="s">
        <v>6</v>
      </c>
    </row>
    <row r="111" spans="1:4" x14ac:dyDescent="0.15">
      <c r="A111" t="s">
        <v>24651</v>
      </c>
      <c r="B111" s="1" t="s">
        <v>24652</v>
      </c>
      <c r="C111" s="1" t="s">
        <v>24653</v>
      </c>
      <c r="D111" t="s">
        <v>6</v>
      </c>
    </row>
    <row r="112" spans="1:4" x14ac:dyDescent="0.15">
      <c r="A112" t="s">
        <v>24654</v>
      </c>
      <c r="B112" s="1" t="s">
        <v>24655</v>
      </c>
      <c r="C112" s="1" t="s">
        <v>24656</v>
      </c>
      <c r="D112" t="s">
        <v>6</v>
      </c>
    </row>
    <row r="113" spans="1:4" x14ac:dyDescent="0.15">
      <c r="A113" t="s">
        <v>24657</v>
      </c>
      <c r="B113" s="1" t="s">
        <v>24658</v>
      </c>
      <c r="C113" s="1" t="s">
        <v>24659</v>
      </c>
      <c r="D113" t="s">
        <v>6</v>
      </c>
    </row>
    <row r="114" spans="1:4" x14ac:dyDescent="0.15">
      <c r="A114" t="s">
        <v>24660</v>
      </c>
      <c r="B114" s="1" t="s">
        <v>24661</v>
      </c>
      <c r="C114" s="1" t="s">
        <v>24662</v>
      </c>
      <c r="D114" t="s">
        <v>6</v>
      </c>
    </row>
    <row r="115" spans="1:4" x14ac:dyDescent="0.15">
      <c r="A115" t="s">
        <v>18193</v>
      </c>
      <c r="B115" s="1" t="s">
        <v>24663</v>
      </c>
      <c r="C115" s="1" t="s">
        <v>24664</v>
      </c>
      <c r="D115" t="s">
        <v>6</v>
      </c>
    </row>
    <row r="116" spans="1:4" x14ac:dyDescent="0.15">
      <c r="A116" t="s">
        <v>18463</v>
      </c>
      <c r="B116" s="1" t="s">
        <v>24665</v>
      </c>
      <c r="C116" s="1" t="s">
        <v>24666</v>
      </c>
      <c r="D116" t="s">
        <v>6</v>
      </c>
    </row>
    <row r="117" spans="1:4" x14ac:dyDescent="0.15">
      <c r="A117" t="s">
        <v>429</v>
      </c>
      <c r="B117" s="1" t="s">
        <v>24667</v>
      </c>
      <c r="C117" s="1" t="s">
        <v>24668</v>
      </c>
      <c r="D117" t="s">
        <v>6</v>
      </c>
    </row>
    <row r="118" spans="1:4" x14ac:dyDescent="0.15">
      <c r="A118" t="s">
        <v>449</v>
      </c>
      <c r="B118" s="1" t="s">
        <v>24669</v>
      </c>
      <c r="C118" s="1" t="s">
        <v>24670</v>
      </c>
      <c r="D118" t="s">
        <v>6</v>
      </c>
    </row>
    <row r="119" spans="1:4" x14ac:dyDescent="0.15">
      <c r="A119" t="s">
        <v>15731</v>
      </c>
      <c r="B119" s="1" t="s">
        <v>24671</v>
      </c>
      <c r="C119" s="1" t="s">
        <v>24672</v>
      </c>
      <c r="D119" t="s">
        <v>6</v>
      </c>
    </row>
    <row r="120" spans="1:4" x14ac:dyDescent="0.15">
      <c r="A120" t="s">
        <v>24673</v>
      </c>
      <c r="B120" s="1" t="s">
        <v>24674</v>
      </c>
      <c r="C120" s="1" t="s">
        <v>24675</v>
      </c>
      <c r="D120" t="s">
        <v>6</v>
      </c>
    </row>
    <row r="121" spans="1:4" x14ac:dyDescent="0.15">
      <c r="A121" t="s">
        <v>24676</v>
      </c>
      <c r="B121" s="1" t="s">
        <v>24677</v>
      </c>
      <c r="C121" s="1" t="s">
        <v>24678</v>
      </c>
      <c r="D121" t="s">
        <v>6</v>
      </c>
    </row>
    <row r="122" spans="1:4" x14ac:dyDescent="0.15">
      <c r="A122" t="s">
        <v>24679</v>
      </c>
      <c r="B122" s="1" t="s">
        <v>24680</v>
      </c>
      <c r="C122" s="1" t="s">
        <v>24681</v>
      </c>
      <c r="D122" t="s">
        <v>6</v>
      </c>
    </row>
    <row r="123" spans="1:4" x14ac:dyDescent="0.15">
      <c r="A123" t="s">
        <v>24682</v>
      </c>
      <c r="B123" s="1" t="s">
        <v>24683</v>
      </c>
      <c r="C123" s="1" t="s">
        <v>24684</v>
      </c>
      <c r="D123" t="s">
        <v>6</v>
      </c>
    </row>
    <row r="124" spans="1:4" x14ac:dyDescent="0.15">
      <c r="A124" t="s">
        <v>24685</v>
      </c>
      <c r="B124" s="1" t="s">
        <v>24686</v>
      </c>
      <c r="C124" s="1" t="s">
        <v>24687</v>
      </c>
      <c r="D124" t="s">
        <v>6</v>
      </c>
    </row>
    <row r="125" spans="1:4" x14ac:dyDescent="0.15">
      <c r="A125" t="s">
        <v>381</v>
      </c>
      <c r="B125" s="1" t="s">
        <v>24688</v>
      </c>
      <c r="C125" s="1" t="s">
        <v>24689</v>
      </c>
      <c r="D125" t="s">
        <v>6</v>
      </c>
    </row>
    <row r="126" spans="1:4" x14ac:dyDescent="0.15">
      <c r="A126" t="s">
        <v>24690</v>
      </c>
      <c r="B126" s="1" t="s">
        <v>24691</v>
      </c>
      <c r="C126" s="1" t="s">
        <v>24692</v>
      </c>
      <c r="D126" t="s">
        <v>6</v>
      </c>
    </row>
    <row r="127" spans="1:4" x14ac:dyDescent="0.15">
      <c r="A127" t="s">
        <v>24693</v>
      </c>
      <c r="B127" s="1" t="s">
        <v>24694</v>
      </c>
      <c r="C127" s="1" t="s">
        <v>24695</v>
      </c>
      <c r="D127" t="s">
        <v>6</v>
      </c>
    </row>
    <row r="128" spans="1:4" x14ac:dyDescent="0.15">
      <c r="A128" t="s">
        <v>11010</v>
      </c>
      <c r="B128" s="1" t="s">
        <v>24696</v>
      </c>
      <c r="C128" s="1" t="s">
        <v>24697</v>
      </c>
      <c r="D128" t="s">
        <v>6</v>
      </c>
    </row>
    <row r="129" spans="1:4" x14ac:dyDescent="0.15">
      <c r="A129" t="s">
        <v>24698</v>
      </c>
      <c r="B129" s="1" t="s">
        <v>24699</v>
      </c>
      <c r="C129" s="1" t="s">
        <v>24700</v>
      </c>
      <c r="D129" t="s">
        <v>6</v>
      </c>
    </row>
    <row r="130" spans="1:4" x14ac:dyDescent="0.15">
      <c r="A130" t="s">
        <v>18810</v>
      </c>
      <c r="B130" s="1" t="s">
        <v>24701</v>
      </c>
      <c r="C130" s="1" t="s">
        <v>24702</v>
      </c>
      <c r="D130" t="s">
        <v>6</v>
      </c>
    </row>
    <row r="131" spans="1:4" x14ac:dyDescent="0.15">
      <c r="A131" t="s">
        <v>22772</v>
      </c>
      <c r="B131" s="1" t="s">
        <v>24703</v>
      </c>
      <c r="C131" s="1" t="s">
        <v>24704</v>
      </c>
      <c r="D131" t="s">
        <v>6</v>
      </c>
    </row>
    <row r="132" spans="1:4" x14ac:dyDescent="0.15">
      <c r="A132" t="s">
        <v>24705</v>
      </c>
      <c r="B132" s="1" t="s">
        <v>24706</v>
      </c>
      <c r="C132" s="1" t="s">
        <v>24707</v>
      </c>
      <c r="D132" t="s">
        <v>6</v>
      </c>
    </row>
    <row r="133" spans="1:4" x14ac:dyDescent="0.15">
      <c r="A133" t="s">
        <v>926</v>
      </c>
      <c r="B133" s="1" t="s">
        <v>24708</v>
      </c>
      <c r="C133" s="1" t="s">
        <v>24709</v>
      </c>
      <c r="D133" t="s">
        <v>6</v>
      </c>
    </row>
    <row r="134" spans="1:4" x14ac:dyDescent="0.15">
      <c r="A134" t="s">
        <v>24710</v>
      </c>
      <c r="B134" s="1" t="s">
        <v>24711</v>
      </c>
      <c r="C134" s="1" t="s">
        <v>24712</v>
      </c>
      <c r="D134" t="s">
        <v>6</v>
      </c>
    </row>
    <row r="135" spans="1:4" x14ac:dyDescent="0.15">
      <c r="A135" t="s">
        <v>24713</v>
      </c>
      <c r="B135" s="1" t="s">
        <v>24714</v>
      </c>
      <c r="C135" s="1" t="s">
        <v>24715</v>
      </c>
      <c r="D135" t="s">
        <v>6</v>
      </c>
    </row>
    <row r="136" spans="1:4" x14ac:dyDescent="0.15">
      <c r="A136" t="s">
        <v>24716</v>
      </c>
      <c r="B136" s="1" t="s">
        <v>24717</v>
      </c>
      <c r="C136" s="1" t="s">
        <v>24718</v>
      </c>
      <c r="D136" t="s">
        <v>6</v>
      </c>
    </row>
    <row r="137" spans="1:4" x14ac:dyDescent="0.15">
      <c r="A137" t="s">
        <v>10704</v>
      </c>
      <c r="B137" s="1" t="s">
        <v>24719</v>
      </c>
      <c r="C137" s="1" t="s">
        <v>24720</v>
      </c>
      <c r="D137" t="s">
        <v>6</v>
      </c>
    </row>
    <row r="138" spans="1:4" x14ac:dyDescent="0.15">
      <c r="A138" t="s">
        <v>24721</v>
      </c>
      <c r="B138" s="1" t="s">
        <v>24722</v>
      </c>
      <c r="C138" s="1" t="s">
        <v>24723</v>
      </c>
      <c r="D138" t="s">
        <v>6</v>
      </c>
    </row>
    <row r="139" spans="1:4" x14ac:dyDescent="0.15">
      <c r="A139" t="s">
        <v>24724</v>
      </c>
      <c r="B139" s="1" t="s">
        <v>24725</v>
      </c>
      <c r="C139" s="1" t="s">
        <v>24726</v>
      </c>
      <c r="D139" t="s">
        <v>6</v>
      </c>
    </row>
    <row r="140" spans="1:4" x14ac:dyDescent="0.15">
      <c r="A140" t="s">
        <v>15796</v>
      </c>
      <c r="B140" s="1" t="s">
        <v>24727</v>
      </c>
      <c r="C140" s="1" t="s">
        <v>24728</v>
      </c>
      <c r="D140" t="s">
        <v>6</v>
      </c>
    </row>
    <row r="141" spans="1:4" x14ac:dyDescent="0.15">
      <c r="A141" t="s">
        <v>15643</v>
      </c>
      <c r="B141" s="1" t="s">
        <v>24729</v>
      </c>
      <c r="C141" s="1" t="s">
        <v>24730</v>
      </c>
      <c r="D141" t="s">
        <v>6</v>
      </c>
    </row>
    <row r="142" spans="1:4" x14ac:dyDescent="0.15">
      <c r="A142" t="s">
        <v>24731</v>
      </c>
      <c r="B142" s="1" t="s">
        <v>24732</v>
      </c>
      <c r="C142" s="1" t="s">
        <v>24733</v>
      </c>
      <c r="D142" t="s">
        <v>6</v>
      </c>
    </row>
    <row r="143" spans="1:4" x14ac:dyDescent="0.15">
      <c r="A143" t="s">
        <v>24734</v>
      </c>
      <c r="B143" s="1" t="s">
        <v>24735</v>
      </c>
      <c r="C143" s="1" t="s">
        <v>24736</v>
      </c>
      <c r="D143" t="s">
        <v>6</v>
      </c>
    </row>
    <row r="144" spans="1:4" x14ac:dyDescent="0.15">
      <c r="A144" t="s">
        <v>22915</v>
      </c>
      <c r="B144" s="1" t="s">
        <v>24737</v>
      </c>
      <c r="C144" s="1" t="s">
        <v>24738</v>
      </c>
      <c r="D144" t="s">
        <v>6</v>
      </c>
    </row>
    <row r="145" spans="1:4" x14ac:dyDescent="0.15">
      <c r="A145" t="s">
        <v>15784</v>
      </c>
      <c r="B145" s="1" t="s">
        <v>24739</v>
      </c>
      <c r="C145" s="1" t="s">
        <v>24740</v>
      </c>
      <c r="D145" t="s">
        <v>6</v>
      </c>
    </row>
    <row r="146" spans="1:4" x14ac:dyDescent="0.15">
      <c r="A146" t="s">
        <v>24741</v>
      </c>
      <c r="B146" s="1" t="s">
        <v>24742</v>
      </c>
      <c r="C146" s="1" t="s">
        <v>24743</v>
      </c>
      <c r="D146" t="s">
        <v>6</v>
      </c>
    </row>
    <row r="147" spans="1:4" x14ac:dyDescent="0.15">
      <c r="A147" t="s">
        <v>24744</v>
      </c>
      <c r="B147" s="1" t="s">
        <v>24745</v>
      </c>
      <c r="C147" s="1" t="s">
        <v>24746</v>
      </c>
      <c r="D147" t="s">
        <v>6</v>
      </c>
    </row>
    <row r="148" spans="1:4" x14ac:dyDescent="0.15">
      <c r="A148" t="s">
        <v>14756</v>
      </c>
      <c r="B148" s="1" t="s">
        <v>24747</v>
      </c>
      <c r="C148" s="1" t="s">
        <v>24748</v>
      </c>
      <c r="D148" t="s">
        <v>6</v>
      </c>
    </row>
    <row r="149" spans="1:4" x14ac:dyDescent="0.15">
      <c r="A149" t="s">
        <v>353</v>
      </c>
      <c r="B149" s="1" t="s">
        <v>24749</v>
      </c>
      <c r="C149" s="1" t="s">
        <v>24750</v>
      </c>
      <c r="D149" t="s">
        <v>6</v>
      </c>
    </row>
    <row r="150" spans="1:4" x14ac:dyDescent="0.15">
      <c r="A150" t="s">
        <v>22321</v>
      </c>
      <c r="B150" s="1" t="s">
        <v>24751</v>
      </c>
      <c r="C150" s="1" t="s">
        <v>24752</v>
      </c>
      <c r="D150" t="s">
        <v>6</v>
      </c>
    </row>
    <row r="151" spans="1:4" x14ac:dyDescent="0.15">
      <c r="A151" t="s">
        <v>24753</v>
      </c>
      <c r="B151" s="1" t="s">
        <v>24754</v>
      </c>
      <c r="C151" s="1" t="s">
        <v>24755</v>
      </c>
      <c r="D151" t="s">
        <v>6</v>
      </c>
    </row>
    <row r="152" spans="1:4" x14ac:dyDescent="0.15">
      <c r="A152" t="s">
        <v>24756</v>
      </c>
      <c r="B152" s="1" t="s">
        <v>24757</v>
      </c>
      <c r="C152" s="1" t="s">
        <v>24758</v>
      </c>
      <c r="D152" t="s">
        <v>6</v>
      </c>
    </row>
    <row r="153" spans="1:4" x14ac:dyDescent="0.15">
      <c r="A153" t="s">
        <v>15848</v>
      </c>
      <c r="B153" s="1" t="s">
        <v>24759</v>
      </c>
      <c r="C153" s="1" t="s">
        <v>24760</v>
      </c>
      <c r="D153" t="s">
        <v>6</v>
      </c>
    </row>
    <row r="154" spans="1:4" x14ac:dyDescent="0.15">
      <c r="A154" t="s">
        <v>15889</v>
      </c>
      <c r="B154" s="1" t="s">
        <v>24761</v>
      </c>
      <c r="C154" s="1" t="s">
        <v>24762</v>
      </c>
      <c r="D154" t="s">
        <v>6</v>
      </c>
    </row>
    <row r="155" spans="1:4" x14ac:dyDescent="0.15">
      <c r="A155" t="s">
        <v>15755</v>
      </c>
      <c r="B155" s="1" t="s">
        <v>24763</v>
      </c>
      <c r="C155" s="1" t="s">
        <v>24764</v>
      </c>
      <c r="D155" t="s">
        <v>6</v>
      </c>
    </row>
    <row r="156" spans="1:4" x14ac:dyDescent="0.15">
      <c r="A156" t="s">
        <v>24765</v>
      </c>
      <c r="B156" s="1" t="s">
        <v>24766</v>
      </c>
      <c r="C156" s="1" t="s">
        <v>24767</v>
      </c>
      <c r="D156" t="s">
        <v>6</v>
      </c>
    </row>
    <row r="157" spans="1:4" x14ac:dyDescent="0.15">
      <c r="A157" t="s">
        <v>10759</v>
      </c>
      <c r="B157" s="1" t="s">
        <v>24768</v>
      </c>
      <c r="C157" s="1" t="s">
        <v>24769</v>
      </c>
      <c r="D157" t="s">
        <v>6</v>
      </c>
    </row>
    <row r="158" spans="1:4" x14ac:dyDescent="0.15">
      <c r="A158" t="s">
        <v>9480</v>
      </c>
      <c r="B158" s="1" t="s">
        <v>24770</v>
      </c>
      <c r="C158" s="1" t="s">
        <v>24771</v>
      </c>
      <c r="D158" t="s">
        <v>6</v>
      </c>
    </row>
    <row r="159" spans="1:4" x14ac:dyDescent="0.15">
      <c r="A159" t="s">
        <v>24772</v>
      </c>
      <c r="B159" s="1" t="s">
        <v>24773</v>
      </c>
      <c r="C159" s="1" t="s">
        <v>24774</v>
      </c>
      <c r="D159" t="s">
        <v>6</v>
      </c>
    </row>
    <row r="160" spans="1:4" x14ac:dyDescent="0.15">
      <c r="A160" t="s">
        <v>10926</v>
      </c>
      <c r="B160" s="1" t="s">
        <v>24775</v>
      </c>
      <c r="C160" s="1" t="s">
        <v>24776</v>
      </c>
      <c r="D160" t="s">
        <v>6</v>
      </c>
    </row>
    <row r="161" spans="1:4" x14ac:dyDescent="0.15">
      <c r="A161" t="s">
        <v>18319</v>
      </c>
      <c r="B161" s="1" t="s">
        <v>24777</v>
      </c>
      <c r="C161" s="1" t="s">
        <v>24778</v>
      </c>
      <c r="D161" t="s">
        <v>6</v>
      </c>
    </row>
    <row r="162" spans="1:4" x14ac:dyDescent="0.15">
      <c r="A162" t="s">
        <v>24779</v>
      </c>
      <c r="B162" s="1" t="s">
        <v>24780</v>
      </c>
      <c r="C162" s="1" t="s">
        <v>24781</v>
      </c>
      <c r="D162" t="s">
        <v>6</v>
      </c>
    </row>
    <row r="163" spans="1:4" x14ac:dyDescent="0.15">
      <c r="A163" t="s">
        <v>24782</v>
      </c>
      <c r="B163" s="1" t="s">
        <v>24783</v>
      </c>
      <c r="C163" s="1" t="s">
        <v>24784</v>
      </c>
      <c r="D163" t="s">
        <v>6</v>
      </c>
    </row>
    <row r="164" spans="1:4" x14ac:dyDescent="0.15">
      <c r="A164" t="s">
        <v>10336</v>
      </c>
      <c r="B164" s="1" t="s">
        <v>24785</v>
      </c>
      <c r="C164" s="1" t="s">
        <v>24786</v>
      </c>
      <c r="D164" t="s">
        <v>6</v>
      </c>
    </row>
    <row r="165" spans="1:4" x14ac:dyDescent="0.15">
      <c r="A165" t="s">
        <v>24787</v>
      </c>
      <c r="B165" s="1" t="s">
        <v>24788</v>
      </c>
      <c r="C165" s="1" t="s">
        <v>24789</v>
      </c>
      <c r="D165" t="s">
        <v>6</v>
      </c>
    </row>
    <row r="166" spans="1:4" x14ac:dyDescent="0.15">
      <c r="A166" t="s">
        <v>24790</v>
      </c>
      <c r="B166" s="1" t="s">
        <v>24791</v>
      </c>
      <c r="C166" s="1" t="s">
        <v>24792</v>
      </c>
      <c r="D166" t="s">
        <v>6</v>
      </c>
    </row>
    <row r="167" spans="1:4" x14ac:dyDescent="0.15">
      <c r="A167" t="s">
        <v>18245</v>
      </c>
      <c r="B167" s="1" t="s">
        <v>24793</v>
      </c>
      <c r="C167" s="1" t="s">
        <v>24794</v>
      </c>
      <c r="D167" t="s">
        <v>6</v>
      </c>
    </row>
    <row r="168" spans="1:4" x14ac:dyDescent="0.15">
      <c r="A168" t="s">
        <v>24795</v>
      </c>
      <c r="B168" s="1" t="s">
        <v>24796</v>
      </c>
      <c r="C168" s="1" t="s">
        <v>24797</v>
      </c>
      <c r="D168" t="s">
        <v>6</v>
      </c>
    </row>
    <row r="169" spans="1:4" x14ac:dyDescent="0.15">
      <c r="A169" t="s">
        <v>24798</v>
      </c>
      <c r="B169" s="1" t="s">
        <v>24799</v>
      </c>
      <c r="C169" s="1" t="s">
        <v>24800</v>
      </c>
      <c r="D169" t="s">
        <v>6</v>
      </c>
    </row>
    <row r="170" spans="1:4" x14ac:dyDescent="0.15">
      <c r="A170" t="s">
        <v>24801</v>
      </c>
      <c r="B170" s="1" t="s">
        <v>24802</v>
      </c>
      <c r="C170" s="1" t="s">
        <v>24803</v>
      </c>
      <c r="D170" t="s">
        <v>6</v>
      </c>
    </row>
    <row r="171" spans="1:4" x14ac:dyDescent="0.15">
      <c r="A171" t="s">
        <v>24804</v>
      </c>
      <c r="B171" s="1" t="s">
        <v>24805</v>
      </c>
      <c r="C171" s="1" t="s">
        <v>24806</v>
      </c>
      <c r="D171" t="s">
        <v>6</v>
      </c>
    </row>
    <row r="172" spans="1:4" x14ac:dyDescent="0.15">
      <c r="A172" t="s">
        <v>22797</v>
      </c>
      <c r="B172" s="1" t="s">
        <v>24807</v>
      </c>
      <c r="C172" s="1" t="s">
        <v>24808</v>
      </c>
      <c r="D172" t="s">
        <v>6</v>
      </c>
    </row>
    <row r="173" spans="1:4" x14ac:dyDescent="0.15">
      <c r="A173" t="s">
        <v>15929</v>
      </c>
      <c r="B173" s="1" t="s">
        <v>24809</v>
      </c>
      <c r="C173" s="1" t="s">
        <v>24810</v>
      </c>
      <c r="D173" t="s">
        <v>6</v>
      </c>
    </row>
    <row r="174" spans="1:4" x14ac:dyDescent="0.15">
      <c r="A174" t="s">
        <v>24811</v>
      </c>
      <c r="B174" s="1" t="s">
        <v>24812</v>
      </c>
      <c r="C174" s="1" t="s">
        <v>24813</v>
      </c>
      <c r="D174" t="s">
        <v>6</v>
      </c>
    </row>
    <row r="175" spans="1:4" x14ac:dyDescent="0.15">
      <c r="A175" t="s">
        <v>22816</v>
      </c>
      <c r="B175" s="1" t="s">
        <v>24814</v>
      </c>
      <c r="C175" s="1" t="s">
        <v>24815</v>
      </c>
      <c r="D175" t="s">
        <v>6</v>
      </c>
    </row>
    <row r="176" spans="1:4" x14ac:dyDescent="0.15">
      <c r="A176" t="s">
        <v>18501</v>
      </c>
      <c r="B176" s="1" t="s">
        <v>24816</v>
      </c>
      <c r="C176" s="1" t="s">
        <v>24817</v>
      </c>
      <c r="D176" t="s">
        <v>6</v>
      </c>
    </row>
    <row r="177" spans="1:4" x14ac:dyDescent="0.15">
      <c r="A177" t="s">
        <v>24818</v>
      </c>
      <c r="B177" s="1" t="s">
        <v>24819</v>
      </c>
      <c r="C177" s="1" t="s">
        <v>24820</v>
      </c>
      <c r="D177" t="s">
        <v>6</v>
      </c>
    </row>
    <row r="178" spans="1:4" x14ac:dyDescent="0.15">
      <c r="A178" t="s">
        <v>18401</v>
      </c>
      <c r="B178" s="1" t="s">
        <v>24821</v>
      </c>
      <c r="C178" s="1" t="s">
        <v>24822</v>
      </c>
      <c r="D178" t="s">
        <v>6</v>
      </c>
    </row>
    <row r="179" spans="1:4" x14ac:dyDescent="0.15">
      <c r="A179" t="s">
        <v>24823</v>
      </c>
      <c r="B179" s="1" t="s">
        <v>24824</v>
      </c>
      <c r="C179" s="1" t="s">
        <v>24825</v>
      </c>
      <c r="D179" t="s">
        <v>6</v>
      </c>
    </row>
    <row r="180" spans="1:4" x14ac:dyDescent="0.15">
      <c r="A180" t="s">
        <v>24826</v>
      </c>
      <c r="B180" s="1" t="s">
        <v>24827</v>
      </c>
      <c r="C180" s="1" t="s">
        <v>24828</v>
      </c>
      <c r="D180" t="s">
        <v>6</v>
      </c>
    </row>
    <row r="181" spans="1:4" x14ac:dyDescent="0.15">
      <c r="A181" t="s">
        <v>24829</v>
      </c>
      <c r="B181" s="1" t="s">
        <v>24830</v>
      </c>
      <c r="C181" s="1" t="s">
        <v>24831</v>
      </c>
      <c r="D181" t="s">
        <v>6</v>
      </c>
    </row>
    <row r="182" spans="1:4" x14ac:dyDescent="0.15">
      <c r="A182" t="s">
        <v>24832</v>
      </c>
      <c r="B182" s="1" t="s">
        <v>24833</v>
      </c>
      <c r="C182" s="1" t="s">
        <v>24834</v>
      </c>
      <c r="D182" t="s">
        <v>6</v>
      </c>
    </row>
    <row r="183" spans="1:4" x14ac:dyDescent="0.15">
      <c r="A183" t="s">
        <v>24835</v>
      </c>
      <c r="B183" s="1" t="s">
        <v>24836</v>
      </c>
      <c r="C183" s="1" t="s">
        <v>24837</v>
      </c>
      <c r="D183" t="s">
        <v>6</v>
      </c>
    </row>
    <row r="184" spans="1:4" x14ac:dyDescent="0.15">
      <c r="A184" t="s">
        <v>24838</v>
      </c>
      <c r="B184" s="1" t="s">
        <v>24839</v>
      </c>
      <c r="C184" s="1" t="s">
        <v>24840</v>
      </c>
      <c r="D184" t="s">
        <v>6</v>
      </c>
    </row>
    <row r="185" spans="1:4" x14ac:dyDescent="0.15">
      <c r="A185" t="s">
        <v>18337</v>
      </c>
      <c r="B185" s="1" t="s">
        <v>24841</v>
      </c>
      <c r="C185" s="1" t="s">
        <v>24842</v>
      </c>
      <c r="D185" t="s">
        <v>6</v>
      </c>
    </row>
    <row r="186" spans="1:4" x14ac:dyDescent="0.15">
      <c r="A186" t="s">
        <v>11365</v>
      </c>
      <c r="B186" s="1" t="s">
        <v>24843</v>
      </c>
      <c r="C186" s="1" t="s">
        <v>24844</v>
      </c>
      <c r="D186" t="s">
        <v>6</v>
      </c>
    </row>
    <row r="187" spans="1:4" x14ac:dyDescent="0.15">
      <c r="A187" t="s">
        <v>24845</v>
      </c>
      <c r="B187" s="1" t="s">
        <v>24846</v>
      </c>
      <c r="C187" s="1" t="s">
        <v>24847</v>
      </c>
      <c r="D187" t="s">
        <v>6</v>
      </c>
    </row>
    <row r="188" spans="1:4" x14ac:dyDescent="0.15">
      <c r="A188" t="s">
        <v>24848</v>
      </c>
      <c r="B188" s="1" t="s">
        <v>24849</v>
      </c>
      <c r="C188" s="1" t="s">
        <v>24850</v>
      </c>
      <c r="D188" t="s">
        <v>6</v>
      </c>
    </row>
    <row r="189" spans="1:4" x14ac:dyDescent="0.15">
      <c r="A189" t="s">
        <v>24851</v>
      </c>
      <c r="B189" s="1" t="s">
        <v>24852</v>
      </c>
      <c r="C189" s="1" t="s">
        <v>24853</v>
      </c>
      <c r="D189" t="s">
        <v>6</v>
      </c>
    </row>
    <row r="190" spans="1:4" x14ac:dyDescent="0.15">
      <c r="A190" t="s">
        <v>309</v>
      </c>
      <c r="B190" s="1" t="s">
        <v>24854</v>
      </c>
      <c r="C190" s="1" t="s">
        <v>24855</v>
      </c>
      <c r="D190" t="s">
        <v>6</v>
      </c>
    </row>
    <row r="191" spans="1:4" x14ac:dyDescent="0.15">
      <c r="A191" t="s">
        <v>15631</v>
      </c>
      <c r="B191" s="1" t="s">
        <v>24856</v>
      </c>
      <c r="C191" s="1" t="s">
        <v>24857</v>
      </c>
      <c r="D191" t="s">
        <v>6</v>
      </c>
    </row>
    <row r="192" spans="1:4" x14ac:dyDescent="0.15">
      <c r="A192" t="s">
        <v>24858</v>
      </c>
      <c r="B192" s="1" t="s">
        <v>24859</v>
      </c>
      <c r="C192" s="1" t="s">
        <v>24860</v>
      </c>
      <c r="D192" t="s">
        <v>6</v>
      </c>
    </row>
    <row r="193" spans="1:4" x14ac:dyDescent="0.15">
      <c r="A193" t="s">
        <v>24861</v>
      </c>
      <c r="B193" s="1" t="s">
        <v>24862</v>
      </c>
      <c r="C193" s="1" t="s">
        <v>24863</v>
      </c>
      <c r="D193" t="s">
        <v>6</v>
      </c>
    </row>
    <row r="194" spans="1:4" x14ac:dyDescent="0.15">
      <c r="A194" t="s">
        <v>24864</v>
      </c>
      <c r="B194" s="1" t="s">
        <v>24865</v>
      </c>
      <c r="C194" s="1" t="s">
        <v>24866</v>
      </c>
      <c r="D194" t="s">
        <v>6</v>
      </c>
    </row>
    <row r="195" spans="1:4" x14ac:dyDescent="0.15">
      <c r="A195" t="s">
        <v>24867</v>
      </c>
      <c r="B195" s="1" t="s">
        <v>24868</v>
      </c>
      <c r="C195" s="1" t="s">
        <v>24869</v>
      </c>
      <c r="D195" t="s">
        <v>6</v>
      </c>
    </row>
    <row r="196" spans="1:4" x14ac:dyDescent="0.15">
      <c r="A196" t="s">
        <v>1822</v>
      </c>
      <c r="B196" s="1" t="s">
        <v>24870</v>
      </c>
      <c r="C196" s="1" t="s">
        <v>24871</v>
      </c>
      <c r="D196" t="s">
        <v>6</v>
      </c>
    </row>
    <row r="197" spans="1:4" x14ac:dyDescent="0.15">
      <c r="A197" t="s">
        <v>15886</v>
      </c>
      <c r="B197" s="1" t="s">
        <v>24872</v>
      </c>
      <c r="C197" s="1" t="s">
        <v>24873</v>
      </c>
      <c r="D197" t="s">
        <v>6</v>
      </c>
    </row>
    <row r="198" spans="1:4" x14ac:dyDescent="0.15">
      <c r="A198" t="s">
        <v>18266</v>
      </c>
      <c r="B198" s="1" t="s">
        <v>24874</v>
      </c>
      <c r="C198" s="1" t="s">
        <v>24875</v>
      </c>
      <c r="D198" t="s">
        <v>6</v>
      </c>
    </row>
    <row r="199" spans="1:4" x14ac:dyDescent="0.15">
      <c r="A199" t="s">
        <v>24876</v>
      </c>
      <c r="B199" s="1" t="s">
        <v>24877</v>
      </c>
      <c r="C199" s="1" t="s">
        <v>24878</v>
      </c>
      <c r="D199" t="s">
        <v>6</v>
      </c>
    </row>
    <row r="200" spans="1:4" x14ac:dyDescent="0.15">
      <c r="A200" t="s">
        <v>24879</v>
      </c>
      <c r="B200" s="1" t="s">
        <v>24880</v>
      </c>
      <c r="C200" s="1" t="s">
        <v>24881</v>
      </c>
      <c r="D200" t="s">
        <v>6</v>
      </c>
    </row>
    <row r="201" spans="1:4" x14ac:dyDescent="0.15">
      <c r="A201" t="s">
        <v>18298</v>
      </c>
      <c r="B201" s="1" t="s">
        <v>24882</v>
      </c>
      <c r="C201" s="1" t="s">
        <v>24883</v>
      </c>
      <c r="D201" t="s">
        <v>6</v>
      </c>
    </row>
    <row r="202" spans="1:4" x14ac:dyDescent="0.15">
      <c r="A202" t="s">
        <v>15775</v>
      </c>
      <c r="B202" s="1" t="s">
        <v>24884</v>
      </c>
      <c r="C202" s="1" t="s">
        <v>24885</v>
      </c>
      <c r="D202" t="s">
        <v>6</v>
      </c>
    </row>
    <row r="203" spans="1:4" x14ac:dyDescent="0.15">
      <c r="A203" t="s">
        <v>18275</v>
      </c>
      <c r="B203" s="1" t="s">
        <v>24886</v>
      </c>
      <c r="C203" s="1" t="s">
        <v>24887</v>
      </c>
      <c r="D203" t="s">
        <v>6</v>
      </c>
    </row>
    <row r="204" spans="1:4" x14ac:dyDescent="0.15">
      <c r="A204" t="s">
        <v>24888</v>
      </c>
      <c r="B204" s="1" t="s">
        <v>24889</v>
      </c>
      <c r="C204" s="1" t="s">
        <v>24890</v>
      </c>
      <c r="D204" t="s">
        <v>6</v>
      </c>
    </row>
    <row r="205" spans="1:4" x14ac:dyDescent="0.15">
      <c r="A205" t="s">
        <v>24891</v>
      </c>
      <c r="B205" s="1" t="s">
        <v>24892</v>
      </c>
      <c r="C205" s="1" t="s">
        <v>24893</v>
      </c>
      <c r="D205" t="s">
        <v>6</v>
      </c>
    </row>
    <row r="206" spans="1:4" x14ac:dyDescent="0.15">
      <c r="A206" t="s">
        <v>10690</v>
      </c>
      <c r="B206" s="1" t="s">
        <v>24894</v>
      </c>
      <c r="C206" s="1" t="s">
        <v>24895</v>
      </c>
      <c r="D206" t="s">
        <v>6</v>
      </c>
    </row>
    <row r="207" spans="1:4" x14ac:dyDescent="0.15">
      <c r="A207" t="s">
        <v>24896</v>
      </c>
      <c r="B207" s="1" t="s">
        <v>24897</v>
      </c>
      <c r="C207" s="1" t="s">
        <v>24898</v>
      </c>
      <c r="D207" t="s">
        <v>6</v>
      </c>
    </row>
    <row r="208" spans="1:4" x14ac:dyDescent="0.15">
      <c r="A208" t="s">
        <v>18663</v>
      </c>
      <c r="B208" s="1" t="s">
        <v>24899</v>
      </c>
      <c r="C208" s="1" t="s">
        <v>24900</v>
      </c>
      <c r="D208" t="s">
        <v>6</v>
      </c>
    </row>
    <row r="209" spans="1:4" x14ac:dyDescent="0.15">
      <c r="A209" t="s">
        <v>24901</v>
      </c>
      <c r="B209" s="1" t="s">
        <v>24902</v>
      </c>
      <c r="C209" s="1" t="s">
        <v>24903</v>
      </c>
      <c r="D209" t="s">
        <v>6</v>
      </c>
    </row>
    <row r="210" spans="1:4" x14ac:dyDescent="0.15">
      <c r="A210" t="s">
        <v>11686</v>
      </c>
      <c r="B210" s="1" t="s">
        <v>24904</v>
      </c>
      <c r="C210" s="1" t="s">
        <v>24905</v>
      </c>
      <c r="D210" t="s">
        <v>6</v>
      </c>
    </row>
    <row r="211" spans="1:4" x14ac:dyDescent="0.15">
      <c r="A211" t="s">
        <v>15963</v>
      </c>
      <c r="B211" s="1" t="s">
        <v>24906</v>
      </c>
      <c r="C211" s="1" t="s">
        <v>24907</v>
      </c>
      <c r="D211" t="s">
        <v>6</v>
      </c>
    </row>
    <row r="212" spans="1:4" x14ac:dyDescent="0.15">
      <c r="A212" t="s">
        <v>24908</v>
      </c>
      <c r="B212" s="1" t="s">
        <v>24909</v>
      </c>
      <c r="C212" s="1" t="s">
        <v>24910</v>
      </c>
      <c r="D212" t="s">
        <v>6</v>
      </c>
    </row>
    <row r="213" spans="1:4" x14ac:dyDescent="0.15">
      <c r="A213" t="s">
        <v>24911</v>
      </c>
      <c r="B213" s="1" t="s">
        <v>24912</v>
      </c>
      <c r="C213" s="1" t="s">
        <v>24913</v>
      </c>
      <c r="D213" t="s">
        <v>6</v>
      </c>
    </row>
    <row r="214" spans="1:4" x14ac:dyDescent="0.15">
      <c r="A214" t="s">
        <v>15997</v>
      </c>
      <c r="B214" s="1" t="s">
        <v>24914</v>
      </c>
      <c r="C214" s="1" t="s">
        <v>24915</v>
      </c>
      <c r="D214" t="s">
        <v>6</v>
      </c>
    </row>
    <row r="215" spans="1:4" x14ac:dyDescent="0.15">
      <c r="A215" t="s">
        <v>24916</v>
      </c>
      <c r="B215" s="1" t="s">
        <v>24917</v>
      </c>
      <c r="C215" s="1" t="s">
        <v>24918</v>
      </c>
      <c r="D215" t="s">
        <v>6</v>
      </c>
    </row>
    <row r="216" spans="1:4" x14ac:dyDescent="0.15">
      <c r="A216" t="s">
        <v>10265</v>
      </c>
      <c r="B216" s="1" t="s">
        <v>24919</v>
      </c>
      <c r="C216" s="1" t="s">
        <v>24920</v>
      </c>
      <c r="D216" t="s">
        <v>6</v>
      </c>
    </row>
    <row r="217" spans="1:4" x14ac:dyDescent="0.15">
      <c r="A217" t="s">
        <v>24921</v>
      </c>
      <c r="B217" s="1" t="s">
        <v>24922</v>
      </c>
      <c r="C217" s="1" t="s">
        <v>24923</v>
      </c>
      <c r="D217" t="s">
        <v>6</v>
      </c>
    </row>
    <row r="218" spans="1:4" x14ac:dyDescent="0.15">
      <c r="A218" t="s">
        <v>24924</v>
      </c>
      <c r="B218" s="1" t="s">
        <v>24925</v>
      </c>
      <c r="C218" s="1" t="s">
        <v>24926</v>
      </c>
      <c r="D218" t="s">
        <v>6</v>
      </c>
    </row>
    <row r="219" spans="1:4" x14ac:dyDescent="0.15">
      <c r="A219" t="s">
        <v>24927</v>
      </c>
      <c r="B219" s="1" t="s">
        <v>24928</v>
      </c>
      <c r="C219" s="1" t="s">
        <v>24929</v>
      </c>
      <c r="D219" t="s">
        <v>6</v>
      </c>
    </row>
    <row r="220" spans="1:4" x14ac:dyDescent="0.15">
      <c r="A220" t="s">
        <v>24930</v>
      </c>
      <c r="B220" s="1" t="s">
        <v>24931</v>
      </c>
      <c r="C220" s="1" t="s">
        <v>24932</v>
      </c>
      <c r="D220" t="s">
        <v>6</v>
      </c>
    </row>
    <row r="221" spans="1:4" x14ac:dyDescent="0.15">
      <c r="A221" t="s">
        <v>24173</v>
      </c>
      <c r="B221" s="1" t="s">
        <v>24933</v>
      </c>
      <c r="C221" s="1" t="s">
        <v>24934</v>
      </c>
      <c r="D221" t="s">
        <v>6</v>
      </c>
    </row>
    <row r="222" spans="1:4" x14ac:dyDescent="0.15">
      <c r="A222" t="s">
        <v>24935</v>
      </c>
      <c r="B222" s="1" t="s">
        <v>24936</v>
      </c>
      <c r="C222" s="1" t="s">
        <v>24937</v>
      </c>
      <c r="D222" t="s">
        <v>6</v>
      </c>
    </row>
    <row r="223" spans="1:4" x14ac:dyDescent="0.15">
      <c r="A223" t="s">
        <v>15949</v>
      </c>
      <c r="B223" s="1" t="s">
        <v>24938</v>
      </c>
      <c r="C223" s="1" t="s">
        <v>24939</v>
      </c>
      <c r="D223" t="s">
        <v>6</v>
      </c>
    </row>
    <row r="224" spans="1:4" x14ac:dyDescent="0.15">
      <c r="A224" t="s">
        <v>24940</v>
      </c>
      <c r="B224" s="1" t="s">
        <v>24941</v>
      </c>
      <c r="C224" s="1" t="s">
        <v>24942</v>
      </c>
      <c r="D224" t="s">
        <v>6</v>
      </c>
    </row>
    <row r="225" spans="1:4" x14ac:dyDescent="0.15">
      <c r="A225" t="s">
        <v>24943</v>
      </c>
      <c r="B225" s="1" t="s">
        <v>24944</v>
      </c>
      <c r="C225" s="1" t="s">
        <v>24945</v>
      </c>
      <c r="D225" t="s">
        <v>6</v>
      </c>
    </row>
    <row r="226" spans="1:4" x14ac:dyDescent="0.15">
      <c r="A226" t="s">
        <v>24946</v>
      </c>
      <c r="B226" s="1" t="s">
        <v>24947</v>
      </c>
      <c r="C226" s="1" t="s">
        <v>24948</v>
      </c>
      <c r="D226" t="s">
        <v>6</v>
      </c>
    </row>
    <row r="227" spans="1:4" x14ac:dyDescent="0.15">
      <c r="A227" t="s">
        <v>15095</v>
      </c>
      <c r="B227" s="1" t="s">
        <v>24949</v>
      </c>
      <c r="C227" s="1" t="s">
        <v>24950</v>
      </c>
      <c r="D227" t="s">
        <v>6</v>
      </c>
    </row>
    <row r="228" spans="1:4" x14ac:dyDescent="0.15">
      <c r="A228" t="s">
        <v>15910</v>
      </c>
      <c r="B228" s="1" t="s">
        <v>24951</v>
      </c>
      <c r="C228" s="1" t="s">
        <v>24952</v>
      </c>
      <c r="D228" t="s">
        <v>6</v>
      </c>
    </row>
    <row r="229" spans="1:4" x14ac:dyDescent="0.15">
      <c r="A229" t="s">
        <v>24953</v>
      </c>
      <c r="B229" s="1" t="s">
        <v>24954</v>
      </c>
      <c r="C229" s="1" t="s">
        <v>24955</v>
      </c>
      <c r="D229" t="s">
        <v>6</v>
      </c>
    </row>
    <row r="230" spans="1:4" x14ac:dyDescent="0.15">
      <c r="A230" t="s">
        <v>24956</v>
      </c>
      <c r="B230" s="1" t="s">
        <v>24957</v>
      </c>
      <c r="C230" s="1" t="s">
        <v>24958</v>
      </c>
      <c r="D230" t="s">
        <v>6</v>
      </c>
    </row>
    <row r="231" spans="1:4" x14ac:dyDescent="0.15">
      <c r="A231" t="s">
        <v>18615</v>
      </c>
      <c r="B231" s="1" t="s">
        <v>24959</v>
      </c>
      <c r="C231" s="1" t="s">
        <v>24960</v>
      </c>
      <c r="D231" t="s">
        <v>6</v>
      </c>
    </row>
    <row r="232" spans="1:4" x14ac:dyDescent="0.15">
      <c r="A232" t="s">
        <v>18263</v>
      </c>
      <c r="B232" s="1" t="s">
        <v>24961</v>
      </c>
      <c r="C232" s="1" t="s">
        <v>24962</v>
      </c>
      <c r="D232" t="s">
        <v>6</v>
      </c>
    </row>
    <row r="233" spans="1:4" x14ac:dyDescent="0.15">
      <c r="A233" t="s">
        <v>18365</v>
      </c>
      <c r="B233" s="1" t="s">
        <v>24963</v>
      </c>
      <c r="C233" s="1" t="s">
        <v>24964</v>
      </c>
      <c r="D233" t="s">
        <v>6</v>
      </c>
    </row>
    <row r="234" spans="1:4" x14ac:dyDescent="0.15">
      <c r="A234" t="s">
        <v>24965</v>
      </c>
      <c r="B234" s="1" t="s">
        <v>24966</v>
      </c>
      <c r="C234" s="1" t="s">
        <v>24967</v>
      </c>
      <c r="D234" t="s">
        <v>6</v>
      </c>
    </row>
    <row r="235" spans="1:4" x14ac:dyDescent="0.15">
      <c r="A235" t="s">
        <v>24968</v>
      </c>
      <c r="B235" s="1" t="s">
        <v>24969</v>
      </c>
      <c r="C235" s="1" t="s">
        <v>24970</v>
      </c>
      <c r="D235" t="s">
        <v>6</v>
      </c>
    </row>
    <row r="236" spans="1:4" x14ac:dyDescent="0.15">
      <c r="A236" t="s">
        <v>24971</v>
      </c>
      <c r="B236" s="1" t="s">
        <v>24972</v>
      </c>
      <c r="C236" s="1" t="s">
        <v>24973</v>
      </c>
      <c r="D236" t="s">
        <v>6</v>
      </c>
    </row>
    <row r="237" spans="1:4" x14ac:dyDescent="0.15">
      <c r="A237" t="s">
        <v>24974</v>
      </c>
      <c r="B237" s="1" t="s">
        <v>24975</v>
      </c>
      <c r="C237" s="1" t="s">
        <v>24976</v>
      </c>
      <c r="D237" t="s">
        <v>6</v>
      </c>
    </row>
    <row r="238" spans="1:4" x14ac:dyDescent="0.15">
      <c r="A238" t="s">
        <v>24977</v>
      </c>
      <c r="B238" s="1" t="s">
        <v>24978</v>
      </c>
      <c r="C238" s="1" t="s">
        <v>24979</v>
      </c>
      <c r="D238" t="s">
        <v>6</v>
      </c>
    </row>
    <row r="239" spans="1:4" x14ac:dyDescent="0.15">
      <c r="A239" t="s">
        <v>15981</v>
      </c>
      <c r="B239" s="1" t="s">
        <v>24980</v>
      </c>
      <c r="C239" s="1" t="s">
        <v>24981</v>
      </c>
      <c r="D239" t="s">
        <v>6</v>
      </c>
    </row>
    <row r="240" spans="1:4" x14ac:dyDescent="0.15">
      <c r="A240" t="s">
        <v>24982</v>
      </c>
      <c r="B240" s="1" t="s">
        <v>24983</v>
      </c>
      <c r="C240" s="1" t="s">
        <v>24984</v>
      </c>
      <c r="D240" t="s">
        <v>6</v>
      </c>
    </row>
    <row r="241" spans="1:4" x14ac:dyDescent="0.15">
      <c r="A241" t="s">
        <v>24985</v>
      </c>
      <c r="B241" s="1" t="s">
        <v>24986</v>
      </c>
      <c r="C241" s="1" t="s">
        <v>24987</v>
      </c>
      <c r="D241" t="s">
        <v>6</v>
      </c>
    </row>
    <row r="242" spans="1:4" x14ac:dyDescent="0.15">
      <c r="A242" t="s">
        <v>24988</v>
      </c>
      <c r="B242" s="1" t="s">
        <v>24989</v>
      </c>
      <c r="C242" s="1" t="s">
        <v>24990</v>
      </c>
      <c r="D242" t="s">
        <v>6</v>
      </c>
    </row>
    <row r="243" spans="1:4" x14ac:dyDescent="0.15">
      <c r="A243" t="s">
        <v>15396</v>
      </c>
      <c r="B243" s="1" t="s">
        <v>24991</v>
      </c>
      <c r="C243" s="1" t="s">
        <v>24992</v>
      </c>
      <c r="D243" t="s">
        <v>6</v>
      </c>
    </row>
    <row r="244" spans="1:4" x14ac:dyDescent="0.15">
      <c r="A244" t="s">
        <v>15926</v>
      </c>
      <c r="B244" s="1" t="s">
        <v>24993</v>
      </c>
      <c r="C244" s="1" t="s">
        <v>24994</v>
      </c>
      <c r="D244" t="s">
        <v>6</v>
      </c>
    </row>
    <row r="245" spans="1:4" x14ac:dyDescent="0.15">
      <c r="A245" t="s">
        <v>229</v>
      </c>
      <c r="B245" s="1" t="s">
        <v>24995</v>
      </c>
      <c r="C245" s="1" t="s">
        <v>24996</v>
      </c>
      <c r="D245" t="s">
        <v>6</v>
      </c>
    </row>
    <row r="246" spans="1:4" x14ac:dyDescent="0.15">
      <c r="A246" t="s">
        <v>22868</v>
      </c>
      <c r="B246" s="1" t="s">
        <v>24997</v>
      </c>
      <c r="C246" s="1" t="s">
        <v>24998</v>
      </c>
      <c r="D246" t="s">
        <v>6</v>
      </c>
    </row>
    <row r="247" spans="1:4" x14ac:dyDescent="0.15">
      <c r="A247" t="s">
        <v>24999</v>
      </c>
      <c r="B247" s="1" t="s">
        <v>25000</v>
      </c>
      <c r="C247" s="1" t="s">
        <v>25001</v>
      </c>
      <c r="D247" t="s">
        <v>6</v>
      </c>
    </row>
    <row r="248" spans="1:4" x14ac:dyDescent="0.15">
      <c r="A248" t="s">
        <v>25002</v>
      </c>
      <c r="B248" s="1" t="s">
        <v>25003</v>
      </c>
      <c r="C248" s="1" t="s">
        <v>25004</v>
      </c>
      <c r="D248" t="s">
        <v>6</v>
      </c>
    </row>
    <row r="249" spans="1:4" x14ac:dyDescent="0.15">
      <c r="A249" t="s">
        <v>25005</v>
      </c>
      <c r="B249" s="1" t="s">
        <v>25006</v>
      </c>
      <c r="C249" s="1" t="s">
        <v>25007</v>
      </c>
      <c r="D249" t="s">
        <v>6</v>
      </c>
    </row>
    <row r="250" spans="1:4" x14ac:dyDescent="0.15">
      <c r="A250" t="s">
        <v>9458</v>
      </c>
      <c r="B250" s="1" t="s">
        <v>25008</v>
      </c>
      <c r="C250" s="1" t="s">
        <v>25009</v>
      </c>
      <c r="D250" t="s">
        <v>6</v>
      </c>
    </row>
    <row r="251" spans="1:4" x14ac:dyDescent="0.15">
      <c r="A251" t="s">
        <v>24095</v>
      </c>
      <c r="B251" s="1" t="s">
        <v>25010</v>
      </c>
      <c r="C251" s="1" t="s">
        <v>25011</v>
      </c>
      <c r="D251" t="s">
        <v>6</v>
      </c>
    </row>
    <row r="252" spans="1:4" x14ac:dyDescent="0.15">
      <c r="A252" t="s">
        <v>15960</v>
      </c>
      <c r="B252" s="1" t="s">
        <v>25012</v>
      </c>
      <c r="C252" s="1" t="s">
        <v>25013</v>
      </c>
      <c r="D252" t="s">
        <v>6</v>
      </c>
    </row>
    <row r="253" spans="1:4" x14ac:dyDescent="0.15">
      <c r="A253" t="s">
        <v>581</v>
      </c>
      <c r="B253" s="1" t="s">
        <v>25014</v>
      </c>
      <c r="C253" s="1" t="s">
        <v>25015</v>
      </c>
      <c r="D253" t="s">
        <v>6</v>
      </c>
    </row>
    <row r="254" spans="1:4" x14ac:dyDescent="0.15">
      <c r="A254" t="s">
        <v>10717</v>
      </c>
      <c r="B254" s="1" t="s">
        <v>25016</v>
      </c>
      <c r="C254" s="1" t="s">
        <v>25017</v>
      </c>
      <c r="D254" t="s">
        <v>6</v>
      </c>
    </row>
    <row r="255" spans="1:4" x14ac:dyDescent="0.15">
      <c r="A255" t="s">
        <v>18415</v>
      </c>
      <c r="B255" s="1" t="s">
        <v>25018</v>
      </c>
      <c r="C255" s="1" t="s">
        <v>25019</v>
      </c>
      <c r="D255" t="s">
        <v>6</v>
      </c>
    </row>
    <row r="256" spans="1:4" x14ac:dyDescent="0.15">
      <c r="A256" t="s">
        <v>25020</v>
      </c>
      <c r="B256" s="1" t="s">
        <v>25021</v>
      </c>
      <c r="C256" s="1" t="s">
        <v>25022</v>
      </c>
      <c r="D256" t="s">
        <v>6</v>
      </c>
    </row>
    <row r="257" spans="1:4" x14ac:dyDescent="0.15">
      <c r="A257" t="s">
        <v>25023</v>
      </c>
      <c r="B257" s="1" t="s">
        <v>25024</v>
      </c>
      <c r="C257" s="1" t="s">
        <v>25025</v>
      </c>
      <c r="D257" t="s">
        <v>6</v>
      </c>
    </row>
    <row r="258" spans="1:4" x14ac:dyDescent="0.15">
      <c r="A258" t="s">
        <v>25026</v>
      </c>
      <c r="B258" s="1" t="s">
        <v>25027</v>
      </c>
      <c r="C258" s="1" t="s">
        <v>25028</v>
      </c>
      <c r="D258" t="s">
        <v>6</v>
      </c>
    </row>
    <row r="259" spans="1:4" x14ac:dyDescent="0.15">
      <c r="A259" t="s">
        <v>25029</v>
      </c>
      <c r="B259" s="1" t="s">
        <v>25030</v>
      </c>
      <c r="C259" s="1" t="s">
        <v>25031</v>
      </c>
      <c r="D259" t="s">
        <v>6</v>
      </c>
    </row>
    <row r="260" spans="1:4" x14ac:dyDescent="0.15">
      <c r="A260" t="s">
        <v>25032</v>
      </c>
      <c r="B260" s="1" t="s">
        <v>25033</v>
      </c>
      <c r="C260" s="1" t="s">
        <v>25034</v>
      </c>
      <c r="D260" t="s">
        <v>6</v>
      </c>
    </row>
    <row r="261" spans="1:4" x14ac:dyDescent="0.15">
      <c r="A261" t="s">
        <v>15817</v>
      </c>
      <c r="B261" s="1" t="s">
        <v>25035</v>
      </c>
      <c r="C261" s="1" t="s">
        <v>25036</v>
      </c>
      <c r="D261" t="s">
        <v>6</v>
      </c>
    </row>
    <row r="262" spans="1:4" x14ac:dyDescent="0.15">
      <c r="A262" t="s">
        <v>25037</v>
      </c>
      <c r="B262" s="1" t="s">
        <v>25038</v>
      </c>
      <c r="C262" s="1" t="s">
        <v>25039</v>
      </c>
      <c r="D262" t="s">
        <v>6</v>
      </c>
    </row>
    <row r="263" spans="1:4" x14ac:dyDescent="0.15">
      <c r="A263" t="s">
        <v>15833</v>
      </c>
      <c r="B263" s="1" t="s">
        <v>25040</v>
      </c>
      <c r="C263" s="1" t="s">
        <v>25041</v>
      </c>
      <c r="D263" t="s">
        <v>6</v>
      </c>
    </row>
    <row r="264" spans="1:4" x14ac:dyDescent="0.15">
      <c r="A264" t="s">
        <v>15607</v>
      </c>
      <c r="B264" s="1" t="s">
        <v>25042</v>
      </c>
      <c r="C264" s="1" t="s">
        <v>25043</v>
      </c>
      <c r="D264" t="s">
        <v>6</v>
      </c>
    </row>
    <row r="265" spans="1:4" x14ac:dyDescent="0.15">
      <c r="A265" t="s">
        <v>25044</v>
      </c>
      <c r="B265" s="1" t="s">
        <v>25045</v>
      </c>
      <c r="C265" s="1" t="s">
        <v>25046</v>
      </c>
      <c r="D265" t="s">
        <v>6</v>
      </c>
    </row>
    <row r="266" spans="1:4" x14ac:dyDescent="0.15">
      <c r="A266" t="s">
        <v>8926</v>
      </c>
      <c r="B266" s="1" t="s">
        <v>25047</v>
      </c>
      <c r="C266" s="1" t="s">
        <v>25048</v>
      </c>
      <c r="D266" t="s">
        <v>6</v>
      </c>
    </row>
    <row r="267" spans="1:4" x14ac:dyDescent="0.15">
      <c r="A267" t="s">
        <v>25049</v>
      </c>
      <c r="B267" s="1" t="s">
        <v>25050</v>
      </c>
      <c r="C267" s="1" t="s">
        <v>25051</v>
      </c>
      <c r="D267" t="s">
        <v>6</v>
      </c>
    </row>
    <row r="268" spans="1:4" x14ac:dyDescent="0.15">
      <c r="A268" t="s">
        <v>25052</v>
      </c>
      <c r="B268" s="1" t="s">
        <v>25053</v>
      </c>
      <c r="C268" s="1" t="s">
        <v>25054</v>
      </c>
      <c r="D268" t="s">
        <v>6</v>
      </c>
    </row>
    <row r="269" spans="1:4" x14ac:dyDescent="0.15">
      <c r="A269" t="s">
        <v>25055</v>
      </c>
      <c r="B269" s="1" t="s">
        <v>25056</v>
      </c>
      <c r="C269" s="1" t="s">
        <v>25057</v>
      </c>
      <c r="D269" t="s">
        <v>6</v>
      </c>
    </row>
    <row r="270" spans="1:4" x14ac:dyDescent="0.15">
      <c r="A270" t="s">
        <v>16380</v>
      </c>
      <c r="B270" s="1" t="s">
        <v>25058</v>
      </c>
      <c r="C270" s="1" t="s">
        <v>25059</v>
      </c>
      <c r="D270" t="s">
        <v>6</v>
      </c>
    </row>
    <row r="271" spans="1:4" x14ac:dyDescent="0.15">
      <c r="A271" t="s">
        <v>18289</v>
      </c>
      <c r="B271" s="1" t="s">
        <v>25060</v>
      </c>
      <c r="C271" s="1" t="s">
        <v>25061</v>
      </c>
      <c r="D271" t="s">
        <v>6</v>
      </c>
    </row>
    <row r="272" spans="1:4" x14ac:dyDescent="0.15">
      <c r="A272" t="s">
        <v>25062</v>
      </c>
      <c r="B272" s="1" t="s">
        <v>25063</v>
      </c>
      <c r="C272" s="1" t="s">
        <v>25064</v>
      </c>
      <c r="D272" t="s">
        <v>6</v>
      </c>
    </row>
    <row r="273" spans="1:4" x14ac:dyDescent="0.15">
      <c r="A273" t="s">
        <v>25065</v>
      </c>
      <c r="B273" s="1" t="s">
        <v>25066</v>
      </c>
      <c r="C273" s="1" t="s">
        <v>25067</v>
      </c>
      <c r="D273" t="s">
        <v>6</v>
      </c>
    </row>
    <row r="274" spans="1:4" x14ac:dyDescent="0.15">
      <c r="A274" t="s">
        <v>25068</v>
      </c>
      <c r="B274" s="1" t="s">
        <v>25069</v>
      </c>
      <c r="C274" s="1" t="s">
        <v>25070</v>
      </c>
      <c r="D274" t="s">
        <v>6</v>
      </c>
    </row>
    <row r="275" spans="1:4" x14ac:dyDescent="0.15">
      <c r="A275" t="s">
        <v>25071</v>
      </c>
      <c r="B275" s="1" t="s">
        <v>25072</v>
      </c>
      <c r="C275" s="1" t="s">
        <v>25073</v>
      </c>
      <c r="D275" t="s">
        <v>6</v>
      </c>
    </row>
    <row r="276" spans="1:4" x14ac:dyDescent="0.15">
      <c r="A276" t="s">
        <v>25074</v>
      </c>
      <c r="B276" s="1" t="s">
        <v>25075</v>
      </c>
      <c r="C276" s="1" t="s">
        <v>25076</v>
      </c>
      <c r="D276" t="s">
        <v>6</v>
      </c>
    </row>
    <row r="277" spans="1:4" x14ac:dyDescent="0.15">
      <c r="A277" t="s">
        <v>25077</v>
      </c>
      <c r="B277" s="1" t="s">
        <v>25078</v>
      </c>
      <c r="C277" s="1" t="s">
        <v>25079</v>
      </c>
      <c r="D277" t="s">
        <v>6</v>
      </c>
    </row>
    <row r="278" spans="1:4" x14ac:dyDescent="0.15">
      <c r="A278" t="s">
        <v>13983</v>
      </c>
      <c r="B278" s="1" t="s">
        <v>25080</v>
      </c>
      <c r="C278" s="1" t="s">
        <v>25081</v>
      </c>
      <c r="D278" t="s">
        <v>6</v>
      </c>
    </row>
    <row r="279" spans="1:4" x14ac:dyDescent="0.15">
      <c r="A279" t="s">
        <v>16788</v>
      </c>
      <c r="B279" s="1" t="s">
        <v>25082</v>
      </c>
      <c r="C279" s="1" t="s">
        <v>25083</v>
      </c>
      <c r="D279" t="s">
        <v>6</v>
      </c>
    </row>
    <row r="280" spans="1:4" x14ac:dyDescent="0.15">
      <c r="A280" t="s">
        <v>25084</v>
      </c>
      <c r="B280" s="1" t="s">
        <v>25085</v>
      </c>
      <c r="C280" s="1" t="s">
        <v>25086</v>
      </c>
      <c r="D280" t="s">
        <v>6</v>
      </c>
    </row>
    <row r="281" spans="1:4" x14ac:dyDescent="0.15">
      <c r="A281" t="s">
        <v>25087</v>
      </c>
      <c r="B281" s="1" t="s">
        <v>25088</v>
      </c>
      <c r="C281" s="1" t="s">
        <v>25089</v>
      </c>
      <c r="D281" t="s">
        <v>6</v>
      </c>
    </row>
    <row r="282" spans="1:4" x14ac:dyDescent="0.15">
      <c r="A282" t="s">
        <v>16078</v>
      </c>
      <c r="B282" s="1" t="s">
        <v>25090</v>
      </c>
      <c r="C282" s="1" t="s">
        <v>25091</v>
      </c>
      <c r="D282" t="s">
        <v>6</v>
      </c>
    </row>
    <row r="283" spans="1:4" x14ac:dyDescent="0.15">
      <c r="A283" t="s">
        <v>25092</v>
      </c>
      <c r="B283" s="1" t="s">
        <v>25093</v>
      </c>
      <c r="C283" s="1" t="s">
        <v>25094</v>
      </c>
      <c r="D283" t="s">
        <v>6</v>
      </c>
    </row>
    <row r="284" spans="1:4" x14ac:dyDescent="0.15">
      <c r="A284" t="s">
        <v>10634</v>
      </c>
      <c r="B284" s="1" t="s">
        <v>25095</v>
      </c>
      <c r="C284" s="1" t="s">
        <v>25096</v>
      </c>
      <c r="D284" t="s">
        <v>6</v>
      </c>
    </row>
    <row r="285" spans="1:4" x14ac:dyDescent="0.15">
      <c r="A285" t="s">
        <v>25097</v>
      </c>
      <c r="B285" s="1" t="s">
        <v>25098</v>
      </c>
      <c r="C285" s="1" t="s">
        <v>25099</v>
      </c>
      <c r="D285" t="s">
        <v>6</v>
      </c>
    </row>
    <row r="286" spans="1:4" x14ac:dyDescent="0.15">
      <c r="A286" t="s">
        <v>18487</v>
      </c>
      <c r="B286" s="1" t="s">
        <v>25100</v>
      </c>
      <c r="C286" s="1" t="s">
        <v>25101</v>
      </c>
      <c r="D286" t="s">
        <v>6</v>
      </c>
    </row>
    <row r="287" spans="1:4" x14ac:dyDescent="0.15">
      <c r="A287" t="s">
        <v>11259</v>
      </c>
      <c r="B287" s="1" t="s">
        <v>25102</v>
      </c>
      <c r="C287" s="1" t="s">
        <v>25103</v>
      </c>
      <c r="D287" t="s">
        <v>6</v>
      </c>
    </row>
    <row r="288" spans="1:4" x14ac:dyDescent="0.15">
      <c r="A288" t="s">
        <v>18351</v>
      </c>
      <c r="B288" s="1" t="s">
        <v>25104</v>
      </c>
      <c r="C288" s="1" t="s">
        <v>25105</v>
      </c>
      <c r="D288" t="s">
        <v>6</v>
      </c>
    </row>
    <row r="289" spans="1:4" x14ac:dyDescent="0.15">
      <c r="A289" t="s">
        <v>25106</v>
      </c>
      <c r="B289" s="1" t="s">
        <v>25107</v>
      </c>
      <c r="C289" s="1" t="s">
        <v>25108</v>
      </c>
      <c r="D289" t="s">
        <v>6</v>
      </c>
    </row>
    <row r="290" spans="1:4" x14ac:dyDescent="0.15">
      <c r="A290" t="s">
        <v>25109</v>
      </c>
      <c r="B290" s="1" t="s">
        <v>25110</v>
      </c>
      <c r="C290" s="1" t="s">
        <v>25111</v>
      </c>
      <c r="D290" t="s">
        <v>6</v>
      </c>
    </row>
    <row r="291" spans="1:4" x14ac:dyDescent="0.15">
      <c r="A291" t="s">
        <v>16200</v>
      </c>
      <c r="B291" s="1" t="s">
        <v>25112</v>
      </c>
      <c r="C291" s="1" t="s">
        <v>25113</v>
      </c>
      <c r="D291" t="s">
        <v>6</v>
      </c>
    </row>
    <row r="292" spans="1:4" x14ac:dyDescent="0.15">
      <c r="A292" t="s">
        <v>25114</v>
      </c>
      <c r="B292" s="1" t="s">
        <v>25115</v>
      </c>
      <c r="C292" s="1" t="s">
        <v>25116</v>
      </c>
      <c r="D292" t="s">
        <v>6</v>
      </c>
    </row>
    <row r="293" spans="1:4" x14ac:dyDescent="0.15">
      <c r="A293" t="s">
        <v>25117</v>
      </c>
      <c r="B293" s="1" t="s">
        <v>25118</v>
      </c>
      <c r="C293" s="1" t="s">
        <v>25119</v>
      </c>
      <c r="D293" t="s">
        <v>6</v>
      </c>
    </row>
    <row r="294" spans="1:4" x14ac:dyDescent="0.15">
      <c r="A294" t="s">
        <v>25120</v>
      </c>
      <c r="B294" s="1" t="s">
        <v>25121</v>
      </c>
      <c r="C294" s="1" t="s">
        <v>25122</v>
      </c>
      <c r="D294" t="s">
        <v>6</v>
      </c>
    </row>
    <row r="295" spans="1:4" x14ac:dyDescent="0.15">
      <c r="A295" t="s">
        <v>25123</v>
      </c>
      <c r="B295" s="1" t="s">
        <v>25124</v>
      </c>
      <c r="C295" s="1" t="s">
        <v>25125</v>
      </c>
      <c r="D295" t="s">
        <v>6</v>
      </c>
    </row>
    <row r="296" spans="1:4" x14ac:dyDescent="0.15">
      <c r="A296" t="s">
        <v>18580</v>
      </c>
      <c r="B296" s="1" t="s">
        <v>25126</v>
      </c>
      <c r="C296" s="1" t="s">
        <v>25127</v>
      </c>
      <c r="D296" t="s">
        <v>6</v>
      </c>
    </row>
    <row r="297" spans="1:4" x14ac:dyDescent="0.15">
      <c r="A297" t="s">
        <v>22632</v>
      </c>
      <c r="B297" s="1" t="s">
        <v>25128</v>
      </c>
      <c r="C297" s="1" t="s">
        <v>25129</v>
      </c>
      <c r="D297" t="s">
        <v>6</v>
      </c>
    </row>
    <row r="298" spans="1:4" x14ac:dyDescent="0.15">
      <c r="A298" t="s">
        <v>25130</v>
      </c>
      <c r="B298" s="1" t="s">
        <v>25131</v>
      </c>
      <c r="C298" s="1" t="s">
        <v>25132</v>
      </c>
      <c r="D298" t="s">
        <v>6</v>
      </c>
    </row>
    <row r="299" spans="1:4" x14ac:dyDescent="0.15">
      <c r="A299" t="s">
        <v>25133</v>
      </c>
      <c r="B299" s="1" t="s">
        <v>25134</v>
      </c>
      <c r="C299" s="1" t="s">
        <v>25135</v>
      </c>
      <c r="D299" t="s">
        <v>6</v>
      </c>
    </row>
    <row r="300" spans="1:4" x14ac:dyDescent="0.15">
      <c r="A300" t="s">
        <v>25136</v>
      </c>
      <c r="B300" s="1" t="s">
        <v>25137</v>
      </c>
      <c r="C300" s="1" t="s">
        <v>25138</v>
      </c>
      <c r="D300" t="s">
        <v>6</v>
      </c>
    </row>
    <row r="301" spans="1:4" x14ac:dyDescent="0.15">
      <c r="A301" t="s">
        <v>25139</v>
      </c>
      <c r="B301" s="1" t="s">
        <v>25140</v>
      </c>
      <c r="C301" s="1" t="s">
        <v>25141</v>
      </c>
      <c r="D301" t="s">
        <v>6</v>
      </c>
    </row>
    <row r="302" spans="1:4" x14ac:dyDescent="0.15">
      <c r="A302" t="s">
        <v>25142</v>
      </c>
      <c r="B302" s="1" t="s">
        <v>25143</v>
      </c>
      <c r="C302" s="1" t="s">
        <v>25144</v>
      </c>
      <c r="D302" t="s">
        <v>6</v>
      </c>
    </row>
    <row r="303" spans="1:4" x14ac:dyDescent="0.15">
      <c r="A303" t="s">
        <v>25145</v>
      </c>
      <c r="B303" s="1" t="s">
        <v>25146</v>
      </c>
      <c r="C303" s="1" t="s">
        <v>25147</v>
      </c>
      <c r="D303" t="s">
        <v>6</v>
      </c>
    </row>
    <row r="304" spans="1:4" x14ac:dyDescent="0.15">
      <c r="A304" t="s">
        <v>25148</v>
      </c>
      <c r="B304" s="1" t="s">
        <v>25149</v>
      </c>
      <c r="C304" s="1" t="s">
        <v>25150</v>
      </c>
      <c r="D304" t="s">
        <v>6</v>
      </c>
    </row>
    <row r="305" spans="1:4" x14ac:dyDescent="0.15">
      <c r="A305" t="s">
        <v>25151</v>
      </c>
      <c r="B305" s="1" t="s">
        <v>25152</v>
      </c>
      <c r="C305" s="1" t="s">
        <v>25153</v>
      </c>
      <c r="D305" t="s">
        <v>6</v>
      </c>
    </row>
    <row r="306" spans="1:4" x14ac:dyDescent="0.15">
      <c r="A306" t="s">
        <v>5582</v>
      </c>
      <c r="B306" s="1" t="s">
        <v>25154</v>
      </c>
      <c r="C306" s="1" t="s">
        <v>25155</v>
      </c>
      <c r="D306" t="s">
        <v>6</v>
      </c>
    </row>
    <row r="307" spans="1:4" x14ac:dyDescent="0.15">
      <c r="A307" t="s">
        <v>25156</v>
      </c>
      <c r="B307" s="1" t="s">
        <v>25157</v>
      </c>
      <c r="C307" s="1" t="s">
        <v>25158</v>
      </c>
      <c r="D307" t="s">
        <v>6</v>
      </c>
    </row>
    <row r="308" spans="1:4" x14ac:dyDescent="0.15">
      <c r="A308" t="s">
        <v>25159</v>
      </c>
      <c r="B308" s="1" t="s">
        <v>25160</v>
      </c>
      <c r="C308" s="1" t="s">
        <v>25161</v>
      </c>
      <c r="D308" t="s">
        <v>6</v>
      </c>
    </row>
    <row r="309" spans="1:4" x14ac:dyDescent="0.15">
      <c r="A309" t="s">
        <v>15836</v>
      </c>
      <c r="B309" s="1" t="s">
        <v>25162</v>
      </c>
      <c r="C309" s="1" t="s">
        <v>25163</v>
      </c>
      <c r="D309" t="s">
        <v>6</v>
      </c>
    </row>
    <row r="310" spans="1:4" x14ac:dyDescent="0.15">
      <c r="A310" t="s">
        <v>15772</v>
      </c>
      <c r="B310" s="1" t="s">
        <v>25164</v>
      </c>
      <c r="C310" s="1" t="s">
        <v>25165</v>
      </c>
      <c r="D310" t="s">
        <v>6</v>
      </c>
    </row>
    <row r="311" spans="1:4" x14ac:dyDescent="0.15">
      <c r="A311" t="s">
        <v>25166</v>
      </c>
      <c r="B311" s="1" t="s">
        <v>25167</v>
      </c>
      <c r="C311" s="1" t="s">
        <v>25168</v>
      </c>
      <c r="D311" t="s">
        <v>6</v>
      </c>
    </row>
    <row r="312" spans="1:4" x14ac:dyDescent="0.15">
      <c r="A312" t="s">
        <v>25169</v>
      </c>
      <c r="B312" s="1" t="s">
        <v>25170</v>
      </c>
      <c r="C312" s="1" t="s">
        <v>25171</v>
      </c>
      <c r="D312" t="s">
        <v>6</v>
      </c>
    </row>
    <row r="313" spans="1:4" x14ac:dyDescent="0.15">
      <c r="A313" t="s">
        <v>25172</v>
      </c>
      <c r="B313" s="1" t="s">
        <v>25173</v>
      </c>
      <c r="C313" s="1" t="s">
        <v>25174</v>
      </c>
      <c r="D313" t="s">
        <v>6</v>
      </c>
    </row>
    <row r="314" spans="1:4" x14ac:dyDescent="0.15">
      <c r="A314" t="s">
        <v>25175</v>
      </c>
      <c r="B314" s="1" t="s">
        <v>25176</v>
      </c>
      <c r="C314" s="1" t="s">
        <v>25177</v>
      </c>
      <c r="D314" t="s">
        <v>6</v>
      </c>
    </row>
    <row r="315" spans="1:4" x14ac:dyDescent="0.15">
      <c r="A315" t="s">
        <v>25178</v>
      </c>
      <c r="B315" s="1" t="s">
        <v>25179</v>
      </c>
      <c r="C315" s="1" t="s">
        <v>25180</v>
      </c>
      <c r="D315" t="s">
        <v>6</v>
      </c>
    </row>
    <row r="316" spans="1:4" x14ac:dyDescent="0.15">
      <c r="A316" t="s">
        <v>25181</v>
      </c>
      <c r="B316" s="1" t="s">
        <v>25182</v>
      </c>
      <c r="C316" s="1" t="s">
        <v>25183</v>
      </c>
      <c r="D316" t="s">
        <v>6</v>
      </c>
    </row>
    <row r="317" spans="1:4" x14ac:dyDescent="0.15">
      <c r="A317" t="s">
        <v>25184</v>
      </c>
      <c r="B317" s="1" t="s">
        <v>25185</v>
      </c>
      <c r="C317" s="1" t="s">
        <v>25186</v>
      </c>
      <c r="D317" t="s">
        <v>6</v>
      </c>
    </row>
    <row r="318" spans="1:4" x14ac:dyDescent="0.15">
      <c r="A318" t="s">
        <v>25187</v>
      </c>
      <c r="B318" s="1" t="s">
        <v>25188</v>
      </c>
      <c r="C318" s="1" t="s">
        <v>25189</v>
      </c>
      <c r="D318" t="s">
        <v>6</v>
      </c>
    </row>
    <row r="319" spans="1:4" x14ac:dyDescent="0.15">
      <c r="A319" t="s">
        <v>25190</v>
      </c>
      <c r="B319" s="1" t="s">
        <v>25191</v>
      </c>
      <c r="C319" s="1" t="s">
        <v>25192</v>
      </c>
      <c r="D319" t="s">
        <v>6</v>
      </c>
    </row>
    <row r="320" spans="1:4" x14ac:dyDescent="0.15">
      <c r="A320" t="s">
        <v>25193</v>
      </c>
      <c r="B320" s="1" t="s">
        <v>25194</v>
      </c>
      <c r="C320" s="1" t="s">
        <v>25195</v>
      </c>
      <c r="D320" t="s">
        <v>6</v>
      </c>
    </row>
    <row r="321" spans="1:4" x14ac:dyDescent="0.15">
      <c r="A321" t="s">
        <v>25196</v>
      </c>
      <c r="B321" s="1" t="s">
        <v>25197</v>
      </c>
      <c r="C321" s="1" t="s">
        <v>25198</v>
      </c>
      <c r="D321" t="s">
        <v>6</v>
      </c>
    </row>
    <row r="322" spans="1:4" x14ac:dyDescent="0.15">
      <c r="A322" t="s">
        <v>24071</v>
      </c>
      <c r="B322" s="1" t="s">
        <v>25199</v>
      </c>
      <c r="C322" s="1" t="s">
        <v>25200</v>
      </c>
      <c r="D322" t="s">
        <v>6</v>
      </c>
    </row>
    <row r="323" spans="1:4" x14ac:dyDescent="0.15">
      <c r="A323" t="s">
        <v>25201</v>
      </c>
      <c r="B323" s="1" t="s">
        <v>25202</v>
      </c>
      <c r="C323" s="1" t="s">
        <v>25203</v>
      </c>
      <c r="D323" t="s">
        <v>6</v>
      </c>
    </row>
    <row r="324" spans="1:4" x14ac:dyDescent="0.15">
      <c r="A324" t="s">
        <v>25204</v>
      </c>
      <c r="B324" s="1" t="s">
        <v>25205</v>
      </c>
      <c r="C324" s="1" t="s">
        <v>25206</v>
      </c>
      <c r="D324" t="s">
        <v>6</v>
      </c>
    </row>
    <row r="325" spans="1:4" x14ac:dyDescent="0.15">
      <c r="A325" t="s">
        <v>25207</v>
      </c>
      <c r="B325" s="1" t="s">
        <v>25208</v>
      </c>
      <c r="C325" s="1" t="s">
        <v>25209</v>
      </c>
      <c r="D325" t="s">
        <v>6</v>
      </c>
    </row>
    <row r="326" spans="1:4" x14ac:dyDescent="0.15">
      <c r="A326" t="s">
        <v>25210</v>
      </c>
      <c r="B326" s="1" t="s">
        <v>25211</v>
      </c>
      <c r="C326" s="1" t="s">
        <v>25212</v>
      </c>
      <c r="D326" t="s">
        <v>6</v>
      </c>
    </row>
    <row r="327" spans="1:4" x14ac:dyDescent="0.15">
      <c r="A327" t="s">
        <v>23603</v>
      </c>
      <c r="B327" s="1" t="s">
        <v>25213</v>
      </c>
      <c r="C327" s="1" t="s">
        <v>25214</v>
      </c>
      <c r="D327" t="s">
        <v>6</v>
      </c>
    </row>
    <row r="328" spans="1:4" x14ac:dyDescent="0.15">
      <c r="A328" t="s">
        <v>12784</v>
      </c>
      <c r="B328" s="1" t="s">
        <v>25215</v>
      </c>
      <c r="C328" s="1" t="s">
        <v>25216</v>
      </c>
      <c r="D328" t="s">
        <v>6</v>
      </c>
    </row>
    <row r="329" spans="1:4" x14ac:dyDescent="0.15">
      <c r="A329" t="s">
        <v>25217</v>
      </c>
      <c r="B329" s="1" t="s">
        <v>25218</v>
      </c>
      <c r="C329" s="1" t="s">
        <v>25219</v>
      </c>
      <c r="D329" t="s">
        <v>6</v>
      </c>
    </row>
    <row r="330" spans="1:4" x14ac:dyDescent="0.15">
      <c r="A330" t="s">
        <v>25220</v>
      </c>
      <c r="B330" s="1" t="s">
        <v>25221</v>
      </c>
      <c r="C330" s="1" t="s">
        <v>25222</v>
      </c>
      <c r="D330" t="s">
        <v>6</v>
      </c>
    </row>
    <row r="331" spans="1:4" x14ac:dyDescent="0.15">
      <c r="A331" t="s">
        <v>25223</v>
      </c>
      <c r="B331" s="1" t="s">
        <v>25224</v>
      </c>
      <c r="C331" s="1" t="s">
        <v>25225</v>
      </c>
      <c r="D331" t="s">
        <v>6</v>
      </c>
    </row>
    <row r="332" spans="1:4" x14ac:dyDescent="0.15">
      <c r="A332" t="s">
        <v>25226</v>
      </c>
      <c r="B332" s="1" t="s">
        <v>25227</v>
      </c>
      <c r="C332" s="1" t="s">
        <v>25228</v>
      </c>
      <c r="D332" t="s">
        <v>6</v>
      </c>
    </row>
    <row r="333" spans="1:4" x14ac:dyDescent="0.15">
      <c r="A333" t="s">
        <v>25229</v>
      </c>
      <c r="B333" s="1" t="s">
        <v>25230</v>
      </c>
      <c r="C333" s="1" t="s">
        <v>25231</v>
      </c>
      <c r="D333" t="s">
        <v>6</v>
      </c>
    </row>
    <row r="334" spans="1:4" x14ac:dyDescent="0.15">
      <c r="A334" t="s">
        <v>25232</v>
      </c>
      <c r="B334" s="1" t="s">
        <v>25233</v>
      </c>
      <c r="C334" s="1" t="s">
        <v>25234</v>
      </c>
      <c r="D334" t="s">
        <v>6</v>
      </c>
    </row>
    <row r="335" spans="1:4" x14ac:dyDescent="0.15">
      <c r="A335" t="s">
        <v>16833</v>
      </c>
      <c r="B335" s="1" t="s">
        <v>25235</v>
      </c>
      <c r="C335" s="1" t="s">
        <v>25236</v>
      </c>
      <c r="D335" t="s">
        <v>6</v>
      </c>
    </row>
    <row r="336" spans="1:4" x14ac:dyDescent="0.15">
      <c r="A336" t="s">
        <v>572</v>
      </c>
      <c r="B336" s="1" t="s">
        <v>25237</v>
      </c>
      <c r="C336" s="1" t="s">
        <v>25238</v>
      </c>
      <c r="D336" t="s">
        <v>6</v>
      </c>
    </row>
    <row r="337" spans="1:4" x14ac:dyDescent="0.15">
      <c r="A337" t="s">
        <v>15583</v>
      </c>
      <c r="B337" s="1" t="s">
        <v>25239</v>
      </c>
      <c r="C337" s="1" t="s">
        <v>25240</v>
      </c>
      <c r="D337" t="s">
        <v>6</v>
      </c>
    </row>
    <row r="338" spans="1:4" x14ac:dyDescent="0.15">
      <c r="A338" t="s">
        <v>25241</v>
      </c>
      <c r="B338" s="1" t="s">
        <v>25242</v>
      </c>
      <c r="C338" s="1" t="s">
        <v>25243</v>
      </c>
      <c r="D338" t="s">
        <v>6</v>
      </c>
    </row>
    <row r="339" spans="1:4" x14ac:dyDescent="0.15">
      <c r="A339" t="s">
        <v>25244</v>
      </c>
      <c r="B339" s="1" t="s">
        <v>25245</v>
      </c>
      <c r="C339" s="1" t="s">
        <v>25246</v>
      </c>
      <c r="D339" t="s">
        <v>6</v>
      </c>
    </row>
    <row r="340" spans="1:4" x14ac:dyDescent="0.15">
      <c r="A340" t="s">
        <v>15987</v>
      </c>
      <c r="B340" s="1" t="s">
        <v>25247</v>
      </c>
      <c r="C340" s="1" t="s">
        <v>25248</v>
      </c>
      <c r="D340" t="s">
        <v>6</v>
      </c>
    </row>
    <row r="341" spans="1:4" x14ac:dyDescent="0.15">
      <c r="A341" t="s">
        <v>25249</v>
      </c>
      <c r="B341" s="1" t="s">
        <v>25250</v>
      </c>
      <c r="C341" s="1" t="s">
        <v>25251</v>
      </c>
      <c r="D341" t="s">
        <v>6</v>
      </c>
    </row>
    <row r="342" spans="1:4" x14ac:dyDescent="0.15">
      <c r="A342" t="s">
        <v>25252</v>
      </c>
      <c r="B342" s="1" t="s">
        <v>25253</v>
      </c>
      <c r="C342" s="1" t="s">
        <v>25254</v>
      </c>
      <c r="D342" t="s">
        <v>6</v>
      </c>
    </row>
    <row r="343" spans="1:4" x14ac:dyDescent="0.15">
      <c r="A343" t="s">
        <v>335</v>
      </c>
      <c r="B343" s="1" t="s">
        <v>25255</v>
      </c>
      <c r="C343" s="1" t="s">
        <v>25256</v>
      </c>
      <c r="D343" t="s">
        <v>6</v>
      </c>
    </row>
    <row r="344" spans="1:4" x14ac:dyDescent="0.15">
      <c r="A344" t="s">
        <v>25257</v>
      </c>
      <c r="B344" s="1" t="s">
        <v>25258</v>
      </c>
      <c r="C344" s="1" t="s">
        <v>25259</v>
      </c>
      <c r="D344" t="s">
        <v>6</v>
      </c>
    </row>
    <row r="345" spans="1:4" x14ac:dyDescent="0.15">
      <c r="A345" t="s">
        <v>18340</v>
      </c>
      <c r="B345" s="1" t="s">
        <v>25260</v>
      </c>
      <c r="C345" s="1" t="s">
        <v>25261</v>
      </c>
      <c r="D345" t="s">
        <v>6</v>
      </c>
    </row>
    <row r="346" spans="1:4" x14ac:dyDescent="0.15">
      <c r="A346" t="s">
        <v>25262</v>
      </c>
      <c r="B346" s="1" t="s">
        <v>25263</v>
      </c>
      <c r="C346" s="1" t="s">
        <v>25264</v>
      </c>
      <c r="D346" t="s">
        <v>6</v>
      </c>
    </row>
    <row r="347" spans="1:4" x14ac:dyDescent="0.15">
      <c r="A347" t="s">
        <v>25265</v>
      </c>
      <c r="B347" s="1" t="s">
        <v>25266</v>
      </c>
      <c r="C347" s="1" t="s">
        <v>25267</v>
      </c>
      <c r="D347" t="s">
        <v>6</v>
      </c>
    </row>
    <row r="348" spans="1:4" x14ac:dyDescent="0.15">
      <c r="A348" t="s">
        <v>23941</v>
      </c>
      <c r="B348" s="1" t="s">
        <v>25268</v>
      </c>
      <c r="C348" s="1" t="s">
        <v>25269</v>
      </c>
      <c r="D348" t="s">
        <v>6</v>
      </c>
    </row>
    <row r="349" spans="1:4" x14ac:dyDescent="0.15">
      <c r="A349" t="s">
        <v>7838</v>
      </c>
      <c r="B349" s="1" t="s">
        <v>25270</v>
      </c>
      <c r="C349" s="1" t="s">
        <v>25271</v>
      </c>
      <c r="D349" t="s">
        <v>6</v>
      </c>
    </row>
    <row r="350" spans="1:4" x14ac:dyDescent="0.15">
      <c r="A350" t="s">
        <v>25272</v>
      </c>
      <c r="B350" s="1" t="s">
        <v>25273</v>
      </c>
      <c r="C350" s="1" t="s">
        <v>25274</v>
      </c>
      <c r="D350" t="s">
        <v>6</v>
      </c>
    </row>
    <row r="351" spans="1:4" x14ac:dyDescent="0.15">
      <c r="A351" t="s">
        <v>25</v>
      </c>
      <c r="B351" s="1" t="s">
        <v>25275</v>
      </c>
      <c r="C351" s="1" t="s">
        <v>25276</v>
      </c>
      <c r="D351" t="s">
        <v>6</v>
      </c>
    </row>
    <row r="352" spans="1:4" x14ac:dyDescent="0.15">
      <c r="A352" t="s">
        <v>3884</v>
      </c>
      <c r="B352" s="1" t="s">
        <v>25277</v>
      </c>
      <c r="C352" s="1" t="s">
        <v>25278</v>
      </c>
      <c r="D352" t="s">
        <v>6</v>
      </c>
    </row>
    <row r="353" spans="1:4" x14ac:dyDescent="0.15">
      <c r="A353" t="s">
        <v>25279</v>
      </c>
      <c r="B353" s="1" t="s">
        <v>25280</v>
      </c>
      <c r="C353" s="1" t="s">
        <v>25281</v>
      </c>
      <c r="D353" t="s">
        <v>6</v>
      </c>
    </row>
    <row r="354" spans="1:4" x14ac:dyDescent="0.15">
      <c r="A354" t="s">
        <v>25282</v>
      </c>
      <c r="B354" s="1" t="s">
        <v>25283</v>
      </c>
      <c r="C354" s="1" t="s">
        <v>25284</v>
      </c>
      <c r="D354" t="s">
        <v>6</v>
      </c>
    </row>
    <row r="355" spans="1:4" x14ac:dyDescent="0.15">
      <c r="A355" t="s">
        <v>25285</v>
      </c>
      <c r="B355" s="1" t="s">
        <v>25286</v>
      </c>
      <c r="C355" s="1" t="s">
        <v>25287</v>
      </c>
      <c r="D355" t="s">
        <v>6</v>
      </c>
    </row>
    <row r="356" spans="1:4" x14ac:dyDescent="0.15">
      <c r="A356" t="s">
        <v>25288</v>
      </c>
      <c r="B356" s="1" t="s">
        <v>25289</v>
      </c>
      <c r="C356" s="1" t="s">
        <v>25290</v>
      </c>
      <c r="D356" t="s">
        <v>6</v>
      </c>
    </row>
    <row r="357" spans="1:4" x14ac:dyDescent="0.15">
      <c r="A357" t="s">
        <v>15804</v>
      </c>
      <c r="B357" s="1" t="s">
        <v>25291</v>
      </c>
      <c r="C357" s="1" t="s">
        <v>25292</v>
      </c>
      <c r="D357" t="s">
        <v>6</v>
      </c>
    </row>
    <row r="358" spans="1:4" x14ac:dyDescent="0.15">
      <c r="A358" t="s">
        <v>1014</v>
      </c>
      <c r="B358" s="1" t="s">
        <v>25293</v>
      </c>
      <c r="C358" s="1" t="s">
        <v>25294</v>
      </c>
      <c r="D358" t="s">
        <v>6</v>
      </c>
    </row>
    <row r="359" spans="1:4" x14ac:dyDescent="0.15">
      <c r="A359" t="s">
        <v>25295</v>
      </c>
      <c r="B359" s="1" t="s">
        <v>25296</v>
      </c>
      <c r="C359" s="1" t="s">
        <v>25297</v>
      </c>
      <c r="D359" t="s">
        <v>6</v>
      </c>
    </row>
    <row r="360" spans="1:4" x14ac:dyDescent="0.15">
      <c r="A360" t="s">
        <v>25298</v>
      </c>
      <c r="B360" s="1" t="s">
        <v>25299</v>
      </c>
      <c r="C360" s="1" t="s">
        <v>25300</v>
      </c>
      <c r="D360" t="s">
        <v>6</v>
      </c>
    </row>
    <row r="361" spans="1:4" x14ac:dyDescent="0.15">
      <c r="A361" t="s">
        <v>15862</v>
      </c>
      <c r="B361" s="1" t="s">
        <v>25301</v>
      </c>
      <c r="C361" s="1" t="s">
        <v>25302</v>
      </c>
      <c r="D361" t="s">
        <v>6</v>
      </c>
    </row>
    <row r="362" spans="1:4" x14ac:dyDescent="0.15">
      <c r="A362" t="s">
        <v>25303</v>
      </c>
      <c r="B362" s="1" t="s">
        <v>25304</v>
      </c>
      <c r="C362" s="1" t="s">
        <v>25305</v>
      </c>
      <c r="D362" t="s">
        <v>6</v>
      </c>
    </row>
    <row r="363" spans="1:4" x14ac:dyDescent="0.15">
      <c r="A363" t="s">
        <v>25306</v>
      </c>
      <c r="B363" s="1" t="s">
        <v>25307</v>
      </c>
      <c r="C363" s="1" t="s">
        <v>25308</v>
      </c>
      <c r="D363" t="s">
        <v>6</v>
      </c>
    </row>
    <row r="364" spans="1:4" x14ac:dyDescent="0.15">
      <c r="A364" t="s">
        <v>25309</v>
      </c>
      <c r="B364" s="1" t="s">
        <v>25310</v>
      </c>
      <c r="C364" s="1" t="s">
        <v>25311</v>
      </c>
      <c r="D364" t="s">
        <v>6</v>
      </c>
    </row>
    <row r="365" spans="1:4" x14ac:dyDescent="0.15">
      <c r="A365" t="s">
        <v>25312</v>
      </c>
      <c r="B365" s="1" t="s">
        <v>25313</v>
      </c>
      <c r="C365" s="1" t="s">
        <v>25314</v>
      </c>
      <c r="D365" t="s">
        <v>6</v>
      </c>
    </row>
    <row r="366" spans="1:4" x14ac:dyDescent="0.15">
      <c r="A366" t="s">
        <v>1175</v>
      </c>
      <c r="B366" s="1" t="s">
        <v>25315</v>
      </c>
      <c r="C366" s="1" t="s">
        <v>25316</v>
      </c>
      <c r="D366" t="s">
        <v>6</v>
      </c>
    </row>
    <row r="367" spans="1:4" x14ac:dyDescent="0.15">
      <c r="A367" t="s">
        <v>949</v>
      </c>
      <c r="B367" s="1" t="s">
        <v>25317</v>
      </c>
      <c r="C367" s="1" t="s">
        <v>25318</v>
      </c>
      <c r="D367" t="s">
        <v>6</v>
      </c>
    </row>
    <row r="368" spans="1:4" x14ac:dyDescent="0.15">
      <c r="A368" t="s">
        <v>25319</v>
      </c>
      <c r="B368" s="1" t="s">
        <v>25320</v>
      </c>
      <c r="C368" s="1" t="s">
        <v>25321</v>
      </c>
      <c r="D368" t="s">
        <v>6</v>
      </c>
    </row>
    <row r="369" spans="1:4" x14ac:dyDescent="0.15">
      <c r="A369" t="s">
        <v>25322</v>
      </c>
      <c r="B369" s="1" t="s">
        <v>25323</v>
      </c>
      <c r="C369" s="1" t="s">
        <v>25324</v>
      </c>
      <c r="D369" t="s">
        <v>6</v>
      </c>
    </row>
    <row r="370" spans="1:4" x14ac:dyDescent="0.15">
      <c r="A370" t="s">
        <v>10632</v>
      </c>
      <c r="B370" s="1" t="s">
        <v>25325</v>
      </c>
      <c r="C370" s="1" t="s">
        <v>25326</v>
      </c>
      <c r="D370" t="s">
        <v>6</v>
      </c>
    </row>
    <row r="371" spans="1:4" x14ac:dyDescent="0.15">
      <c r="A371" t="s">
        <v>25327</v>
      </c>
      <c r="B371" s="1" t="s">
        <v>25328</v>
      </c>
      <c r="C371" s="1" t="s">
        <v>25329</v>
      </c>
      <c r="D371" t="s">
        <v>6</v>
      </c>
    </row>
    <row r="372" spans="1:4" x14ac:dyDescent="0.15">
      <c r="A372" t="s">
        <v>25330</v>
      </c>
      <c r="B372" s="1" t="s">
        <v>25331</v>
      </c>
      <c r="C372" s="1" t="s">
        <v>25332</v>
      </c>
      <c r="D372" t="s">
        <v>6</v>
      </c>
    </row>
    <row r="373" spans="1:4" x14ac:dyDescent="0.15">
      <c r="A373" t="s">
        <v>25333</v>
      </c>
      <c r="B373" s="1" t="s">
        <v>25334</v>
      </c>
      <c r="C373" s="1" t="s">
        <v>25335</v>
      </c>
      <c r="D373" t="s">
        <v>6</v>
      </c>
    </row>
    <row r="374" spans="1:4" x14ac:dyDescent="0.15">
      <c r="A374" t="s">
        <v>3069</v>
      </c>
      <c r="B374" s="1" t="s">
        <v>25336</v>
      </c>
      <c r="C374" s="1" t="s">
        <v>25337</v>
      </c>
      <c r="D374" t="s">
        <v>6</v>
      </c>
    </row>
    <row r="375" spans="1:4" x14ac:dyDescent="0.15">
      <c r="A375" t="s">
        <v>1130</v>
      </c>
      <c r="B375" s="1" t="s">
        <v>25338</v>
      </c>
      <c r="C375" s="1" t="s">
        <v>25339</v>
      </c>
      <c r="D375" t="s">
        <v>6</v>
      </c>
    </row>
    <row r="376" spans="1:4" x14ac:dyDescent="0.15">
      <c r="A376" t="s">
        <v>25340</v>
      </c>
      <c r="B376" s="1" t="s">
        <v>25341</v>
      </c>
      <c r="C376" s="1" t="s">
        <v>25342</v>
      </c>
      <c r="D376" t="s">
        <v>6</v>
      </c>
    </row>
    <row r="377" spans="1:4" x14ac:dyDescent="0.15">
      <c r="A377" t="s">
        <v>106</v>
      </c>
      <c r="B377" s="1" t="s">
        <v>25343</v>
      </c>
      <c r="C377" s="1" t="s">
        <v>25344</v>
      </c>
      <c r="D377" t="s">
        <v>6</v>
      </c>
    </row>
    <row r="378" spans="1:4" x14ac:dyDescent="0.15">
      <c r="A378" t="s">
        <v>25345</v>
      </c>
      <c r="B378" s="1" t="s">
        <v>25346</v>
      </c>
      <c r="C378" s="1" t="s">
        <v>25347</v>
      </c>
      <c r="D378" t="s">
        <v>6</v>
      </c>
    </row>
    <row r="379" spans="1:4" x14ac:dyDescent="0.15">
      <c r="A379" t="s">
        <v>10868</v>
      </c>
      <c r="B379" s="1" t="s">
        <v>25348</v>
      </c>
      <c r="C379" s="1" t="s">
        <v>25349</v>
      </c>
      <c r="D379" t="s">
        <v>6</v>
      </c>
    </row>
    <row r="380" spans="1:4" x14ac:dyDescent="0.15">
      <c r="A380" t="s">
        <v>25350</v>
      </c>
      <c r="B380" s="1" t="s">
        <v>25351</v>
      </c>
      <c r="C380" s="1" t="s">
        <v>25352</v>
      </c>
      <c r="D380" t="s">
        <v>6</v>
      </c>
    </row>
    <row r="381" spans="1:4" x14ac:dyDescent="0.15">
      <c r="A381" t="s">
        <v>25353</v>
      </c>
      <c r="B381" s="1" t="s">
        <v>25354</v>
      </c>
      <c r="C381" s="1" t="s">
        <v>25355</v>
      </c>
      <c r="D381" t="s">
        <v>6</v>
      </c>
    </row>
    <row r="382" spans="1:4" x14ac:dyDescent="0.15">
      <c r="A382" t="s">
        <v>25356</v>
      </c>
      <c r="B382" s="1" t="s">
        <v>25357</v>
      </c>
      <c r="C382" s="1" t="s">
        <v>25358</v>
      </c>
      <c r="D382" t="s">
        <v>6</v>
      </c>
    </row>
    <row r="383" spans="1:4" x14ac:dyDescent="0.15">
      <c r="A383" t="s">
        <v>25359</v>
      </c>
      <c r="B383" s="1" t="s">
        <v>25360</v>
      </c>
      <c r="C383" s="1" t="s">
        <v>25361</v>
      </c>
      <c r="D383" t="s">
        <v>6</v>
      </c>
    </row>
    <row r="384" spans="1:4" x14ac:dyDescent="0.15">
      <c r="A384" t="s">
        <v>25362</v>
      </c>
      <c r="B384" s="1" t="s">
        <v>25363</v>
      </c>
      <c r="C384" s="1" t="s">
        <v>25364</v>
      </c>
      <c r="D384" t="s">
        <v>6</v>
      </c>
    </row>
    <row r="385" spans="1:4" x14ac:dyDescent="0.15">
      <c r="A385" t="s">
        <v>25365</v>
      </c>
      <c r="B385" s="1" t="s">
        <v>25366</v>
      </c>
      <c r="C385" s="1" t="s">
        <v>25367</v>
      </c>
      <c r="D385" t="s">
        <v>6</v>
      </c>
    </row>
    <row r="386" spans="1:4" x14ac:dyDescent="0.15">
      <c r="A386" t="s">
        <v>289</v>
      </c>
      <c r="B386" s="1" t="s">
        <v>25368</v>
      </c>
      <c r="C386" s="1" t="s">
        <v>25369</v>
      </c>
      <c r="D386" t="s">
        <v>6</v>
      </c>
    </row>
    <row r="387" spans="1:4" x14ac:dyDescent="0.15">
      <c r="A387" t="s">
        <v>25370</v>
      </c>
      <c r="B387" s="1" t="s">
        <v>25371</v>
      </c>
      <c r="C387" s="1" t="s">
        <v>25372</v>
      </c>
      <c r="D387" t="s">
        <v>6</v>
      </c>
    </row>
    <row r="388" spans="1:4" x14ac:dyDescent="0.15">
      <c r="A388" t="s">
        <v>22765</v>
      </c>
      <c r="B388" s="1" t="s">
        <v>25373</v>
      </c>
      <c r="C388" s="1" t="s">
        <v>25374</v>
      </c>
      <c r="D388" t="s">
        <v>6</v>
      </c>
    </row>
    <row r="389" spans="1:4" x14ac:dyDescent="0.15">
      <c r="A389" t="s">
        <v>25375</v>
      </c>
      <c r="B389" s="1" t="s">
        <v>25376</v>
      </c>
      <c r="C389" s="1" t="s">
        <v>25377</v>
      </c>
      <c r="D389" t="s">
        <v>6</v>
      </c>
    </row>
    <row r="390" spans="1:4" x14ac:dyDescent="0.15">
      <c r="A390" t="s">
        <v>9931</v>
      </c>
      <c r="B390" s="1" t="s">
        <v>25378</v>
      </c>
      <c r="C390" s="1" t="s">
        <v>25379</v>
      </c>
      <c r="D390" t="s">
        <v>6</v>
      </c>
    </row>
    <row r="391" spans="1:4" x14ac:dyDescent="0.15">
      <c r="A391" t="s">
        <v>21114</v>
      </c>
      <c r="B391" s="1" t="s">
        <v>25380</v>
      </c>
      <c r="C391" s="1" t="s">
        <v>25381</v>
      </c>
      <c r="D391" t="s">
        <v>6</v>
      </c>
    </row>
    <row r="392" spans="1:4" x14ac:dyDescent="0.15">
      <c r="A392" t="s">
        <v>11651</v>
      </c>
      <c r="B392" s="1" t="s">
        <v>25382</v>
      </c>
      <c r="C392" s="1" t="s">
        <v>25383</v>
      </c>
      <c r="D392" t="s">
        <v>6</v>
      </c>
    </row>
    <row r="393" spans="1:4" x14ac:dyDescent="0.15">
      <c r="A393" t="s">
        <v>25384</v>
      </c>
      <c r="B393" s="1" t="s">
        <v>25385</v>
      </c>
      <c r="C393" s="1" t="s">
        <v>25386</v>
      </c>
      <c r="D393" t="s">
        <v>6</v>
      </c>
    </row>
    <row r="394" spans="1:4" x14ac:dyDescent="0.15">
      <c r="A394" t="s">
        <v>25387</v>
      </c>
      <c r="B394" s="1" t="s">
        <v>25388</v>
      </c>
      <c r="C394" s="1" t="s">
        <v>25389</v>
      </c>
      <c r="D394" t="s">
        <v>6</v>
      </c>
    </row>
    <row r="395" spans="1:4" x14ac:dyDescent="0.15">
      <c r="A395" t="s">
        <v>18284</v>
      </c>
      <c r="B395" s="1" t="s">
        <v>25390</v>
      </c>
      <c r="C395" s="1" t="s">
        <v>25391</v>
      </c>
      <c r="D395" t="s">
        <v>6</v>
      </c>
    </row>
    <row r="396" spans="1:4" x14ac:dyDescent="0.15">
      <c r="A396" t="s">
        <v>25392</v>
      </c>
      <c r="B396" s="1" t="s">
        <v>25393</v>
      </c>
      <c r="C396" s="1" t="s">
        <v>25394</v>
      </c>
      <c r="D396" t="s">
        <v>6</v>
      </c>
    </row>
    <row r="397" spans="1:4" x14ac:dyDescent="0.15">
      <c r="A397" t="s">
        <v>25395</v>
      </c>
      <c r="B397" s="1" t="s">
        <v>25396</v>
      </c>
      <c r="C397" s="1" t="s">
        <v>25397</v>
      </c>
      <c r="D397" t="s">
        <v>6</v>
      </c>
    </row>
    <row r="398" spans="1:4" x14ac:dyDescent="0.15">
      <c r="A398" t="s">
        <v>15877</v>
      </c>
      <c r="B398" s="1" t="s">
        <v>25398</v>
      </c>
      <c r="C398" s="1" t="s">
        <v>25399</v>
      </c>
      <c r="D398" t="s">
        <v>6</v>
      </c>
    </row>
    <row r="399" spans="1:4" x14ac:dyDescent="0.15">
      <c r="A399" t="s">
        <v>16063</v>
      </c>
      <c r="B399" s="1" t="s">
        <v>25400</v>
      </c>
      <c r="C399" s="1" t="s">
        <v>25401</v>
      </c>
      <c r="D399" t="s">
        <v>6</v>
      </c>
    </row>
    <row r="400" spans="1:4" x14ac:dyDescent="0.15">
      <c r="A400" t="s">
        <v>15851</v>
      </c>
      <c r="B400" s="1" t="s">
        <v>25402</v>
      </c>
      <c r="C400" s="1" t="s">
        <v>25403</v>
      </c>
      <c r="D400" t="s">
        <v>6</v>
      </c>
    </row>
    <row r="401" spans="1:4" x14ac:dyDescent="0.15">
      <c r="A401" t="s">
        <v>25404</v>
      </c>
      <c r="B401" s="1" t="s">
        <v>25405</v>
      </c>
      <c r="C401" s="1" t="s">
        <v>25406</v>
      </c>
      <c r="D401" t="s">
        <v>6</v>
      </c>
    </row>
    <row r="402" spans="1:4" x14ac:dyDescent="0.15">
      <c r="A402" t="s">
        <v>8730</v>
      </c>
      <c r="B402" s="1" t="s">
        <v>25407</v>
      </c>
      <c r="C402" s="1" t="s">
        <v>25408</v>
      </c>
      <c r="D402" t="s">
        <v>6</v>
      </c>
    </row>
    <row r="403" spans="1:4" x14ac:dyDescent="0.15">
      <c r="A403" t="s">
        <v>18196</v>
      </c>
      <c r="B403" s="1" t="s">
        <v>25409</v>
      </c>
      <c r="C403" s="1" t="s">
        <v>25410</v>
      </c>
      <c r="D403" t="s">
        <v>6</v>
      </c>
    </row>
    <row r="404" spans="1:4" x14ac:dyDescent="0.15">
      <c r="A404" t="s">
        <v>578</v>
      </c>
      <c r="B404" s="1" t="s">
        <v>25411</v>
      </c>
      <c r="C404" s="1" t="s">
        <v>25412</v>
      </c>
      <c r="D404" t="s">
        <v>6</v>
      </c>
    </row>
    <row r="405" spans="1:4" x14ac:dyDescent="0.15">
      <c r="A405" t="s">
        <v>25413</v>
      </c>
      <c r="B405" s="1" t="s">
        <v>25414</v>
      </c>
      <c r="C405" s="1" t="s">
        <v>25415</v>
      </c>
      <c r="D405" t="s">
        <v>6</v>
      </c>
    </row>
    <row r="406" spans="1:4" x14ac:dyDescent="0.15">
      <c r="A406" t="s">
        <v>18368</v>
      </c>
      <c r="B406" s="1" t="s">
        <v>25416</v>
      </c>
      <c r="C406" s="1" t="s">
        <v>25417</v>
      </c>
      <c r="D406" t="s">
        <v>6</v>
      </c>
    </row>
    <row r="407" spans="1:4" x14ac:dyDescent="0.15">
      <c r="A407" t="s">
        <v>25418</v>
      </c>
      <c r="B407" s="1" t="s">
        <v>25419</v>
      </c>
      <c r="C407" s="1" t="s">
        <v>25420</v>
      </c>
      <c r="D407" t="s">
        <v>6</v>
      </c>
    </row>
    <row r="408" spans="1:4" x14ac:dyDescent="0.15">
      <c r="A408" t="s">
        <v>25421</v>
      </c>
      <c r="B408" s="1" t="s">
        <v>25422</v>
      </c>
      <c r="C408" s="1" t="s">
        <v>25423</v>
      </c>
      <c r="D408" t="s">
        <v>6</v>
      </c>
    </row>
    <row r="409" spans="1:4" x14ac:dyDescent="0.15">
      <c r="A409" t="s">
        <v>25424</v>
      </c>
      <c r="B409" s="1" t="s">
        <v>25425</v>
      </c>
      <c r="C409" s="1" t="s">
        <v>25426</v>
      </c>
      <c r="D409" t="s">
        <v>6</v>
      </c>
    </row>
    <row r="410" spans="1:4" x14ac:dyDescent="0.15">
      <c r="A410" t="s">
        <v>25427</v>
      </c>
      <c r="B410" s="1" t="s">
        <v>25428</v>
      </c>
      <c r="C410" s="1" t="s">
        <v>25429</v>
      </c>
      <c r="D410" t="s">
        <v>6</v>
      </c>
    </row>
    <row r="411" spans="1:4" x14ac:dyDescent="0.15">
      <c r="A411" t="s">
        <v>25430</v>
      </c>
      <c r="B411" s="1" t="s">
        <v>25431</v>
      </c>
      <c r="C411" s="1" t="s">
        <v>25432</v>
      </c>
      <c r="D411" t="s">
        <v>6</v>
      </c>
    </row>
    <row r="412" spans="1:4" x14ac:dyDescent="0.15">
      <c r="A412" t="s">
        <v>23516</v>
      </c>
      <c r="B412" s="1" t="s">
        <v>25433</v>
      </c>
      <c r="C412" s="1" t="s">
        <v>25434</v>
      </c>
      <c r="D412" t="s">
        <v>6</v>
      </c>
    </row>
    <row r="413" spans="1:4" x14ac:dyDescent="0.15">
      <c r="A413" t="s">
        <v>25435</v>
      </c>
      <c r="B413" s="1" t="s">
        <v>25436</v>
      </c>
      <c r="C413" s="1" t="s">
        <v>25437</v>
      </c>
      <c r="D413" t="s">
        <v>6</v>
      </c>
    </row>
    <row r="414" spans="1:4" x14ac:dyDescent="0.15">
      <c r="A414" t="s">
        <v>357</v>
      </c>
      <c r="B414" s="1" t="s">
        <v>25438</v>
      </c>
      <c r="C414" s="1" t="s">
        <v>25439</v>
      </c>
      <c r="D414" t="s">
        <v>6</v>
      </c>
    </row>
    <row r="415" spans="1:4" x14ac:dyDescent="0.15">
      <c r="A415" t="s">
        <v>18101</v>
      </c>
      <c r="B415" s="1" t="s">
        <v>25440</v>
      </c>
      <c r="C415" s="1" t="s">
        <v>25441</v>
      </c>
      <c r="D415" t="s">
        <v>6</v>
      </c>
    </row>
    <row r="416" spans="1:4" x14ac:dyDescent="0.15">
      <c r="A416" t="s">
        <v>25442</v>
      </c>
      <c r="B416" s="1" t="s">
        <v>25443</v>
      </c>
      <c r="C416" s="1" t="s">
        <v>25444</v>
      </c>
      <c r="D416" t="s">
        <v>6</v>
      </c>
    </row>
    <row r="417" spans="1:4" x14ac:dyDescent="0.15">
      <c r="A417" t="s">
        <v>25445</v>
      </c>
      <c r="B417" s="1" t="s">
        <v>25446</v>
      </c>
      <c r="C417" s="1" t="s">
        <v>25447</v>
      </c>
      <c r="D417" t="s">
        <v>6</v>
      </c>
    </row>
    <row r="418" spans="1:4" x14ac:dyDescent="0.15">
      <c r="A418" t="s">
        <v>15758</v>
      </c>
      <c r="B418" s="1" t="s">
        <v>25448</v>
      </c>
      <c r="C418" s="1" t="s">
        <v>25449</v>
      </c>
      <c r="D418" t="s">
        <v>6</v>
      </c>
    </row>
    <row r="419" spans="1:4" x14ac:dyDescent="0.15">
      <c r="A419" t="s">
        <v>23342</v>
      </c>
      <c r="B419" s="1" t="s">
        <v>25450</v>
      </c>
      <c r="C419" s="1" t="s">
        <v>25451</v>
      </c>
      <c r="D419" t="s">
        <v>6</v>
      </c>
    </row>
    <row r="420" spans="1:4" x14ac:dyDescent="0.15">
      <c r="A420" t="s">
        <v>3284</v>
      </c>
      <c r="B420" s="1" t="s">
        <v>25452</v>
      </c>
      <c r="C420" s="1" t="s">
        <v>25453</v>
      </c>
      <c r="D420" t="s">
        <v>6</v>
      </c>
    </row>
    <row r="421" spans="1:4" x14ac:dyDescent="0.15">
      <c r="A421" t="s">
        <v>25454</v>
      </c>
      <c r="B421" s="1" t="s">
        <v>25455</v>
      </c>
      <c r="C421" s="1" t="s">
        <v>25456</v>
      </c>
      <c r="D421" t="s">
        <v>6</v>
      </c>
    </row>
    <row r="422" spans="1:4" x14ac:dyDescent="0.15">
      <c r="A422" t="s">
        <v>25457</v>
      </c>
      <c r="B422" s="1" t="s">
        <v>25458</v>
      </c>
      <c r="C422" s="1" t="s">
        <v>25459</v>
      </c>
      <c r="D422" t="s">
        <v>6</v>
      </c>
    </row>
    <row r="423" spans="1:4" x14ac:dyDescent="0.15">
      <c r="A423" t="s">
        <v>25460</v>
      </c>
      <c r="B423" s="1" t="s">
        <v>25461</v>
      </c>
      <c r="C423" s="1" t="s">
        <v>25462</v>
      </c>
      <c r="D423" t="s">
        <v>6</v>
      </c>
    </row>
    <row r="424" spans="1:4" x14ac:dyDescent="0.15">
      <c r="A424" t="s">
        <v>25463</v>
      </c>
      <c r="B424" s="1" t="s">
        <v>25464</v>
      </c>
      <c r="C424" s="1" t="s">
        <v>25465</v>
      </c>
      <c r="D424" t="s">
        <v>6</v>
      </c>
    </row>
    <row r="425" spans="1:4" x14ac:dyDescent="0.15">
      <c r="A425" t="s">
        <v>373</v>
      </c>
      <c r="B425" s="1" t="s">
        <v>25466</v>
      </c>
      <c r="C425" s="1" t="s">
        <v>25467</v>
      </c>
      <c r="D425" t="s">
        <v>6</v>
      </c>
    </row>
    <row r="426" spans="1:4" x14ac:dyDescent="0.15">
      <c r="A426" t="s">
        <v>25468</v>
      </c>
      <c r="B426" s="1" t="s">
        <v>25469</v>
      </c>
      <c r="C426" s="1" t="s">
        <v>25470</v>
      </c>
      <c r="D426" t="s">
        <v>6</v>
      </c>
    </row>
    <row r="427" spans="1:4" x14ac:dyDescent="0.15">
      <c r="A427" t="s">
        <v>25471</v>
      </c>
      <c r="B427" s="1" t="s">
        <v>25472</v>
      </c>
      <c r="C427" s="1" t="s">
        <v>25473</v>
      </c>
      <c r="D427" t="s">
        <v>6</v>
      </c>
    </row>
    <row r="428" spans="1:4" x14ac:dyDescent="0.15">
      <c r="A428" t="s">
        <v>25474</v>
      </c>
      <c r="B428" s="1" t="s">
        <v>25475</v>
      </c>
      <c r="C428" s="1" t="s">
        <v>25476</v>
      </c>
      <c r="D428" t="s">
        <v>6</v>
      </c>
    </row>
    <row r="429" spans="1:4" x14ac:dyDescent="0.15">
      <c r="A429" t="s">
        <v>16755</v>
      </c>
      <c r="B429" s="1" t="s">
        <v>25477</v>
      </c>
      <c r="C429" s="1" t="s">
        <v>25478</v>
      </c>
      <c r="D429" t="s">
        <v>6</v>
      </c>
    </row>
    <row r="430" spans="1:4" x14ac:dyDescent="0.15">
      <c r="A430" t="s">
        <v>25479</v>
      </c>
      <c r="B430" s="1" t="s">
        <v>25480</v>
      </c>
      <c r="C430" s="1" t="s">
        <v>25481</v>
      </c>
      <c r="D430" t="s">
        <v>6</v>
      </c>
    </row>
    <row r="431" spans="1:4" x14ac:dyDescent="0.15">
      <c r="A431" t="s">
        <v>15424</v>
      </c>
      <c r="B431" s="1" t="s">
        <v>25482</v>
      </c>
      <c r="C431" s="1" t="s">
        <v>25483</v>
      </c>
      <c r="D431" t="s">
        <v>6</v>
      </c>
    </row>
    <row r="432" spans="1:4" x14ac:dyDescent="0.15">
      <c r="A432" t="s">
        <v>22786</v>
      </c>
      <c r="B432" s="1" t="s">
        <v>25484</v>
      </c>
      <c r="C432" s="1" t="s">
        <v>25485</v>
      </c>
      <c r="D432" t="s">
        <v>6</v>
      </c>
    </row>
    <row r="433" spans="1:4" x14ac:dyDescent="0.15">
      <c r="A433" t="s">
        <v>16264</v>
      </c>
      <c r="B433" s="1" t="s">
        <v>25486</v>
      </c>
      <c r="C433" s="1" t="s">
        <v>25487</v>
      </c>
      <c r="D433" t="s">
        <v>6</v>
      </c>
    </row>
    <row r="434" spans="1:4" x14ac:dyDescent="0.15">
      <c r="A434" t="s">
        <v>25488</v>
      </c>
      <c r="B434" s="1" t="s">
        <v>25489</v>
      </c>
      <c r="C434" s="1" t="s">
        <v>25490</v>
      </c>
      <c r="D434" t="s">
        <v>6</v>
      </c>
    </row>
    <row r="435" spans="1:4" x14ac:dyDescent="0.15">
      <c r="A435" t="s">
        <v>25491</v>
      </c>
      <c r="B435" s="1" t="s">
        <v>25492</v>
      </c>
      <c r="C435" s="1" t="s">
        <v>25493</v>
      </c>
      <c r="D435" t="s">
        <v>6</v>
      </c>
    </row>
    <row r="436" spans="1:4" x14ac:dyDescent="0.15">
      <c r="A436" t="s">
        <v>18346</v>
      </c>
      <c r="B436" s="1" t="s">
        <v>25494</v>
      </c>
      <c r="C436" s="1" t="s">
        <v>25495</v>
      </c>
      <c r="D436" t="s">
        <v>6</v>
      </c>
    </row>
    <row r="437" spans="1:4" x14ac:dyDescent="0.15">
      <c r="A437" t="s">
        <v>11497</v>
      </c>
      <c r="B437" s="1" t="s">
        <v>25496</v>
      </c>
      <c r="C437" s="1" t="s">
        <v>25497</v>
      </c>
      <c r="D437" t="s">
        <v>6</v>
      </c>
    </row>
    <row r="438" spans="1:4" x14ac:dyDescent="0.15">
      <c r="A438" t="s">
        <v>25498</v>
      </c>
      <c r="B438" s="1" t="s">
        <v>25499</v>
      </c>
      <c r="C438" s="1" t="s">
        <v>25500</v>
      </c>
      <c r="D438" t="s">
        <v>6</v>
      </c>
    </row>
    <row r="439" spans="1:4" x14ac:dyDescent="0.15">
      <c r="A439" t="s">
        <v>25501</v>
      </c>
      <c r="B439" s="1" t="s">
        <v>25502</v>
      </c>
      <c r="C439" s="1" t="s">
        <v>25503</v>
      </c>
      <c r="D439" t="s">
        <v>6</v>
      </c>
    </row>
    <row r="440" spans="1:4" x14ac:dyDescent="0.15">
      <c r="A440" t="s">
        <v>6265</v>
      </c>
      <c r="B440" s="1" t="s">
        <v>25504</v>
      </c>
      <c r="C440" s="1" t="s">
        <v>25505</v>
      </c>
      <c r="D440" t="s">
        <v>6</v>
      </c>
    </row>
    <row r="441" spans="1:4" x14ac:dyDescent="0.15">
      <c r="A441" t="s">
        <v>10447</v>
      </c>
      <c r="B441" s="1" t="s">
        <v>25506</v>
      </c>
      <c r="C441" s="1" t="s">
        <v>25507</v>
      </c>
      <c r="D441" t="s">
        <v>6</v>
      </c>
    </row>
    <row r="442" spans="1:4" x14ac:dyDescent="0.15">
      <c r="A442" t="s">
        <v>25508</v>
      </c>
      <c r="B442" s="1" t="s">
        <v>25509</v>
      </c>
      <c r="C442" s="1" t="s">
        <v>25510</v>
      </c>
      <c r="D442" t="s">
        <v>6</v>
      </c>
    </row>
    <row r="443" spans="1:4" x14ac:dyDescent="0.15">
      <c r="A443" t="s">
        <v>25511</v>
      </c>
      <c r="B443" s="1" t="s">
        <v>25512</v>
      </c>
      <c r="C443" s="1" t="s">
        <v>25513</v>
      </c>
      <c r="D443" t="s">
        <v>6</v>
      </c>
    </row>
    <row r="444" spans="1:4" x14ac:dyDescent="0.15">
      <c r="A444" t="s">
        <v>17895</v>
      </c>
      <c r="B444" s="1" t="s">
        <v>25514</v>
      </c>
      <c r="C444" s="1" t="s">
        <v>25515</v>
      </c>
      <c r="D444" t="s">
        <v>6</v>
      </c>
    </row>
    <row r="445" spans="1:4" x14ac:dyDescent="0.15">
      <c r="A445" t="s">
        <v>25516</v>
      </c>
      <c r="B445" s="1" t="s">
        <v>25517</v>
      </c>
      <c r="C445" s="1" t="s">
        <v>25518</v>
      </c>
      <c r="D445" t="s">
        <v>6</v>
      </c>
    </row>
    <row r="446" spans="1:4" x14ac:dyDescent="0.15">
      <c r="A446" t="s">
        <v>19128</v>
      </c>
      <c r="B446" s="1" t="s">
        <v>25519</v>
      </c>
      <c r="C446" s="1" t="s">
        <v>25520</v>
      </c>
      <c r="D446" t="s">
        <v>6</v>
      </c>
    </row>
    <row r="447" spans="1:4" x14ac:dyDescent="0.15">
      <c r="A447" t="s">
        <v>25521</v>
      </c>
      <c r="B447" s="1" t="s">
        <v>25522</v>
      </c>
      <c r="C447" s="1" t="s">
        <v>25523</v>
      </c>
      <c r="D447" t="s">
        <v>6</v>
      </c>
    </row>
    <row r="448" spans="1:4" x14ac:dyDescent="0.15">
      <c r="A448" t="s">
        <v>19157</v>
      </c>
      <c r="B448" s="1" t="s">
        <v>25524</v>
      </c>
      <c r="C448" s="1" t="s">
        <v>25525</v>
      </c>
      <c r="D448" t="s">
        <v>6</v>
      </c>
    </row>
    <row r="449" spans="1:4" x14ac:dyDescent="0.15">
      <c r="A449" t="s">
        <v>25526</v>
      </c>
      <c r="B449" s="1" t="s">
        <v>25527</v>
      </c>
      <c r="C449" s="1" t="s">
        <v>25528</v>
      </c>
      <c r="D449" t="s">
        <v>6</v>
      </c>
    </row>
    <row r="450" spans="1:4" x14ac:dyDescent="0.15">
      <c r="A450" t="s">
        <v>25529</v>
      </c>
      <c r="B450" s="1" t="s">
        <v>25530</v>
      </c>
      <c r="C450" s="1" t="s">
        <v>25531</v>
      </c>
      <c r="D450" t="s">
        <v>6</v>
      </c>
    </row>
    <row r="451" spans="1:4" x14ac:dyDescent="0.15">
      <c r="A451" t="s">
        <v>23877</v>
      </c>
      <c r="B451" s="1" t="s">
        <v>25532</v>
      </c>
      <c r="C451" s="1" t="s">
        <v>25533</v>
      </c>
      <c r="D451" t="s">
        <v>6</v>
      </c>
    </row>
    <row r="452" spans="1:4" x14ac:dyDescent="0.15">
      <c r="A452" t="s">
        <v>22487</v>
      </c>
      <c r="B452" s="1" t="s">
        <v>25534</v>
      </c>
      <c r="C452" s="1" t="s">
        <v>25535</v>
      </c>
      <c r="D452" t="s">
        <v>6</v>
      </c>
    </row>
    <row r="453" spans="1:4" x14ac:dyDescent="0.15">
      <c r="A453" t="s">
        <v>25536</v>
      </c>
      <c r="B453" s="1" t="s">
        <v>25537</v>
      </c>
      <c r="C453" s="1" t="s">
        <v>25538</v>
      </c>
      <c r="D453" t="s">
        <v>6</v>
      </c>
    </row>
    <row r="454" spans="1:4" x14ac:dyDescent="0.15">
      <c r="A454" t="s">
        <v>18418</v>
      </c>
      <c r="B454" s="1" t="s">
        <v>25539</v>
      </c>
      <c r="C454" s="1" t="s">
        <v>25540</v>
      </c>
      <c r="D454" t="s">
        <v>6</v>
      </c>
    </row>
    <row r="455" spans="1:4" x14ac:dyDescent="0.15">
      <c r="A455" t="s">
        <v>2438</v>
      </c>
      <c r="B455" s="1" t="s">
        <v>25541</v>
      </c>
      <c r="C455" s="1" t="s">
        <v>25542</v>
      </c>
      <c r="D455" t="s">
        <v>6</v>
      </c>
    </row>
    <row r="456" spans="1:4" x14ac:dyDescent="0.15">
      <c r="A456" t="s">
        <v>25543</v>
      </c>
      <c r="B456" s="1" t="s">
        <v>25544</v>
      </c>
      <c r="C456" s="1" t="s">
        <v>25545</v>
      </c>
      <c r="D456" t="s">
        <v>6</v>
      </c>
    </row>
    <row r="457" spans="1:4" x14ac:dyDescent="0.15">
      <c r="A457" t="s">
        <v>25546</v>
      </c>
      <c r="B457" s="1" t="s">
        <v>25547</v>
      </c>
      <c r="C457" s="1" t="s">
        <v>25548</v>
      </c>
      <c r="D457" t="s">
        <v>6</v>
      </c>
    </row>
    <row r="458" spans="1:4" x14ac:dyDescent="0.15">
      <c r="A458" t="s">
        <v>11320</v>
      </c>
      <c r="B458" s="1" t="s">
        <v>25549</v>
      </c>
      <c r="C458" s="1" t="s">
        <v>25550</v>
      </c>
      <c r="D458" t="s">
        <v>6</v>
      </c>
    </row>
    <row r="459" spans="1:4" x14ac:dyDescent="0.15">
      <c r="A459" t="s">
        <v>25551</v>
      </c>
      <c r="B459" s="1" t="s">
        <v>25552</v>
      </c>
      <c r="C459" s="1" t="s">
        <v>25553</v>
      </c>
      <c r="D459" t="s">
        <v>6</v>
      </c>
    </row>
    <row r="460" spans="1:4" x14ac:dyDescent="0.15">
      <c r="A460" t="s">
        <v>3601</v>
      </c>
      <c r="B460" s="1" t="s">
        <v>25554</v>
      </c>
      <c r="C460" s="1" t="s">
        <v>25555</v>
      </c>
      <c r="D460" t="s">
        <v>6</v>
      </c>
    </row>
    <row r="461" spans="1:4" x14ac:dyDescent="0.15">
      <c r="A461" t="s">
        <v>25556</v>
      </c>
      <c r="B461" s="1" t="s">
        <v>25557</v>
      </c>
      <c r="C461" s="1" t="s">
        <v>25558</v>
      </c>
      <c r="D461" t="s">
        <v>6</v>
      </c>
    </row>
    <row r="462" spans="1:4" x14ac:dyDescent="0.15">
      <c r="A462" t="s">
        <v>25559</v>
      </c>
      <c r="B462" s="1" t="s">
        <v>25560</v>
      </c>
      <c r="C462" s="1" t="s">
        <v>25561</v>
      </c>
      <c r="D462" t="s">
        <v>6</v>
      </c>
    </row>
    <row r="463" spans="1:4" x14ac:dyDescent="0.15">
      <c r="A463" t="s">
        <v>25562</v>
      </c>
      <c r="B463" s="1" t="s">
        <v>25563</v>
      </c>
      <c r="C463" s="1" t="s">
        <v>25564</v>
      </c>
      <c r="D463" t="s">
        <v>6</v>
      </c>
    </row>
    <row r="464" spans="1:4" x14ac:dyDescent="0.15">
      <c r="A464" t="s">
        <v>20286</v>
      </c>
      <c r="B464" s="1" t="s">
        <v>25565</v>
      </c>
      <c r="C464" s="1" t="s">
        <v>25566</v>
      </c>
      <c r="D464" t="s">
        <v>6</v>
      </c>
    </row>
    <row r="465" spans="1:4" x14ac:dyDescent="0.15">
      <c r="A465" t="s">
        <v>24339</v>
      </c>
      <c r="B465" s="1" t="s">
        <v>25567</v>
      </c>
      <c r="C465" s="1" t="s">
        <v>25568</v>
      </c>
      <c r="D465" t="s">
        <v>6</v>
      </c>
    </row>
    <row r="466" spans="1:4" x14ac:dyDescent="0.15">
      <c r="A466" t="s">
        <v>25569</v>
      </c>
      <c r="B466" s="1" t="s">
        <v>25570</v>
      </c>
      <c r="C466" s="1" t="s">
        <v>25571</v>
      </c>
      <c r="D466" t="s">
        <v>6</v>
      </c>
    </row>
    <row r="467" spans="1:4" x14ac:dyDescent="0.15">
      <c r="A467" t="s">
        <v>1649</v>
      </c>
      <c r="B467" s="1" t="s">
        <v>25572</v>
      </c>
      <c r="C467" s="1" t="s">
        <v>25573</v>
      </c>
      <c r="D467" t="s">
        <v>6</v>
      </c>
    </row>
    <row r="468" spans="1:4" x14ac:dyDescent="0.15">
      <c r="A468" t="s">
        <v>25574</v>
      </c>
      <c r="B468" s="1" t="s">
        <v>25575</v>
      </c>
      <c r="C468" s="1" t="s">
        <v>25576</v>
      </c>
      <c r="D468" t="s">
        <v>6</v>
      </c>
    </row>
    <row r="469" spans="1:4" x14ac:dyDescent="0.15">
      <c r="A469" t="s">
        <v>15665</v>
      </c>
      <c r="B469" s="1" t="s">
        <v>25577</v>
      </c>
      <c r="C469" s="1" t="s">
        <v>25578</v>
      </c>
      <c r="D469" t="s">
        <v>6</v>
      </c>
    </row>
    <row r="470" spans="1:4" x14ac:dyDescent="0.15">
      <c r="A470" t="s">
        <v>1834</v>
      </c>
      <c r="B470" s="1" t="s">
        <v>25579</v>
      </c>
      <c r="C470" s="1" t="s">
        <v>25580</v>
      </c>
      <c r="D470" t="s">
        <v>6</v>
      </c>
    </row>
    <row r="471" spans="1:4" x14ac:dyDescent="0.15">
      <c r="A471" t="s">
        <v>25581</v>
      </c>
      <c r="B471" s="1" t="s">
        <v>25582</v>
      </c>
      <c r="C471" s="1" t="s">
        <v>25583</v>
      </c>
      <c r="D471" t="s">
        <v>6</v>
      </c>
    </row>
    <row r="472" spans="1:4" x14ac:dyDescent="0.15">
      <c r="A472" t="s">
        <v>25584</v>
      </c>
      <c r="B472" s="1" t="s">
        <v>25585</v>
      </c>
      <c r="C472" s="1" t="s">
        <v>25586</v>
      </c>
      <c r="D472" t="s">
        <v>6</v>
      </c>
    </row>
    <row r="473" spans="1:4" x14ac:dyDescent="0.15">
      <c r="A473" t="s">
        <v>23496</v>
      </c>
      <c r="B473" s="1" t="s">
        <v>25587</v>
      </c>
      <c r="C473" s="1" t="s">
        <v>25588</v>
      </c>
      <c r="D473" t="s">
        <v>6</v>
      </c>
    </row>
    <row r="474" spans="1:4" x14ac:dyDescent="0.15">
      <c r="A474" t="s">
        <v>19697</v>
      </c>
      <c r="B474" s="1" t="s">
        <v>25589</v>
      </c>
      <c r="C474" s="1" t="s">
        <v>25590</v>
      </c>
      <c r="D474" t="s">
        <v>6</v>
      </c>
    </row>
    <row r="475" spans="1:4" x14ac:dyDescent="0.15">
      <c r="A475" t="s">
        <v>18480</v>
      </c>
      <c r="B475" s="1" t="s">
        <v>25591</v>
      </c>
      <c r="C475" s="1" t="s">
        <v>25592</v>
      </c>
      <c r="D475" t="s">
        <v>6</v>
      </c>
    </row>
    <row r="476" spans="1:4" x14ac:dyDescent="0.15">
      <c r="A476" t="s">
        <v>25593</v>
      </c>
      <c r="B476" s="1" t="s">
        <v>25594</v>
      </c>
      <c r="C476" s="1" t="s">
        <v>25595</v>
      </c>
      <c r="D476" t="s">
        <v>6</v>
      </c>
    </row>
    <row r="477" spans="1:4" x14ac:dyDescent="0.15">
      <c r="A477" t="s">
        <v>3782</v>
      </c>
      <c r="B477" s="1" t="s">
        <v>25596</v>
      </c>
      <c r="C477" s="1" t="s">
        <v>25597</v>
      </c>
      <c r="D477" t="s">
        <v>6</v>
      </c>
    </row>
    <row r="478" spans="1:4" x14ac:dyDescent="0.15">
      <c r="A478" t="s">
        <v>25598</v>
      </c>
      <c r="B478" s="1" t="s">
        <v>25599</v>
      </c>
      <c r="C478" s="1" t="s">
        <v>25600</v>
      </c>
      <c r="D478" t="s">
        <v>6</v>
      </c>
    </row>
    <row r="479" spans="1:4" x14ac:dyDescent="0.15">
      <c r="A479" t="s">
        <v>25601</v>
      </c>
      <c r="B479" s="1" t="s">
        <v>25602</v>
      </c>
      <c r="C479" s="1" t="s">
        <v>25603</v>
      </c>
      <c r="D479" t="s">
        <v>6</v>
      </c>
    </row>
    <row r="480" spans="1:4" x14ac:dyDescent="0.15">
      <c r="A480" t="s">
        <v>9245</v>
      </c>
      <c r="B480" s="1" t="s">
        <v>25604</v>
      </c>
      <c r="C480" s="1" t="s">
        <v>25605</v>
      </c>
      <c r="D480" t="s">
        <v>6</v>
      </c>
    </row>
    <row r="481" spans="1:4" x14ac:dyDescent="0.15">
      <c r="A481" t="s">
        <v>11140</v>
      </c>
      <c r="B481" s="1" t="s">
        <v>25606</v>
      </c>
      <c r="C481" s="1" t="s">
        <v>25607</v>
      </c>
      <c r="D481" t="s">
        <v>6</v>
      </c>
    </row>
    <row r="482" spans="1:4" x14ac:dyDescent="0.15">
      <c r="A482" t="s">
        <v>25608</v>
      </c>
      <c r="B482" s="1" t="s">
        <v>25609</v>
      </c>
      <c r="C482" s="1" t="s">
        <v>25610</v>
      </c>
      <c r="D482" t="s">
        <v>6</v>
      </c>
    </row>
    <row r="483" spans="1:4" x14ac:dyDescent="0.15">
      <c r="A483" t="s">
        <v>25611</v>
      </c>
      <c r="B483" s="1" t="s">
        <v>25612</v>
      </c>
      <c r="C483" s="1" t="s">
        <v>25613</v>
      </c>
      <c r="D483" t="s">
        <v>6</v>
      </c>
    </row>
    <row r="484" spans="1:4" x14ac:dyDescent="0.15">
      <c r="A484" t="s">
        <v>25614</v>
      </c>
      <c r="B484" s="1" t="s">
        <v>25615</v>
      </c>
      <c r="C484" s="1" t="s">
        <v>25616</v>
      </c>
      <c r="D484" t="s">
        <v>6</v>
      </c>
    </row>
    <row r="485" spans="1:4" x14ac:dyDescent="0.15">
      <c r="A485" t="s">
        <v>1486</v>
      </c>
      <c r="B485" s="1" t="s">
        <v>25617</v>
      </c>
      <c r="C485" s="1" t="s">
        <v>25618</v>
      </c>
      <c r="D485" t="s">
        <v>6</v>
      </c>
    </row>
    <row r="486" spans="1:4" x14ac:dyDescent="0.15">
      <c r="A486" t="s">
        <v>18322</v>
      </c>
      <c r="B486" s="1" t="s">
        <v>25619</v>
      </c>
      <c r="C486" s="1" t="s">
        <v>25620</v>
      </c>
      <c r="D486" t="s">
        <v>6</v>
      </c>
    </row>
    <row r="487" spans="1:4" x14ac:dyDescent="0.15">
      <c r="A487" t="s">
        <v>25621</v>
      </c>
      <c r="B487" s="1" t="s">
        <v>25622</v>
      </c>
      <c r="C487" s="1" t="s">
        <v>25623</v>
      </c>
      <c r="D487" t="s">
        <v>6</v>
      </c>
    </row>
    <row r="488" spans="1:4" x14ac:dyDescent="0.15">
      <c r="A488" t="s">
        <v>25624</v>
      </c>
      <c r="B488" s="1" t="s">
        <v>25625</v>
      </c>
      <c r="C488" s="1" t="s">
        <v>25626</v>
      </c>
      <c r="D488" t="s">
        <v>6</v>
      </c>
    </row>
    <row r="489" spans="1:4" x14ac:dyDescent="0.15">
      <c r="A489" t="s">
        <v>3830</v>
      </c>
      <c r="B489" s="1" t="s">
        <v>25627</v>
      </c>
      <c r="C489" s="1" t="s">
        <v>25628</v>
      </c>
      <c r="D489" t="s">
        <v>6</v>
      </c>
    </row>
    <row r="490" spans="1:4" x14ac:dyDescent="0.15">
      <c r="A490" t="s">
        <v>25629</v>
      </c>
      <c r="B490" s="1" t="s">
        <v>25630</v>
      </c>
      <c r="C490" s="1" t="s">
        <v>25631</v>
      </c>
      <c r="D490" t="s">
        <v>6</v>
      </c>
    </row>
    <row r="491" spans="1:4" x14ac:dyDescent="0.15">
      <c r="A491" t="s">
        <v>11287</v>
      </c>
      <c r="B491" s="1" t="s">
        <v>25632</v>
      </c>
      <c r="C491" s="1" t="s">
        <v>25633</v>
      </c>
      <c r="D491" t="s">
        <v>6</v>
      </c>
    </row>
    <row r="492" spans="1:4" x14ac:dyDescent="0.15">
      <c r="A492" t="s">
        <v>11827</v>
      </c>
      <c r="B492" s="1" t="s">
        <v>25634</v>
      </c>
      <c r="C492" s="1" t="s">
        <v>25635</v>
      </c>
      <c r="D492" t="s">
        <v>6</v>
      </c>
    </row>
    <row r="493" spans="1:4" x14ac:dyDescent="0.15">
      <c r="A493" t="s">
        <v>25636</v>
      </c>
      <c r="B493" s="1" t="s">
        <v>25637</v>
      </c>
      <c r="C493" s="1" t="s">
        <v>25638</v>
      </c>
      <c r="D493" t="s">
        <v>6</v>
      </c>
    </row>
    <row r="494" spans="1:4" x14ac:dyDescent="0.15">
      <c r="A494" t="s">
        <v>25639</v>
      </c>
      <c r="B494" s="1" t="s">
        <v>25640</v>
      </c>
      <c r="C494" s="1" t="s">
        <v>25641</v>
      </c>
      <c r="D494" t="s">
        <v>6</v>
      </c>
    </row>
    <row r="495" spans="1:4" x14ac:dyDescent="0.15">
      <c r="A495" t="s">
        <v>25642</v>
      </c>
      <c r="B495" s="1" t="s">
        <v>25643</v>
      </c>
      <c r="C495" s="1" t="s">
        <v>25644</v>
      </c>
      <c r="D495" t="s">
        <v>6</v>
      </c>
    </row>
    <row r="496" spans="1:4" x14ac:dyDescent="0.15">
      <c r="A496" t="s">
        <v>15679</v>
      </c>
      <c r="B496" s="1" t="s">
        <v>25645</v>
      </c>
      <c r="C496" s="1" t="s">
        <v>25646</v>
      </c>
      <c r="D496" t="s">
        <v>6</v>
      </c>
    </row>
    <row r="497" spans="1:4" x14ac:dyDescent="0.15">
      <c r="A497" t="s">
        <v>22264</v>
      </c>
      <c r="B497" s="1" t="s">
        <v>25647</v>
      </c>
      <c r="C497" s="1" t="s">
        <v>25648</v>
      </c>
      <c r="D497" t="s">
        <v>6</v>
      </c>
    </row>
    <row r="498" spans="1:4" x14ac:dyDescent="0.15">
      <c r="A498" t="s">
        <v>25649</v>
      </c>
      <c r="B498" s="1" t="s">
        <v>25650</v>
      </c>
      <c r="C498" s="1" t="s">
        <v>25651</v>
      </c>
      <c r="D498" t="s">
        <v>6</v>
      </c>
    </row>
    <row r="499" spans="1:4" x14ac:dyDescent="0.15">
      <c r="A499" t="s">
        <v>25652</v>
      </c>
      <c r="B499" s="1" t="s">
        <v>25653</v>
      </c>
      <c r="C499" s="1" t="s">
        <v>25654</v>
      </c>
      <c r="D499" t="s">
        <v>6</v>
      </c>
    </row>
    <row r="500" spans="1:4" x14ac:dyDescent="0.15">
      <c r="A500" t="s">
        <v>25655</v>
      </c>
      <c r="B500" s="1" t="s">
        <v>25656</v>
      </c>
      <c r="C500" s="1" t="s">
        <v>25657</v>
      </c>
      <c r="D500" t="s">
        <v>6</v>
      </c>
    </row>
    <row r="501" spans="1:4" x14ac:dyDescent="0.15">
      <c r="A501" t="s">
        <v>25658</v>
      </c>
      <c r="B501" s="1" t="s">
        <v>25659</v>
      </c>
      <c r="C501" s="1" t="s">
        <v>25660</v>
      </c>
      <c r="D501" t="s">
        <v>6</v>
      </c>
    </row>
    <row r="502" spans="1:4" x14ac:dyDescent="0.15">
      <c r="A502" t="s">
        <v>25661</v>
      </c>
      <c r="B502" s="1" t="s">
        <v>25662</v>
      </c>
      <c r="C502" s="1" t="s">
        <v>25663</v>
      </c>
      <c r="D502" t="s">
        <v>6</v>
      </c>
    </row>
    <row r="503" spans="1:4" x14ac:dyDescent="0.15">
      <c r="A503" t="s">
        <v>25664</v>
      </c>
      <c r="B503" s="1" t="s">
        <v>25665</v>
      </c>
      <c r="C503" s="1" t="s">
        <v>25666</v>
      </c>
      <c r="D503" t="s">
        <v>6</v>
      </c>
    </row>
    <row r="504" spans="1:4" x14ac:dyDescent="0.15">
      <c r="A504" t="s">
        <v>22539</v>
      </c>
      <c r="B504" s="1" t="s">
        <v>25667</v>
      </c>
      <c r="C504" s="1" t="s">
        <v>25668</v>
      </c>
      <c r="D504" t="s">
        <v>6</v>
      </c>
    </row>
    <row r="505" spans="1:4" x14ac:dyDescent="0.15">
      <c r="A505" t="s">
        <v>16017</v>
      </c>
      <c r="B505" s="1" t="s">
        <v>25669</v>
      </c>
      <c r="C505" s="1" t="s">
        <v>25670</v>
      </c>
      <c r="D505" t="s">
        <v>6</v>
      </c>
    </row>
    <row r="506" spans="1:4" x14ac:dyDescent="0.15">
      <c r="A506" t="s">
        <v>25671</v>
      </c>
      <c r="B506" s="1" t="s">
        <v>25672</v>
      </c>
      <c r="C506" s="1" t="s">
        <v>25673</v>
      </c>
      <c r="D506" t="s">
        <v>6</v>
      </c>
    </row>
    <row r="507" spans="1:4" x14ac:dyDescent="0.15">
      <c r="A507" t="s">
        <v>5016</v>
      </c>
      <c r="B507" s="1" t="s">
        <v>25674</v>
      </c>
      <c r="C507" s="1" t="s">
        <v>25675</v>
      </c>
      <c r="D507" t="s">
        <v>6</v>
      </c>
    </row>
    <row r="508" spans="1:4" x14ac:dyDescent="0.15">
      <c r="A508" t="s">
        <v>25676</v>
      </c>
      <c r="B508" s="1" t="s">
        <v>25677</v>
      </c>
      <c r="C508" s="1" t="s">
        <v>25678</v>
      </c>
      <c r="D508" t="s">
        <v>6</v>
      </c>
    </row>
    <row r="509" spans="1:4" x14ac:dyDescent="0.15">
      <c r="A509" t="s">
        <v>17135</v>
      </c>
      <c r="B509" s="1" t="s">
        <v>25679</v>
      </c>
      <c r="C509" s="1" t="s">
        <v>25680</v>
      </c>
      <c r="D509" t="s">
        <v>6</v>
      </c>
    </row>
    <row r="510" spans="1:4" x14ac:dyDescent="0.15">
      <c r="A510" t="s">
        <v>10018</v>
      </c>
      <c r="B510" s="1" t="s">
        <v>25681</v>
      </c>
      <c r="C510" s="1" t="s">
        <v>25682</v>
      </c>
      <c r="D510" t="s">
        <v>6</v>
      </c>
    </row>
    <row r="511" spans="1:4" x14ac:dyDescent="0.15">
      <c r="A511" t="s">
        <v>15696</v>
      </c>
      <c r="B511" s="1" t="s">
        <v>25683</v>
      </c>
      <c r="C511" s="1" t="s">
        <v>25684</v>
      </c>
      <c r="D511" t="s">
        <v>6</v>
      </c>
    </row>
    <row r="512" spans="1:4" x14ac:dyDescent="0.15">
      <c r="A512" t="s">
        <v>23320</v>
      </c>
      <c r="B512" s="1" t="s">
        <v>25685</v>
      </c>
      <c r="C512" s="1" t="s">
        <v>25686</v>
      </c>
      <c r="D512" t="s">
        <v>6</v>
      </c>
    </row>
    <row r="513" spans="1:4" x14ac:dyDescent="0.15">
      <c r="A513" t="s">
        <v>22379</v>
      </c>
      <c r="B513" s="1" t="s">
        <v>25687</v>
      </c>
      <c r="C513" s="1" t="s">
        <v>25688</v>
      </c>
      <c r="D513" t="s">
        <v>6</v>
      </c>
    </row>
    <row r="514" spans="1:4" x14ac:dyDescent="0.15">
      <c r="A514" t="s">
        <v>25689</v>
      </c>
      <c r="B514" s="1" t="s">
        <v>25690</v>
      </c>
      <c r="C514" s="1" t="s">
        <v>25691</v>
      </c>
      <c r="D514" t="s">
        <v>6</v>
      </c>
    </row>
    <row r="515" spans="1:4" x14ac:dyDescent="0.15">
      <c r="A515" t="s">
        <v>23957</v>
      </c>
      <c r="B515" s="1" t="s">
        <v>25692</v>
      </c>
      <c r="C515" s="1" t="s">
        <v>25693</v>
      </c>
      <c r="D515" t="s">
        <v>6</v>
      </c>
    </row>
    <row r="516" spans="1:4" x14ac:dyDescent="0.15">
      <c r="A516" t="s">
        <v>25694</v>
      </c>
      <c r="B516" s="1" t="s">
        <v>25695</v>
      </c>
      <c r="C516" s="1" t="s">
        <v>25696</v>
      </c>
      <c r="D516" t="s">
        <v>6</v>
      </c>
    </row>
    <row r="517" spans="1:4" x14ac:dyDescent="0.15">
      <c r="A517" t="s">
        <v>16070</v>
      </c>
      <c r="B517" s="1" t="s">
        <v>25697</v>
      </c>
      <c r="C517" s="1" t="s">
        <v>25698</v>
      </c>
      <c r="D517" t="s">
        <v>6</v>
      </c>
    </row>
    <row r="518" spans="1:4" x14ac:dyDescent="0.15">
      <c r="A518" t="s">
        <v>2804</v>
      </c>
      <c r="B518" s="1" t="s">
        <v>25699</v>
      </c>
      <c r="C518" s="1" t="s">
        <v>25700</v>
      </c>
      <c r="D518" t="s">
        <v>6</v>
      </c>
    </row>
    <row r="519" spans="1:4" x14ac:dyDescent="0.15">
      <c r="A519" t="s">
        <v>25701</v>
      </c>
      <c r="B519" s="1" t="s">
        <v>25702</v>
      </c>
      <c r="C519" s="1" t="s">
        <v>25703</v>
      </c>
      <c r="D519" t="s">
        <v>6</v>
      </c>
    </row>
    <row r="520" spans="1:4" x14ac:dyDescent="0.15">
      <c r="A520" t="s">
        <v>25704</v>
      </c>
      <c r="B520" s="1" t="s">
        <v>25705</v>
      </c>
      <c r="C520" s="1" t="s">
        <v>25706</v>
      </c>
      <c r="D520" t="s">
        <v>6</v>
      </c>
    </row>
    <row r="521" spans="1:4" x14ac:dyDescent="0.15">
      <c r="A521" t="s">
        <v>4496</v>
      </c>
      <c r="B521" s="1" t="s">
        <v>25707</v>
      </c>
      <c r="C521" s="1" t="s">
        <v>25708</v>
      </c>
      <c r="D521" t="s">
        <v>6</v>
      </c>
    </row>
    <row r="522" spans="1:4" x14ac:dyDescent="0.15">
      <c r="A522" t="s">
        <v>25709</v>
      </c>
      <c r="B522" s="1" t="s">
        <v>25710</v>
      </c>
      <c r="C522" s="1" t="s">
        <v>25711</v>
      </c>
      <c r="D522" t="s">
        <v>6</v>
      </c>
    </row>
    <row r="523" spans="1:4" x14ac:dyDescent="0.15">
      <c r="A523" t="s">
        <v>16109</v>
      </c>
      <c r="B523" s="1" t="s">
        <v>25712</v>
      </c>
      <c r="C523" s="1" t="s">
        <v>25713</v>
      </c>
      <c r="D523" t="s">
        <v>6</v>
      </c>
    </row>
    <row r="524" spans="1:4" x14ac:dyDescent="0.15">
      <c r="A524" t="s">
        <v>25714</v>
      </c>
      <c r="B524" s="1" t="s">
        <v>25715</v>
      </c>
      <c r="C524" s="1" t="s">
        <v>25716</v>
      </c>
      <c r="D524" t="s">
        <v>6</v>
      </c>
    </row>
    <row r="525" spans="1:4" x14ac:dyDescent="0.15">
      <c r="A525" t="s">
        <v>1661</v>
      </c>
      <c r="B525" s="1" t="s">
        <v>25717</v>
      </c>
      <c r="C525" s="1" t="s">
        <v>25718</v>
      </c>
      <c r="D525" t="s">
        <v>6</v>
      </c>
    </row>
    <row r="526" spans="1:4" x14ac:dyDescent="0.15">
      <c r="A526" t="s">
        <v>23405</v>
      </c>
      <c r="B526" s="1" t="s">
        <v>25719</v>
      </c>
      <c r="C526" s="1" t="s">
        <v>25720</v>
      </c>
      <c r="D526" t="s">
        <v>6</v>
      </c>
    </row>
    <row r="527" spans="1:4" x14ac:dyDescent="0.15">
      <c r="A527" t="s">
        <v>16402</v>
      </c>
      <c r="B527" s="1" t="s">
        <v>25721</v>
      </c>
      <c r="C527" s="1" t="s">
        <v>25722</v>
      </c>
      <c r="D527" t="s">
        <v>6</v>
      </c>
    </row>
    <row r="528" spans="1:4" x14ac:dyDescent="0.15">
      <c r="A528" t="s">
        <v>25723</v>
      </c>
      <c r="B528" s="1" t="s">
        <v>25724</v>
      </c>
      <c r="C528" s="1" t="s">
        <v>25725</v>
      </c>
      <c r="D528" t="s">
        <v>6</v>
      </c>
    </row>
    <row r="529" spans="1:4" x14ac:dyDescent="0.15">
      <c r="A529" t="s">
        <v>1166</v>
      </c>
      <c r="B529" s="1" t="s">
        <v>25726</v>
      </c>
      <c r="C529" s="1" t="s">
        <v>25727</v>
      </c>
      <c r="D529" t="s">
        <v>6</v>
      </c>
    </row>
    <row r="530" spans="1:4" x14ac:dyDescent="0.15">
      <c r="A530" t="s">
        <v>25728</v>
      </c>
      <c r="B530" s="1" t="s">
        <v>25729</v>
      </c>
      <c r="C530" s="1" t="s">
        <v>25730</v>
      </c>
      <c r="D530" t="s">
        <v>6</v>
      </c>
    </row>
    <row r="531" spans="1:4" x14ac:dyDescent="0.15">
      <c r="A531" t="s">
        <v>25731</v>
      </c>
      <c r="B531" s="1" t="s">
        <v>25732</v>
      </c>
      <c r="C531" s="1" t="s">
        <v>25733</v>
      </c>
      <c r="D531" t="s">
        <v>6</v>
      </c>
    </row>
    <row r="532" spans="1:4" x14ac:dyDescent="0.15">
      <c r="A532" t="s">
        <v>22906</v>
      </c>
      <c r="B532" s="1" t="s">
        <v>25734</v>
      </c>
      <c r="C532" s="1" t="s">
        <v>25735</v>
      </c>
      <c r="D532" t="s">
        <v>6</v>
      </c>
    </row>
    <row r="533" spans="1:4" x14ac:dyDescent="0.15">
      <c r="A533" t="s">
        <v>7392</v>
      </c>
      <c r="B533" s="1" t="s">
        <v>25736</v>
      </c>
      <c r="C533" s="1" t="s">
        <v>25737</v>
      </c>
      <c r="D533" t="s">
        <v>6</v>
      </c>
    </row>
    <row r="534" spans="1:4" x14ac:dyDescent="0.15">
      <c r="A534" t="s">
        <v>22551</v>
      </c>
      <c r="B534" s="1" t="s">
        <v>25738</v>
      </c>
      <c r="C534" s="1" t="s">
        <v>25739</v>
      </c>
      <c r="D534" t="s">
        <v>6</v>
      </c>
    </row>
    <row r="535" spans="1:4" x14ac:dyDescent="0.15">
      <c r="A535" t="s">
        <v>1008</v>
      </c>
      <c r="B535" s="1" t="s">
        <v>25740</v>
      </c>
      <c r="C535" s="1" t="s">
        <v>25741</v>
      </c>
      <c r="D535" t="s">
        <v>6</v>
      </c>
    </row>
    <row r="536" spans="1:4" x14ac:dyDescent="0.15">
      <c r="A536" t="s">
        <v>25742</v>
      </c>
      <c r="B536" s="1" t="s">
        <v>25743</v>
      </c>
      <c r="C536" s="1" t="s">
        <v>25744</v>
      </c>
      <c r="D536" t="s">
        <v>6</v>
      </c>
    </row>
    <row r="537" spans="1:4" x14ac:dyDescent="0.15">
      <c r="A537" t="s">
        <v>25745</v>
      </c>
      <c r="B537" s="1" t="s">
        <v>25746</v>
      </c>
      <c r="C537" s="1" t="s">
        <v>25747</v>
      </c>
      <c r="D537" t="s">
        <v>6</v>
      </c>
    </row>
    <row r="538" spans="1:4" x14ac:dyDescent="0.15">
      <c r="A538" t="s">
        <v>25748</v>
      </c>
      <c r="B538" s="1" t="s">
        <v>25749</v>
      </c>
      <c r="C538" s="1" t="s">
        <v>25750</v>
      </c>
      <c r="D538" t="s">
        <v>6</v>
      </c>
    </row>
    <row r="539" spans="1:4" x14ac:dyDescent="0.15">
      <c r="A539" t="s">
        <v>23973</v>
      </c>
      <c r="B539" s="1" t="s">
        <v>25751</v>
      </c>
      <c r="C539" s="1" t="s">
        <v>25752</v>
      </c>
      <c r="D539" t="s">
        <v>6</v>
      </c>
    </row>
    <row r="540" spans="1:4" x14ac:dyDescent="0.15">
      <c r="A540" t="s">
        <v>9927</v>
      </c>
      <c r="B540" s="1" t="s">
        <v>25753</v>
      </c>
      <c r="C540" s="1" t="s">
        <v>25754</v>
      </c>
      <c r="D540" t="s">
        <v>6</v>
      </c>
    </row>
    <row r="541" spans="1:4" x14ac:dyDescent="0.15">
      <c r="A541" t="s">
        <v>3302</v>
      </c>
      <c r="B541" s="1" t="s">
        <v>25755</v>
      </c>
      <c r="C541" s="1" t="s">
        <v>25756</v>
      </c>
      <c r="D541" t="s">
        <v>6</v>
      </c>
    </row>
    <row r="542" spans="1:4" x14ac:dyDescent="0.15">
      <c r="A542" t="s">
        <v>4714</v>
      </c>
      <c r="B542" s="1" t="s">
        <v>25757</v>
      </c>
      <c r="C542" s="1" t="s">
        <v>25758</v>
      </c>
      <c r="D542" t="s">
        <v>6</v>
      </c>
    </row>
    <row r="543" spans="1:4" x14ac:dyDescent="0.15">
      <c r="A543" t="s">
        <v>22060</v>
      </c>
      <c r="B543" s="1" t="s">
        <v>25759</v>
      </c>
      <c r="C543" s="1" t="s">
        <v>25760</v>
      </c>
      <c r="D543" t="s">
        <v>6</v>
      </c>
    </row>
    <row r="544" spans="1:4" x14ac:dyDescent="0.15">
      <c r="A544" t="s">
        <v>25761</v>
      </c>
      <c r="B544" s="1" t="s">
        <v>25762</v>
      </c>
      <c r="C544" s="1" t="s">
        <v>25763</v>
      </c>
      <c r="D544" t="s">
        <v>6</v>
      </c>
    </row>
    <row r="545" spans="1:4" x14ac:dyDescent="0.15">
      <c r="A545" t="s">
        <v>25764</v>
      </c>
      <c r="B545" s="1" t="s">
        <v>25765</v>
      </c>
      <c r="C545" s="1" t="s">
        <v>25766</v>
      </c>
      <c r="D545" t="s">
        <v>6</v>
      </c>
    </row>
    <row r="546" spans="1:4" x14ac:dyDescent="0.15">
      <c r="A546" t="s">
        <v>23623</v>
      </c>
      <c r="B546" s="1" t="s">
        <v>25767</v>
      </c>
      <c r="C546" s="1" t="s">
        <v>25768</v>
      </c>
      <c r="D546" t="s">
        <v>6</v>
      </c>
    </row>
    <row r="547" spans="1:4" x14ac:dyDescent="0.15">
      <c r="A547" t="s">
        <v>16000</v>
      </c>
      <c r="B547" s="1" t="s">
        <v>25769</v>
      </c>
      <c r="C547" s="1" t="s">
        <v>25770</v>
      </c>
      <c r="D547" t="s">
        <v>6</v>
      </c>
    </row>
    <row r="548" spans="1:4" x14ac:dyDescent="0.15">
      <c r="A548" t="s">
        <v>25771</v>
      </c>
      <c r="B548" s="1" t="s">
        <v>25772</v>
      </c>
      <c r="C548" s="1" t="s">
        <v>25773</v>
      </c>
      <c r="D548" t="s">
        <v>6</v>
      </c>
    </row>
    <row r="549" spans="1:4" x14ac:dyDescent="0.15">
      <c r="A549" t="s">
        <v>22296</v>
      </c>
      <c r="B549" s="1" t="s">
        <v>25774</v>
      </c>
      <c r="C549" s="1" t="s">
        <v>25775</v>
      </c>
      <c r="D549" t="s">
        <v>6</v>
      </c>
    </row>
    <row r="550" spans="1:4" x14ac:dyDescent="0.15">
      <c r="A550" t="s">
        <v>15343</v>
      </c>
      <c r="B550" s="1" t="s">
        <v>25776</v>
      </c>
      <c r="C550" s="1" t="s">
        <v>25777</v>
      </c>
      <c r="D550" t="s">
        <v>6</v>
      </c>
    </row>
    <row r="551" spans="1:4" x14ac:dyDescent="0.15">
      <c r="A551" t="s">
        <v>25778</v>
      </c>
      <c r="B551" s="1" t="s">
        <v>25779</v>
      </c>
      <c r="C551" s="1" t="s">
        <v>25780</v>
      </c>
      <c r="D551" t="s">
        <v>6</v>
      </c>
    </row>
    <row r="552" spans="1:4" x14ac:dyDescent="0.15">
      <c r="A552" t="s">
        <v>2908</v>
      </c>
      <c r="B552" s="1" t="s">
        <v>25781</v>
      </c>
      <c r="C552" s="1" t="s">
        <v>25782</v>
      </c>
      <c r="D552" t="s">
        <v>6</v>
      </c>
    </row>
    <row r="553" spans="1:4" x14ac:dyDescent="0.15">
      <c r="A553" t="s">
        <v>5477</v>
      </c>
      <c r="B553" s="1" t="s">
        <v>25783</v>
      </c>
      <c r="C553" s="1" t="s">
        <v>25784</v>
      </c>
      <c r="D553" t="s">
        <v>6</v>
      </c>
    </row>
    <row r="554" spans="1:4" x14ac:dyDescent="0.15">
      <c r="A554" t="s">
        <v>1975</v>
      </c>
      <c r="B554" s="1" t="s">
        <v>25785</v>
      </c>
      <c r="C554" s="1" t="s">
        <v>25786</v>
      </c>
      <c r="D554" t="s">
        <v>6</v>
      </c>
    </row>
    <row r="555" spans="1:4" x14ac:dyDescent="0.15">
      <c r="A555" t="s">
        <v>25787</v>
      </c>
      <c r="B555" s="1" t="s">
        <v>25788</v>
      </c>
      <c r="C555" s="1" t="s">
        <v>25789</v>
      </c>
      <c r="D555" t="s">
        <v>6</v>
      </c>
    </row>
    <row r="556" spans="1:4" x14ac:dyDescent="0.15">
      <c r="A556" t="s">
        <v>4962</v>
      </c>
      <c r="B556" s="1" t="s">
        <v>25790</v>
      </c>
      <c r="C556" s="1" t="s">
        <v>25791</v>
      </c>
      <c r="D556" t="s">
        <v>6</v>
      </c>
    </row>
    <row r="557" spans="1:4" x14ac:dyDescent="0.15">
      <c r="A557" t="s">
        <v>13851</v>
      </c>
      <c r="B557" s="1" t="s">
        <v>25792</v>
      </c>
      <c r="C557" s="1" t="s">
        <v>25793</v>
      </c>
      <c r="D557" t="s">
        <v>6</v>
      </c>
    </row>
    <row r="558" spans="1:4" x14ac:dyDescent="0.15">
      <c r="A558" t="s">
        <v>25794</v>
      </c>
      <c r="B558" s="1" t="s">
        <v>25795</v>
      </c>
      <c r="C558" s="1" t="s">
        <v>25796</v>
      </c>
      <c r="D558" t="s">
        <v>6</v>
      </c>
    </row>
    <row r="559" spans="1:4" x14ac:dyDescent="0.15">
      <c r="A559" t="s">
        <v>25797</v>
      </c>
      <c r="B559" s="1" t="s">
        <v>25798</v>
      </c>
      <c r="C559" s="1" t="s">
        <v>25799</v>
      </c>
      <c r="D559" t="s">
        <v>6</v>
      </c>
    </row>
    <row r="560" spans="1:4" x14ac:dyDescent="0.15">
      <c r="A560" t="s">
        <v>12264</v>
      </c>
      <c r="B560" s="1" t="s">
        <v>25800</v>
      </c>
      <c r="C560" s="1" t="s">
        <v>25801</v>
      </c>
      <c r="D560" t="s">
        <v>6</v>
      </c>
    </row>
    <row r="561" spans="1:4" x14ac:dyDescent="0.15">
      <c r="A561" t="s">
        <v>2034</v>
      </c>
      <c r="B561" s="1" t="s">
        <v>25802</v>
      </c>
      <c r="C561" s="1" t="s">
        <v>25803</v>
      </c>
      <c r="D561" t="s">
        <v>6</v>
      </c>
    </row>
    <row r="562" spans="1:4" x14ac:dyDescent="0.15">
      <c r="A562" t="s">
        <v>2726</v>
      </c>
      <c r="B562" s="1" t="s">
        <v>25804</v>
      </c>
      <c r="C562" s="1" t="s">
        <v>25805</v>
      </c>
      <c r="D562" t="s">
        <v>6</v>
      </c>
    </row>
    <row r="563" spans="1:4" x14ac:dyDescent="0.15">
      <c r="A563" t="s">
        <v>3812</v>
      </c>
      <c r="B563" s="1" t="s">
        <v>25806</v>
      </c>
      <c r="C563" s="1" t="s">
        <v>25807</v>
      </c>
      <c r="D563" t="s">
        <v>6</v>
      </c>
    </row>
    <row r="564" spans="1:4" x14ac:dyDescent="0.15">
      <c r="A564" t="s">
        <v>10185</v>
      </c>
      <c r="B564" s="1" t="s">
        <v>25808</v>
      </c>
      <c r="C564" s="1" t="s">
        <v>25809</v>
      </c>
      <c r="D564" t="s">
        <v>6</v>
      </c>
    </row>
    <row r="565" spans="1:4" x14ac:dyDescent="0.15">
      <c r="A565" t="s">
        <v>25810</v>
      </c>
      <c r="B565" s="1" t="s">
        <v>25811</v>
      </c>
      <c r="C565" s="1" t="s">
        <v>25812</v>
      </c>
      <c r="D565" t="s">
        <v>6</v>
      </c>
    </row>
    <row r="566" spans="1:4" x14ac:dyDescent="0.15">
      <c r="A566" t="s">
        <v>25813</v>
      </c>
      <c r="B566" s="1" t="s">
        <v>25814</v>
      </c>
      <c r="C566" s="1" t="s">
        <v>25815</v>
      </c>
      <c r="D566" t="s">
        <v>6</v>
      </c>
    </row>
    <row r="567" spans="1:4" x14ac:dyDescent="0.15">
      <c r="A567" t="s">
        <v>21383</v>
      </c>
      <c r="B567" s="1" t="s">
        <v>25816</v>
      </c>
      <c r="C567" s="1" t="s">
        <v>25817</v>
      </c>
      <c r="D567" t="s">
        <v>6</v>
      </c>
    </row>
    <row r="568" spans="1:4" x14ac:dyDescent="0.15">
      <c r="A568" t="s">
        <v>25818</v>
      </c>
      <c r="B568" s="1" t="s">
        <v>25819</v>
      </c>
      <c r="C568" s="1" t="s">
        <v>25820</v>
      </c>
      <c r="D568" t="s">
        <v>6</v>
      </c>
    </row>
    <row r="569" spans="1:4" x14ac:dyDescent="0.15">
      <c r="A569" t="s">
        <v>25821</v>
      </c>
      <c r="B569" s="1" t="s">
        <v>25822</v>
      </c>
      <c r="C569" s="1" t="s">
        <v>25823</v>
      </c>
      <c r="D569" t="s">
        <v>6</v>
      </c>
    </row>
    <row r="570" spans="1:4" x14ac:dyDescent="0.15">
      <c r="A570" t="s">
        <v>23870</v>
      </c>
      <c r="B570" s="1" t="s">
        <v>25824</v>
      </c>
      <c r="C570" s="1" t="s">
        <v>25825</v>
      </c>
      <c r="D570" t="s">
        <v>6</v>
      </c>
    </row>
    <row r="571" spans="1:4" x14ac:dyDescent="0.15">
      <c r="A571" t="s">
        <v>8502</v>
      </c>
      <c r="B571" s="1" t="s">
        <v>25826</v>
      </c>
      <c r="C571" s="1" t="s">
        <v>25827</v>
      </c>
      <c r="D571" t="s">
        <v>6</v>
      </c>
    </row>
    <row r="572" spans="1:4" x14ac:dyDescent="0.15">
      <c r="A572" t="s">
        <v>3752</v>
      </c>
      <c r="B572" s="1" t="s">
        <v>25828</v>
      </c>
      <c r="C572" s="1" t="s">
        <v>25829</v>
      </c>
      <c r="D572" t="s">
        <v>6</v>
      </c>
    </row>
    <row r="573" spans="1:4" x14ac:dyDescent="0.15">
      <c r="A573" t="s">
        <v>23234</v>
      </c>
      <c r="B573" s="1" t="s">
        <v>25830</v>
      </c>
      <c r="C573" s="1" t="s">
        <v>25831</v>
      </c>
      <c r="D573" t="s">
        <v>6</v>
      </c>
    </row>
    <row r="574" spans="1:4" x14ac:dyDescent="0.15">
      <c r="A574" t="s">
        <v>25832</v>
      </c>
      <c r="B574" s="1" t="s">
        <v>25833</v>
      </c>
      <c r="C574" s="1" t="s">
        <v>25834</v>
      </c>
      <c r="D574" t="s">
        <v>6</v>
      </c>
    </row>
    <row r="575" spans="1:4" x14ac:dyDescent="0.15">
      <c r="A575" t="s">
        <v>25835</v>
      </c>
      <c r="B575" s="1" t="s">
        <v>25836</v>
      </c>
      <c r="C575" s="1" t="s">
        <v>25837</v>
      </c>
      <c r="D575" t="s">
        <v>6</v>
      </c>
    </row>
    <row r="576" spans="1:4" x14ac:dyDescent="0.15">
      <c r="A576" t="s">
        <v>25838</v>
      </c>
      <c r="B576" s="1" t="s">
        <v>25839</v>
      </c>
      <c r="C576" s="1" t="s">
        <v>25840</v>
      </c>
      <c r="D576" t="s">
        <v>6</v>
      </c>
    </row>
    <row r="577" spans="1:4" x14ac:dyDescent="0.15">
      <c r="A577" t="s">
        <v>25841</v>
      </c>
      <c r="B577" s="1" t="s">
        <v>25842</v>
      </c>
      <c r="C577" s="1" t="s">
        <v>25843</v>
      </c>
      <c r="D577" t="s">
        <v>6</v>
      </c>
    </row>
    <row r="578" spans="1:4" x14ac:dyDescent="0.15">
      <c r="A578" t="s">
        <v>25844</v>
      </c>
      <c r="B578" s="1" t="s">
        <v>25845</v>
      </c>
      <c r="C578" s="1" t="s">
        <v>25846</v>
      </c>
      <c r="D578" t="s">
        <v>6</v>
      </c>
    </row>
    <row r="579" spans="1:4" x14ac:dyDescent="0.15">
      <c r="A579" t="s">
        <v>25847</v>
      </c>
      <c r="B579" s="1" t="s">
        <v>25848</v>
      </c>
      <c r="C579" s="1" t="s">
        <v>25849</v>
      </c>
      <c r="D579" t="s">
        <v>6</v>
      </c>
    </row>
    <row r="580" spans="1:4" x14ac:dyDescent="0.15">
      <c r="A580" t="s">
        <v>18214</v>
      </c>
      <c r="B580" s="1" t="s">
        <v>25850</v>
      </c>
      <c r="C580" s="1" t="s">
        <v>25851</v>
      </c>
      <c r="D580" t="s">
        <v>6</v>
      </c>
    </row>
    <row r="581" spans="1:4" x14ac:dyDescent="0.15">
      <c r="A581" t="s">
        <v>9277</v>
      </c>
      <c r="B581" s="1" t="s">
        <v>25852</v>
      </c>
      <c r="C581" s="1" t="s">
        <v>25853</v>
      </c>
      <c r="D581" t="s">
        <v>6</v>
      </c>
    </row>
    <row r="582" spans="1:4" x14ac:dyDescent="0.15">
      <c r="A582" t="s">
        <v>24029</v>
      </c>
      <c r="B582" s="1" t="s">
        <v>25854</v>
      </c>
      <c r="C582" s="1" t="s">
        <v>25855</v>
      </c>
      <c r="D582" t="s">
        <v>6</v>
      </c>
    </row>
    <row r="583" spans="1:4" x14ac:dyDescent="0.15">
      <c r="A583" t="s">
        <v>809</v>
      </c>
      <c r="B583" s="1" t="s">
        <v>25856</v>
      </c>
      <c r="C583" s="1" t="s">
        <v>25857</v>
      </c>
      <c r="D583" t="s">
        <v>6</v>
      </c>
    </row>
    <row r="584" spans="1:4" x14ac:dyDescent="0.15">
      <c r="A584" t="s">
        <v>25858</v>
      </c>
      <c r="B584" s="1" t="s">
        <v>25859</v>
      </c>
      <c r="C584" s="1" t="s">
        <v>25860</v>
      </c>
      <c r="D584" t="s">
        <v>6</v>
      </c>
    </row>
    <row r="585" spans="1:4" x14ac:dyDescent="0.15">
      <c r="A585" t="s">
        <v>20652</v>
      </c>
      <c r="B585" s="1" t="s">
        <v>25861</v>
      </c>
      <c r="C585" s="1" t="s">
        <v>25862</v>
      </c>
      <c r="D585" t="s">
        <v>6</v>
      </c>
    </row>
    <row r="586" spans="1:4" x14ac:dyDescent="0.15">
      <c r="A586" t="s">
        <v>2253</v>
      </c>
      <c r="B586" s="1" t="s">
        <v>25863</v>
      </c>
      <c r="C586" s="1" t="s">
        <v>25864</v>
      </c>
      <c r="D586" t="s">
        <v>6</v>
      </c>
    </row>
    <row r="587" spans="1:4" x14ac:dyDescent="0.15">
      <c r="A587" t="s">
        <v>25865</v>
      </c>
      <c r="B587" s="1" t="s">
        <v>25866</v>
      </c>
      <c r="C587" s="1" t="s">
        <v>25867</v>
      </c>
      <c r="D587" t="s">
        <v>6</v>
      </c>
    </row>
    <row r="588" spans="1:4" x14ac:dyDescent="0.15">
      <c r="A588" t="s">
        <v>25868</v>
      </c>
      <c r="B588" s="1" t="s">
        <v>25869</v>
      </c>
      <c r="C588" s="1" t="s">
        <v>25870</v>
      </c>
      <c r="D588" t="s">
        <v>6</v>
      </c>
    </row>
    <row r="589" spans="1:4" x14ac:dyDescent="0.15">
      <c r="A589" t="s">
        <v>25871</v>
      </c>
      <c r="B589" s="1" t="s">
        <v>25872</v>
      </c>
      <c r="C589" s="1" t="s">
        <v>25873</v>
      </c>
      <c r="D589" t="s">
        <v>6</v>
      </c>
    </row>
    <row r="590" spans="1:4" x14ac:dyDescent="0.15">
      <c r="A590" t="s">
        <v>25874</v>
      </c>
      <c r="B590" s="1" t="s">
        <v>25875</v>
      </c>
      <c r="C590" s="1" t="s">
        <v>25876</v>
      </c>
      <c r="D590" t="s">
        <v>6</v>
      </c>
    </row>
    <row r="591" spans="1:4" x14ac:dyDescent="0.15">
      <c r="A591" t="s">
        <v>25877</v>
      </c>
      <c r="B591" s="1" t="s">
        <v>25878</v>
      </c>
      <c r="C591" s="1" t="s">
        <v>25879</v>
      </c>
      <c r="D591" t="s">
        <v>6</v>
      </c>
    </row>
    <row r="592" spans="1:4" x14ac:dyDescent="0.15">
      <c r="A592" t="s">
        <v>15353</v>
      </c>
      <c r="B592" s="1" t="s">
        <v>25880</v>
      </c>
      <c r="C592" s="1" t="s">
        <v>25881</v>
      </c>
      <c r="D592" t="s">
        <v>6</v>
      </c>
    </row>
    <row r="593" spans="1:4" x14ac:dyDescent="0.15">
      <c r="A593" t="s">
        <v>16011</v>
      </c>
      <c r="B593" s="1" t="s">
        <v>25882</v>
      </c>
      <c r="C593" s="1" t="s">
        <v>25883</v>
      </c>
      <c r="D593" t="s">
        <v>6</v>
      </c>
    </row>
    <row r="594" spans="1:4" x14ac:dyDescent="0.15">
      <c r="A594" t="s">
        <v>25884</v>
      </c>
      <c r="B594" s="1" t="s">
        <v>25885</v>
      </c>
      <c r="C594" s="1" t="s">
        <v>25886</v>
      </c>
      <c r="D594" t="s">
        <v>6</v>
      </c>
    </row>
    <row r="595" spans="1:4" x14ac:dyDescent="0.15">
      <c r="A595" t="s">
        <v>403</v>
      </c>
      <c r="B595" s="1" t="s">
        <v>25887</v>
      </c>
      <c r="C595" s="1" t="s">
        <v>25888</v>
      </c>
      <c r="D595" t="s">
        <v>6</v>
      </c>
    </row>
    <row r="596" spans="1:4" x14ac:dyDescent="0.15">
      <c r="A596" t="s">
        <v>8744</v>
      </c>
      <c r="B596" s="1" t="s">
        <v>25889</v>
      </c>
      <c r="C596" s="1" t="s">
        <v>25890</v>
      </c>
      <c r="D596" t="s">
        <v>6</v>
      </c>
    </row>
    <row r="597" spans="1:4" x14ac:dyDescent="0.15">
      <c r="A597" t="s">
        <v>5203</v>
      </c>
      <c r="B597" s="1" t="s">
        <v>25891</v>
      </c>
      <c r="C597" s="1" t="s">
        <v>25892</v>
      </c>
      <c r="D597" t="s">
        <v>6</v>
      </c>
    </row>
    <row r="598" spans="1:4" x14ac:dyDescent="0.15">
      <c r="A598" t="s">
        <v>23339</v>
      </c>
      <c r="B598" s="1" t="s">
        <v>25893</v>
      </c>
      <c r="C598" s="1" t="s">
        <v>25894</v>
      </c>
      <c r="D598" t="s">
        <v>6</v>
      </c>
    </row>
    <row r="599" spans="1:4" x14ac:dyDescent="0.15">
      <c r="A599" t="s">
        <v>25895</v>
      </c>
      <c r="B599" s="1" t="s">
        <v>25896</v>
      </c>
      <c r="C599" s="1" t="s">
        <v>25897</v>
      </c>
      <c r="D599" t="s">
        <v>6</v>
      </c>
    </row>
    <row r="600" spans="1:4" x14ac:dyDescent="0.15">
      <c r="A600" t="s">
        <v>25898</v>
      </c>
      <c r="B600" s="1" t="s">
        <v>25899</v>
      </c>
      <c r="C600" s="1" t="s">
        <v>25900</v>
      </c>
      <c r="D600" t="s">
        <v>6</v>
      </c>
    </row>
    <row r="601" spans="1:4" x14ac:dyDescent="0.15">
      <c r="A601" t="s">
        <v>25901</v>
      </c>
      <c r="B601" s="1" t="s">
        <v>25902</v>
      </c>
      <c r="C601" s="1" t="s">
        <v>25903</v>
      </c>
      <c r="D601" t="s">
        <v>6</v>
      </c>
    </row>
    <row r="602" spans="1:4" x14ac:dyDescent="0.15">
      <c r="A602" t="s">
        <v>2142</v>
      </c>
      <c r="B602" s="1" t="s">
        <v>25904</v>
      </c>
      <c r="C602" s="1" t="s">
        <v>25905</v>
      </c>
      <c r="D602" t="s">
        <v>6</v>
      </c>
    </row>
    <row r="603" spans="1:4" x14ac:dyDescent="0.15">
      <c r="A603" t="s">
        <v>15892</v>
      </c>
      <c r="B603" s="1" t="s">
        <v>25906</v>
      </c>
      <c r="C603" s="1" t="s">
        <v>25907</v>
      </c>
      <c r="D603" t="s">
        <v>6</v>
      </c>
    </row>
    <row r="604" spans="1:4" x14ac:dyDescent="0.15">
      <c r="A604" t="s">
        <v>16450</v>
      </c>
      <c r="B604" s="1" t="s">
        <v>25908</v>
      </c>
      <c r="C604" s="1" t="s">
        <v>25909</v>
      </c>
      <c r="D604" t="s">
        <v>6</v>
      </c>
    </row>
    <row r="605" spans="1:4" x14ac:dyDescent="0.15">
      <c r="A605" t="s">
        <v>9962</v>
      </c>
      <c r="B605" s="1" t="s">
        <v>25910</v>
      </c>
      <c r="C605" s="1" t="s">
        <v>25911</v>
      </c>
      <c r="D605" t="s">
        <v>6</v>
      </c>
    </row>
    <row r="606" spans="1:4" x14ac:dyDescent="0.15">
      <c r="A606" t="s">
        <v>2798</v>
      </c>
      <c r="B606" s="1" t="s">
        <v>25912</v>
      </c>
      <c r="C606" s="1" t="s">
        <v>25913</v>
      </c>
      <c r="D606" t="s">
        <v>6</v>
      </c>
    </row>
    <row r="607" spans="1:4" x14ac:dyDescent="0.15">
      <c r="A607" t="s">
        <v>21814</v>
      </c>
      <c r="B607" s="1" t="s">
        <v>25914</v>
      </c>
      <c r="C607" s="1" t="s">
        <v>25915</v>
      </c>
      <c r="D607" t="s">
        <v>6</v>
      </c>
    </row>
    <row r="608" spans="1:4" x14ac:dyDescent="0.15">
      <c r="A608" t="s">
        <v>7407</v>
      </c>
      <c r="B608" s="1" t="s">
        <v>25916</v>
      </c>
      <c r="C608" s="1" t="s">
        <v>25917</v>
      </c>
      <c r="D608" t="s">
        <v>6</v>
      </c>
    </row>
    <row r="609" spans="1:4" x14ac:dyDescent="0.15">
      <c r="A609" t="s">
        <v>25918</v>
      </c>
      <c r="B609" s="1" t="s">
        <v>25919</v>
      </c>
      <c r="C609" s="1" t="s">
        <v>25920</v>
      </c>
      <c r="D609" t="s">
        <v>6</v>
      </c>
    </row>
    <row r="610" spans="1:4" x14ac:dyDescent="0.15">
      <c r="A610" t="s">
        <v>2055</v>
      </c>
      <c r="B610" s="1" t="s">
        <v>25921</v>
      </c>
      <c r="C610" s="1" t="s">
        <v>25922</v>
      </c>
      <c r="D610" t="s">
        <v>6</v>
      </c>
    </row>
    <row r="611" spans="1:4" x14ac:dyDescent="0.15">
      <c r="A611" t="s">
        <v>25923</v>
      </c>
      <c r="B611" s="1" t="s">
        <v>25924</v>
      </c>
      <c r="C611" s="1" t="s">
        <v>25925</v>
      </c>
      <c r="D611" t="s">
        <v>6</v>
      </c>
    </row>
    <row r="612" spans="1:4" x14ac:dyDescent="0.15">
      <c r="A612" t="s">
        <v>20851</v>
      </c>
      <c r="B612" s="1" t="s">
        <v>25926</v>
      </c>
      <c r="C612" s="1" t="s">
        <v>25927</v>
      </c>
      <c r="D612" t="s">
        <v>6</v>
      </c>
    </row>
    <row r="613" spans="1:4" x14ac:dyDescent="0.15">
      <c r="A613" t="s">
        <v>25928</v>
      </c>
      <c r="B613" s="1" t="s">
        <v>25929</v>
      </c>
      <c r="C613" s="1" t="s">
        <v>25930</v>
      </c>
      <c r="D613" t="s">
        <v>6</v>
      </c>
    </row>
    <row r="614" spans="1:4" x14ac:dyDescent="0.15">
      <c r="A614" t="s">
        <v>22458</v>
      </c>
      <c r="B614" s="1" t="s">
        <v>25931</v>
      </c>
      <c r="C614" s="1" t="s">
        <v>25932</v>
      </c>
      <c r="D614" t="s">
        <v>6</v>
      </c>
    </row>
    <row r="615" spans="1:4" x14ac:dyDescent="0.15">
      <c r="A615" t="s">
        <v>2950</v>
      </c>
      <c r="B615" s="1" t="s">
        <v>25933</v>
      </c>
      <c r="C615" s="1" t="s">
        <v>25934</v>
      </c>
      <c r="D615" t="s">
        <v>6</v>
      </c>
    </row>
    <row r="616" spans="1:4" x14ac:dyDescent="0.15">
      <c r="A616" t="s">
        <v>23511</v>
      </c>
      <c r="B616" s="1" t="s">
        <v>25935</v>
      </c>
      <c r="C616" s="1" t="s">
        <v>25936</v>
      </c>
      <c r="D616" t="s">
        <v>6</v>
      </c>
    </row>
    <row r="617" spans="1:4" x14ac:dyDescent="0.15">
      <c r="A617" t="s">
        <v>25937</v>
      </c>
      <c r="B617" s="1" t="s">
        <v>25938</v>
      </c>
      <c r="C617" s="1" t="s">
        <v>25939</v>
      </c>
      <c r="D617" t="s">
        <v>6</v>
      </c>
    </row>
    <row r="618" spans="1:4" x14ac:dyDescent="0.15">
      <c r="A618" t="s">
        <v>10914</v>
      </c>
      <c r="B618" s="1" t="s">
        <v>25940</v>
      </c>
      <c r="C618" s="1" t="s">
        <v>25941</v>
      </c>
      <c r="D618" t="s">
        <v>6</v>
      </c>
    </row>
    <row r="619" spans="1:4" x14ac:dyDescent="0.15">
      <c r="A619" t="s">
        <v>25942</v>
      </c>
      <c r="B619" s="1" t="s">
        <v>25943</v>
      </c>
      <c r="C619" s="1" t="s">
        <v>25944</v>
      </c>
      <c r="D619" t="s">
        <v>6</v>
      </c>
    </row>
    <row r="620" spans="1:4" x14ac:dyDescent="0.15">
      <c r="A620" t="s">
        <v>25945</v>
      </c>
      <c r="B620" s="1" t="s">
        <v>25946</v>
      </c>
      <c r="C620" s="1" t="s">
        <v>25947</v>
      </c>
      <c r="D620" t="s">
        <v>6</v>
      </c>
    </row>
    <row r="621" spans="1:4" x14ac:dyDescent="0.15">
      <c r="A621" t="s">
        <v>17857</v>
      </c>
      <c r="B621" s="1" t="s">
        <v>25948</v>
      </c>
      <c r="C621" s="1" t="s">
        <v>25949</v>
      </c>
      <c r="D621" t="s">
        <v>6</v>
      </c>
    </row>
    <row r="622" spans="1:4" x14ac:dyDescent="0.15">
      <c r="A622" t="s">
        <v>4350</v>
      </c>
      <c r="B622" s="1" t="s">
        <v>25950</v>
      </c>
      <c r="C622" s="1" t="s">
        <v>25951</v>
      </c>
      <c r="D622" t="s">
        <v>6</v>
      </c>
    </row>
    <row r="623" spans="1:4" x14ac:dyDescent="0.15">
      <c r="A623" t="s">
        <v>1679</v>
      </c>
      <c r="B623" s="1" t="s">
        <v>25952</v>
      </c>
      <c r="C623" s="1" t="s">
        <v>25953</v>
      </c>
      <c r="D623" t="s">
        <v>6</v>
      </c>
    </row>
    <row r="624" spans="1:4" x14ac:dyDescent="0.15">
      <c r="A624" t="s">
        <v>18057</v>
      </c>
      <c r="B624" s="1" t="s">
        <v>25954</v>
      </c>
      <c r="C624" s="1" t="s">
        <v>25955</v>
      </c>
      <c r="D624" t="s">
        <v>6</v>
      </c>
    </row>
    <row r="625" spans="1:4" x14ac:dyDescent="0.15">
      <c r="A625" t="s">
        <v>79</v>
      </c>
      <c r="B625" s="1" t="s">
        <v>25956</v>
      </c>
      <c r="C625" s="1" t="s">
        <v>25957</v>
      </c>
      <c r="D625" t="s">
        <v>6</v>
      </c>
    </row>
    <row r="626" spans="1:4" x14ac:dyDescent="0.15">
      <c r="A626" t="s">
        <v>575</v>
      </c>
      <c r="B626" s="1" t="s">
        <v>25958</v>
      </c>
      <c r="C626" s="1" t="s">
        <v>25959</v>
      </c>
      <c r="D626" t="s">
        <v>6</v>
      </c>
    </row>
    <row r="627" spans="1:4" x14ac:dyDescent="0.15">
      <c r="A627" t="s">
        <v>830</v>
      </c>
      <c r="B627" s="1" t="s">
        <v>25960</v>
      </c>
      <c r="C627" s="1" t="s">
        <v>25961</v>
      </c>
      <c r="D627" t="s">
        <v>6</v>
      </c>
    </row>
    <row r="628" spans="1:4" x14ac:dyDescent="0.15">
      <c r="A628" t="s">
        <v>19646</v>
      </c>
      <c r="B628" s="1" t="s">
        <v>25962</v>
      </c>
      <c r="C628" s="1" t="s">
        <v>25963</v>
      </c>
      <c r="D628" t="s">
        <v>6</v>
      </c>
    </row>
    <row r="629" spans="1:4" x14ac:dyDescent="0.15">
      <c r="A629" t="s">
        <v>25964</v>
      </c>
      <c r="B629" s="1" t="s">
        <v>25965</v>
      </c>
      <c r="C629" s="1" t="s">
        <v>25966</v>
      </c>
      <c r="D629" t="s">
        <v>6</v>
      </c>
    </row>
    <row r="630" spans="1:4" x14ac:dyDescent="0.15">
      <c r="A630" t="s">
        <v>25967</v>
      </c>
      <c r="B630" s="1" t="s">
        <v>25968</v>
      </c>
      <c r="C630" s="1" t="s">
        <v>25969</v>
      </c>
      <c r="D630" t="s">
        <v>6</v>
      </c>
    </row>
    <row r="631" spans="1:4" x14ac:dyDescent="0.15">
      <c r="A631" t="s">
        <v>4775</v>
      </c>
      <c r="B631" s="1" t="s">
        <v>25970</v>
      </c>
      <c r="C631" s="1" t="s">
        <v>25971</v>
      </c>
      <c r="D631" t="s">
        <v>6</v>
      </c>
    </row>
    <row r="632" spans="1:4" x14ac:dyDescent="0.15">
      <c r="A632" t="s">
        <v>25972</v>
      </c>
      <c r="B632" s="1" t="s">
        <v>25973</v>
      </c>
      <c r="C632" s="1" t="s">
        <v>25974</v>
      </c>
      <c r="D632" t="s">
        <v>6</v>
      </c>
    </row>
    <row r="633" spans="1:4" x14ac:dyDescent="0.15">
      <c r="A633" t="s">
        <v>25975</v>
      </c>
      <c r="B633" s="1" t="s">
        <v>25976</v>
      </c>
      <c r="C633" s="1" t="s">
        <v>25977</v>
      </c>
      <c r="D633" t="s">
        <v>6</v>
      </c>
    </row>
    <row r="634" spans="1:4" x14ac:dyDescent="0.15">
      <c r="A634" t="s">
        <v>4543</v>
      </c>
      <c r="B634" s="1" t="s">
        <v>25978</v>
      </c>
      <c r="C634" s="1" t="s">
        <v>25979</v>
      </c>
      <c r="D634" t="s">
        <v>6</v>
      </c>
    </row>
    <row r="635" spans="1:4" x14ac:dyDescent="0.15">
      <c r="A635" t="s">
        <v>791</v>
      </c>
      <c r="B635" s="1" t="s">
        <v>25980</v>
      </c>
      <c r="C635" s="1" t="s">
        <v>25981</v>
      </c>
      <c r="D635" t="s">
        <v>6</v>
      </c>
    </row>
    <row r="636" spans="1:4" x14ac:dyDescent="0.15">
      <c r="A636" t="s">
        <v>25982</v>
      </c>
      <c r="B636" s="1" t="s">
        <v>25983</v>
      </c>
      <c r="C636" s="1" t="s">
        <v>25984</v>
      </c>
      <c r="D636" t="s">
        <v>6</v>
      </c>
    </row>
    <row r="637" spans="1:4" x14ac:dyDescent="0.15">
      <c r="A637" t="s">
        <v>25985</v>
      </c>
      <c r="B637" s="1" t="s">
        <v>25986</v>
      </c>
      <c r="C637" s="1" t="s">
        <v>25987</v>
      </c>
      <c r="D637" t="s">
        <v>6</v>
      </c>
    </row>
    <row r="638" spans="1:4" x14ac:dyDescent="0.15">
      <c r="A638" t="s">
        <v>25988</v>
      </c>
      <c r="B638" s="1" t="s">
        <v>25989</v>
      </c>
      <c r="C638" s="1" t="s">
        <v>25990</v>
      </c>
      <c r="D638" t="s">
        <v>6</v>
      </c>
    </row>
    <row r="639" spans="1:4" x14ac:dyDescent="0.15">
      <c r="A639" t="s">
        <v>1029</v>
      </c>
      <c r="B639" s="1" t="s">
        <v>25991</v>
      </c>
      <c r="C639" s="1" t="s">
        <v>25992</v>
      </c>
      <c r="D639" t="s">
        <v>6</v>
      </c>
    </row>
    <row r="640" spans="1:4" x14ac:dyDescent="0.15">
      <c r="A640" t="s">
        <v>23125</v>
      </c>
      <c r="B640" s="1" t="s">
        <v>25993</v>
      </c>
      <c r="C640" s="1" t="s">
        <v>25994</v>
      </c>
      <c r="D640" t="s">
        <v>6</v>
      </c>
    </row>
    <row r="641" spans="1:4" x14ac:dyDescent="0.15">
      <c r="A641" t="s">
        <v>23817</v>
      </c>
      <c r="B641" s="1" t="s">
        <v>25995</v>
      </c>
      <c r="C641" s="1" t="s">
        <v>25996</v>
      </c>
      <c r="D641" t="s">
        <v>6</v>
      </c>
    </row>
    <row r="642" spans="1:4" x14ac:dyDescent="0.15">
      <c r="A642" t="s">
        <v>25997</v>
      </c>
      <c r="B642" s="1" t="s">
        <v>25998</v>
      </c>
      <c r="C642" s="1" t="s">
        <v>25999</v>
      </c>
      <c r="D642" t="s">
        <v>6</v>
      </c>
    </row>
    <row r="643" spans="1:4" x14ac:dyDescent="0.15">
      <c r="A643" t="s">
        <v>9088</v>
      </c>
      <c r="B643" s="1" t="s">
        <v>26000</v>
      </c>
      <c r="C643" s="1" t="s">
        <v>26001</v>
      </c>
      <c r="D643" t="s">
        <v>6</v>
      </c>
    </row>
    <row r="644" spans="1:4" x14ac:dyDescent="0.15">
      <c r="A644" t="s">
        <v>26002</v>
      </c>
      <c r="B644" s="1" t="s">
        <v>26003</v>
      </c>
      <c r="C644" s="1" t="s">
        <v>26004</v>
      </c>
      <c r="D644" t="s">
        <v>6</v>
      </c>
    </row>
    <row r="645" spans="1:4" x14ac:dyDescent="0.15">
      <c r="A645" t="s">
        <v>1805</v>
      </c>
      <c r="B645" s="1" t="s">
        <v>26005</v>
      </c>
      <c r="C645" s="1" t="s">
        <v>26006</v>
      </c>
      <c r="D645" t="s">
        <v>6</v>
      </c>
    </row>
    <row r="646" spans="1:4" x14ac:dyDescent="0.15">
      <c r="A646" t="s">
        <v>26007</v>
      </c>
      <c r="B646" s="1" t="s">
        <v>26008</v>
      </c>
      <c r="C646" s="1" t="s">
        <v>26009</v>
      </c>
      <c r="D646" t="s">
        <v>6</v>
      </c>
    </row>
    <row r="647" spans="1:4" x14ac:dyDescent="0.15">
      <c r="A647" t="s">
        <v>6512</v>
      </c>
      <c r="B647" s="1" t="s">
        <v>26010</v>
      </c>
      <c r="C647" s="1" t="s">
        <v>26011</v>
      </c>
      <c r="D647" t="s">
        <v>6</v>
      </c>
    </row>
    <row r="648" spans="1:4" x14ac:dyDescent="0.15">
      <c r="A648" t="s">
        <v>7503</v>
      </c>
      <c r="B648" s="1" t="s">
        <v>26012</v>
      </c>
      <c r="C648" s="1" t="s">
        <v>26013</v>
      </c>
      <c r="D648" t="s">
        <v>6</v>
      </c>
    </row>
    <row r="649" spans="1:4" x14ac:dyDescent="0.15">
      <c r="A649" t="s">
        <v>719</v>
      </c>
      <c r="B649" s="1" t="s">
        <v>26014</v>
      </c>
      <c r="C649" s="1" t="s">
        <v>26015</v>
      </c>
      <c r="D649" t="s">
        <v>6</v>
      </c>
    </row>
    <row r="650" spans="1:4" x14ac:dyDescent="0.15">
      <c r="A650" t="s">
        <v>15049</v>
      </c>
      <c r="B650" s="1" t="s">
        <v>26016</v>
      </c>
      <c r="C650" s="1" t="s">
        <v>26017</v>
      </c>
      <c r="D650" t="s">
        <v>6</v>
      </c>
    </row>
    <row r="651" spans="1:4" x14ac:dyDescent="0.15">
      <c r="A651" t="s">
        <v>26018</v>
      </c>
      <c r="B651" s="1" t="s">
        <v>26019</v>
      </c>
      <c r="C651" s="1" t="s">
        <v>26020</v>
      </c>
      <c r="D651" t="s">
        <v>6</v>
      </c>
    </row>
    <row r="652" spans="1:4" x14ac:dyDescent="0.15">
      <c r="A652" t="s">
        <v>26021</v>
      </c>
      <c r="B652" s="1" t="s">
        <v>26022</v>
      </c>
      <c r="C652" s="1" t="s">
        <v>26023</v>
      </c>
      <c r="D652" t="s">
        <v>6</v>
      </c>
    </row>
    <row r="653" spans="1:4" x14ac:dyDescent="0.15">
      <c r="A653" t="s">
        <v>5469</v>
      </c>
      <c r="B653" s="1" t="s">
        <v>26024</v>
      </c>
      <c r="C653" s="1" t="s">
        <v>26025</v>
      </c>
      <c r="D653" t="s">
        <v>6</v>
      </c>
    </row>
    <row r="654" spans="1:4" x14ac:dyDescent="0.15">
      <c r="A654" t="s">
        <v>26026</v>
      </c>
      <c r="B654" s="1" t="s">
        <v>26027</v>
      </c>
      <c r="C654" s="1" t="s">
        <v>26028</v>
      </c>
      <c r="D654" t="s">
        <v>6</v>
      </c>
    </row>
    <row r="655" spans="1:4" x14ac:dyDescent="0.15">
      <c r="A655" t="s">
        <v>23551</v>
      </c>
      <c r="B655" s="1" t="s">
        <v>26029</v>
      </c>
      <c r="C655" s="1" t="s">
        <v>26030</v>
      </c>
      <c r="D655" t="s">
        <v>6</v>
      </c>
    </row>
    <row r="656" spans="1:4" x14ac:dyDescent="0.15">
      <c r="A656" t="s">
        <v>26031</v>
      </c>
      <c r="B656" s="1" t="s">
        <v>26032</v>
      </c>
      <c r="C656" s="1" t="s">
        <v>26033</v>
      </c>
      <c r="D656" t="s">
        <v>6</v>
      </c>
    </row>
    <row r="657" spans="1:4" x14ac:dyDescent="0.15">
      <c r="A657" t="s">
        <v>26034</v>
      </c>
      <c r="B657" s="1" t="s">
        <v>26035</v>
      </c>
      <c r="C657" s="1" t="s">
        <v>26036</v>
      </c>
      <c r="D657" t="s">
        <v>6</v>
      </c>
    </row>
    <row r="658" spans="1:4" x14ac:dyDescent="0.15">
      <c r="A658" t="s">
        <v>85</v>
      </c>
      <c r="B658" s="1" t="s">
        <v>26037</v>
      </c>
      <c r="C658" s="1" t="s">
        <v>26038</v>
      </c>
      <c r="D658" t="s">
        <v>6</v>
      </c>
    </row>
    <row r="659" spans="1:4" x14ac:dyDescent="0.15">
      <c r="A659" t="s">
        <v>26039</v>
      </c>
      <c r="B659" s="1" t="s">
        <v>26040</v>
      </c>
      <c r="C659" s="1" t="s">
        <v>26041</v>
      </c>
      <c r="D659" t="s">
        <v>6</v>
      </c>
    </row>
    <row r="660" spans="1:4" x14ac:dyDescent="0.15">
      <c r="A660" t="s">
        <v>26042</v>
      </c>
      <c r="B660" s="1" t="s">
        <v>26043</v>
      </c>
      <c r="C660" s="1" t="s">
        <v>26044</v>
      </c>
      <c r="D660" t="s">
        <v>6</v>
      </c>
    </row>
    <row r="661" spans="1:4" x14ac:dyDescent="0.15">
      <c r="A661" t="s">
        <v>13577</v>
      </c>
      <c r="B661" s="1" t="s">
        <v>26045</v>
      </c>
      <c r="C661" s="1" t="s">
        <v>26046</v>
      </c>
      <c r="D661" t="s">
        <v>6</v>
      </c>
    </row>
    <row r="662" spans="1:4" x14ac:dyDescent="0.15">
      <c r="A662" t="s">
        <v>4386</v>
      </c>
      <c r="B662" s="1" t="s">
        <v>26047</v>
      </c>
      <c r="C662" s="1" t="s">
        <v>26048</v>
      </c>
      <c r="D662" t="s">
        <v>6</v>
      </c>
    </row>
    <row r="663" spans="1:4" x14ac:dyDescent="0.15">
      <c r="A663" t="s">
        <v>26049</v>
      </c>
      <c r="B663" s="1" t="s">
        <v>26050</v>
      </c>
      <c r="C663" s="1" t="s">
        <v>26051</v>
      </c>
      <c r="D663" t="s">
        <v>6</v>
      </c>
    </row>
    <row r="664" spans="1:4" x14ac:dyDescent="0.15">
      <c r="A664" t="s">
        <v>26052</v>
      </c>
      <c r="B664" s="1" t="s">
        <v>26053</v>
      </c>
      <c r="C664" s="1" t="s">
        <v>26054</v>
      </c>
      <c r="D664" t="s">
        <v>6</v>
      </c>
    </row>
    <row r="665" spans="1:4" x14ac:dyDescent="0.15">
      <c r="A665" t="s">
        <v>26055</v>
      </c>
      <c r="B665" s="1" t="s">
        <v>26056</v>
      </c>
      <c r="C665" s="1" t="s">
        <v>26057</v>
      </c>
      <c r="D665" t="s">
        <v>6</v>
      </c>
    </row>
    <row r="666" spans="1:4" x14ac:dyDescent="0.15">
      <c r="A666" t="s">
        <v>26058</v>
      </c>
      <c r="B666" s="1" t="s">
        <v>26059</v>
      </c>
      <c r="C666" s="1" t="s">
        <v>26060</v>
      </c>
      <c r="D666" t="s">
        <v>6</v>
      </c>
    </row>
    <row r="667" spans="1:4" x14ac:dyDescent="0.15">
      <c r="A667" t="s">
        <v>1691</v>
      </c>
      <c r="B667" s="1" t="s">
        <v>26061</v>
      </c>
      <c r="C667" s="1" t="s">
        <v>26062</v>
      </c>
      <c r="D667" t="s">
        <v>6</v>
      </c>
    </row>
    <row r="668" spans="1:4" x14ac:dyDescent="0.15">
      <c r="A668" t="s">
        <v>15946</v>
      </c>
      <c r="B668" s="1" t="s">
        <v>26063</v>
      </c>
      <c r="C668" s="1" t="s">
        <v>26064</v>
      </c>
      <c r="D668" t="s">
        <v>6</v>
      </c>
    </row>
    <row r="669" spans="1:4" x14ac:dyDescent="0.15">
      <c r="A669" t="s">
        <v>26065</v>
      </c>
      <c r="B669" s="1" t="s">
        <v>26066</v>
      </c>
      <c r="C669" s="1" t="s">
        <v>26067</v>
      </c>
      <c r="D669" t="s">
        <v>6</v>
      </c>
    </row>
    <row r="670" spans="1:4" x14ac:dyDescent="0.15">
      <c r="A670" t="s">
        <v>22556</v>
      </c>
      <c r="B670" s="1" t="s">
        <v>26068</v>
      </c>
      <c r="C670" s="1" t="s">
        <v>26069</v>
      </c>
      <c r="D670" t="s">
        <v>6</v>
      </c>
    </row>
    <row r="671" spans="1:4" x14ac:dyDescent="0.15">
      <c r="A671" t="s">
        <v>26070</v>
      </c>
      <c r="B671" s="1" t="s">
        <v>26071</v>
      </c>
      <c r="C671" s="1" t="s">
        <v>26072</v>
      </c>
      <c r="D671" t="s">
        <v>6</v>
      </c>
    </row>
    <row r="672" spans="1:4" x14ac:dyDescent="0.15">
      <c r="A672" t="s">
        <v>26073</v>
      </c>
      <c r="B672" s="1" t="s">
        <v>26074</v>
      </c>
      <c r="C672" s="1" t="s">
        <v>26075</v>
      </c>
      <c r="D672" t="s">
        <v>6</v>
      </c>
    </row>
    <row r="673" spans="1:4" x14ac:dyDescent="0.15">
      <c r="A673" t="s">
        <v>1020</v>
      </c>
      <c r="B673" s="1" t="s">
        <v>26076</v>
      </c>
      <c r="C673" s="1" t="s">
        <v>26077</v>
      </c>
      <c r="D673" t="s">
        <v>6</v>
      </c>
    </row>
    <row r="674" spans="1:4" x14ac:dyDescent="0.15">
      <c r="A674" t="s">
        <v>26078</v>
      </c>
      <c r="B674" s="1" t="s">
        <v>26079</v>
      </c>
      <c r="C674" s="1" t="s">
        <v>26080</v>
      </c>
      <c r="D674" t="s">
        <v>6</v>
      </c>
    </row>
    <row r="675" spans="1:4" x14ac:dyDescent="0.15">
      <c r="A675" t="s">
        <v>26081</v>
      </c>
      <c r="B675" s="1" t="s">
        <v>26082</v>
      </c>
      <c r="C675" s="1" t="s">
        <v>26083</v>
      </c>
      <c r="D675" t="s">
        <v>6</v>
      </c>
    </row>
    <row r="676" spans="1:4" x14ac:dyDescent="0.15">
      <c r="A676" t="s">
        <v>26084</v>
      </c>
      <c r="B676" s="1" t="s">
        <v>26085</v>
      </c>
      <c r="C676" s="1" t="s">
        <v>26086</v>
      </c>
      <c r="D676" t="s">
        <v>6</v>
      </c>
    </row>
    <row r="677" spans="1:4" x14ac:dyDescent="0.15">
      <c r="A677" t="s">
        <v>26087</v>
      </c>
      <c r="B677" s="1" t="s">
        <v>26088</v>
      </c>
      <c r="C677" s="1" t="s">
        <v>26089</v>
      </c>
      <c r="D677" t="s">
        <v>6</v>
      </c>
    </row>
    <row r="678" spans="1:4" x14ac:dyDescent="0.15">
      <c r="A678" t="s">
        <v>139</v>
      </c>
      <c r="B678" s="1" t="s">
        <v>26090</v>
      </c>
      <c r="C678" s="1" t="s">
        <v>26091</v>
      </c>
      <c r="D678" t="s">
        <v>6</v>
      </c>
    </row>
    <row r="679" spans="1:4" x14ac:dyDescent="0.15">
      <c r="A679" t="s">
        <v>413</v>
      </c>
      <c r="B679" s="1" t="s">
        <v>26092</v>
      </c>
      <c r="C679" s="1" t="s">
        <v>26093</v>
      </c>
      <c r="D679" t="s">
        <v>6</v>
      </c>
    </row>
    <row r="680" spans="1:4" x14ac:dyDescent="0.15">
      <c r="A680" t="s">
        <v>15451</v>
      </c>
      <c r="B680" s="1" t="s">
        <v>26094</v>
      </c>
      <c r="C680" s="1" t="s">
        <v>26095</v>
      </c>
      <c r="D680" t="s">
        <v>6</v>
      </c>
    </row>
    <row r="681" spans="1:4" x14ac:dyDescent="0.15">
      <c r="A681" t="s">
        <v>26096</v>
      </c>
      <c r="B681" s="1" t="s">
        <v>26097</v>
      </c>
      <c r="C681" s="1" t="s">
        <v>26098</v>
      </c>
      <c r="D681" t="s">
        <v>6</v>
      </c>
    </row>
    <row r="682" spans="1:4" x14ac:dyDescent="0.15">
      <c r="A682" t="s">
        <v>9861</v>
      </c>
      <c r="B682" s="1" t="s">
        <v>26099</v>
      </c>
      <c r="C682" s="1" t="s">
        <v>26100</v>
      </c>
      <c r="D682" t="s">
        <v>6</v>
      </c>
    </row>
    <row r="683" spans="1:4" x14ac:dyDescent="0.15">
      <c r="A683" t="s">
        <v>11096</v>
      </c>
      <c r="B683" s="1" t="s">
        <v>26101</v>
      </c>
      <c r="C683" s="1" t="s">
        <v>26102</v>
      </c>
      <c r="D683" t="s">
        <v>6</v>
      </c>
    </row>
    <row r="684" spans="1:4" x14ac:dyDescent="0.15">
      <c r="A684" t="s">
        <v>26103</v>
      </c>
      <c r="B684" s="1" t="s">
        <v>26104</v>
      </c>
      <c r="C684" s="1" t="s">
        <v>26105</v>
      </c>
      <c r="D684" t="s">
        <v>6</v>
      </c>
    </row>
    <row r="685" spans="1:4" x14ac:dyDescent="0.15">
      <c r="A685" t="s">
        <v>3681</v>
      </c>
      <c r="B685" s="1" t="s">
        <v>26106</v>
      </c>
      <c r="C685" s="1" t="s">
        <v>26107</v>
      </c>
      <c r="D685" t="s">
        <v>6</v>
      </c>
    </row>
    <row r="686" spans="1:4" x14ac:dyDescent="0.15">
      <c r="A686" t="s">
        <v>26108</v>
      </c>
      <c r="B686" s="1" t="s">
        <v>26109</v>
      </c>
      <c r="C686" s="1" t="s">
        <v>26110</v>
      </c>
      <c r="D686" t="s">
        <v>6</v>
      </c>
    </row>
    <row r="687" spans="1:4" x14ac:dyDescent="0.15">
      <c r="A687" t="s">
        <v>26111</v>
      </c>
      <c r="B687" s="1" t="s">
        <v>26112</v>
      </c>
      <c r="C687" s="1" t="s">
        <v>26113</v>
      </c>
      <c r="D687" t="s">
        <v>6</v>
      </c>
    </row>
    <row r="688" spans="1:4" x14ac:dyDescent="0.15">
      <c r="A688" t="s">
        <v>26114</v>
      </c>
      <c r="B688" s="1" t="s">
        <v>26115</v>
      </c>
      <c r="C688" s="1" t="s">
        <v>26116</v>
      </c>
      <c r="D688" t="s">
        <v>6</v>
      </c>
    </row>
    <row r="689" spans="1:4" x14ac:dyDescent="0.15">
      <c r="A689" t="s">
        <v>26117</v>
      </c>
      <c r="B689" s="1" t="s">
        <v>26118</v>
      </c>
      <c r="C689" s="1" t="s">
        <v>26119</v>
      </c>
      <c r="D689" t="s">
        <v>6</v>
      </c>
    </row>
    <row r="690" spans="1:4" x14ac:dyDescent="0.15">
      <c r="A690" t="s">
        <v>13796</v>
      </c>
      <c r="B690" s="1" t="s">
        <v>26120</v>
      </c>
      <c r="C690" s="1" t="s">
        <v>26121</v>
      </c>
      <c r="D690" t="s">
        <v>6</v>
      </c>
    </row>
    <row r="691" spans="1:4" x14ac:dyDescent="0.15">
      <c r="A691" t="s">
        <v>12193</v>
      </c>
      <c r="B691" s="1" t="s">
        <v>26122</v>
      </c>
      <c r="C691" s="1" t="s">
        <v>26123</v>
      </c>
      <c r="D691" t="s">
        <v>6</v>
      </c>
    </row>
    <row r="692" spans="1:4" x14ac:dyDescent="0.15">
      <c r="A692" t="s">
        <v>14314</v>
      </c>
      <c r="B692" s="1" t="s">
        <v>26124</v>
      </c>
      <c r="C692" s="1" t="s">
        <v>26125</v>
      </c>
      <c r="D692" t="s">
        <v>6</v>
      </c>
    </row>
    <row r="693" spans="1:4" x14ac:dyDescent="0.15">
      <c r="A693" t="s">
        <v>26126</v>
      </c>
      <c r="B693" s="1" t="s">
        <v>26127</v>
      </c>
      <c r="C693" s="1" t="s">
        <v>26128</v>
      </c>
      <c r="D693" t="s">
        <v>6</v>
      </c>
    </row>
    <row r="694" spans="1:4" x14ac:dyDescent="0.15">
      <c r="A694" t="s">
        <v>23063</v>
      </c>
      <c r="B694" s="1" t="s">
        <v>26129</v>
      </c>
      <c r="C694" s="1" t="s">
        <v>26130</v>
      </c>
      <c r="D694" t="s">
        <v>6</v>
      </c>
    </row>
    <row r="695" spans="1:4" x14ac:dyDescent="0.15">
      <c r="A695" t="s">
        <v>26131</v>
      </c>
      <c r="B695" s="1" t="s">
        <v>26132</v>
      </c>
      <c r="C695" s="1" t="s">
        <v>26133</v>
      </c>
      <c r="D695" t="s">
        <v>6</v>
      </c>
    </row>
    <row r="696" spans="1:4" x14ac:dyDescent="0.15">
      <c r="A696" t="s">
        <v>26134</v>
      </c>
      <c r="B696" s="1" t="s">
        <v>26135</v>
      </c>
      <c r="C696" s="1" t="s">
        <v>26136</v>
      </c>
      <c r="D696" t="s">
        <v>6</v>
      </c>
    </row>
    <row r="697" spans="1:4" x14ac:dyDescent="0.15">
      <c r="A697" t="s">
        <v>26137</v>
      </c>
      <c r="B697" s="1" t="s">
        <v>26138</v>
      </c>
      <c r="C697" s="1" t="s">
        <v>26139</v>
      </c>
      <c r="D697" t="s">
        <v>6</v>
      </c>
    </row>
    <row r="698" spans="1:4" x14ac:dyDescent="0.15">
      <c r="A698" t="s">
        <v>26140</v>
      </c>
      <c r="B698" s="1" t="s">
        <v>26141</v>
      </c>
      <c r="C698" s="1" t="s">
        <v>26142</v>
      </c>
      <c r="D698" t="s">
        <v>6</v>
      </c>
    </row>
    <row r="699" spans="1:4" x14ac:dyDescent="0.15">
      <c r="A699" t="s">
        <v>26143</v>
      </c>
      <c r="B699" s="1" t="s">
        <v>26144</v>
      </c>
      <c r="C699" s="1" t="s">
        <v>26145</v>
      </c>
      <c r="D699" t="s">
        <v>6</v>
      </c>
    </row>
    <row r="700" spans="1:4" x14ac:dyDescent="0.15">
      <c r="A700" t="s">
        <v>3734</v>
      </c>
      <c r="B700" s="1" t="s">
        <v>26146</v>
      </c>
      <c r="C700" s="1" t="s">
        <v>26147</v>
      </c>
      <c r="D700" t="s">
        <v>6</v>
      </c>
    </row>
    <row r="701" spans="1:4" x14ac:dyDescent="0.15">
      <c r="A701" t="s">
        <v>26148</v>
      </c>
      <c r="B701" s="1" t="s">
        <v>26149</v>
      </c>
      <c r="C701" s="1" t="s">
        <v>26150</v>
      </c>
      <c r="D701" t="s">
        <v>6</v>
      </c>
    </row>
    <row r="702" spans="1:4" x14ac:dyDescent="0.15">
      <c r="A702" t="s">
        <v>26151</v>
      </c>
      <c r="B702" s="1" t="s">
        <v>26152</v>
      </c>
      <c r="C702" s="1" t="s">
        <v>26153</v>
      </c>
      <c r="D702" t="s">
        <v>6</v>
      </c>
    </row>
    <row r="703" spans="1:4" x14ac:dyDescent="0.15">
      <c r="A703" t="s">
        <v>6342</v>
      </c>
      <c r="B703" s="1" t="s">
        <v>26154</v>
      </c>
      <c r="C703" s="1" t="s">
        <v>26155</v>
      </c>
      <c r="D703" t="s">
        <v>6</v>
      </c>
    </row>
    <row r="704" spans="1:4" x14ac:dyDescent="0.15">
      <c r="A704" t="s">
        <v>26156</v>
      </c>
      <c r="B704" s="1" t="s">
        <v>26157</v>
      </c>
      <c r="C704" s="1" t="s">
        <v>26158</v>
      </c>
      <c r="D704" t="s">
        <v>6</v>
      </c>
    </row>
    <row r="705" spans="1:4" x14ac:dyDescent="0.15">
      <c r="A705" t="s">
        <v>10076</v>
      </c>
      <c r="B705" s="1" t="s">
        <v>26159</v>
      </c>
      <c r="C705" s="1" t="s">
        <v>26160</v>
      </c>
      <c r="D705" t="s">
        <v>6</v>
      </c>
    </row>
    <row r="706" spans="1:4" x14ac:dyDescent="0.15">
      <c r="A706" t="s">
        <v>23335</v>
      </c>
      <c r="B706" s="1" t="s">
        <v>26161</v>
      </c>
      <c r="C706" s="1" t="s">
        <v>26162</v>
      </c>
      <c r="D706" t="s">
        <v>6</v>
      </c>
    </row>
    <row r="707" spans="1:4" x14ac:dyDescent="0.15">
      <c r="A707" t="s">
        <v>3293</v>
      </c>
      <c r="B707" s="1" t="s">
        <v>26163</v>
      </c>
      <c r="C707" s="1" t="s">
        <v>26164</v>
      </c>
      <c r="D707" t="s">
        <v>6</v>
      </c>
    </row>
    <row r="708" spans="1:4" x14ac:dyDescent="0.15">
      <c r="A708" t="s">
        <v>23160</v>
      </c>
      <c r="B708" s="1" t="s">
        <v>26165</v>
      </c>
      <c r="C708" s="1" t="s">
        <v>26166</v>
      </c>
      <c r="D708" t="s">
        <v>6</v>
      </c>
    </row>
    <row r="709" spans="1:4" x14ac:dyDescent="0.15">
      <c r="A709" t="s">
        <v>5684</v>
      </c>
      <c r="B709" s="1" t="s">
        <v>26167</v>
      </c>
      <c r="C709" s="1" t="s">
        <v>26168</v>
      </c>
      <c r="D709" t="s">
        <v>6</v>
      </c>
    </row>
    <row r="710" spans="1:4" x14ac:dyDescent="0.15">
      <c r="A710" t="s">
        <v>12372</v>
      </c>
      <c r="B710" s="1" t="s">
        <v>26169</v>
      </c>
      <c r="C710" s="1" t="s">
        <v>26170</v>
      </c>
      <c r="D710" t="s">
        <v>6</v>
      </c>
    </row>
    <row r="711" spans="1:4" x14ac:dyDescent="0.15">
      <c r="A711" t="s">
        <v>15241</v>
      </c>
      <c r="B711" s="1" t="s">
        <v>26171</v>
      </c>
      <c r="C711" s="1" t="s">
        <v>26172</v>
      </c>
      <c r="D711" t="s">
        <v>6</v>
      </c>
    </row>
    <row r="712" spans="1:4" x14ac:dyDescent="0.15">
      <c r="A712" t="s">
        <v>26173</v>
      </c>
      <c r="B712" s="1" t="s">
        <v>26174</v>
      </c>
      <c r="C712" s="1" t="s">
        <v>26175</v>
      </c>
      <c r="D712" t="s">
        <v>6</v>
      </c>
    </row>
    <row r="713" spans="1:4" x14ac:dyDescent="0.15">
      <c r="A713" t="s">
        <v>10954</v>
      </c>
      <c r="B713" s="1" t="s">
        <v>26176</v>
      </c>
      <c r="C713" s="1" t="s">
        <v>26177</v>
      </c>
      <c r="D713" t="s">
        <v>6</v>
      </c>
    </row>
    <row r="714" spans="1:4" x14ac:dyDescent="0.15">
      <c r="A714" t="s">
        <v>6566</v>
      </c>
      <c r="B714" s="1" t="s">
        <v>26178</v>
      </c>
      <c r="C714" s="1" t="s">
        <v>26179</v>
      </c>
      <c r="D714" t="s">
        <v>6</v>
      </c>
    </row>
    <row r="715" spans="1:4" x14ac:dyDescent="0.15">
      <c r="A715" t="s">
        <v>26180</v>
      </c>
      <c r="B715" s="1" t="s">
        <v>26181</v>
      </c>
      <c r="C715" s="1" t="s">
        <v>26182</v>
      </c>
      <c r="D715" t="s">
        <v>6</v>
      </c>
    </row>
    <row r="716" spans="1:4" x14ac:dyDescent="0.15">
      <c r="A716" t="s">
        <v>23434</v>
      </c>
      <c r="B716" s="1" t="s">
        <v>26183</v>
      </c>
      <c r="C716" s="1" t="s">
        <v>26184</v>
      </c>
      <c r="D716" t="s">
        <v>6</v>
      </c>
    </row>
    <row r="717" spans="1:4" x14ac:dyDescent="0.15">
      <c r="A717" t="s">
        <v>14106</v>
      </c>
      <c r="B717" s="1" t="s">
        <v>26185</v>
      </c>
      <c r="C717" s="1" t="s">
        <v>26186</v>
      </c>
      <c r="D717" t="s">
        <v>6</v>
      </c>
    </row>
    <row r="718" spans="1:4" x14ac:dyDescent="0.15">
      <c r="A718" t="s">
        <v>4950</v>
      </c>
      <c r="B718" s="1" t="s">
        <v>26187</v>
      </c>
      <c r="C718" s="1" t="s">
        <v>26188</v>
      </c>
      <c r="D718" t="s">
        <v>6</v>
      </c>
    </row>
    <row r="719" spans="1:4" x14ac:dyDescent="0.15">
      <c r="A719" t="s">
        <v>8172</v>
      </c>
      <c r="B719" s="1" t="s">
        <v>26189</v>
      </c>
      <c r="C719" s="1" t="s">
        <v>26190</v>
      </c>
      <c r="D719" t="s">
        <v>6</v>
      </c>
    </row>
    <row r="720" spans="1:4" x14ac:dyDescent="0.15">
      <c r="A720" t="s">
        <v>12451</v>
      </c>
      <c r="B720" s="1" t="s">
        <v>26191</v>
      </c>
      <c r="C720" s="1" t="s">
        <v>26192</v>
      </c>
      <c r="D720" t="s">
        <v>6</v>
      </c>
    </row>
    <row r="721" spans="1:4" x14ac:dyDescent="0.15">
      <c r="A721" t="s">
        <v>26193</v>
      </c>
      <c r="B721" s="1" t="s">
        <v>26194</v>
      </c>
      <c r="C721" s="1" t="s">
        <v>26195</v>
      </c>
      <c r="D721" t="s">
        <v>6</v>
      </c>
    </row>
    <row r="722" spans="1:4" x14ac:dyDescent="0.15">
      <c r="A722" t="s">
        <v>22373</v>
      </c>
      <c r="B722" s="1" t="s">
        <v>26196</v>
      </c>
      <c r="C722" s="1" t="s">
        <v>26197</v>
      </c>
      <c r="D722" t="s">
        <v>6</v>
      </c>
    </row>
    <row r="723" spans="1:4" x14ac:dyDescent="0.15">
      <c r="A723" t="s">
        <v>2208</v>
      </c>
      <c r="B723" s="1" t="s">
        <v>26198</v>
      </c>
      <c r="C723" s="1" t="s">
        <v>26199</v>
      </c>
      <c r="D723" t="s">
        <v>6</v>
      </c>
    </row>
    <row r="724" spans="1:4" x14ac:dyDescent="0.15">
      <c r="A724" t="s">
        <v>7374</v>
      </c>
      <c r="B724" s="1" t="s">
        <v>26200</v>
      </c>
      <c r="C724" s="1" t="s">
        <v>26201</v>
      </c>
      <c r="D724" t="s">
        <v>6</v>
      </c>
    </row>
    <row r="725" spans="1:4" x14ac:dyDescent="0.15">
      <c r="A725" t="s">
        <v>22763</v>
      </c>
      <c r="B725" s="1" t="s">
        <v>26202</v>
      </c>
      <c r="C725" s="1" t="s">
        <v>26203</v>
      </c>
      <c r="D725" t="s">
        <v>6</v>
      </c>
    </row>
    <row r="726" spans="1:4" x14ac:dyDescent="0.15">
      <c r="A726" t="s">
        <v>26204</v>
      </c>
      <c r="B726" s="1" t="s">
        <v>26205</v>
      </c>
      <c r="C726" s="1" t="s">
        <v>26206</v>
      </c>
      <c r="D726" t="s">
        <v>6</v>
      </c>
    </row>
    <row r="727" spans="1:4" x14ac:dyDescent="0.15">
      <c r="A727" t="s">
        <v>2970</v>
      </c>
      <c r="B727" s="1" t="s">
        <v>26207</v>
      </c>
      <c r="C727" s="1" t="s">
        <v>26208</v>
      </c>
      <c r="D727" t="s">
        <v>6</v>
      </c>
    </row>
    <row r="728" spans="1:4" x14ac:dyDescent="0.15">
      <c r="A728" t="s">
        <v>26209</v>
      </c>
      <c r="B728" s="1" t="s">
        <v>26210</v>
      </c>
      <c r="C728" s="1" t="s">
        <v>26211</v>
      </c>
      <c r="D728" t="s">
        <v>6</v>
      </c>
    </row>
    <row r="729" spans="1:4" x14ac:dyDescent="0.15">
      <c r="A729" t="s">
        <v>26212</v>
      </c>
      <c r="B729" s="1" t="s">
        <v>26213</v>
      </c>
      <c r="C729" s="1" t="s">
        <v>26214</v>
      </c>
      <c r="D729" t="s">
        <v>6</v>
      </c>
    </row>
    <row r="730" spans="1:4" x14ac:dyDescent="0.15">
      <c r="A730" t="s">
        <v>2489</v>
      </c>
      <c r="B730" s="1" t="s">
        <v>26215</v>
      </c>
      <c r="C730" s="1" t="s">
        <v>26216</v>
      </c>
      <c r="D730" t="s">
        <v>6</v>
      </c>
    </row>
    <row r="731" spans="1:4" x14ac:dyDescent="0.15">
      <c r="A731" t="s">
        <v>26217</v>
      </c>
      <c r="B731" s="1" t="s">
        <v>26218</v>
      </c>
      <c r="C731" s="1" t="s">
        <v>26219</v>
      </c>
      <c r="D731" t="s">
        <v>6</v>
      </c>
    </row>
    <row r="732" spans="1:4" x14ac:dyDescent="0.15">
      <c r="A732" t="s">
        <v>23219</v>
      </c>
      <c r="B732" s="1" t="s">
        <v>26220</v>
      </c>
      <c r="C732" s="1" t="s">
        <v>26221</v>
      </c>
      <c r="D732" t="s">
        <v>6</v>
      </c>
    </row>
    <row r="733" spans="1:4" x14ac:dyDescent="0.15">
      <c r="A733" t="s">
        <v>26222</v>
      </c>
      <c r="B733" s="1" t="s">
        <v>26223</v>
      </c>
      <c r="C733" s="1" t="s">
        <v>26224</v>
      </c>
      <c r="D733" t="s">
        <v>6</v>
      </c>
    </row>
    <row r="734" spans="1:4" x14ac:dyDescent="0.15">
      <c r="A734" t="s">
        <v>261</v>
      </c>
      <c r="B734" s="1" t="s">
        <v>26225</v>
      </c>
      <c r="C734" s="1" t="s">
        <v>26226</v>
      </c>
      <c r="D734" t="s">
        <v>6</v>
      </c>
    </row>
    <row r="735" spans="1:4" x14ac:dyDescent="0.15">
      <c r="A735" t="s">
        <v>11334</v>
      </c>
      <c r="B735" s="1" t="s">
        <v>26227</v>
      </c>
      <c r="C735" s="1" t="s">
        <v>26228</v>
      </c>
      <c r="D735" t="s">
        <v>6</v>
      </c>
    </row>
    <row r="736" spans="1:4" x14ac:dyDescent="0.15">
      <c r="A736" t="s">
        <v>22597</v>
      </c>
      <c r="B736" s="1" t="s">
        <v>26229</v>
      </c>
      <c r="C736" s="1" t="s">
        <v>26230</v>
      </c>
      <c r="D736" t="s">
        <v>6</v>
      </c>
    </row>
    <row r="737" spans="1:4" x14ac:dyDescent="0.15">
      <c r="A737" t="s">
        <v>26231</v>
      </c>
      <c r="B737" s="1" t="s">
        <v>26232</v>
      </c>
      <c r="C737" s="1" t="s">
        <v>26233</v>
      </c>
      <c r="D737" t="s">
        <v>6</v>
      </c>
    </row>
    <row r="738" spans="1:4" x14ac:dyDescent="0.15">
      <c r="A738" t="s">
        <v>19959</v>
      </c>
      <c r="B738" s="1" t="s">
        <v>26234</v>
      </c>
      <c r="C738" s="1" t="s">
        <v>26235</v>
      </c>
      <c r="D738" t="s">
        <v>6</v>
      </c>
    </row>
    <row r="739" spans="1:4" x14ac:dyDescent="0.15">
      <c r="A739" t="s">
        <v>3574</v>
      </c>
      <c r="B739" s="1" t="s">
        <v>26236</v>
      </c>
      <c r="C739" s="1" t="s">
        <v>26237</v>
      </c>
      <c r="D739" t="s">
        <v>6</v>
      </c>
    </row>
    <row r="740" spans="1:4" x14ac:dyDescent="0.15">
      <c r="A740" t="s">
        <v>2157</v>
      </c>
      <c r="B740" s="1" t="s">
        <v>26238</v>
      </c>
      <c r="C740" s="1" t="s">
        <v>26239</v>
      </c>
      <c r="D740" t="s">
        <v>6</v>
      </c>
    </row>
    <row r="741" spans="1:4" x14ac:dyDescent="0.15">
      <c r="A741" t="s">
        <v>17604</v>
      </c>
      <c r="B741" s="1" t="s">
        <v>26240</v>
      </c>
      <c r="C741" s="1" t="s">
        <v>26241</v>
      </c>
      <c r="D741" t="s">
        <v>6</v>
      </c>
    </row>
    <row r="742" spans="1:4" x14ac:dyDescent="0.15">
      <c r="A742" t="s">
        <v>4332</v>
      </c>
      <c r="B742" s="1" t="s">
        <v>26242</v>
      </c>
      <c r="C742" s="1" t="s">
        <v>26243</v>
      </c>
      <c r="D742" t="s">
        <v>6</v>
      </c>
    </row>
    <row r="743" spans="1:4" x14ac:dyDescent="0.15">
      <c r="A743" t="s">
        <v>26244</v>
      </c>
      <c r="B743" s="1" t="s">
        <v>26245</v>
      </c>
      <c r="C743" s="1" t="s">
        <v>26246</v>
      </c>
      <c r="D743" t="s">
        <v>6</v>
      </c>
    </row>
    <row r="744" spans="1:4" x14ac:dyDescent="0.15">
      <c r="A744" t="s">
        <v>15845</v>
      </c>
      <c r="B744" s="1" t="s">
        <v>26247</v>
      </c>
      <c r="C744" s="1" t="s">
        <v>26248</v>
      </c>
      <c r="D744" t="s">
        <v>6</v>
      </c>
    </row>
    <row r="745" spans="1:4" x14ac:dyDescent="0.15">
      <c r="A745" t="s">
        <v>26249</v>
      </c>
      <c r="B745" s="1" t="s">
        <v>26250</v>
      </c>
      <c r="C745" s="1" t="s">
        <v>26251</v>
      </c>
      <c r="D745" t="s">
        <v>6</v>
      </c>
    </row>
    <row r="746" spans="1:4" x14ac:dyDescent="0.15">
      <c r="A746" t="s">
        <v>2552</v>
      </c>
      <c r="B746" s="1" t="s">
        <v>26252</v>
      </c>
      <c r="C746" s="1" t="s">
        <v>26253</v>
      </c>
      <c r="D746" t="s">
        <v>6</v>
      </c>
    </row>
    <row r="747" spans="1:4" x14ac:dyDescent="0.15">
      <c r="A747" t="s">
        <v>26254</v>
      </c>
      <c r="B747" s="1" t="s">
        <v>26255</v>
      </c>
      <c r="C747" s="1" t="s">
        <v>26256</v>
      </c>
      <c r="D747" t="s">
        <v>6</v>
      </c>
    </row>
    <row r="748" spans="1:4" x14ac:dyDescent="0.15">
      <c r="A748" t="s">
        <v>26257</v>
      </c>
      <c r="B748" s="1" t="s">
        <v>26258</v>
      </c>
      <c r="C748" s="1" t="s">
        <v>26259</v>
      </c>
      <c r="D748" t="s">
        <v>6</v>
      </c>
    </row>
    <row r="749" spans="1:4" x14ac:dyDescent="0.15">
      <c r="A749" t="s">
        <v>26260</v>
      </c>
      <c r="B749" s="1" t="s">
        <v>26261</v>
      </c>
      <c r="C749" s="1" t="s">
        <v>26262</v>
      </c>
      <c r="D749" t="s">
        <v>6</v>
      </c>
    </row>
    <row r="750" spans="1:4" x14ac:dyDescent="0.15">
      <c r="A750" t="s">
        <v>22280</v>
      </c>
      <c r="B750" s="1" t="s">
        <v>26263</v>
      </c>
      <c r="C750" s="1" t="s">
        <v>26264</v>
      </c>
      <c r="D750" t="s">
        <v>6</v>
      </c>
    </row>
    <row r="751" spans="1:4" x14ac:dyDescent="0.15">
      <c r="A751" t="s">
        <v>812</v>
      </c>
      <c r="B751" s="1" t="s">
        <v>26265</v>
      </c>
      <c r="C751" s="1" t="s">
        <v>26266</v>
      </c>
      <c r="D751" t="s">
        <v>6</v>
      </c>
    </row>
    <row r="752" spans="1:4" x14ac:dyDescent="0.15">
      <c r="A752" t="s">
        <v>5055</v>
      </c>
      <c r="B752" s="1" t="s">
        <v>26267</v>
      </c>
      <c r="C752" s="1" t="s">
        <v>26268</v>
      </c>
      <c r="D752" t="s">
        <v>6</v>
      </c>
    </row>
    <row r="753" spans="1:4" x14ac:dyDescent="0.15">
      <c r="A753" t="s">
        <v>26269</v>
      </c>
      <c r="B753" s="1" t="s">
        <v>26270</v>
      </c>
      <c r="C753" s="1" t="s">
        <v>26271</v>
      </c>
      <c r="D753" t="s">
        <v>6</v>
      </c>
    </row>
    <row r="754" spans="1:4" x14ac:dyDescent="0.15">
      <c r="A754" t="s">
        <v>12008</v>
      </c>
      <c r="B754" s="1" t="s">
        <v>26272</v>
      </c>
      <c r="C754" s="1" t="s">
        <v>26273</v>
      </c>
      <c r="D754" t="s">
        <v>6</v>
      </c>
    </row>
    <row r="755" spans="1:4" x14ac:dyDescent="0.15">
      <c r="A755" t="s">
        <v>1115</v>
      </c>
      <c r="B755" s="1" t="s">
        <v>26274</v>
      </c>
      <c r="C755" s="1" t="s">
        <v>26275</v>
      </c>
      <c r="D755" t="s">
        <v>6</v>
      </c>
    </row>
    <row r="756" spans="1:4" x14ac:dyDescent="0.15">
      <c r="A756" t="s">
        <v>4051</v>
      </c>
      <c r="B756" s="1" t="s">
        <v>26276</v>
      </c>
      <c r="C756" s="1" t="s">
        <v>26277</v>
      </c>
      <c r="D756" t="s">
        <v>6</v>
      </c>
    </row>
    <row r="757" spans="1:4" x14ac:dyDescent="0.15">
      <c r="A757" t="s">
        <v>26278</v>
      </c>
      <c r="B757" s="1" t="s">
        <v>26279</v>
      </c>
      <c r="C757" s="1" t="s">
        <v>26280</v>
      </c>
      <c r="D757" t="s">
        <v>6</v>
      </c>
    </row>
    <row r="758" spans="1:4" x14ac:dyDescent="0.15">
      <c r="A758" t="s">
        <v>23077</v>
      </c>
      <c r="B758" s="1" t="s">
        <v>26281</v>
      </c>
      <c r="C758" s="1" t="s">
        <v>26282</v>
      </c>
      <c r="D758" t="s">
        <v>6</v>
      </c>
    </row>
    <row r="759" spans="1:4" x14ac:dyDescent="0.15">
      <c r="A759" t="s">
        <v>22553</v>
      </c>
      <c r="B759" s="1" t="s">
        <v>26283</v>
      </c>
      <c r="C759" s="1" t="s">
        <v>26284</v>
      </c>
      <c r="D759" t="s">
        <v>6</v>
      </c>
    </row>
    <row r="760" spans="1:4" x14ac:dyDescent="0.15">
      <c r="A760" t="s">
        <v>4737</v>
      </c>
      <c r="B760" s="1" t="s">
        <v>26285</v>
      </c>
      <c r="C760" s="1" t="s">
        <v>26286</v>
      </c>
      <c r="D760" t="s">
        <v>6</v>
      </c>
    </row>
    <row r="761" spans="1:4" x14ac:dyDescent="0.15">
      <c r="A761" t="s">
        <v>4302</v>
      </c>
      <c r="B761" s="1" t="s">
        <v>26287</v>
      </c>
      <c r="C761" s="1" t="s">
        <v>26288</v>
      </c>
      <c r="D761" t="s">
        <v>6</v>
      </c>
    </row>
    <row r="762" spans="1:4" x14ac:dyDescent="0.15">
      <c r="A762" t="s">
        <v>26289</v>
      </c>
      <c r="B762" s="1" t="s">
        <v>26290</v>
      </c>
      <c r="C762" s="1" t="s">
        <v>26291</v>
      </c>
      <c r="D762" t="s">
        <v>6</v>
      </c>
    </row>
    <row r="763" spans="1:4" x14ac:dyDescent="0.15">
      <c r="A763" t="s">
        <v>4084</v>
      </c>
      <c r="B763" s="1" t="s">
        <v>26292</v>
      </c>
      <c r="C763" s="1" t="s">
        <v>26293</v>
      </c>
      <c r="D763" t="s">
        <v>6</v>
      </c>
    </row>
    <row r="764" spans="1:4" x14ac:dyDescent="0.15">
      <c r="A764" t="s">
        <v>17893</v>
      </c>
      <c r="B764" s="1" t="s">
        <v>26294</v>
      </c>
      <c r="C764" s="1" t="s">
        <v>26295</v>
      </c>
      <c r="D764" t="s">
        <v>6</v>
      </c>
    </row>
    <row r="765" spans="1:4" x14ac:dyDescent="0.15">
      <c r="A765" t="s">
        <v>13610</v>
      </c>
      <c r="B765" s="1" t="s">
        <v>26296</v>
      </c>
      <c r="C765" s="1" t="s">
        <v>26297</v>
      </c>
      <c r="D765" t="s">
        <v>6</v>
      </c>
    </row>
    <row r="766" spans="1:4" x14ac:dyDescent="0.15">
      <c r="A766" t="s">
        <v>17146</v>
      </c>
      <c r="B766" s="1" t="s">
        <v>26298</v>
      </c>
      <c r="C766" s="1" t="s">
        <v>26299</v>
      </c>
      <c r="D766" t="s">
        <v>6</v>
      </c>
    </row>
    <row r="767" spans="1:4" x14ac:dyDescent="0.15">
      <c r="A767" t="s">
        <v>5149</v>
      </c>
      <c r="B767" s="1" t="s">
        <v>26300</v>
      </c>
      <c r="C767" s="1" t="s">
        <v>26301</v>
      </c>
      <c r="D767" t="s">
        <v>6</v>
      </c>
    </row>
    <row r="768" spans="1:4" x14ac:dyDescent="0.15">
      <c r="A768" t="s">
        <v>2462</v>
      </c>
      <c r="B768" s="1" t="s">
        <v>26302</v>
      </c>
      <c r="C768" s="1" t="s">
        <v>26303</v>
      </c>
      <c r="D768" t="s">
        <v>6</v>
      </c>
    </row>
    <row r="769" spans="1:4" x14ac:dyDescent="0.15">
      <c r="A769" t="s">
        <v>26304</v>
      </c>
      <c r="B769" s="1" t="s">
        <v>26305</v>
      </c>
      <c r="C769" s="1" t="s">
        <v>26306</v>
      </c>
      <c r="D769" t="s">
        <v>6</v>
      </c>
    </row>
    <row r="770" spans="1:4" x14ac:dyDescent="0.15">
      <c r="A770" t="s">
        <v>10054</v>
      </c>
      <c r="B770" s="1" t="s">
        <v>26307</v>
      </c>
      <c r="C770" s="1" t="s">
        <v>26308</v>
      </c>
      <c r="D770" t="s">
        <v>6</v>
      </c>
    </row>
    <row r="771" spans="1:4" x14ac:dyDescent="0.15">
      <c r="A771" t="s">
        <v>22452</v>
      </c>
      <c r="B771" s="1" t="s">
        <v>26309</v>
      </c>
      <c r="C771" s="1" t="s">
        <v>26310</v>
      </c>
      <c r="D771" t="s">
        <v>6</v>
      </c>
    </row>
    <row r="772" spans="1:4" x14ac:dyDescent="0.15">
      <c r="A772" t="s">
        <v>21256</v>
      </c>
      <c r="B772" s="1" t="s">
        <v>26311</v>
      </c>
      <c r="C772" s="1" t="s">
        <v>26312</v>
      </c>
      <c r="D772" t="s">
        <v>6</v>
      </c>
    </row>
    <row r="773" spans="1:4" x14ac:dyDescent="0.15">
      <c r="A773" t="s">
        <v>26313</v>
      </c>
      <c r="B773" s="1" t="s">
        <v>26314</v>
      </c>
      <c r="C773" s="1" t="s">
        <v>26315</v>
      </c>
      <c r="D773" t="s">
        <v>6</v>
      </c>
    </row>
    <row r="774" spans="1:4" x14ac:dyDescent="0.15">
      <c r="A774" t="s">
        <v>26316</v>
      </c>
      <c r="B774" s="1" t="s">
        <v>26317</v>
      </c>
      <c r="C774" s="1" t="s">
        <v>26318</v>
      </c>
      <c r="D774" t="s">
        <v>6</v>
      </c>
    </row>
    <row r="775" spans="1:4" x14ac:dyDescent="0.15">
      <c r="A775" t="s">
        <v>26319</v>
      </c>
      <c r="B775" s="1" t="s">
        <v>26320</v>
      </c>
      <c r="C775" s="1" t="s">
        <v>26321</v>
      </c>
      <c r="D775" t="s">
        <v>6</v>
      </c>
    </row>
    <row r="776" spans="1:4" x14ac:dyDescent="0.15">
      <c r="A776" t="s">
        <v>3296</v>
      </c>
      <c r="B776" s="1" t="s">
        <v>26322</v>
      </c>
      <c r="C776" s="1" t="s">
        <v>26323</v>
      </c>
      <c r="D776" t="s">
        <v>6</v>
      </c>
    </row>
    <row r="777" spans="1:4" x14ac:dyDescent="0.15">
      <c r="A777" t="s">
        <v>5382</v>
      </c>
      <c r="B777" s="1" t="s">
        <v>26324</v>
      </c>
      <c r="C777" s="1" t="s">
        <v>26325</v>
      </c>
      <c r="D777" t="s">
        <v>6</v>
      </c>
    </row>
    <row r="778" spans="1:4" x14ac:dyDescent="0.15">
      <c r="A778" t="s">
        <v>26326</v>
      </c>
      <c r="B778" s="1" t="s">
        <v>26327</v>
      </c>
      <c r="C778" s="1" t="s">
        <v>26328</v>
      </c>
      <c r="D778" t="s">
        <v>6</v>
      </c>
    </row>
    <row r="779" spans="1:4" x14ac:dyDescent="0.15">
      <c r="A779" t="s">
        <v>26329</v>
      </c>
      <c r="B779" s="1" t="s">
        <v>26330</v>
      </c>
      <c r="C779" s="1" t="s">
        <v>26331</v>
      </c>
      <c r="D779" t="s">
        <v>6</v>
      </c>
    </row>
    <row r="780" spans="1:4" x14ac:dyDescent="0.15">
      <c r="A780" t="s">
        <v>12214</v>
      </c>
      <c r="B780" s="1" t="s">
        <v>26332</v>
      </c>
      <c r="C780" s="1" t="s">
        <v>26333</v>
      </c>
      <c r="D780" t="s">
        <v>6</v>
      </c>
    </row>
    <row r="781" spans="1:4" x14ac:dyDescent="0.15">
      <c r="A781" t="s">
        <v>7368</v>
      </c>
      <c r="B781" s="1" t="s">
        <v>26334</v>
      </c>
      <c r="C781" s="1" t="s">
        <v>26335</v>
      </c>
      <c r="D781" t="s">
        <v>6</v>
      </c>
    </row>
    <row r="782" spans="1:4" x14ac:dyDescent="0.15">
      <c r="A782" t="s">
        <v>3693</v>
      </c>
      <c r="B782" s="1" t="s">
        <v>26336</v>
      </c>
      <c r="C782" s="1" t="s">
        <v>26337</v>
      </c>
      <c r="D782" t="s">
        <v>6</v>
      </c>
    </row>
    <row r="783" spans="1:4" x14ac:dyDescent="0.15">
      <c r="A783" t="s">
        <v>9564</v>
      </c>
      <c r="B783" s="1" t="s">
        <v>26338</v>
      </c>
      <c r="C783" s="1" t="s">
        <v>26339</v>
      </c>
      <c r="D783" t="s">
        <v>6</v>
      </c>
    </row>
    <row r="784" spans="1:4" x14ac:dyDescent="0.15">
      <c r="A784" t="s">
        <v>26340</v>
      </c>
      <c r="B784" s="1" t="s">
        <v>26341</v>
      </c>
      <c r="C784" s="1" t="s">
        <v>26342</v>
      </c>
      <c r="D784" t="s">
        <v>6</v>
      </c>
    </row>
    <row r="785" spans="1:4" x14ac:dyDescent="0.15">
      <c r="A785" t="s">
        <v>26343</v>
      </c>
      <c r="B785" s="1" t="s">
        <v>26344</v>
      </c>
      <c r="C785" s="1" t="s">
        <v>26345</v>
      </c>
      <c r="D785" t="s">
        <v>6</v>
      </c>
    </row>
    <row r="786" spans="1:4" x14ac:dyDescent="0.15">
      <c r="A786" t="s">
        <v>9939</v>
      </c>
      <c r="B786" s="1" t="s">
        <v>26346</v>
      </c>
      <c r="C786" s="1" t="s">
        <v>26347</v>
      </c>
      <c r="D786" t="s">
        <v>6</v>
      </c>
    </row>
    <row r="787" spans="1:4" x14ac:dyDescent="0.15">
      <c r="A787" t="s">
        <v>1760</v>
      </c>
      <c r="B787" s="1" t="s">
        <v>26348</v>
      </c>
      <c r="C787" s="1" t="s">
        <v>26349</v>
      </c>
      <c r="D787" t="s">
        <v>6</v>
      </c>
    </row>
    <row r="788" spans="1:4" x14ac:dyDescent="0.15">
      <c r="A788" t="s">
        <v>7618</v>
      </c>
      <c r="B788" s="1" t="s">
        <v>26350</v>
      </c>
      <c r="C788" s="1" t="s">
        <v>26351</v>
      </c>
      <c r="D788" t="s">
        <v>6</v>
      </c>
    </row>
    <row r="789" spans="1:4" x14ac:dyDescent="0.15">
      <c r="A789" t="s">
        <v>26352</v>
      </c>
      <c r="B789" s="1" t="s">
        <v>26353</v>
      </c>
      <c r="C789" s="1" t="s">
        <v>26354</v>
      </c>
      <c r="D789" t="s">
        <v>6</v>
      </c>
    </row>
    <row r="790" spans="1:4" x14ac:dyDescent="0.15">
      <c r="A790" t="s">
        <v>10769</v>
      </c>
      <c r="B790" s="1" t="s">
        <v>26355</v>
      </c>
      <c r="C790" s="1" t="s">
        <v>26356</v>
      </c>
      <c r="D790" t="s">
        <v>6</v>
      </c>
    </row>
    <row r="791" spans="1:4" x14ac:dyDescent="0.15">
      <c r="A791" t="s">
        <v>23038</v>
      </c>
      <c r="B791" s="1" t="s">
        <v>26357</v>
      </c>
      <c r="C791" s="1" t="s">
        <v>26358</v>
      </c>
      <c r="D791" t="s">
        <v>6</v>
      </c>
    </row>
    <row r="792" spans="1:4" x14ac:dyDescent="0.15">
      <c r="A792" t="s">
        <v>26359</v>
      </c>
      <c r="B792" s="1" t="s">
        <v>26360</v>
      </c>
      <c r="C792" s="1" t="s">
        <v>26361</v>
      </c>
      <c r="D792" t="s">
        <v>6</v>
      </c>
    </row>
    <row r="793" spans="1:4" x14ac:dyDescent="0.15">
      <c r="A793" t="s">
        <v>26362</v>
      </c>
      <c r="B793" s="1" t="s">
        <v>26363</v>
      </c>
      <c r="C793" s="1" t="s">
        <v>26364</v>
      </c>
      <c r="D793" t="s">
        <v>6</v>
      </c>
    </row>
    <row r="794" spans="1:4" x14ac:dyDescent="0.15">
      <c r="A794" t="s">
        <v>26365</v>
      </c>
      <c r="B794" s="1" t="s">
        <v>26366</v>
      </c>
      <c r="C794" s="1" t="s">
        <v>26367</v>
      </c>
      <c r="D794" t="s">
        <v>6</v>
      </c>
    </row>
    <row r="795" spans="1:4" x14ac:dyDescent="0.15">
      <c r="A795" t="s">
        <v>26368</v>
      </c>
      <c r="B795" s="1" t="s">
        <v>26369</v>
      </c>
      <c r="C795" s="1" t="s">
        <v>26370</v>
      </c>
      <c r="D795" t="s">
        <v>6</v>
      </c>
    </row>
    <row r="796" spans="1:4" x14ac:dyDescent="0.15">
      <c r="A796" t="s">
        <v>26371</v>
      </c>
      <c r="B796" s="1" t="s">
        <v>26372</v>
      </c>
      <c r="C796" s="1" t="s">
        <v>26373</v>
      </c>
      <c r="D796" t="s">
        <v>6</v>
      </c>
    </row>
    <row r="797" spans="1:4" x14ac:dyDescent="0.15">
      <c r="A797" t="s">
        <v>26374</v>
      </c>
      <c r="B797" s="1" t="s">
        <v>26375</v>
      </c>
      <c r="C797" s="1" t="s">
        <v>26376</v>
      </c>
      <c r="D797" t="s">
        <v>6</v>
      </c>
    </row>
    <row r="798" spans="1:4" x14ac:dyDescent="0.15">
      <c r="A798" t="s">
        <v>26377</v>
      </c>
      <c r="B798" s="1" t="s">
        <v>26378</v>
      </c>
      <c r="C798" s="1" t="s">
        <v>26379</v>
      </c>
      <c r="D798" t="s">
        <v>6</v>
      </c>
    </row>
    <row r="799" spans="1:4" x14ac:dyDescent="0.15">
      <c r="A799" t="s">
        <v>6682</v>
      </c>
      <c r="B799" s="1" t="s">
        <v>26380</v>
      </c>
      <c r="C799" s="1" t="s">
        <v>26381</v>
      </c>
      <c r="D799" t="s">
        <v>6</v>
      </c>
    </row>
    <row r="800" spans="1:4" x14ac:dyDescent="0.15">
      <c r="A800" t="s">
        <v>26382</v>
      </c>
      <c r="B800" s="1" t="s">
        <v>26383</v>
      </c>
      <c r="C800" s="1" t="s">
        <v>26384</v>
      </c>
      <c r="D800" t="s">
        <v>6</v>
      </c>
    </row>
    <row r="801" spans="1:4" x14ac:dyDescent="0.15">
      <c r="A801" t="s">
        <v>26385</v>
      </c>
      <c r="B801" s="1" t="s">
        <v>26386</v>
      </c>
      <c r="C801" s="1" t="s">
        <v>26387</v>
      </c>
      <c r="D801" t="s">
        <v>6</v>
      </c>
    </row>
    <row r="802" spans="1:4" x14ac:dyDescent="0.15">
      <c r="A802" t="s">
        <v>26388</v>
      </c>
      <c r="B802" s="1" t="s">
        <v>26389</v>
      </c>
      <c r="C802" s="1" t="s">
        <v>26390</v>
      </c>
      <c r="D802" t="s">
        <v>6</v>
      </c>
    </row>
    <row r="803" spans="1:4" x14ac:dyDescent="0.15">
      <c r="A803" t="s">
        <v>2923</v>
      </c>
      <c r="B803" s="1" t="s">
        <v>26391</v>
      </c>
      <c r="C803" s="1" t="s">
        <v>26392</v>
      </c>
      <c r="D803" t="s">
        <v>6</v>
      </c>
    </row>
    <row r="804" spans="1:4" x14ac:dyDescent="0.15">
      <c r="A804" t="s">
        <v>23460</v>
      </c>
      <c r="B804" s="1" t="s">
        <v>26393</v>
      </c>
      <c r="C804" s="1" t="s">
        <v>26394</v>
      </c>
      <c r="D804" t="s">
        <v>6</v>
      </c>
    </row>
    <row r="805" spans="1:4" x14ac:dyDescent="0.15">
      <c r="A805" t="s">
        <v>26395</v>
      </c>
      <c r="B805" s="1" t="s">
        <v>26396</v>
      </c>
      <c r="C805" s="1" t="s">
        <v>26397</v>
      </c>
      <c r="D805" t="s">
        <v>6</v>
      </c>
    </row>
    <row r="806" spans="1:4" x14ac:dyDescent="0.15">
      <c r="A806" t="s">
        <v>26398</v>
      </c>
      <c r="B806" s="1" t="s">
        <v>26399</v>
      </c>
      <c r="C806" s="1" t="s">
        <v>26400</v>
      </c>
      <c r="D806" t="s">
        <v>6</v>
      </c>
    </row>
    <row r="807" spans="1:4" x14ac:dyDescent="0.15">
      <c r="A807" t="s">
        <v>26401</v>
      </c>
      <c r="B807" s="1" t="s">
        <v>26402</v>
      </c>
      <c r="C807" s="1" t="s">
        <v>26403</v>
      </c>
      <c r="D807" t="s">
        <v>6</v>
      </c>
    </row>
    <row r="808" spans="1:4" x14ac:dyDescent="0.15">
      <c r="A808" t="s">
        <v>12901</v>
      </c>
      <c r="B808" s="1" t="s">
        <v>26404</v>
      </c>
      <c r="C808" s="1" t="s">
        <v>26405</v>
      </c>
      <c r="D808" t="s">
        <v>6</v>
      </c>
    </row>
    <row r="809" spans="1:4" x14ac:dyDescent="0.15">
      <c r="A809" t="s">
        <v>26406</v>
      </c>
      <c r="B809" s="1" t="s">
        <v>26407</v>
      </c>
      <c r="C809" s="1" t="s">
        <v>26408</v>
      </c>
      <c r="D809" t="s">
        <v>6</v>
      </c>
    </row>
    <row r="810" spans="1:4" x14ac:dyDescent="0.15">
      <c r="A810" t="s">
        <v>385</v>
      </c>
      <c r="B810" s="1" t="s">
        <v>26409</v>
      </c>
      <c r="C810" s="1" t="s">
        <v>26410</v>
      </c>
      <c r="D810" t="s">
        <v>6</v>
      </c>
    </row>
    <row r="811" spans="1:4" x14ac:dyDescent="0.15">
      <c r="A811" t="s">
        <v>1124</v>
      </c>
      <c r="B811" s="1" t="s">
        <v>26411</v>
      </c>
      <c r="C811" s="1" t="s">
        <v>26412</v>
      </c>
      <c r="D811" t="s">
        <v>6</v>
      </c>
    </row>
    <row r="812" spans="1:4" x14ac:dyDescent="0.15">
      <c r="A812" t="s">
        <v>7132</v>
      </c>
      <c r="B812" s="1" t="s">
        <v>26413</v>
      </c>
      <c r="C812" s="1" t="s">
        <v>26414</v>
      </c>
      <c r="D812" t="s">
        <v>6</v>
      </c>
    </row>
    <row r="813" spans="1:4" x14ac:dyDescent="0.15">
      <c r="A813" t="s">
        <v>26415</v>
      </c>
      <c r="B813" s="1" t="s">
        <v>26416</v>
      </c>
      <c r="C813" s="1" t="s">
        <v>26417</v>
      </c>
      <c r="D813" t="s">
        <v>6</v>
      </c>
    </row>
    <row r="814" spans="1:4" x14ac:dyDescent="0.15">
      <c r="A814" t="s">
        <v>26418</v>
      </c>
      <c r="B814" s="1" t="s">
        <v>26419</v>
      </c>
      <c r="C814" s="1" t="s">
        <v>26420</v>
      </c>
      <c r="D814" t="s">
        <v>6</v>
      </c>
    </row>
    <row r="815" spans="1:4" x14ac:dyDescent="0.15">
      <c r="A815" t="s">
        <v>26421</v>
      </c>
      <c r="B815" s="1" t="s">
        <v>26422</v>
      </c>
      <c r="C815" s="1" t="s">
        <v>26423</v>
      </c>
      <c r="D815" t="s">
        <v>6</v>
      </c>
    </row>
    <row r="816" spans="1:4" x14ac:dyDescent="0.15">
      <c r="A816" t="s">
        <v>13950</v>
      </c>
      <c r="B816" s="1" t="s">
        <v>26424</v>
      </c>
      <c r="C816" s="1" t="s">
        <v>26425</v>
      </c>
      <c r="D816" t="s">
        <v>6</v>
      </c>
    </row>
    <row r="817" spans="1:4" x14ac:dyDescent="0.15">
      <c r="A817" t="s">
        <v>23588</v>
      </c>
      <c r="B817" s="1" t="s">
        <v>26426</v>
      </c>
      <c r="C817" s="1" t="s">
        <v>26427</v>
      </c>
      <c r="D817" t="s">
        <v>6</v>
      </c>
    </row>
    <row r="818" spans="1:4" x14ac:dyDescent="0.15">
      <c r="A818" t="s">
        <v>26428</v>
      </c>
      <c r="B818" s="1" t="s">
        <v>26429</v>
      </c>
      <c r="C818" s="1" t="s">
        <v>26430</v>
      </c>
      <c r="D818" t="s">
        <v>6</v>
      </c>
    </row>
    <row r="819" spans="1:4" x14ac:dyDescent="0.15">
      <c r="A819" t="s">
        <v>26431</v>
      </c>
      <c r="B819" s="1" t="s">
        <v>26432</v>
      </c>
      <c r="C819" s="1" t="s">
        <v>26433</v>
      </c>
      <c r="D819" t="s">
        <v>6</v>
      </c>
    </row>
    <row r="820" spans="1:4" x14ac:dyDescent="0.15">
      <c r="A820" t="s">
        <v>9000</v>
      </c>
      <c r="B820" s="1" t="s">
        <v>26434</v>
      </c>
      <c r="C820" s="1" t="s">
        <v>26435</v>
      </c>
      <c r="D820" t="s">
        <v>6</v>
      </c>
    </row>
    <row r="821" spans="1:4" x14ac:dyDescent="0.15">
      <c r="A821" t="s">
        <v>26436</v>
      </c>
      <c r="B821" s="1" t="s">
        <v>26437</v>
      </c>
      <c r="C821" s="1" t="s">
        <v>26438</v>
      </c>
      <c r="D821" t="s">
        <v>6</v>
      </c>
    </row>
    <row r="822" spans="1:4" x14ac:dyDescent="0.15">
      <c r="A822" t="s">
        <v>26439</v>
      </c>
      <c r="B822" s="1" t="s">
        <v>26440</v>
      </c>
      <c r="C822" s="1" t="s">
        <v>26441</v>
      </c>
      <c r="D822" t="s">
        <v>6</v>
      </c>
    </row>
    <row r="823" spans="1:4" x14ac:dyDescent="0.15">
      <c r="A823" t="s">
        <v>26442</v>
      </c>
      <c r="B823" s="1" t="s">
        <v>26443</v>
      </c>
      <c r="C823" s="1" t="s">
        <v>26444</v>
      </c>
      <c r="D823" t="s">
        <v>6</v>
      </c>
    </row>
    <row r="824" spans="1:4" x14ac:dyDescent="0.15">
      <c r="A824" t="s">
        <v>12865</v>
      </c>
      <c r="B824" s="1" t="s">
        <v>26445</v>
      </c>
      <c r="C824" s="1" t="s">
        <v>26446</v>
      </c>
      <c r="D824" t="s">
        <v>6</v>
      </c>
    </row>
    <row r="825" spans="1:4" x14ac:dyDescent="0.15">
      <c r="A825" t="s">
        <v>26447</v>
      </c>
      <c r="B825" s="1" t="s">
        <v>26448</v>
      </c>
      <c r="C825" s="1" t="s">
        <v>26449</v>
      </c>
      <c r="D825" t="s">
        <v>6</v>
      </c>
    </row>
    <row r="826" spans="1:4" x14ac:dyDescent="0.15">
      <c r="A826" t="s">
        <v>26450</v>
      </c>
      <c r="B826" s="1" t="s">
        <v>26451</v>
      </c>
      <c r="C826" s="1" t="s">
        <v>26452</v>
      </c>
      <c r="D826" t="s">
        <v>6</v>
      </c>
    </row>
    <row r="827" spans="1:4" x14ac:dyDescent="0.15">
      <c r="A827" t="s">
        <v>2426</v>
      </c>
      <c r="B827" s="1" t="s">
        <v>26453</v>
      </c>
      <c r="C827" s="1" t="s">
        <v>26454</v>
      </c>
      <c r="D827" t="s">
        <v>6</v>
      </c>
    </row>
    <row r="828" spans="1:4" x14ac:dyDescent="0.15">
      <c r="A828" t="s">
        <v>26455</v>
      </c>
      <c r="B828" s="1" t="s">
        <v>26456</v>
      </c>
      <c r="C828" s="1" t="s">
        <v>26457</v>
      </c>
      <c r="D828" t="s">
        <v>6</v>
      </c>
    </row>
    <row r="829" spans="1:4" x14ac:dyDescent="0.15">
      <c r="A829" t="s">
        <v>14047</v>
      </c>
      <c r="B829" s="1" t="s">
        <v>26458</v>
      </c>
      <c r="C829" s="1" t="s">
        <v>26459</v>
      </c>
      <c r="D829" t="s">
        <v>6</v>
      </c>
    </row>
    <row r="830" spans="1:4" x14ac:dyDescent="0.15">
      <c r="A830" t="s">
        <v>1910</v>
      </c>
      <c r="B830" s="1" t="s">
        <v>26460</v>
      </c>
      <c r="C830" s="1" t="s">
        <v>26461</v>
      </c>
      <c r="D830" t="s">
        <v>6</v>
      </c>
    </row>
    <row r="831" spans="1:4" x14ac:dyDescent="0.15">
      <c r="A831" t="s">
        <v>23666</v>
      </c>
      <c r="B831" s="1" t="s">
        <v>26462</v>
      </c>
      <c r="C831" s="1" t="s">
        <v>26463</v>
      </c>
      <c r="D831" t="s">
        <v>6</v>
      </c>
    </row>
    <row r="832" spans="1:4" x14ac:dyDescent="0.15">
      <c r="A832" t="s">
        <v>1100</v>
      </c>
      <c r="B832" s="1" t="s">
        <v>26464</v>
      </c>
      <c r="C832" s="1" t="s">
        <v>26465</v>
      </c>
      <c r="D832" t="s">
        <v>6</v>
      </c>
    </row>
    <row r="833" spans="1:4" x14ac:dyDescent="0.15">
      <c r="A833" t="s">
        <v>12160</v>
      </c>
      <c r="B833" s="1" t="s">
        <v>26466</v>
      </c>
      <c r="C833" s="1" t="s">
        <v>26467</v>
      </c>
      <c r="D833" t="s">
        <v>6</v>
      </c>
    </row>
    <row r="834" spans="1:4" x14ac:dyDescent="0.15">
      <c r="A834" t="s">
        <v>4428</v>
      </c>
      <c r="B834" s="1" t="s">
        <v>26468</v>
      </c>
      <c r="C834" s="1" t="s">
        <v>26469</v>
      </c>
      <c r="D834" t="s">
        <v>6</v>
      </c>
    </row>
    <row r="835" spans="1:4" x14ac:dyDescent="0.15">
      <c r="A835" t="s">
        <v>6241</v>
      </c>
      <c r="B835" s="1" t="s">
        <v>26470</v>
      </c>
      <c r="C835" s="1" t="s">
        <v>26471</v>
      </c>
      <c r="D835" t="s">
        <v>6</v>
      </c>
    </row>
    <row r="836" spans="1:4" x14ac:dyDescent="0.15">
      <c r="A836" t="s">
        <v>26472</v>
      </c>
      <c r="B836" s="1" t="s">
        <v>26473</v>
      </c>
      <c r="C836" s="1" t="s">
        <v>26474</v>
      </c>
      <c r="D836" t="s">
        <v>6</v>
      </c>
    </row>
    <row r="837" spans="1:4" x14ac:dyDescent="0.15">
      <c r="A837" t="s">
        <v>1919</v>
      </c>
      <c r="B837" s="1" t="s">
        <v>26475</v>
      </c>
      <c r="C837" s="1" t="s">
        <v>26476</v>
      </c>
      <c r="D837" t="s">
        <v>6</v>
      </c>
    </row>
    <row r="838" spans="1:4" x14ac:dyDescent="0.15">
      <c r="A838" t="s">
        <v>26477</v>
      </c>
      <c r="B838" s="1" t="s">
        <v>26478</v>
      </c>
      <c r="C838" s="1" t="s">
        <v>26479</v>
      </c>
      <c r="D838" t="s">
        <v>6</v>
      </c>
    </row>
    <row r="839" spans="1:4" x14ac:dyDescent="0.15">
      <c r="A839" t="s">
        <v>3269</v>
      </c>
      <c r="B839" s="1" t="s">
        <v>26480</v>
      </c>
      <c r="C839" s="1" t="s">
        <v>26481</v>
      </c>
      <c r="D839" t="s">
        <v>6</v>
      </c>
    </row>
    <row r="840" spans="1:4" x14ac:dyDescent="0.15">
      <c r="A840" t="s">
        <v>18556</v>
      </c>
      <c r="B840" s="1" t="s">
        <v>26482</v>
      </c>
      <c r="C840" s="1" t="s">
        <v>26483</v>
      </c>
      <c r="D840" t="s">
        <v>6</v>
      </c>
    </row>
    <row r="841" spans="1:4" x14ac:dyDescent="0.15">
      <c r="A841" t="s">
        <v>24093</v>
      </c>
      <c r="B841" s="1" t="s">
        <v>26484</v>
      </c>
      <c r="C841" s="1" t="s">
        <v>26485</v>
      </c>
      <c r="D841" t="s">
        <v>6</v>
      </c>
    </row>
    <row r="842" spans="1:4" x14ac:dyDescent="0.15">
      <c r="A842" t="s">
        <v>26486</v>
      </c>
      <c r="B842" s="1" t="s">
        <v>26487</v>
      </c>
      <c r="C842" s="1" t="s">
        <v>26488</v>
      </c>
      <c r="D842" t="s">
        <v>6</v>
      </c>
    </row>
    <row r="843" spans="1:4" x14ac:dyDescent="0.15">
      <c r="A843" t="s">
        <v>6471</v>
      </c>
      <c r="B843" s="1" t="s">
        <v>26489</v>
      </c>
      <c r="C843" s="1" t="s">
        <v>26490</v>
      </c>
      <c r="D843" t="s">
        <v>6</v>
      </c>
    </row>
    <row r="844" spans="1:4" x14ac:dyDescent="0.15">
      <c r="A844" t="s">
        <v>26491</v>
      </c>
      <c r="B844" s="1" t="s">
        <v>26492</v>
      </c>
      <c r="C844" s="1" t="s">
        <v>26493</v>
      </c>
      <c r="D844" t="s">
        <v>6</v>
      </c>
    </row>
    <row r="845" spans="1:4" x14ac:dyDescent="0.15">
      <c r="A845" t="s">
        <v>26494</v>
      </c>
      <c r="B845" s="1" t="s">
        <v>26495</v>
      </c>
      <c r="C845" s="1" t="s">
        <v>26496</v>
      </c>
      <c r="D845" t="s">
        <v>6</v>
      </c>
    </row>
    <row r="846" spans="1:4" x14ac:dyDescent="0.15">
      <c r="A846" t="s">
        <v>26497</v>
      </c>
      <c r="B846" s="1" t="s">
        <v>26498</v>
      </c>
      <c r="C846" s="1" t="s">
        <v>26499</v>
      </c>
      <c r="D846" t="s">
        <v>6</v>
      </c>
    </row>
    <row r="847" spans="1:4" x14ac:dyDescent="0.15">
      <c r="A847" t="s">
        <v>26500</v>
      </c>
      <c r="B847" s="1" t="s">
        <v>26501</v>
      </c>
      <c r="C847" s="1" t="s">
        <v>26502</v>
      </c>
      <c r="D847" t="s">
        <v>6</v>
      </c>
    </row>
    <row r="848" spans="1:4" x14ac:dyDescent="0.15">
      <c r="A848" t="s">
        <v>26503</v>
      </c>
      <c r="B848" s="1" t="s">
        <v>26504</v>
      </c>
      <c r="C848" s="1" t="s">
        <v>26505</v>
      </c>
      <c r="D848" t="s">
        <v>6</v>
      </c>
    </row>
    <row r="849" spans="1:4" x14ac:dyDescent="0.15">
      <c r="A849" t="s">
        <v>22194</v>
      </c>
      <c r="B849" s="1" t="s">
        <v>26506</v>
      </c>
      <c r="C849" s="1" t="s">
        <v>26507</v>
      </c>
      <c r="D849" t="s">
        <v>6</v>
      </c>
    </row>
    <row r="850" spans="1:4" x14ac:dyDescent="0.15">
      <c r="A850" t="s">
        <v>26508</v>
      </c>
      <c r="B850" s="1" t="s">
        <v>26509</v>
      </c>
      <c r="C850" s="1" t="s">
        <v>26510</v>
      </c>
      <c r="D850" t="s">
        <v>6</v>
      </c>
    </row>
    <row r="851" spans="1:4" x14ac:dyDescent="0.15">
      <c r="A851" t="s">
        <v>15626</v>
      </c>
      <c r="B851" s="1" t="s">
        <v>26511</v>
      </c>
      <c r="C851" s="1" t="s">
        <v>26512</v>
      </c>
      <c r="D851" t="s">
        <v>6</v>
      </c>
    </row>
    <row r="852" spans="1:4" x14ac:dyDescent="0.15">
      <c r="A852" t="s">
        <v>26513</v>
      </c>
      <c r="B852" s="1" t="s">
        <v>26514</v>
      </c>
      <c r="C852" s="1" t="s">
        <v>26515</v>
      </c>
      <c r="D852" t="s">
        <v>6</v>
      </c>
    </row>
    <row r="853" spans="1:4" x14ac:dyDescent="0.15">
      <c r="A853" t="s">
        <v>6178</v>
      </c>
      <c r="B853" s="1" t="s">
        <v>26516</v>
      </c>
      <c r="C853" s="1" t="s">
        <v>26517</v>
      </c>
      <c r="D853" t="s">
        <v>6</v>
      </c>
    </row>
    <row r="854" spans="1:4" x14ac:dyDescent="0.15">
      <c r="A854" t="s">
        <v>26518</v>
      </c>
      <c r="B854" s="1" t="s">
        <v>26519</v>
      </c>
      <c r="C854" s="1" t="s">
        <v>26520</v>
      </c>
      <c r="D854" t="s">
        <v>6</v>
      </c>
    </row>
    <row r="855" spans="1:4" x14ac:dyDescent="0.15">
      <c r="A855" t="s">
        <v>23977</v>
      </c>
      <c r="B855" s="1" t="s">
        <v>26521</v>
      </c>
      <c r="C855" s="1" t="s">
        <v>26522</v>
      </c>
      <c r="D855" t="s">
        <v>6</v>
      </c>
    </row>
    <row r="856" spans="1:4" x14ac:dyDescent="0.15">
      <c r="A856" t="s">
        <v>10702</v>
      </c>
      <c r="B856" s="1" t="s">
        <v>26523</v>
      </c>
      <c r="C856" s="1" t="s">
        <v>26524</v>
      </c>
      <c r="D856" t="s">
        <v>6</v>
      </c>
    </row>
    <row r="857" spans="1:4" x14ac:dyDescent="0.15">
      <c r="A857" t="s">
        <v>26525</v>
      </c>
      <c r="B857" s="1" t="s">
        <v>26526</v>
      </c>
      <c r="C857" s="1" t="s">
        <v>26527</v>
      </c>
      <c r="D857" t="s">
        <v>6</v>
      </c>
    </row>
    <row r="858" spans="1:4" x14ac:dyDescent="0.15">
      <c r="A858" t="s">
        <v>26528</v>
      </c>
      <c r="B858" s="1" t="s">
        <v>26529</v>
      </c>
      <c r="C858" s="1" t="s">
        <v>26530</v>
      </c>
      <c r="D858" t="s">
        <v>6</v>
      </c>
    </row>
    <row r="859" spans="1:4" x14ac:dyDescent="0.15">
      <c r="A859" t="s">
        <v>6232</v>
      </c>
      <c r="B859" s="1" t="s">
        <v>26531</v>
      </c>
      <c r="C859" s="1" t="s">
        <v>26532</v>
      </c>
      <c r="D859" t="s">
        <v>6</v>
      </c>
    </row>
    <row r="860" spans="1:4" x14ac:dyDescent="0.15">
      <c r="A860" t="s">
        <v>18844</v>
      </c>
      <c r="B860" s="1" t="s">
        <v>26533</v>
      </c>
      <c r="C860" s="1" t="s">
        <v>26534</v>
      </c>
      <c r="D860" t="s">
        <v>6</v>
      </c>
    </row>
    <row r="861" spans="1:4" x14ac:dyDescent="0.15">
      <c r="A861" t="s">
        <v>4362</v>
      </c>
      <c r="B861" s="1" t="s">
        <v>26535</v>
      </c>
      <c r="C861" s="1" t="s">
        <v>26536</v>
      </c>
      <c r="D861" t="s">
        <v>6</v>
      </c>
    </row>
    <row r="862" spans="1:4" x14ac:dyDescent="0.15">
      <c r="A862" t="s">
        <v>26537</v>
      </c>
      <c r="B862" s="1" t="s">
        <v>26538</v>
      </c>
      <c r="C862" s="1" t="s">
        <v>26539</v>
      </c>
      <c r="D862" t="s">
        <v>6</v>
      </c>
    </row>
    <row r="863" spans="1:4" x14ac:dyDescent="0.15">
      <c r="A863" t="s">
        <v>10652</v>
      </c>
      <c r="B863" s="1" t="s">
        <v>26540</v>
      </c>
      <c r="C863" s="1" t="s">
        <v>26541</v>
      </c>
      <c r="D863" t="s">
        <v>6</v>
      </c>
    </row>
    <row r="864" spans="1:4" x14ac:dyDescent="0.15">
      <c r="A864" t="s">
        <v>26542</v>
      </c>
      <c r="B864" s="1" t="s">
        <v>26543</v>
      </c>
      <c r="C864" s="1" t="s">
        <v>26544</v>
      </c>
      <c r="D864" t="s">
        <v>6</v>
      </c>
    </row>
    <row r="865" spans="1:4" x14ac:dyDescent="0.15">
      <c r="A865" t="s">
        <v>1032</v>
      </c>
      <c r="B865" s="1" t="s">
        <v>26545</v>
      </c>
      <c r="C865" s="1" t="s">
        <v>26546</v>
      </c>
      <c r="D865" t="s">
        <v>6</v>
      </c>
    </row>
    <row r="866" spans="1:4" x14ac:dyDescent="0.15">
      <c r="A866" t="s">
        <v>26547</v>
      </c>
      <c r="B866" s="1" t="s">
        <v>26548</v>
      </c>
      <c r="C866" s="1" t="s">
        <v>26549</v>
      </c>
      <c r="D866" t="s">
        <v>6</v>
      </c>
    </row>
    <row r="867" spans="1:4" x14ac:dyDescent="0.15">
      <c r="A867" t="s">
        <v>26550</v>
      </c>
      <c r="B867" s="1" t="s">
        <v>26551</v>
      </c>
      <c r="C867" s="1" t="s">
        <v>26552</v>
      </c>
      <c r="D867" t="s">
        <v>6</v>
      </c>
    </row>
    <row r="868" spans="1:4" x14ac:dyDescent="0.15">
      <c r="A868" t="s">
        <v>26553</v>
      </c>
      <c r="B868" s="1" t="s">
        <v>26554</v>
      </c>
      <c r="C868" s="1" t="s">
        <v>26555</v>
      </c>
      <c r="D868" t="s">
        <v>6</v>
      </c>
    </row>
    <row r="869" spans="1:4" x14ac:dyDescent="0.15">
      <c r="A869" t="s">
        <v>26556</v>
      </c>
      <c r="B869" s="1" t="s">
        <v>26557</v>
      </c>
      <c r="C869" s="1" t="s">
        <v>26558</v>
      </c>
      <c r="D869" t="s">
        <v>6</v>
      </c>
    </row>
    <row r="870" spans="1:4" x14ac:dyDescent="0.15">
      <c r="A870" t="s">
        <v>26559</v>
      </c>
      <c r="B870" s="1" t="s">
        <v>26560</v>
      </c>
      <c r="C870" s="1" t="s">
        <v>26561</v>
      </c>
      <c r="D870" t="s">
        <v>6</v>
      </c>
    </row>
    <row r="871" spans="1:4" x14ac:dyDescent="0.15">
      <c r="A871" t="s">
        <v>10060</v>
      </c>
      <c r="B871" s="1" t="s">
        <v>26562</v>
      </c>
      <c r="C871" s="1" t="s">
        <v>26563</v>
      </c>
      <c r="D871" t="s">
        <v>6</v>
      </c>
    </row>
    <row r="872" spans="1:4" x14ac:dyDescent="0.15">
      <c r="A872" t="s">
        <v>46</v>
      </c>
      <c r="B872" s="1" t="s">
        <v>26564</v>
      </c>
      <c r="C872" s="1" t="s">
        <v>26565</v>
      </c>
      <c r="D872" t="s">
        <v>6</v>
      </c>
    </row>
    <row r="873" spans="1:4" x14ac:dyDescent="0.15">
      <c r="A873" t="s">
        <v>423</v>
      </c>
      <c r="B873" s="1" t="s">
        <v>26566</v>
      </c>
      <c r="C873" s="1" t="s">
        <v>26567</v>
      </c>
      <c r="D873" t="s">
        <v>6</v>
      </c>
    </row>
    <row r="874" spans="1:4" x14ac:dyDescent="0.15">
      <c r="A874" t="s">
        <v>26568</v>
      </c>
      <c r="B874" s="1" t="s">
        <v>26569</v>
      </c>
      <c r="C874" s="1" t="s">
        <v>26570</v>
      </c>
      <c r="D874" t="s">
        <v>6</v>
      </c>
    </row>
    <row r="875" spans="1:4" x14ac:dyDescent="0.15">
      <c r="A875" t="s">
        <v>10958</v>
      </c>
      <c r="B875" s="1" t="s">
        <v>26571</v>
      </c>
      <c r="C875" s="1" t="s">
        <v>26572</v>
      </c>
      <c r="D875" t="s">
        <v>6</v>
      </c>
    </row>
    <row r="876" spans="1:4" x14ac:dyDescent="0.15">
      <c r="A876" t="s">
        <v>15427</v>
      </c>
      <c r="B876" s="1" t="s">
        <v>26573</v>
      </c>
      <c r="C876" s="1" t="s">
        <v>26574</v>
      </c>
      <c r="D876" t="s">
        <v>6</v>
      </c>
    </row>
    <row r="877" spans="1:4" x14ac:dyDescent="0.15">
      <c r="A877" t="s">
        <v>5920</v>
      </c>
      <c r="B877" s="1" t="s">
        <v>26575</v>
      </c>
      <c r="C877" s="1" t="s">
        <v>26576</v>
      </c>
      <c r="D877" t="s">
        <v>6</v>
      </c>
    </row>
    <row r="878" spans="1:4" x14ac:dyDescent="0.15">
      <c r="A878" t="s">
        <v>3460</v>
      </c>
      <c r="B878" s="1" t="s">
        <v>26577</v>
      </c>
      <c r="C878" s="1" t="s">
        <v>26578</v>
      </c>
      <c r="D878" t="s">
        <v>6</v>
      </c>
    </row>
    <row r="879" spans="1:4" x14ac:dyDescent="0.15">
      <c r="A879" t="s">
        <v>26579</v>
      </c>
      <c r="B879" s="1" t="s">
        <v>26580</v>
      </c>
      <c r="C879" s="1" t="s">
        <v>26581</v>
      </c>
      <c r="D879" t="s">
        <v>6</v>
      </c>
    </row>
    <row r="880" spans="1:4" x14ac:dyDescent="0.15">
      <c r="A880" t="s">
        <v>5268</v>
      </c>
      <c r="B880" s="1" t="s">
        <v>26582</v>
      </c>
      <c r="C880" s="1" t="s">
        <v>26583</v>
      </c>
      <c r="D880" t="s">
        <v>6</v>
      </c>
    </row>
    <row r="881" spans="1:4" x14ac:dyDescent="0.15">
      <c r="A881" t="s">
        <v>10725</v>
      </c>
      <c r="B881" s="1" t="s">
        <v>26584</v>
      </c>
      <c r="C881" s="1" t="s">
        <v>26585</v>
      </c>
      <c r="D881" t="s">
        <v>6</v>
      </c>
    </row>
    <row r="882" spans="1:4" x14ac:dyDescent="0.15">
      <c r="A882" t="s">
        <v>26586</v>
      </c>
      <c r="B882" s="1" t="s">
        <v>26587</v>
      </c>
      <c r="C882" s="1" t="s">
        <v>26588</v>
      </c>
      <c r="D882" t="s">
        <v>6</v>
      </c>
    </row>
    <row r="883" spans="1:4" x14ac:dyDescent="0.15">
      <c r="A883" t="s">
        <v>26589</v>
      </c>
      <c r="B883" s="1" t="s">
        <v>26590</v>
      </c>
      <c r="C883" s="1" t="s">
        <v>26591</v>
      </c>
      <c r="D883" t="s">
        <v>6</v>
      </c>
    </row>
    <row r="884" spans="1:4" x14ac:dyDescent="0.15">
      <c r="A884" t="s">
        <v>26592</v>
      </c>
      <c r="B884" s="1" t="s">
        <v>26593</v>
      </c>
      <c r="C884" s="1" t="s">
        <v>26594</v>
      </c>
      <c r="D884" t="s">
        <v>6</v>
      </c>
    </row>
    <row r="885" spans="1:4" x14ac:dyDescent="0.15">
      <c r="A885" t="s">
        <v>1854</v>
      </c>
      <c r="B885" s="1" t="s">
        <v>26595</v>
      </c>
      <c r="C885" s="1" t="s">
        <v>26596</v>
      </c>
      <c r="D885" t="s">
        <v>6</v>
      </c>
    </row>
    <row r="886" spans="1:4" x14ac:dyDescent="0.15">
      <c r="A886" t="s">
        <v>26597</v>
      </c>
      <c r="B886" s="1" t="s">
        <v>26598</v>
      </c>
      <c r="C886" s="1" t="s">
        <v>26599</v>
      </c>
      <c r="D886" t="s">
        <v>6</v>
      </c>
    </row>
    <row r="887" spans="1:4" x14ac:dyDescent="0.15">
      <c r="A887" t="s">
        <v>26600</v>
      </c>
      <c r="B887" s="1" t="s">
        <v>26601</v>
      </c>
      <c r="C887" s="1" t="s">
        <v>26602</v>
      </c>
      <c r="D887" t="s">
        <v>6</v>
      </c>
    </row>
    <row r="888" spans="1:4" x14ac:dyDescent="0.15">
      <c r="A888" t="s">
        <v>22170</v>
      </c>
      <c r="B888" s="1" t="s">
        <v>26603</v>
      </c>
      <c r="C888" s="1" t="s">
        <v>26604</v>
      </c>
      <c r="D888" t="s">
        <v>6</v>
      </c>
    </row>
    <row r="889" spans="1:4" x14ac:dyDescent="0.15">
      <c r="A889" t="s">
        <v>26605</v>
      </c>
      <c r="B889" s="1" t="s">
        <v>26606</v>
      </c>
      <c r="C889" s="1" t="s">
        <v>26607</v>
      </c>
      <c r="D889" t="s">
        <v>6</v>
      </c>
    </row>
    <row r="890" spans="1:4" x14ac:dyDescent="0.15">
      <c r="A890" t="s">
        <v>1984</v>
      </c>
      <c r="B890" s="1" t="s">
        <v>26608</v>
      </c>
      <c r="C890" s="1" t="s">
        <v>26609</v>
      </c>
      <c r="D890" t="s">
        <v>6</v>
      </c>
    </row>
    <row r="891" spans="1:4" x14ac:dyDescent="0.15">
      <c r="A891" t="s">
        <v>26610</v>
      </c>
      <c r="B891" s="1" t="s">
        <v>26611</v>
      </c>
      <c r="C891" s="1" t="s">
        <v>26612</v>
      </c>
      <c r="D891" t="s">
        <v>6</v>
      </c>
    </row>
    <row r="892" spans="1:4" x14ac:dyDescent="0.15">
      <c r="A892" t="s">
        <v>21577</v>
      </c>
      <c r="B892" s="1" t="s">
        <v>26613</v>
      </c>
      <c r="C892" s="1" t="s">
        <v>26614</v>
      </c>
      <c r="D892" t="s">
        <v>6</v>
      </c>
    </row>
    <row r="893" spans="1:4" x14ac:dyDescent="0.15">
      <c r="A893" t="s">
        <v>7599</v>
      </c>
      <c r="B893" s="1" t="s">
        <v>26615</v>
      </c>
      <c r="C893" s="1" t="s">
        <v>26616</v>
      </c>
      <c r="D893" t="s">
        <v>6</v>
      </c>
    </row>
    <row r="894" spans="1:4" x14ac:dyDescent="0.15">
      <c r="A894" t="s">
        <v>5501</v>
      </c>
      <c r="B894" s="1" t="s">
        <v>26617</v>
      </c>
      <c r="C894" s="1" t="s">
        <v>26618</v>
      </c>
      <c r="D894" t="s">
        <v>6</v>
      </c>
    </row>
    <row r="895" spans="1:4" x14ac:dyDescent="0.15">
      <c r="A895" t="s">
        <v>26619</v>
      </c>
      <c r="B895" s="1" t="s">
        <v>26620</v>
      </c>
      <c r="C895" s="1" t="s">
        <v>26621</v>
      </c>
      <c r="D895" t="s">
        <v>6</v>
      </c>
    </row>
    <row r="896" spans="1:4" x14ac:dyDescent="0.15">
      <c r="A896" t="s">
        <v>2076</v>
      </c>
      <c r="B896" s="1" t="s">
        <v>26622</v>
      </c>
      <c r="C896" s="1" t="s">
        <v>26623</v>
      </c>
      <c r="D896" t="s">
        <v>6</v>
      </c>
    </row>
    <row r="897" spans="1:4" x14ac:dyDescent="0.15">
      <c r="A897" t="s">
        <v>6542</v>
      </c>
      <c r="B897" s="1" t="s">
        <v>26624</v>
      </c>
      <c r="C897" s="1" t="s">
        <v>26625</v>
      </c>
      <c r="D897" t="s">
        <v>6</v>
      </c>
    </row>
    <row r="898" spans="1:4" x14ac:dyDescent="0.15">
      <c r="A898" t="s">
        <v>8066</v>
      </c>
      <c r="B898" s="1" t="s">
        <v>26626</v>
      </c>
      <c r="C898" s="1" t="s">
        <v>26627</v>
      </c>
      <c r="D898" t="s">
        <v>6</v>
      </c>
    </row>
    <row r="899" spans="1:4" x14ac:dyDescent="0.15">
      <c r="A899" t="s">
        <v>26628</v>
      </c>
      <c r="B899" s="1" t="s">
        <v>26629</v>
      </c>
      <c r="C899" s="1" t="s">
        <v>26630</v>
      </c>
      <c r="D899" t="s">
        <v>6</v>
      </c>
    </row>
    <row r="900" spans="1:4" x14ac:dyDescent="0.15">
      <c r="A900" t="s">
        <v>26631</v>
      </c>
      <c r="B900" s="1" t="s">
        <v>26632</v>
      </c>
      <c r="C900" s="1" t="s">
        <v>26633</v>
      </c>
      <c r="D900" t="s">
        <v>6</v>
      </c>
    </row>
    <row r="901" spans="1:4" x14ac:dyDescent="0.15">
      <c r="A901" t="s">
        <v>26634</v>
      </c>
      <c r="B901" s="1" t="s">
        <v>26635</v>
      </c>
      <c r="C901" s="1" t="s">
        <v>26636</v>
      </c>
      <c r="D901" t="s">
        <v>6</v>
      </c>
    </row>
    <row r="902" spans="1:4" x14ac:dyDescent="0.15">
      <c r="A902" t="s">
        <v>26637</v>
      </c>
      <c r="B902" s="1" t="s">
        <v>26638</v>
      </c>
      <c r="C902" s="1" t="s">
        <v>26639</v>
      </c>
      <c r="D902" t="s">
        <v>6</v>
      </c>
    </row>
    <row r="903" spans="1:4" x14ac:dyDescent="0.15">
      <c r="A903" t="s">
        <v>15508</v>
      </c>
      <c r="B903" s="1" t="s">
        <v>26640</v>
      </c>
      <c r="C903" s="1" t="s">
        <v>26641</v>
      </c>
      <c r="D903" t="s">
        <v>6</v>
      </c>
    </row>
    <row r="904" spans="1:4" x14ac:dyDescent="0.15">
      <c r="A904" t="s">
        <v>26642</v>
      </c>
      <c r="B904" s="1" t="s">
        <v>26643</v>
      </c>
      <c r="C904" s="1" t="s">
        <v>26644</v>
      </c>
      <c r="D904" t="s">
        <v>6</v>
      </c>
    </row>
    <row r="905" spans="1:4" x14ac:dyDescent="0.15">
      <c r="A905" t="s">
        <v>1718</v>
      </c>
      <c r="B905" s="1" t="s">
        <v>26645</v>
      </c>
      <c r="C905" s="1" t="s">
        <v>26646</v>
      </c>
      <c r="D905" t="s">
        <v>6</v>
      </c>
    </row>
    <row r="906" spans="1:4" x14ac:dyDescent="0.15">
      <c r="A906" t="s">
        <v>26647</v>
      </c>
      <c r="B906" s="1" t="s">
        <v>26648</v>
      </c>
      <c r="C906" s="1" t="s">
        <v>26649</v>
      </c>
      <c r="D906" t="s">
        <v>6</v>
      </c>
    </row>
    <row r="907" spans="1:4" x14ac:dyDescent="0.15">
      <c r="A907" t="s">
        <v>24255</v>
      </c>
      <c r="B907" s="1" t="s">
        <v>26650</v>
      </c>
      <c r="C907" s="1" t="s">
        <v>26651</v>
      </c>
      <c r="D907" t="s">
        <v>6</v>
      </c>
    </row>
    <row r="908" spans="1:4" x14ac:dyDescent="0.15">
      <c r="A908" t="s">
        <v>5929</v>
      </c>
      <c r="B908" s="1" t="s">
        <v>26652</v>
      </c>
      <c r="C908" s="1" t="s">
        <v>26653</v>
      </c>
      <c r="D908" t="s">
        <v>6</v>
      </c>
    </row>
    <row r="909" spans="1:4" x14ac:dyDescent="0.15">
      <c r="A909" t="s">
        <v>4517</v>
      </c>
      <c r="B909" s="1" t="s">
        <v>26654</v>
      </c>
      <c r="C909" s="1" t="s">
        <v>26655</v>
      </c>
      <c r="D909" t="s">
        <v>6</v>
      </c>
    </row>
    <row r="910" spans="1:4" x14ac:dyDescent="0.15">
      <c r="A910" t="s">
        <v>1739</v>
      </c>
      <c r="B910" s="1" t="s">
        <v>26656</v>
      </c>
      <c r="C910" s="1" t="s">
        <v>26657</v>
      </c>
      <c r="D910" t="s">
        <v>6</v>
      </c>
    </row>
    <row r="911" spans="1:4" x14ac:dyDescent="0.15">
      <c r="A911" t="s">
        <v>18895</v>
      </c>
      <c r="B911" s="1" t="s">
        <v>26658</v>
      </c>
      <c r="C911" s="1" t="s">
        <v>26659</v>
      </c>
      <c r="D911" t="s">
        <v>6</v>
      </c>
    </row>
    <row r="912" spans="1:4" x14ac:dyDescent="0.15">
      <c r="A912" t="s">
        <v>26660</v>
      </c>
      <c r="B912" s="1" t="s">
        <v>26661</v>
      </c>
      <c r="C912" s="1" t="s">
        <v>26662</v>
      </c>
      <c r="D912" t="s">
        <v>6</v>
      </c>
    </row>
    <row r="913" spans="1:4" x14ac:dyDescent="0.15">
      <c r="A913" t="s">
        <v>566</v>
      </c>
      <c r="B913" s="1" t="s">
        <v>26663</v>
      </c>
      <c r="C913" s="1" t="s">
        <v>26664</v>
      </c>
      <c r="D913" t="s">
        <v>6</v>
      </c>
    </row>
    <row r="914" spans="1:4" x14ac:dyDescent="0.15">
      <c r="A914" t="s">
        <v>3155</v>
      </c>
      <c r="B914" s="1" t="s">
        <v>26665</v>
      </c>
      <c r="C914" s="1" t="s">
        <v>26666</v>
      </c>
      <c r="D914" t="s">
        <v>6</v>
      </c>
    </row>
    <row r="915" spans="1:4" x14ac:dyDescent="0.15">
      <c r="A915" t="s">
        <v>23164</v>
      </c>
      <c r="B915" s="1" t="s">
        <v>26667</v>
      </c>
      <c r="C915" s="1" t="s">
        <v>26668</v>
      </c>
      <c r="D915" t="s">
        <v>6</v>
      </c>
    </row>
    <row r="916" spans="1:4" x14ac:dyDescent="0.15">
      <c r="A916" t="s">
        <v>26669</v>
      </c>
      <c r="B916" s="1" t="s">
        <v>26670</v>
      </c>
      <c r="C916" s="1" t="s">
        <v>26671</v>
      </c>
      <c r="D916" t="s">
        <v>6</v>
      </c>
    </row>
    <row r="917" spans="1:4" x14ac:dyDescent="0.15">
      <c r="A917" t="s">
        <v>26672</v>
      </c>
      <c r="B917" s="1" t="s">
        <v>26673</v>
      </c>
      <c r="C917" s="1" t="s">
        <v>26674</v>
      </c>
      <c r="D917" t="s">
        <v>6</v>
      </c>
    </row>
    <row r="918" spans="1:4" x14ac:dyDescent="0.15">
      <c r="A918" t="s">
        <v>26675</v>
      </c>
      <c r="B918" s="1" t="s">
        <v>26676</v>
      </c>
      <c r="C918" s="1" t="s">
        <v>26677</v>
      </c>
      <c r="D918" t="s">
        <v>6</v>
      </c>
    </row>
    <row r="919" spans="1:4" x14ac:dyDescent="0.15">
      <c r="A919" t="s">
        <v>3072</v>
      </c>
      <c r="B919" s="1" t="s">
        <v>26678</v>
      </c>
      <c r="C919" s="1" t="s">
        <v>26679</v>
      </c>
      <c r="D919" t="s">
        <v>6</v>
      </c>
    </row>
    <row r="920" spans="1:4" x14ac:dyDescent="0.15">
      <c r="A920" t="s">
        <v>11217</v>
      </c>
      <c r="B920" s="1" t="s">
        <v>26680</v>
      </c>
      <c r="C920" s="1" t="s">
        <v>26681</v>
      </c>
      <c r="D920" t="s">
        <v>6</v>
      </c>
    </row>
    <row r="921" spans="1:4" x14ac:dyDescent="0.15">
      <c r="A921" t="s">
        <v>26682</v>
      </c>
      <c r="B921" s="1" t="s">
        <v>26683</v>
      </c>
      <c r="C921" s="1" t="s">
        <v>26684</v>
      </c>
      <c r="D921" t="s">
        <v>6</v>
      </c>
    </row>
    <row r="922" spans="1:4" x14ac:dyDescent="0.15">
      <c r="A922" t="s">
        <v>26685</v>
      </c>
      <c r="B922" s="1" t="s">
        <v>26686</v>
      </c>
      <c r="C922" s="1" t="s">
        <v>26687</v>
      </c>
      <c r="D922" t="s">
        <v>6</v>
      </c>
    </row>
    <row r="923" spans="1:4" x14ac:dyDescent="0.15">
      <c r="A923" t="s">
        <v>26688</v>
      </c>
      <c r="B923" s="1" t="s">
        <v>26689</v>
      </c>
      <c r="C923" s="1" t="s">
        <v>26690</v>
      </c>
      <c r="D923" t="s">
        <v>6</v>
      </c>
    </row>
    <row r="924" spans="1:4" x14ac:dyDescent="0.15">
      <c r="A924" t="s">
        <v>836</v>
      </c>
      <c r="B924" s="1" t="s">
        <v>26691</v>
      </c>
      <c r="C924" s="1" t="s">
        <v>26692</v>
      </c>
      <c r="D924" t="s">
        <v>6</v>
      </c>
    </row>
    <row r="925" spans="1:4" x14ac:dyDescent="0.15">
      <c r="A925" t="s">
        <v>15152</v>
      </c>
      <c r="B925" s="1" t="s">
        <v>26693</v>
      </c>
      <c r="C925" s="1" t="s">
        <v>26694</v>
      </c>
      <c r="D925" t="s">
        <v>6</v>
      </c>
    </row>
    <row r="926" spans="1:4" x14ac:dyDescent="0.15">
      <c r="A926" t="s">
        <v>2885</v>
      </c>
      <c r="B926" s="1" t="s">
        <v>26695</v>
      </c>
      <c r="C926" s="1" t="s">
        <v>26696</v>
      </c>
      <c r="D926" t="s">
        <v>6</v>
      </c>
    </row>
    <row r="927" spans="1:4" x14ac:dyDescent="0.15">
      <c r="A927" t="s">
        <v>26697</v>
      </c>
      <c r="B927" s="1" t="s">
        <v>26698</v>
      </c>
      <c r="C927" s="1" t="s">
        <v>26699</v>
      </c>
      <c r="D927" t="s">
        <v>6</v>
      </c>
    </row>
    <row r="928" spans="1:4" x14ac:dyDescent="0.15">
      <c r="A928" t="s">
        <v>23084</v>
      </c>
      <c r="B928" s="1" t="s">
        <v>26700</v>
      </c>
      <c r="C928" s="1" t="s">
        <v>26701</v>
      </c>
      <c r="D928" t="s">
        <v>6</v>
      </c>
    </row>
    <row r="929" spans="1:4" x14ac:dyDescent="0.15">
      <c r="A929" t="s">
        <v>26702</v>
      </c>
      <c r="B929" s="1" t="s">
        <v>26703</v>
      </c>
      <c r="C929" s="1" t="s">
        <v>26704</v>
      </c>
      <c r="D929" t="s">
        <v>6</v>
      </c>
    </row>
    <row r="930" spans="1:4" x14ac:dyDescent="0.15">
      <c r="A930" t="s">
        <v>4944</v>
      </c>
      <c r="B930" s="1" t="s">
        <v>26705</v>
      </c>
      <c r="C930" s="1" t="s">
        <v>26706</v>
      </c>
      <c r="D930" t="s">
        <v>6</v>
      </c>
    </row>
    <row r="931" spans="1:4" x14ac:dyDescent="0.15">
      <c r="A931" t="s">
        <v>26707</v>
      </c>
      <c r="B931" s="1" t="s">
        <v>26708</v>
      </c>
      <c r="C931" s="1" t="s">
        <v>26709</v>
      </c>
      <c r="D931" t="s">
        <v>6</v>
      </c>
    </row>
    <row r="932" spans="1:4" x14ac:dyDescent="0.15">
      <c r="A932" t="s">
        <v>12439</v>
      </c>
      <c r="B932" s="1" t="s">
        <v>26710</v>
      </c>
      <c r="C932" s="1" t="s">
        <v>26711</v>
      </c>
      <c r="D932" t="s">
        <v>6</v>
      </c>
    </row>
    <row r="933" spans="1:4" x14ac:dyDescent="0.15">
      <c r="A933" t="s">
        <v>26712</v>
      </c>
      <c r="B933" s="1" t="s">
        <v>26713</v>
      </c>
      <c r="C933" s="1" t="s">
        <v>26714</v>
      </c>
      <c r="D933" t="s">
        <v>6</v>
      </c>
    </row>
    <row r="934" spans="1:4" x14ac:dyDescent="0.15">
      <c r="A934" t="s">
        <v>1465</v>
      </c>
      <c r="B934" s="1" t="s">
        <v>26715</v>
      </c>
      <c r="C934" s="1" t="s">
        <v>26716</v>
      </c>
      <c r="D934" t="s">
        <v>6</v>
      </c>
    </row>
    <row r="935" spans="1:4" x14ac:dyDescent="0.15">
      <c r="A935" t="s">
        <v>26717</v>
      </c>
      <c r="B935" s="1" t="s">
        <v>26718</v>
      </c>
      <c r="C935" s="1" t="s">
        <v>26719</v>
      </c>
      <c r="D935" t="s">
        <v>6</v>
      </c>
    </row>
    <row r="936" spans="1:4" x14ac:dyDescent="0.15">
      <c r="A936" t="s">
        <v>2483</v>
      </c>
      <c r="B936" s="1" t="s">
        <v>26720</v>
      </c>
      <c r="C936" s="1" t="s">
        <v>26721</v>
      </c>
      <c r="D936" t="s">
        <v>6</v>
      </c>
    </row>
    <row r="937" spans="1:4" x14ac:dyDescent="0.15">
      <c r="A937" t="s">
        <v>4687</v>
      </c>
      <c r="B937" s="1" t="s">
        <v>26722</v>
      </c>
      <c r="C937" s="1" t="s">
        <v>26723</v>
      </c>
      <c r="D937" t="s">
        <v>6</v>
      </c>
    </row>
    <row r="938" spans="1:4" x14ac:dyDescent="0.15">
      <c r="A938" t="s">
        <v>16126</v>
      </c>
      <c r="B938" s="1" t="s">
        <v>26724</v>
      </c>
      <c r="C938" s="1" t="s">
        <v>26725</v>
      </c>
      <c r="D938" t="s">
        <v>6</v>
      </c>
    </row>
    <row r="939" spans="1:4" x14ac:dyDescent="0.15">
      <c r="A939" t="s">
        <v>26726</v>
      </c>
      <c r="B939" s="1" t="s">
        <v>26727</v>
      </c>
      <c r="C939" s="1" t="s">
        <v>26728</v>
      </c>
      <c r="D939" t="s">
        <v>6</v>
      </c>
    </row>
    <row r="940" spans="1:4" x14ac:dyDescent="0.15">
      <c r="A940" t="s">
        <v>26729</v>
      </c>
      <c r="B940" s="1" t="s">
        <v>26730</v>
      </c>
      <c r="C940" s="1" t="s">
        <v>26731</v>
      </c>
      <c r="D940" t="s">
        <v>6</v>
      </c>
    </row>
    <row r="941" spans="1:4" x14ac:dyDescent="0.15">
      <c r="A941" t="s">
        <v>4183</v>
      </c>
      <c r="B941" s="1" t="s">
        <v>26732</v>
      </c>
      <c r="C941" s="1" t="s">
        <v>26733</v>
      </c>
      <c r="D941" t="s">
        <v>6</v>
      </c>
    </row>
    <row r="942" spans="1:4" x14ac:dyDescent="0.15">
      <c r="A942" t="s">
        <v>23104</v>
      </c>
      <c r="B942" s="1" t="s">
        <v>26734</v>
      </c>
      <c r="C942" s="1" t="s">
        <v>26735</v>
      </c>
      <c r="D942" t="s">
        <v>6</v>
      </c>
    </row>
    <row r="943" spans="1:4" x14ac:dyDescent="0.15">
      <c r="A943" t="s">
        <v>9128</v>
      </c>
      <c r="B943" s="1" t="s">
        <v>26736</v>
      </c>
      <c r="C943" s="1" t="s">
        <v>26737</v>
      </c>
      <c r="D943" t="s">
        <v>6</v>
      </c>
    </row>
    <row r="944" spans="1:4" x14ac:dyDescent="0.15">
      <c r="A944" t="s">
        <v>26738</v>
      </c>
      <c r="B944" s="1" t="s">
        <v>26739</v>
      </c>
      <c r="C944" s="1" t="s">
        <v>26740</v>
      </c>
      <c r="D944" t="s">
        <v>6</v>
      </c>
    </row>
    <row r="945" spans="1:4" x14ac:dyDescent="0.15">
      <c r="A945" t="s">
        <v>8294</v>
      </c>
      <c r="B945" s="1" t="s">
        <v>26741</v>
      </c>
      <c r="C945" s="1" t="s">
        <v>26742</v>
      </c>
      <c r="D945" t="s">
        <v>6</v>
      </c>
    </row>
    <row r="946" spans="1:4" x14ac:dyDescent="0.15">
      <c r="A946" t="s">
        <v>26743</v>
      </c>
      <c r="B946" s="1" t="s">
        <v>26744</v>
      </c>
      <c r="C946" s="1" t="s">
        <v>26745</v>
      </c>
      <c r="D946" t="s">
        <v>6</v>
      </c>
    </row>
    <row r="947" spans="1:4" x14ac:dyDescent="0.15">
      <c r="A947" t="s">
        <v>26746</v>
      </c>
      <c r="B947" s="1" t="s">
        <v>26747</v>
      </c>
      <c r="C947" s="1" t="s">
        <v>26748</v>
      </c>
      <c r="D947" t="s">
        <v>6</v>
      </c>
    </row>
    <row r="948" spans="1:4" x14ac:dyDescent="0.15">
      <c r="A948" t="s">
        <v>6130</v>
      </c>
      <c r="B948" s="1" t="s">
        <v>26749</v>
      </c>
      <c r="C948" s="1" t="s">
        <v>26750</v>
      </c>
      <c r="D948" t="s">
        <v>6</v>
      </c>
    </row>
    <row r="949" spans="1:4" x14ac:dyDescent="0.15">
      <c r="A949" t="s">
        <v>26751</v>
      </c>
      <c r="B949" s="1" t="s">
        <v>26752</v>
      </c>
      <c r="C949" s="1" t="s">
        <v>26753</v>
      </c>
      <c r="D949" t="s">
        <v>6</v>
      </c>
    </row>
    <row r="950" spans="1:4" x14ac:dyDescent="0.15">
      <c r="A950" t="s">
        <v>26754</v>
      </c>
      <c r="B950" s="1" t="s">
        <v>26755</v>
      </c>
      <c r="C950" s="1" t="s">
        <v>26756</v>
      </c>
      <c r="D950" t="s">
        <v>6</v>
      </c>
    </row>
    <row r="951" spans="1:4" x14ac:dyDescent="0.15">
      <c r="A951" t="s">
        <v>22208</v>
      </c>
      <c r="B951" s="1" t="s">
        <v>26757</v>
      </c>
      <c r="C951" s="1" t="s">
        <v>26758</v>
      </c>
      <c r="D951" t="s">
        <v>6</v>
      </c>
    </row>
    <row r="952" spans="1:4" x14ac:dyDescent="0.15">
      <c r="A952" t="s">
        <v>26759</v>
      </c>
      <c r="B952" s="1" t="s">
        <v>26760</v>
      </c>
      <c r="C952" s="1" t="s">
        <v>26761</v>
      </c>
      <c r="D952" t="s">
        <v>6</v>
      </c>
    </row>
    <row r="953" spans="1:4" x14ac:dyDescent="0.15">
      <c r="A953" t="s">
        <v>26762</v>
      </c>
      <c r="B953" s="1" t="s">
        <v>26763</v>
      </c>
      <c r="C953" s="1" t="s">
        <v>26764</v>
      </c>
      <c r="D953" t="s">
        <v>6</v>
      </c>
    </row>
    <row r="954" spans="1:4" x14ac:dyDescent="0.15">
      <c r="A954" t="s">
        <v>26765</v>
      </c>
      <c r="B954" s="1" t="s">
        <v>26766</v>
      </c>
      <c r="C954" s="1" t="s">
        <v>26767</v>
      </c>
      <c r="D954" t="s">
        <v>6</v>
      </c>
    </row>
    <row r="955" spans="1:4" x14ac:dyDescent="0.15">
      <c r="A955" t="s">
        <v>24273</v>
      </c>
      <c r="B955" s="1" t="s">
        <v>26768</v>
      </c>
      <c r="C955" s="1" t="s">
        <v>26769</v>
      </c>
      <c r="D955" t="s">
        <v>6</v>
      </c>
    </row>
    <row r="956" spans="1:4" x14ac:dyDescent="0.15">
      <c r="A956" t="s">
        <v>4633</v>
      </c>
      <c r="B956" s="1" t="s">
        <v>26770</v>
      </c>
      <c r="C956" s="1" t="s">
        <v>26771</v>
      </c>
      <c r="D956" t="s">
        <v>6</v>
      </c>
    </row>
    <row r="957" spans="1:4" x14ac:dyDescent="0.15">
      <c r="A957" t="s">
        <v>9080</v>
      </c>
      <c r="B957" s="1" t="s">
        <v>26772</v>
      </c>
      <c r="C957" s="1" t="s">
        <v>26773</v>
      </c>
      <c r="D957" t="s">
        <v>6</v>
      </c>
    </row>
    <row r="958" spans="1:4" x14ac:dyDescent="0.15">
      <c r="A958" t="s">
        <v>22585</v>
      </c>
      <c r="B958" s="1" t="s">
        <v>26774</v>
      </c>
      <c r="C958" s="1" t="s">
        <v>26775</v>
      </c>
      <c r="D958" t="s">
        <v>6</v>
      </c>
    </row>
    <row r="959" spans="1:4" x14ac:dyDescent="0.15">
      <c r="A959" t="s">
        <v>26776</v>
      </c>
      <c r="B959" s="1" t="s">
        <v>26777</v>
      </c>
      <c r="C959" s="1" t="s">
        <v>26778</v>
      </c>
      <c r="D959" t="s">
        <v>6</v>
      </c>
    </row>
    <row r="960" spans="1:4" x14ac:dyDescent="0.15">
      <c r="A960" t="s">
        <v>26779</v>
      </c>
      <c r="B960" s="1" t="s">
        <v>26780</v>
      </c>
      <c r="C960" s="1" t="s">
        <v>26781</v>
      </c>
      <c r="D960" t="s">
        <v>6</v>
      </c>
    </row>
    <row r="961" spans="1:4" x14ac:dyDescent="0.15">
      <c r="A961" t="s">
        <v>26782</v>
      </c>
      <c r="B961" s="1" t="s">
        <v>26783</v>
      </c>
      <c r="C961" s="1" t="s">
        <v>26784</v>
      </c>
      <c r="D961" t="s">
        <v>6</v>
      </c>
    </row>
    <row r="962" spans="1:4" x14ac:dyDescent="0.15">
      <c r="A962" t="s">
        <v>8381</v>
      </c>
      <c r="B962" s="1" t="s">
        <v>26785</v>
      </c>
      <c r="C962" s="1" t="s">
        <v>26786</v>
      </c>
      <c r="D962" t="s">
        <v>6</v>
      </c>
    </row>
    <row r="963" spans="1:4" x14ac:dyDescent="0.15">
      <c r="A963" t="s">
        <v>2741</v>
      </c>
      <c r="B963" s="1" t="s">
        <v>26787</v>
      </c>
      <c r="C963" s="1" t="s">
        <v>26788</v>
      </c>
      <c r="D963" t="s">
        <v>6</v>
      </c>
    </row>
    <row r="964" spans="1:4" x14ac:dyDescent="0.15">
      <c r="A964" t="s">
        <v>26789</v>
      </c>
      <c r="B964" s="1" t="s">
        <v>26790</v>
      </c>
      <c r="C964" s="1" t="s">
        <v>26791</v>
      </c>
      <c r="D964" t="s">
        <v>6</v>
      </c>
    </row>
    <row r="965" spans="1:4" x14ac:dyDescent="0.15">
      <c r="A965" t="s">
        <v>10563</v>
      </c>
      <c r="B965" s="1" t="s">
        <v>26792</v>
      </c>
      <c r="C965" s="1" t="s">
        <v>26793</v>
      </c>
      <c r="D965" t="s">
        <v>6</v>
      </c>
    </row>
    <row r="966" spans="1:4" x14ac:dyDescent="0.15">
      <c r="A966" t="s">
        <v>3673</v>
      </c>
      <c r="B966" s="1" t="s">
        <v>26794</v>
      </c>
      <c r="C966" s="1" t="s">
        <v>26795</v>
      </c>
      <c r="D966" t="s">
        <v>6</v>
      </c>
    </row>
    <row r="967" spans="1:4" x14ac:dyDescent="0.15">
      <c r="A967" t="s">
        <v>9891</v>
      </c>
      <c r="B967" s="1" t="s">
        <v>26796</v>
      </c>
      <c r="C967" s="1" t="s">
        <v>26797</v>
      </c>
      <c r="D967" t="s">
        <v>6</v>
      </c>
    </row>
    <row r="968" spans="1:4" x14ac:dyDescent="0.15">
      <c r="A968" t="s">
        <v>26798</v>
      </c>
      <c r="B968" s="1" t="s">
        <v>26799</v>
      </c>
      <c r="C968" s="1" t="s">
        <v>26800</v>
      </c>
      <c r="D968" t="s">
        <v>6</v>
      </c>
    </row>
    <row r="969" spans="1:4" x14ac:dyDescent="0.15">
      <c r="A969" t="s">
        <v>20492</v>
      </c>
      <c r="B969">
        <v>4.400444274701</v>
      </c>
      <c r="C969" s="1" t="s">
        <v>26801</v>
      </c>
      <c r="D969" t="s">
        <v>6</v>
      </c>
    </row>
    <row r="970" spans="1:4" x14ac:dyDescent="0.15">
      <c r="A970" t="s">
        <v>26802</v>
      </c>
      <c r="B970">
        <v>3.1880235482880002</v>
      </c>
      <c r="C970" s="1" t="s">
        <v>26803</v>
      </c>
      <c r="D970" t="s">
        <v>6</v>
      </c>
    </row>
    <row r="971" spans="1:4" x14ac:dyDescent="0.15">
      <c r="A971" t="s">
        <v>26804</v>
      </c>
      <c r="B971">
        <v>2.9552889709820001</v>
      </c>
      <c r="C971" s="1" t="s">
        <v>26805</v>
      </c>
      <c r="D971" t="s">
        <v>6</v>
      </c>
    </row>
    <row r="972" spans="1:4" x14ac:dyDescent="0.15">
      <c r="A972" t="s">
        <v>26806</v>
      </c>
      <c r="B972">
        <v>2.1529138565900001</v>
      </c>
      <c r="C972" s="1" t="s">
        <v>26807</v>
      </c>
      <c r="D972" t="s">
        <v>6</v>
      </c>
    </row>
    <row r="973" spans="1:4" x14ac:dyDescent="0.15">
      <c r="A973" t="s">
        <v>1097</v>
      </c>
      <c r="B973">
        <v>1.8422491012860001</v>
      </c>
      <c r="C973" s="1" t="s">
        <v>26808</v>
      </c>
      <c r="D973" t="s">
        <v>6</v>
      </c>
    </row>
    <row r="974" spans="1:4" x14ac:dyDescent="0.15">
      <c r="A974" t="s">
        <v>173</v>
      </c>
      <c r="B974">
        <v>1.756550623668</v>
      </c>
      <c r="C974" s="1" t="s">
        <v>26809</v>
      </c>
      <c r="D974" t="s">
        <v>6</v>
      </c>
    </row>
    <row r="975" spans="1:4" x14ac:dyDescent="0.15">
      <c r="A975" t="s">
        <v>6518</v>
      </c>
      <c r="B975">
        <v>1.598270802449</v>
      </c>
      <c r="C975" s="1" t="s">
        <v>26810</v>
      </c>
      <c r="D975" t="s">
        <v>6</v>
      </c>
    </row>
    <row r="976" spans="1:4" x14ac:dyDescent="0.15">
      <c r="A976" t="s">
        <v>3821</v>
      </c>
      <c r="B976">
        <v>1.356679790474</v>
      </c>
      <c r="C976" s="1" t="s">
        <v>26811</v>
      </c>
      <c r="D976" t="s">
        <v>6</v>
      </c>
    </row>
    <row r="977" spans="1:4" x14ac:dyDescent="0.15">
      <c r="A977" t="s">
        <v>9843</v>
      </c>
      <c r="B977">
        <v>1.3391791163769999</v>
      </c>
      <c r="C977" s="1" t="s">
        <v>26812</v>
      </c>
      <c r="D977" t="s">
        <v>6</v>
      </c>
    </row>
    <row r="978" spans="1:4" x14ac:dyDescent="0.15">
      <c r="A978" t="s">
        <v>24241</v>
      </c>
      <c r="B978">
        <v>-1.0005461440338299</v>
      </c>
      <c r="C978" s="1" t="s">
        <v>26813</v>
      </c>
      <c r="D978" t="s">
        <v>132</v>
      </c>
    </row>
    <row r="979" spans="1:4" x14ac:dyDescent="0.15">
      <c r="A979" t="s">
        <v>20085</v>
      </c>
      <c r="B979">
        <v>-1.0009331088184801</v>
      </c>
      <c r="C979" s="1" t="s">
        <v>26814</v>
      </c>
      <c r="D979" t="s">
        <v>132</v>
      </c>
    </row>
    <row r="980" spans="1:4" x14ac:dyDescent="0.15">
      <c r="A980" t="s">
        <v>26815</v>
      </c>
      <c r="B980">
        <v>-1.0036412051488</v>
      </c>
      <c r="C980" s="1" t="s">
        <v>26816</v>
      </c>
      <c r="D980" t="s">
        <v>132</v>
      </c>
    </row>
    <row r="981" spans="1:4" x14ac:dyDescent="0.15">
      <c r="A981" t="s">
        <v>2235</v>
      </c>
      <c r="B981">
        <v>-1.0040483782687299</v>
      </c>
      <c r="C981" s="1" t="s">
        <v>26817</v>
      </c>
      <c r="D981" t="s">
        <v>132</v>
      </c>
    </row>
    <row r="982" spans="1:4" x14ac:dyDescent="0.15">
      <c r="A982" t="s">
        <v>1703</v>
      </c>
      <c r="B982">
        <v>-1.0045691873606799</v>
      </c>
      <c r="C982" s="1" t="s">
        <v>26818</v>
      </c>
      <c r="D982" t="s">
        <v>132</v>
      </c>
    </row>
    <row r="983" spans="1:4" x14ac:dyDescent="0.15">
      <c r="A983" t="s">
        <v>10745</v>
      </c>
      <c r="B983">
        <v>-1.00515514174836</v>
      </c>
      <c r="C983" s="1" t="s">
        <v>26819</v>
      </c>
      <c r="D983" t="s">
        <v>132</v>
      </c>
    </row>
    <row r="984" spans="1:4" x14ac:dyDescent="0.15">
      <c r="A984" t="s">
        <v>26820</v>
      </c>
      <c r="B984">
        <v>-1.00545640426873</v>
      </c>
      <c r="C984" s="1" t="s">
        <v>26821</v>
      </c>
      <c r="D984" t="s">
        <v>132</v>
      </c>
    </row>
    <row r="985" spans="1:4" x14ac:dyDescent="0.15">
      <c r="A985" t="s">
        <v>4511</v>
      </c>
      <c r="B985">
        <v>-1.00550323562252</v>
      </c>
      <c r="C985" s="1" t="s">
        <v>26822</v>
      </c>
      <c r="D985" t="s">
        <v>132</v>
      </c>
    </row>
    <row r="986" spans="1:4" x14ac:dyDescent="0.15">
      <c r="A986" t="s">
        <v>9865</v>
      </c>
      <c r="B986">
        <v>-1.0056877692827899</v>
      </c>
      <c r="C986" s="1" t="s">
        <v>26823</v>
      </c>
      <c r="D986" t="s">
        <v>132</v>
      </c>
    </row>
    <row r="987" spans="1:4" x14ac:dyDescent="0.15">
      <c r="A987" t="s">
        <v>26824</v>
      </c>
      <c r="B987">
        <v>-1.00574594999899</v>
      </c>
      <c r="C987" s="1" t="s">
        <v>26825</v>
      </c>
      <c r="D987" t="s">
        <v>132</v>
      </c>
    </row>
    <row r="988" spans="1:4" x14ac:dyDescent="0.15">
      <c r="A988" t="s">
        <v>26826</v>
      </c>
      <c r="B988">
        <v>-1.0064825462033999</v>
      </c>
      <c r="C988" s="1" t="s">
        <v>26827</v>
      </c>
      <c r="D988" t="s">
        <v>132</v>
      </c>
    </row>
    <row r="989" spans="1:4" x14ac:dyDescent="0.15">
      <c r="A989" t="s">
        <v>26828</v>
      </c>
      <c r="B989">
        <v>-1.0065249716035201</v>
      </c>
      <c r="C989" s="1" t="s">
        <v>26829</v>
      </c>
      <c r="D989" t="s">
        <v>132</v>
      </c>
    </row>
    <row r="990" spans="1:4" x14ac:dyDescent="0.15">
      <c r="A990" t="s">
        <v>14201</v>
      </c>
      <c r="B990">
        <v>-1.00657647482899</v>
      </c>
      <c r="C990" s="1" t="s">
        <v>26830</v>
      </c>
      <c r="D990" t="s">
        <v>132</v>
      </c>
    </row>
    <row r="991" spans="1:4" x14ac:dyDescent="0.15">
      <c r="A991" t="s">
        <v>481</v>
      </c>
      <c r="B991">
        <v>-1.0069931232059699</v>
      </c>
      <c r="C991" s="1" t="s">
        <v>26831</v>
      </c>
      <c r="D991" t="s">
        <v>132</v>
      </c>
    </row>
    <row r="992" spans="1:4" x14ac:dyDescent="0.15">
      <c r="A992" t="s">
        <v>8019</v>
      </c>
      <c r="B992">
        <v>-1.0071472500834799</v>
      </c>
      <c r="C992" s="1" t="s">
        <v>26832</v>
      </c>
      <c r="D992" t="s">
        <v>132</v>
      </c>
    </row>
    <row r="993" spans="1:4" x14ac:dyDescent="0.15">
      <c r="A993" t="s">
        <v>9608</v>
      </c>
      <c r="B993">
        <v>-1.00723020355844</v>
      </c>
      <c r="C993" s="1" t="s">
        <v>26833</v>
      </c>
      <c r="D993" t="s">
        <v>132</v>
      </c>
    </row>
    <row r="994" spans="1:4" x14ac:dyDescent="0.15">
      <c r="A994" t="s">
        <v>6718</v>
      </c>
      <c r="B994">
        <v>-1.0076460791305499</v>
      </c>
      <c r="C994" s="1" t="s">
        <v>26834</v>
      </c>
      <c r="D994" t="s">
        <v>132</v>
      </c>
    </row>
    <row r="995" spans="1:4" x14ac:dyDescent="0.15">
      <c r="A995" t="s">
        <v>26835</v>
      </c>
      <c r="B995">
        <v>-1.0077788116442501</v>
      </c>
      <c r="C995" s="1" t="s">
        <v>26836</v>
      </c>
      <c r="D995" t="s">
        <v>132</v>
      </c>
    </row>
    <row r="996" spans="1:4" x14ac:dyDescent="0.15">
      <c r="A996" t="s">
        <v>15617</v>
      </c>
      <c r="B996">
        <v>-1.00791835627732</v>
      </c>
      <c r="C996" s="1" t="s">
        <v>26837</v>
      </c>
      <c r="D996" t="s">
        <v>132</v>
      </c>
    </row>
    <row r="997" spans="1:4" x14ac:dyDescent="0.15">
      <c r="A997" t="s">
        <v>2229</v>
      </c>
      <c r="B997">
        <v>-1.0081531592378501</v>
      </c>
      <c r="C997" s="1" t="s">
        <v>26838</v>
      </c>
      <c r="D997" t="s">
        <v>132</v>
      </c>
    </row>
    <row r="998" spans="1:4" x14ac:dyDescent="0.15">
      <c r="A998" t="s">
        <v>17588</v>
      </c>
      <c r="B998">
        <v>-1.0087780278357901</v>
      </c>
      <c r="C998" s="1" t="s">
        <v>26839</v>
      </c>
      <c r="D998" t="s">
        <v>132</v>
      </c>
    </row>
    <row r="999" spans="1:4" x14ac:dyDescent="0.15">
      <c r="A999" t="s">
        <v>20764</v>
      </c>
      <c r="B999">
        <v>-1.0088619105284</v>
      </c>
      <c r="C999" s="1" t="s">
        <v>26840</v>
      </c>
      <c r="D999" t="s">
        <v>132</v>
      </c>
    </row>
    <row r="1000" spans="1:4" x14ac:dyDescent="0.15">
      <c r="A1000" t="s">
        <v>26841</v>
      </c>
      <c r="B1000">
        <v>-1.00951771878414</v>
      </c>
      <c r="C1000" s="1" t="s">
        <v>26842</v>
      </c>
      <c r="D1000" t="s">
        <v>132</v>
      </c>
    </row>
    <row r="1001" spans="1:4" x14ac:dyDescent="0.15">
      <c r="A1001" t="s">
        <v>26843</v>
      </c>
      <c r="B1001">
        <v>-1.00953686164638</v>
      </c>
      <c r="C1001" s="1" t="s">
        <v>26844</v>
      </c>
      <c r="D1001" t="s">
        <v>132</v>
      </c>
    </row>
    <row r="1002" spans="1:4" x14ac:dyDescent="0.15">
      <c r="A1002" t="s">
        <v>26845</v>
      </c>
      <c r="B1002">
        <v>-1.00990951062944</v>
      </c>
      <c r="C1002" s="1" t="s">
        <v>26846</v>
      </c>
      <c r="D1002" t="s">
        <v>132</v>
      </c>
    </row>
    <row r="1003" spans="1:4" x14ac:dyDescent="0.15">
      <c r="A1003" t="s">
        <v>26847</v>
      </c>
      <c r="B1003">
        <v>-1.0100381088658701</v>
      </c>
      <c r="C1003" s="1" t="s">
        <v>26848</v>
      </c>
      <c r="D1003" t="s">
        <v>132</v>
      </c>
    </row>
    <row r="1004" spans="1:4" x14ac:dyDescent="0.15">
      <c r="A1004" t="s">
        <v>26849</v>
      </c>
      <c r="B1004">
        <v>-1.01318252524106</v>
      </c>
      <c r="C1004" s="1" t="s">
        <v>26850</v>
      </c>
      <c r="D1004" t="s">
        <v>132</v>
      </c>
    </row>
    <row r="1005" spans="1:4" x14ac:dyDescent="0.15">
      <c r="A1005" t="s">
        <v>2058</v>
      </c>
      <c r="B1005">
        <v>-1.0134534200912599</v>
      </c>
      <c r="C1005" s="1" t="s">
        <v>26851</v>
      </c>
      <c r="D1005" t="s">
        <v>132</v>
      </c>
    </row>
    <row r="1006" spans="1:4" x14ac:dyDescent="0.15">
      <c r="A1006" t="s">
        <v>7143</v>
      </c>
      <c r="B1006">
        <v>-1.0137244101093299</v>
      </c>
      <c r="C1006" s="1" t="s">
        <v>26852</v>
      </c>
      <c r="D1006" t="s">
        <v>132</v>
      </c>
    </row>
    <row r="1007" spans="1:4" x14ac:dyDescent="0.15">
      <c r="A1007" t="s">
        <v>13501</v>
      </c>
      <c r="B1007">
        <v>-1.01395263439447</v>
      </c>
      <c r="C1007" s="1" t="s">
        <v>26853</v>
      </c>
      <c r="D1007" t="s">
        <v>132</v>
      </c>
    </row>
    <row r="1008" spans="1:4" x14ac:dyDescent="0.15">
      <c r="A1008" t="s">
        <v>5732</v>
      </c>
      <c r="B1008">
        <v>-1.0147156380120801</v>
      </c>
      <c r="C1008" s="1" t="s">
        <v>26854</v>
      </c>
      <c r="D1008" t="s">
        <v>132</v>
      </c>
    </row>
    <row r="1009" spans="1:4" x14ac:dyDescent="0.15">
      <c r="A1009" t="s">
        <v>8367</v>
      </c>
      <c r="B1009">
        <v>-1.0148159021866501</v>
      </c>
      <c r="C1009" s="1" t="s">
        <v>26855</v>
      </c>
      <c r="D1009" t="s">
        <v>132</v>
      </c>
    </row>
    <row r="1010" spans="1:4" x14ac:dyDescent="0.15">
      <c r="A1010" t="s">
        <v>441</v>
      </c>
      <c r="B1010">
        <v>-1.0161386053055199</v>
      </c>
      <c r="C1010" s="1" t="s">
        <v>26856</v>
      </c>
      <c r="D1010" t="s">
        <v>132</v>
      </c>
    </row>
    <row r="1011" spans="1:4" x14ac:dyDescent="0.15">
      <c r="A1011" t="s">
        <v>26857</v>
      </c>
      <c r="B1011">
        <v>-1.0162114767488899</v>
      </c>
      <c r="C1011" s="1" t="s">
        <v>26858</v>
      </c>
      <c r="D1011" t="s">
        <v>132</v>
      </c>
    </row>
    <row r="1012" spans="1:4" x14ac:dyDescent="0.15">
      <c r="A1012" t="s">
        <v>9757</v>
      </c>
      <c r="B1012">
        <v>-1.01735633128258</v>
      </c>
      <c r="C1012" s="1" t="s">
        <v>26859</v>
      </c>
      <c r="D1012" t="s">
        <v>132</v>
      </c>
    </row>
    <row r="1013" spans="1:4" x14ac:dyDescent="0.15">
      <c r="A1013" t="s">
        <v>26860</v>
      </c>
      <c r="B1013">
        <v>-1.01748547247025</v>
      </c>
      <c r="C1013" s="1" t="s">
        <v>26861</v>
      </c>
      <c r="D1013" t="s">
        <v>132</v>
      </c>
    </row>
    <row r="1014" spans="1:4" x14ac:dyDescent="0.15">
      <c r="A1014" t="s">
        <v>725</v>
      </c>
      <c r="B1014">
        <v>-1.0182491855903799</v>
      </c>
      <c r="C1014" s="1" t="s">
        <v>26862</v>
      </c>
      <c r="D1014" t="s">
        <v>132</v>
      </c>
    </row>
    <row r="1015" spans="1:4" x14ac:dyDescent="0.15">
      <c r="A1015" t="s">
        <v>19035</v>
      </c>
      <c r="B1015">
        <v>-1.01909770648502</v>
      </c>
      <c r="C1015" s="1" t="s">
        <v>26863</v>
      </c>
      <c r="D1015" t="s">
        <v>132</v>
      </c>
    </row>
    <row r="1016" spans="1:4" x14ac:dyDescent="0.15">
      <c r="A1016" t="s">
        <v>20927</v>
      </c>
      <c r="B1016">
        <v>-1.01909825493622</v>
      </c>
      <c r="C1016" s="1" t="s">
        <v>26864</v>
      </c>
      <c r="D1016" t="s">
        <v>132</v>
      </c>
    </row>
    <row r="1017" spans="1:4" x14ac:dyDescent="0.15">
      <c r="A1017" t="s">
        <v>743</v>
      </c>
      <c r="B1017">
        <v>-1.01977183871823</v>
      </c>
      <c r="C1017" s="1" t="s">
        <v>26865</v>
      </c>
      <c r="D1017" t="s">
        <v>132</v>
      </c>
    </row>
    <row r="1018" spans="1:4" x14ac:dyDescent="0.15">
      <c r="A1018" t="s">
        <v>26866</v>
      </c>
      <c r="B1018">
        <v>-1.0198074137305799</v>
      </c>
      <c r="C1018" s="1" t="s">
        <v>26867</v>
      </c>
      <c r="D1018" t="s">
        <v>132</v>
      </c>
    </row>
    <row r="1019" spans="1:4" x14ac:dyDescent="0.15">
      <c r="A1019" t="s">
        <v>4600</v>
      </c>
      <c r="B1019">
        <v>-1.0204709112416801</v>
      </c>
      <c r="C1019" s="1" t="s">
        <v>26868</v>
      </c>
      <c r="D1019" t="s">
        <v>132</v>
      </c>
    </row>
    <row r="1020" spans="1:4" x14ac:dyDescent="0.15">
      <c r="A1020" t="s">
        <v>15309</v>
      </c>
      <c r="B1020">
        <v>-1.0213858739691499</v>
      </c>
      <c r="C1020" s="1" t="s">
        <v>26869</v>
      </c>
      <c r="D1020" t="s">
        <v>132</v>
      </c>
    </row>
    <row r="1021" spans="1:4" x14ac:dyDescent="0.15">
      <c r="A1021" t="s">
        <v>7962</v>
      </c>
      <c r="B1021">
        <v>-1.0219209509048199</v>
      </c>
      <c r="C1021" s="1" t="s">
        <v>26870</v>
      </c>
      <c r="D1021" t="s">
        <v>132</v>
      </c>
    </row>
    <row r="1022" spans="1:4" x14ac:dyDescent="0.15">
      <c r="A1022" t="s">
        <v>26871</v>
      </c>
      <c r="B1022">
        <v>-1.0220243922204499</v>
      </c>
      <c r="C1022" s="1" t="s">
        <v>26872</v>
      </c>
      <c r="D1022" t="s">
        <v>132</v>
      </c>
    </row>
    <row r="1023" spans="1:4" x14ac:dyDescent="0.15">
      <c r="A1023" t="s">
        <v>7443</v>
      </c>
      <c r="B1023">
        <v>-1.02204611758776</v>
      </c>
      <c r="C1023" s="1" t="s">
        <v>26873</v>
      </c>
      <c r="D1023" t="s">
        <v>132</v>
      </c>
    </row>
    <row r="1024" spans="1:4" x14ac:dyDescent="0.15">
      <c r="A1024" t="s">
        <v>4359</v>
      </c>
      <c r="B1024">
        <v>-1.02298576405637</v>
      </c>
      <c r="C1024" s="1" t="s">
        <v>26874</v>
      </c>
      <c r="D1024" t="s">
        <v>132</v>
      </c>
    </row>
    <row r="1025" spans="1:4" x14ac:dyDescent="0.15">
      <c r="A1025" t="s">
        <v>26875</v>
      </c>
      <c r="B1025">
        <v>-1.02334132156914</v>
      </c>
      <c r="C1025" s="1" t="s">
        <v>26876</v>
      </c>
      <c r="D1025" t="s">
        <v>132</v>
      </c>
    </row>
    <row r="1026" spans="1:4" x14ac:dyDescent="0.15">
      <c r="A1026" t="s">
        <v>26877</v>
      </c>
      <c r="B1026">
        <v>-1.0234175263584699</v>
      </c>
      <c r="C1026" s="1" t="s">
        <v>26878</v>
      </c>
      <c r="D1026" t="s">
        <v>132</v>
      </c>
    </row>
    <row r="1027" spans="1:4" x14ac:dyDescent="0.15">
      <c r="A1027" t="s">
        <v>2708</v>
      </c>
      <c r="B1027">
        <v>-1.0248825716129</v>
      </c>
      <c r="C1027" s="1" t="s">
        <v>26879</v>
      </c>
      <c r="D1027" t="s">
        <v>132</v>
      </c>
    </row>
    <row r="1028" spans="1:4" x14ac:dyDescent="0.15">
      <c r="A1028" t="s">
        <v>26880</v>
      </c>
      <c r="B1028">
        <v>-1.0267646298372599</v>
      </c>
      <c r="C1028" s="1" t="s">
        <v>26881</v>
      </c>
      <c r="D1028" t="s">
        <v>132</v>
      </c>
    </row>
    <row r="1029" spans="1:4" x14ac:dyDescent="0.15">
      <c r="A1029" t="s">
        <v>4081</v>
      </c>
      <c r="B1029">
        <v>-1.02844500977029</v>
      </c>
      <c r="C1029" s="1" t="s">
        <v>26882</v>
      </c>
      <c r="D1029" t="s">
        <v>132</v>
      </c>
    </row>
    <row r="1030" spans="1:4" x14ac:dyDescent="0.15">
      <c r="A1030" t="s">
        <v>26883</v>
      </c>
      <c r="B1030">
        <v>-1.0289415599587699</v>
      </c>
      <c r="C1030" s="1" t="s">
        <v>26884</v>
      </c>
      <c r="D1030" t="s">
        <v>132</v>
      </c>
    </row>
    <row r="1031" spans="1:4" x14ac:dyDescent="0.15">
      <c r="A1031" t="s">
        <v>9030</v>
      </c>
      <c r="B1031">
        <v>-1.0295330616267</v>
      </c>
      <c r="C1031" s="1" t="s">
        <v>26885</v>
      </c>
      <c r="D1031" t="s">
        <v>132</v>
      </c>
    </row>
    <row r="1032" spans="1:4" x14ac:dyDescent="0.15">
      <c r="A1032" t="s">
        <v>9478</v>
      </c>
      <c r="B1032">
        <v>-1.0295610303242799</v>
      </c>
      <c r="C1032" s="1" t="s">
        <v>26886</v>
      </c>
      <c r="D1032" t="s">
        <v>132</v>
      </c>
    </row>
    <row r="1033" spans="1:4" x14ac:dyDescent="0.15">
      <c r="A1033" t="s">
        <v>19923</v>
      </c>
      <c r="B1033">
        <v>-1.02989259219027</v>
      </c>
      <c r="C1033" s="1" t="s">
        <v>26887</v>
      </c>
      <c r="D1033" t="s">
        <v>132</v>
      </c>
    </row>
    <row r="1034" spans="1:4" x14ac:dyDescent="0.15">
      <c r="A1034" t="s">
        <v>9921</v>
      </c>
      <c r="B1034">
        <v>-1.0299989142624799</v>
      </c>
      <c r="C1034" s="1" t="s">
        <v>26888</v>
      </c>
      <c r="D1034" t="s">
        <v>132</v>
      </c>
    </row>
    <row r="1035" spans="1:4" x14ac:dyDescent="0.15">
      <c r="A1035" t="s">
        <v>26889</v>
      </c>
      <c r="B1035">
        <v>-1.03009866624999</v>
      </c>
      <c r="C1035" s="1" t="s">
        <v>26890</v>
      </c>
      <c r="D1035" t="s">
        <v>132</v>
      </c>
    </row>
    <row r="1036" spans="1:4" x14ac:dyDescent="0.15">
      <c r="A1036" t="s">
        <v>13703</v>
      </c>
      <c r="B1036">
        <v>-1.03042532615426</v>
      </c>
      <c r="C1036" s="1" t="s">
        <v>26891</v>
      </c>
      <c r="D1036" t="s">
        <v>132</v>
      </c>
    </row>
    <row r="1037" spans="1:4" x14ac:dyDescent="0.15">
      <c r="A1037" t="s">
        <v>4726</v>
      </c>
      <c r="B1037">
        <v>-1.03067314097004</v>
      </c>
      <c r="C1037" s="1" t="s">
        <v>26892</v>
      </c>
      <c r="D1037" t="s">
        <v>132</v>
      </c>
    </row>
    <row r="1038" spans="1:4" x14ac:dyDescent="0.15">
      <c r="A1038" t="s">
        <v>26893</v>
      </c>
      <c r="B1038">
        <v>-1.03081984090054</v>
      </c>
      <c r="C1038" s="1" t="s">
        <v>26894</v>
      </c>
      <c r="D1038" t="s">
        <v>132</v>
      </c>
    </row>
    <row r="1039" spans="1:4" x14ac:dyDescent="0.15">
      <c r="A1039" t="s">
        <v>26895</v>
      </c>
      <c r="B1039">
        <v>-1.0311548576557901</v>
      </c>
      <c r="C1039" s="1" t="s">
        <v>26896</v>
      </c>
      <c r="D1039" t="s">
        <v>132</v>
      </c>
    </row>
    <row r="1040" spans="1:4" x14ac:dyDescent="0.15">
      <c r="A1040" t="s">
        <v>13731</v>
      </c>
      <c r="B1040">
        <v>-1.03150275059147</v>
      </c>
      <c r="C1040" s="1" t="s">
        <v>26897</v>
      </c>
      <c r="D1040" t="s">
        <v>132</v>
      </c>
    </row>
    <row r="1041" spans="1:4" x14ac:dyDescent="0.15">
      <c r="A1041" t="s">
        <v>26898</v>
      </c>
      <c r="B1041">
        <v>-1.03195683953779</v>
      </c>
      <c r="C1041" s="1" t="s">
        <v>26899</v>
      </c>
      <c r="D1041" t="s">
        <v>132</v>
      </c>
    </row>
    <row r="1042" spans="1:4" x14ac:dyDescent="0.15">
      <c r="A1042" t="s">
        <v>1421</v>
      </c>
      <c r="B1042">
        <v>-1.0327238805719701</v>
      </c>
      <c r="C1042" s="1" t="s">
        <v>26900</v>
      </c>
      <c r="D1042" t="s">
        <v>132</v>
      </c>
    </row>
    <row r="1043" spans="1:4" x14ac:dyDescent="0.15">
      <c r="A1043" t="s">
        <v>14766</v>
      </c>
      <c r="B1043">
        <v>-1.03331170000362</v>
      </c>
      <c r="C1043" s="1" t="s">
        <v>26901</v>
      </c>
      <c r="D1043" t="s">
        <v>132</v>
      </c>
    </row>
    <row r="1044" spans="1:4" x14ac:dyDescent="0.15">
      <c r="A1044" t="s">
        <v>26902</v>
      </c>
      <c r="B1044">
        <v>-1.0336777404064601</v>
      </c>
      <c r="C1044" s="1" t="s">
        <v>26903</v>
      </c>
      <c r="D1044" t="s">
        <v>132</v>
      </c>
    </row>
    <row r="1045" spans="1:4" x14ac:dyDescent="0.15">
      <c r="A1045" t="s">
        <v>7784</v>
      </c>
      <c r="B1045">
        <v>-1.0337807144532201</v>
      </c>
      <c r="C1045" s="1" t="s">
        <v>26904</v>
      </c>
      <c r="D1045" t="s">
        <v>132</v>
      </c>
    </row>
    <row r="1046" spans="1:4" x14ac:dyDescent="0.15">
      <c r="A1046" t="s">
        <v>21170</v>
      </c>
      <c r="B1046">
        <v>-1.0348223622108299</v>
      </c>
      <c r="C1046" s="1" t="s">
        <v>26905</v>
      </c>
      <c r="D1046" t="s">
        <v>132</v>
      </c>
    </row>
    <row r="1047" spans="1:4" x14ac:dyDescent="0.15">
      <c r="A1047" t="s">
        <v>20034</v>
      </c>
      <c r="B1047">
        <v>-1.0350411252337399</v>
      </c>
      <c r="C1047" s="1" t="s">
        <v>26906</v>
      </c>
      <c r="D1047" t="s">
        <v>132</v>
      </c>
    </row>
    <row r="1048" spans="1:4" x14ac:dyDescent="0.15">
      <c r="A1048" t="s">
        <v>9542</v>
      </c>
      <c r="B1048">
        <v>-1.03590244845325</v>
      </c>
      <c r="C1048" s="1" t="s">
        <v>26907</v>
      </c>
      <c r="D1048" t="s">
        <v>132</v>
      </c>
    </row>
    <row r="1049" spans="1:4" x14ac:dyDescent="0.15">
      <c r="A1049" t="s">
        <v>26908</v>
      </c>
      <c r="B1049">
        <v>-1.0362235918746201</v>
      </c>
      <c r="C1049" s="1" t="s">
        <v>26909</v>
      </c>
      <c r="D1049" t="s">
        <v>132</v>
      </c>
    </row>
    <row r="1050" spans="1:4" x14ac:dyDescent="0.15">
      <c r="A1050" t="s">
        <v>26910</v>
      </c>
      <c r="B1050">
        <v>-1.0370196909323901</v>
      </c>
      <c r="C1050" s="1" t="s">
        <v>26911</v>
      </c>
      <c r="D1050" t="s">
        <v>132</v>
      </c>
    </row>
    <row r="1051" spans="1:4" x14ac:dyDescent="0.15">
      <c r="A1051" t="s">
        <v>7796</v>
      </c>
      <c r="B1051">
        <v>-1.0387260664045901</v>
      </c>
      <c r="C1051" s="1" t="s">
        <v>26912</v>
      </c>
      <c r="D1051" t="s">
        <v>132</v>
      </c>
    </row>
    <row r="1052" spans="1:4" x14ac:dyDescent="0.15">
      <c r="A1052" t="s">
        <v>26913</v>
      </c>
      <c r="B1052">
        <v>-1.03885045220189</v>
      </c>
      <c r="C1052" s="1" t="s">
        <v>26914</v>
      </c>
      <c r="D1052" t="s">
        <v>132</v>
      </c>
    </row>
    <row r="1053" spans="1:4" x14ac:dyDescent="0.15">
      <c r="A1053" t="s">
        <v>3105</v>
      </c>
      <c r="B1053">
        <v>-1.0391987838161001</v>
      </c>
      <c r="C1053" s="1" t="s">
        <v>26915</v>
      </c>
      <c r="D1053" t="s">
        <v>132</v>
      </c>
    </row>
    <row r="1054" spans="1:4" x14ac:dyDescent="0.15">
      <c r="A1054" t="s">
        <v>11078</v>
      </c>
      <c r="B1054">
        <v>-1.0394957644632099</v>
      </c>
      <c r="C1054" s="1" t="s">
        <v>26916</v>
      </c>
      <c r="D1054" t="s">
        <v>132</v>
      </c>
    </row>
    <row r="1055" spans="1:4" x14ac:dyDescent="0.15">
      <c r="A1055" t="s">
        <v>26917</v>
      </c>
      <c r="B1055">
        <v>-1.03959934721251</v>
      </c>
      <c r="C1055" s="1" t="s">
        <v>26918</v>
      </c>
      <c r="D1055" t="s">
        <v>132</v>
      </c>
    </row>
    <row r="1056" spans="1:4" x14ac:dyDescent="0.15">
      <c r="A1056" t="s">
        <v>26919</v>
      </c>
      <c r="B1056">
        <v>-1.0400200286695001</v>
      </c>
      <c r="C1056" s="1" t="s">
        <v>26920</v>
      </c>
      <c r="D1056" t="s">
        <v>132</v>
      </c>
    </row>
    <row r="1057" spans="1:4" x14ac:dyDescent="0.15">
      <c r="A1057" t="s">
        <v>5986</v>
      </c>
      <c r="B1057">
        <v>-1.0410749755165301</v>
      </c>
      <c r="C1057" s="1" t="s">
        <v>26921</v>
      </c>
      <c r="D1057" t="s">
        <v>132</v>
      </c>
    </row>
    <row r="1058" spans="1:4" x14ac:dyDescent="0.15">
      <c r="A1058" t="s">
        <v>3997</v>
      </c>
      <c r="B1058">
        <v>-1.04122606770504</v>
      </c>
      <c r="C1058" s="1" t="s">
        <v>26922</v>
      </c>
      <c r="D1058" t="s">
        <v>132</v>
      </c>
    </row>
    <row r="1059" spans="1:4" x14ac:dyDescent="0.15">
      <c r="A1059" t="s">
        <v>21087</v>
      </c>
      <c r="B1059">
        <v>-1.04127422965461</v>
      </c>
      <c r="C1059" s="1" t="s">
        <v>26923</v>
      </c>
      <c r="D1059" t="s">
        <v>132</v>
      </c>
    </row>
    <row r="1060" spans="1:4" x14ac:dyDescent="0.15">
      <c r="A1060" t="s">
        <v>14363</v>
      </c>
      <c r="B1060">
        <v>-1.04165191583637</v>
      </c>
      <c r="C1060" s="1" t="s">
        <v>26924</v>
      </c>
      <c r="D1060" t="s">
        <v>132</v>
      </c>
    </row>
    <row r="1061" spans="1:4" x14ac:dyDescent="0.15">
      <c r="A1061" t="s">
        <v>26925</v>
      </c>
      <c r="B1061">
        <v>-1.0426510489407901</v>
      </c>
      <c r="C1061" s="1" t="s">
        <v>26926</v>
      </c>
      <c r="D1061" t="s">
        <v>132</v>
      </c>
    </row>
    <row r="1062" spans="1:4" x14ac:dyDescent="0.15">
      <c r="A1062" t="s">
        <v>26927</v>
      </c>
      <c r="B1062">
        <v>-1.0426856862868501</v>
      </c>
      <c r="C1062" s="1" t="s">
        <v>26928</v>
      </c>
      <c r="D1062" t="s">
        <v>132</v>
      </c>
    </row>
    <row r="1063" spans="1:4" x14ac:dyDescent="0.15">
      <c r="A1063" t="s">
        <v>26929</v>
      </c>
      <c r="B1063">
        <v>-1.0427095540322999</v>
      </c>
      <c r="C1063" s="1" t="s">
        <v>26930</v>
      </c>
      <c r="D1063" t="s">
        <v>132</v>
      </c>
    </row>
    <row r="1064" spans="1:4" x14ac:dyDescent="0.15">
      <c r="A1064" t="s">
        <v>26931</v>
      </c>
      <c r="B1064">
        <v>-1.04271091810123</v>
      </c>
      <c r="C1064" s="1" t="s">
        <v>26932</v>
      </c>
      <c r="D1064" t="s">
        <v>132</v>
      </c>
    </row>
    <row r="1065" spans="1:4" x14ac:dyDescent="0.15">
      <c r="A1065" t="s">
        <v>26933</v>
      </c>
      <c r="B1065">
        <v>-1.0429634379425901</v>
      </c>
      <c r="C1065" s="1" t="s">
        <v>26934</v>
      </c>
      <c r="D1065" t="s">
        <v>132</v>
      </c>
    </row>
    <row r="1066" spans="1:4" x14ac:dyDescent="0.15">
      <c r="A1066" t="s">
        <v>18524</v>
      </c>
      <c r="B1066">
        <v>-1.04299360188177</v>
      </c>
      <c r="C1066" s="1" t="s">
        <v>26935</v>
      </c>
      <c r="D1066" t="s">
        <v>132</v>
      </c>
    </row>
    <row r="1067" spans="1:4" x14ac:dyDescent="0.15">
      <c r="A1067" t="s">
        <v>5708</v>
      </c>
      <c r="B1067">
        <v>-1.0434401983806301</v>
      </c>
      <c r="C1067" s="1" t="s">
        <v>26936</v>
      </c>
      <c r="D1067" t="s">
        <v>132</v>
      </c>
    </row>
    <row r="1068" spans="1:4" x14ac:dyDescent="0.15">
      <c r="A1068" t="s">
        <v>26937</v>
      </c>
      <c r="B1068">
        <v>-1.0434788799964601</v>
      </c>
      <c r="C1068" s="1" t="s">
        <v>26938</v>
      </c>
      <c r="D1068" t="s">
        <v>132</v>
      </c>
    </row>
    <row r="1069" spans="1:4" x14ac:dyDescent="0.15">
      <c r="A1069" t="s">
        <v>26939</v>
      </c>
      <c r="B1069">
        <v>-1.0438929714991101</v>
      </c>
      <c r="C1069" s="1" t="s">
        <v>26940</v>
      </c>
      <c r="D1069" t="s">
        <v>132</v>
      </c>
    </row>
    <row r="1070" spans="1:4" x14ac:dyDescent="0.15">
      <c r="A1070" t="s">
        <v>26941</v>
      </c>
      <c r="B1070">
        <v>-1.0440425685142301</v>
      </c>
      <c r="C1070" s="1" t="s">
        <v>26942</v>
      </c>
      <c r="D1070" t="s">
        <v>132</v>
      </c>
    </row>
    <row r="1071" spans="1:4" x14ac:dyDescent="0.15">
      <c r="A1071" t="s">
        <v>16181</v>
      </c>
      <c r="B1071">
        <v>-1.04426326213375</v>
      </c>
      <c r="C1071" s="1" t="s">
        <v>26943</v>
      </c>
      <c r="D1071" t="s">
        <v>132</v>
      </c>
    </row>
    <row r="1072" spans="1:4" x14ac:dyDescent="0.15">
      <c r="A1072" t="s">
        <v>26944</v>
      </c>
      <c r="B1072">
        <v>-1.0443786308323399</v>
      </c>
      <c r="C1072" s="1" t="s">
        <v>26945</v>
      </c>
      <c r="D1072" t="s">
        <v>132</v>
      </c>
    </row>
    <row r="1073" spans="1:4" x14ac:dyDescent="0.15">
      <c r="A1073" t="s">
        <v>5313</v>
      </c>
      <c r="B1073">
        <v>-1.0447690397682701</v>
      </c>
      <c r="C1073" s="1" t="s">
        <v>26946</v>
      </c>
      <c r="D1073" t="s">
        <v>132</v>
      </c>
    </row>
    <row r="1074" spans="1:4" x14ac:dyDescent="0.15">
      <c r="A1074" t="s">
        <v>26947</v>
      </c>
      <c r="B1074">
        <v>-1.04496094183484</v>
      </c>
      <c r="C1074" s="1" t="s">
        <v>26948</v>
      </c>
      <c r="D1074" t="s">
        <v>132</v>
      </c>
    </row>
    <row r="1075" spans="1:4" x14ac:dyDescent="0.15">
      <c r="A1075" t="s">
        <v>26949</v>
      </c>
      <c r="B1075">
        <v>-1.04565280085537</v>
      </c>
      <c r="C1075" s="1" t="s">
        <v>26950</v>
      </c>
      <c r="D1075" t="s">
        <v>132</v>
      </c>
    </row>
    <row r="1076" spans="1:4" x14ac:dyDescent="0.15">
      <c r="A1076" t="s">
        <v>2211</v>
      </c>
      <c r="B1076">
        <v>-1.0459851027317999</v>
      </c>
      <c r="C1076" s="1" t="s">
        <v>26951</v>
      </c>
      <c r="D1076" t="s">
        <v>132</v>
      </c>
    </row>
    <row r="1077" spans="1:4" x14ac:dyDescent="0.15">
      <c r="A1077" t="s">
        <v>21959</v>
      </c>
      <c r="B1077">
        <v>-1.0464750660059301</v>
      </c>
      <c r="C1077" s="1" t="s">
        <v>26952</v>
      </c>
      <c r="D1077" t="s">
        <v>132</v>
      </c>
    </row>
    <row r="1078" spans="1:4" x14ac:dyDescent="0.15">
      <c r="A1078" t="s">
        <v>26953</v>
      </c>
      <c r="B1078">
        <v>-1.0465568151454401</v>
      </c>
      <c r="C1078" s="1" t="s">
        <v>26954</v>
      </c>
      <c r="D1078" t="s">
        <v>132</v>
      </c>
    </row>
    <row r="1079" spans="1:4" x14ac:dyDescent="0.15">
      <c r="A1079" t="s">
        <v>26955</v>
      </c>
      <c r="B1079">
        <v>-1.0471062010361201</v>
      </c>
      <c r="C1079" s="1" t="s">
        <v>26956</v>
      </c>
      <c r="D1079" t="s">
        <v>132</v>
      </c>
    </row>
    <row r="1080" spans="1:4" x14ac:dyDescent="0.15">
      <c r="A1080" t="s">
        <v>2148</v>
      </c>
      <c r="B1080">
        <v>-1.0477358655956399</v>
      </c>
      <c r="C1080" s="1" t="s">
        <v>26957</v>
      </c>
      <c r="D1080" t="s">
        <v>132</v>
      </c>
    </row>
    <row r="1081" spans="1:4" x14ac:dyDescent="0.15">
      <c r="A1081" t="s">
        <v>26958</v>
      </c>
      <c r="B1081">
        <v>-1.0485944570241901</v>
      </c>
      <c r="C1081" s="1" t="s">
        <v>26959</v>
      </c>
      <c r="D1081" t="s">
        <v>132</v>
      </c>
    </row>
    <row r="1082" spans="1:4" x14ac:dyDescent="0.15">
      <c r="A1082" t="s">
        <v>16879</v>
      </c>
      <c r="B1082">
        <v>-1.0490216928596701</v>
      </c>
      <c r="C1082" s="1" t="s">
        <v>26960</v>
      </c>
      <c r="D1082" t="s">
        <v>132</v>
      </c>
    </row>
    <row r="1083" spans="1:4" x14ac:dyDescent="0.15">
      <c r="A1083" t="s">
        <v>26961</v>
      </c>
      <c r="B1083">
        <v>-1.0493816355779</v>
      </c>
      <c r="C1083" s="1" t="s">
        <v>26962</v>
      </c>
      <c r="D1083" t="s">
        <v>132</v>
      </c>
    </row>
    <row r="1084" spans="1:4" x14ac:dyDescent="0.15">
      <c r="A1084" t="s">
        <v>11683</v>
      </c>
      <c r="B1084">
        <v>-1.05006407939525</v>
      </c>
      <c r="C1084" s="1" t="s">
        <v>26963</v>
      </c>
      <c r="D1084" t="s">
        <v>132</v>
      </c>
    </row>
    <row r="1085" spans="1:4" x14ac:dyDescent="0.15">
      <c r="A1085" t="s">
        <v>3152</v>
      </c>
      <c r="B1085">
        <v>-1.0502395139620599</v>
      </c>
      <c r="C1085" s="1" t="s">
        <v>26964</v>
      </c>
      <c r="D1085" t="s">
        <v>132</v>
      </c>
    </row>
    <row r="1086" spans="1:4" x14ac:dyDescent="0.15">
      <c r="A1086" t="s">
        <v>26965</v>
      </c>
      <c r="B1086">
        <v>-1.0505674570252199</v>
      </c>
      <c r="C1086" s="1" t="s">
        <v>26966</v>
      </c>
      <c r="D1086" t="s">
        <v>132</v>
      </c>
    </row>
    <row r="1087" spans="1:4" x14ac:dyDescent="0.15">
      <c r="A1087" t="s">
        <v>6775</v>
      </c>
      <c r="B1087">
        <v>-1.05095003854927</v>
      </c>
      <c r="C1087" s="1" t="s">
        <v>26967</v>
      </c>
      <c r="D1087" t="s">
        <v>132</v>
      </c>
    </row>
    <row r="1088" spans="1:4" x14ac:dyDescent="0.15">
      <c r="A1088" t="s">
        <v>1271</v>
      </c>
      <c r="B1088">
        <v>-1.0511519034607999</v>
      </c>
      <c r="C1088" s="1" t="s">
        <v>26968</v>
      </c>
      <c r="D1088" t="s">
        <v>132</v>
      </c>
    </row>
    <row r="1089" spans="1:4" x14ac:dyDescent="0.15">
      <c r="A1089" t="s">
        <v>6521</v>
      </c>
      <c r="B1089">
        <v>-1.0512070964709099</v>
      </c>
      <c r="C1089" s="1" t="s">
        <v>26969</v>
      </c>
      <c r="D1089" t="s">
        <v>132</v>
      </c>
    </row>
    <row r="1090" spans="1:4" x14ac:dyDescent="0.15">
      <c r="A1090" t="s">
        <v>19212</v>
      </c>
      <c r="B1090">
        <v>-1.0513001888729401</v>
      </c>
      <c r="C1090" s="1" t="s">
        <v>26970</v>
      </c>
      <c r="D1090" t="s">
        <v>132</v>
      </c>
    </row>
    <row r="1091" spans="1:4" x14ac:dyDescent="0.15">
      <c r="A1091" t="s">
        <v>8434</v>
      </c>
      <c r="B1091">
        <v>-1.0515449131764201</v>
      </c>
      <c r="C1091" s="1" t="s">
        <v>26971</v>
      </c>
      <c r="D1091" t="s">
        <v>132</v>
      </c>
    </row>
    <row r="1092" spans="1:4" x14ac:dyDescent="0.15">
      <c r="A1092" t="s">
        <v>848</v>
      </c>
      <c r="B1092">
        <v>-1.0516944304070199</v>
      </c>
      <c r="C1092" s="1" t="s">
        <v>26972</v>
      </c>
      <c r="D1092" t="s">
        <v>132</v>
      </c>
    </row>
    <row r="1093" spans="1:4" x14ac:dyDescent="0.15">
      <c r="A1093" t="s">
        <v>16916</v>
      </c>
      <c r="B1093">
        <v>-1.0522588131045001</v>
      </c>
      <c r="C1093" s="1" t="s">
        <v>26973</v>
      </c>
      <c r="D1093" t="s">
        <v>132</v>
      </c>
    </row>
    <row r="1094" spans="1:4" x14ac:dyDescent="0.15">
      <c r="A1094" t="s">
        <v>26974</v>
      </c>
      <c r="B1094">
        <v>-1.05246502751559</v>
      </c>
      <c r="C1094" s="1" t="s">
        <v>26975</v>
      </c>
      <c r="D1094" t="s">
        <v>132</v>
      </c>
    </row>
    <row r="1095" spans="1:4" x14ac:dyDescent="0.15">
      <c r="A1095" t="s">
        <v>1925</v>
      </c>
      <c r="B1095">
        <v>-1.0530296304269999</v>
      </c>
      <c r="C1095" s="1" t="s">
        <v>26976</v>
      </c>
      <c r="D1095" t="s">
        <v>132</v>
      </c>
    </row>
    <row r="1096" spans="1:4" x14ac:dyDescent="0.15">
      <c r="A1096" t="s">
        <v>26977</v>
      </c>
      <c r="B1096">
        <v>-1.0539883697221499</v>
      </c>
      <c r="C1096" s="1" t="s">
        <v>26978</v>
      </c>
      <c r="D1096" t="s">
        <v>132</v>
      </c>
    </row>
    <row r="1097" spans="1:4" x14ac:dyDescent="0.15">
      <c r="A1097" t="s">
        <v>297</v>
      </c>
      <c r="B1097">
        <v>-1.05405398063108</v>
      </c>
      <c r="C1097" s="1" t="s">
        <v>26979</v>
      </c>
      <c r="D1097" t="s">
        <v>132</v>
      </c>
    </row>
    <row r="1098" spans="1:4" x14ac:dyDescent="0.15">
      <c r="A1098" t="s">
        <v>26980</v>
      </c>
      <c r="B1098">
        <v>-1.0540837927678699</v>
      </c>
      <c r="C1098" s="1" t="s">
        <v>26981</v>
      </c>
      <c r="D1098" t="s">
        <v>132</v>
      </c>
    </row>
    <row r="1099" spans="1:4" x14ac:dyDescent="0.15">
      <c r="A1099" t="s">
        <v>26982</v>
      </c>
      <c r="B1099">
        <v>-1.05531591183213</v>
      </c>
      <c r="C1099" s="1" t="s">
        <v>26983</v>
      </c>
      <c r="D1099" t="s">
        <v>132</v>
      </c>
    </row>
    <row r="1100" spans="1:4" x14ac:dyDescent="0.15">
      <c r="A1100" t="s">
        <v>13291</v>
      </c>
      <c r="B1100">
        <v>-1.05537015095864</v>
      </c>
      <c r="C1100" s="1" t="s">
        <v>26984</v>
      </c>
      <c r="D1100" t="s">
        <v>132</v>
      </c>
    </row>
    <row r="1101" spans="1:4" x14ac:dyDescent="0.15">
      <c r="A1101" t="s">
        <v>26985</v>
      </c>
      <c r="B1101">
        <v>-1.0566674452402001</v>
      </c>
      <c r="C1101" s="1" t="s">
        <v>26986</v>
      </c>
      <c r="D1101" t="s">
        <v>132</v>
      </c>
    </row>
    <row r="1102" spans="1:4" x14ac:dyDescent="0.15">
      <c r="A1102" t="s">
        <v>26987</v>
      </c>
      <c r="B1102">
        <v>-1.05673235130587</v>
      </c>
      <c r="C1102" s="1" t="s">
        <v>26988</v>
      </c>
      <c r="D1102" t="s">
        <v>132</v>
      </c>
    </row>
    <row r="1103" spans="1:4" x14ac:dyDescent="0.15">
      <c r="A1103" t="s">
        <v>1265</v>
      </c>
      <c r="B1103">
        <v>-1.0577495882665</v>
      </c>
      <c r="C1103" s="1" t="s">
        <v>26989</v>
      </c>
      <c r="D1103" t="s">
        <v>132</v>
      </c>
    </row>
    <row r="1104" spans="1:4" x14ac:dyDescent="0.15">
      <c r="A1104" t="s">
        <v>26990</v>
      </c>
      <c r="B1104">
        <v>-1.05778317465742</v>
      </c>
      <c r="C1104" s="1" t="s">
        <v>26991</v>
      </c>
      <c r="D1104" t="s">
        <v>132</v>
      </c>
    </row>
    <row r="1105" spans="1:4" x14ac:dyDescent="0.15">
      <c r="A1105" t="s">
        <v>6408</v>
      </c>
      <c r="B1105">
        <v>-1.05823471335654</v>
      </c>
      <c r="C1105" s="1" t="s">
        <v>26992</v>
      </c>
      <c r="D1105" t="s">
        <v>132</v>
      </c>
    </row>
    <row r="1106" spans="1:4" x14ac:dyDescent="0.15">
      <c r="A1106" t="s">
        <v>20327</v>
      </c>
      <c r="B1106">
        <v>-1.05844970282663</v>
      </c>
      <c r="C1106" s="1" t="s">
        <v>26993</v>
      </c>
      <c r="D1106" t="s">
        <v>132</v>
      </c>
    </row>
    <row r="1107" spans="1:4" x14ac:dyDescent="0.15">
      <c r="A1107" t="s">
        <v>26994</v>
      </c>
      <c r="B1107">
        <v>-1.06005747410133</v>
      </c>
      <c r="C1107" s="1" t="s">
        <v>26995</v>
      </c>
      <c r="D1107" t="s">
        <v>132</v>
      </c>
    </row>
    <row r="1108" spans="1:4" x14ac:dyDescent="0.15">
      <c r="A1108" t="s">
        <v>9392</v>
      </c>
      <c r="B1108">
        <v>-1.0600803922884601</v>
      </c>
      <c r="C1108" s="1" t="s">
        <v>26996</v>
      </c>
      <c r="D1108" t="s">
        <v>132</v>
      </c>
    </row>
    <row r="1109" spans="1:4" x14ac:dyDescent="0.15">
      <c r="A1109" t="s">
        <v>1193</v>
      </c>
      <c r="B1109">
        <v>-1.0605030644593501</v>
      </c>
      <c r="C1109" s="1" t="s">
        <v>26997</v>
      </c>
      <c r="D1109" t="s">
        <v>132</v>
      </c>
    </row>
    <row r="1110" spans="1:4" x14ac:dyDescent="0.15">
      <c r="A1110" t="s">
        <v>26998</v>
      </c>
      <c r="B1110">
        <v>-1.0605509653990399</v>
      </c>
      <c r="C1110" s="1" t="s">
        <v>26999</v>
      </c>
      <c r="D1110" t="s">
        <v>132</v>
      </c>
    </row>
    <row r="1111" spans="1:4" x14ac:dyDescent="0.15">
      <c r="A1111" t="s">
        <v>7350</v>
      </c>
      <c r="B1111">
        <v>-1.0612264058594401</v>
      </c>
      <c r="C1111" s="1" t="s">
        <v>27000</v>
      </c>
      <c r="D1111" t="s">
        <v>132</v>
      </c>
    </row>
    <row r="1112" spans="1:4" x14ac:dyDescent="0.15">
      <c r="A1112" t="s">
        <v>2982</v>
      </c>
      <c r="B1112">
        <v>-1.0613573553950799</v>
      </c>
      <c r="C1112" s="1" t="s">
        <v>27001</v>
      </c>
      <c r="D1112" t="s">
        <v>132</v>
      </c>
    </row>
    <row r="1113" spans="1:4" x14ac:dyDescent="0.15">
      <c r="A1113" t="s">
        <v>4696</v>
      </c>
      <c r="B1113">
        <v>-1.06183346204839</v>
      </c>
      <c r="C1113" s="1" t="s">
        <v>27002</v>
      </c>
      <c r="D1113" t="s">
        <v>132</v>
      </c>
    </row>
    <row r="1114" spans="1:4" x14ac:dyDescent="0.15">
      <c r="A1114" t="s">
        <v>9430</v>
      </c>
      <c r="B1114">
        <v>-1.0625224375025</v>
      </c>
      <c r="C1114" s="1" t="s">
        <v>27003</v>
      </c>
      <c r="D1114" t="s">
        <v>132</v>
      </c>
    </row>
    <row r="1115" spans="1:4" x14ac:dyDescent="0.15">
      <c r="A1115" t="s">
        <v>23943</v>
      </c>
      <c r="B1115">
        <v>-1.0630438816343599</v>
      </c>
      <c r="C1115" s="1" t="s">
        <v>27004</v>
      </c>
      <c r="D1115" t="s">
        <v>132</v>
      </c>
    </row>
    <row r="1116" spans="1:4" x14ac:dyDescent="0.15">
      <c r="A1116" t="s">
        <v>3514</v>
      </c>
      <c r="B1116">
        <v>-1.0634693886489699</v>
      </c>
      <c r="C1116" s="1" t="s">
        <v>27005</v>
      </c>
      <c r="D1116" t="s">
        <v>132</v>
      </c>
    </row>
    <row r="1117" spans="1:4" x14ac:dyDescent="0.15">
      <c r="A1117" t="s">
        <v>7515</v>
      </c>
      <c r="B1117">
        <v>-1.0643070361518301</v>
      </c>
      <c r="C1117" s="1" t="s">
        <v>27006</v>
      </c>
      <c r="D1117" t="s">
        <v>132</v>
      </c>
    </row>
    <row r="1118" spans="1:4" x14ac:dyDescent="0.15">
      <c r="A1118" t="s">
        <v>23236</v>
      </c>
      <c r="B1118">
        <v>-1.06477257828907</v>
      </c>
      <c r="C1118" s="1" t="s">
        <v>27007</v>
      </c>
      <c r="D1118" t="s">
        <v>132</v>
      </c>
    </row>
    <row r="1119" spans="1:4" x14ac:dyDescent="0.15">
      <c r="A1119" t="s">
        <v>1969</v>
      </c>
      <c r="B1119">
        <v>-1.06557546210556</v>
      </c>
      <c r="C1119" s="1" t="s">
        <v>27008</v>
      </c>
      <c r="D1119" t="s">
        <v>132</v>
      </c>
    </row>
    <row r="1120" spans="1:4" x14ac:dyDescent="0.15">
      <c r="A1120" t="s">
        <v>27009</v>
      </c>
      <c r="B1120">
        <v>-1.0660085120935801</v>
      </c>
      <c r="C1120" s="1" t="s">
        <v>27010</v>
      </c>
      <c r="D1120" t="s">
        <v>132</v>
      </c>
    </row>
    <row r="1121" spans="1:4" x14ac:dyDescent="0.15">
      <c r="A1121" t="s">
        <v>27011</v>
      </c>
      <c r="B1121">
        <v>-1.0661291592520501</v>
      </c>
      <c r="C1121" s="1" t="s">
        <v>27012</v>
      </c>
      <c r="D1121" t="s">
        <v>132</v>
      </c>
    </row>
    <row r="1122" spans="1:4" x14ac:dyDescent="0.15">
      <c r="A1122" t="s">
        <v>17556</v>
      </c>
      <c r="B1122">
        <v>-1.06619129688034</v>
      </c>
      <c r="C1122" s="1" t="s">
        <v>27013</v>
      </c>
      <c r="D1122" t="s">
        <v>132</v>
      </c>
    </row>
    <row r="1123" spans="1:4" x14ac:dyDescent="0.15">
      <c r="A1123" t="s">
        <v>27014</v>
      </c>
      <c r="B1123">
        <v>-1.0672224927668501</v>
      </c>
      <c r="C1123" s="1" t="s">
        <v>27015</v>
      </c>
      <c r="D1123" t="s">
        <v>132</v>
      </c>
    </row>
    <row r="1124" spans="1:4" x14ac:dyDescent="0.15">
      <c r="A1124" t="s">
        <v>27016</v>
      </c>
      <c r="B1124">
        <v>-1.0673433087336599</v>
      </c>
      <c r="C1124" s="1" t="s">
        <v>27017</v>
      </c>
      <c r="D1124" t="s">
        <v>132</v>
      </c>
    </row>
    <row r="1125" spans="1:4" x14ac:dyDescent="0.15">
      <c r="A1125" t="s">
        <v>19744</v>
      </c>
      <c r="B1125">
        <v>-1.0675107983196399</v>
      </c>
      <c r="C1125" s="1" t="s">
        <v>27018</v>
      </c>
      <c r="D1125" t="s">
        <v>132</v>
      </c>
    </row>
    <row r="1126" spans="1:4" x14ac:dyDescent="0.15">
      <c r="A1126" t="s">
        <v>27019</v>
      </c>
      <c r="B1126">
        <v>-1.06820400554665</v>
      </c>
      <c r="C1126" s="1" t="s">
        <v>27020</v>
      </c>
      <c r="D1126" t="s">
        <v>132</v>
      </c>
    </row>
    <row r="1127" spans="1:4" x14ac:dyDescent="0.15">
      <c r="A1127" t="s">
        <v>9181</v>
      </c>
      <c r="B1127">
        <v>-1.06828130038277</v>
      </c>
      <c r="C1127" s="1" t="s">
        <v>27021</v>
      </c>
      <c r="D1127" t="s">
        <v>132</v>
      </c>
    </row>
    <row r="1128" spans="1:4" x14ac:dyDescent="0.15">
      <c r="A1128" t="s">
        <v>1220</v>
      </c>
      <c r="B1128">
        <v>-1.0687891483443599</v>
      </c>
      <c r="C1128" s="1" t="s">
        <v>27022</v>
      </c>
      <c r="D1128" t="s">
        <v>132</v>
      </c>
    </row>
    <row r="1129" spans="1:4" x14ac:dyDescent="0.15">
      <c r="A1129" t="s">
        <v>9837</v>
      </c>
      <c r="B1129">
        <v>-1.0688012885551199</v>
      </c>
      <c r="C1129" s="1" t="s">
        <v>27023</v>
      </c>
      <c r="D1129" t="s">
        <v>132</v>
      </c>
    </row>
    <row r="1130" spans="1:4" x14ac:dyDescent="0.15">
      <c r="A1130" t="s">
        <v>13772</v>
      </c>
      <c r="B1130">
        <v>-1.0689439489060499</v>
      </c>
      <c r="C1130" s="1" t="s">
        <v>27024</v>
      </c>
      <c r="D1130" t="s">
        <v>132</v>
      </c>
    </row>
    <row r="1131" spans="1:4" x14ac:dyDescent="0.15">
      <c r="A1131" t="s">
        <v>15270</v>
      </c>
      <c r="B1131">
        <v>-1.06933124362941</v>
      </c>
      <c r="C1131" s="1" t="s">
        <v>27025</v>
      </c>
      <c r="D1131" t="s">
        <v>132</v>
      </c>
    </row>
    <row r="1132" spans="1:4" x14ac:dyDescent="0.15">
      <c r="A1132" t="s">
        <v>1617</v>
      </c>
      <c r="B1132">
        <v>-1.0694046457444599</v>
      </c>
      <c r="C1132" s="1" t="s">
        <v>27026</v>
      </c>
      <c r="D1132" t="s">
        <v>132</v>
      </c>
    </row>
    <row r="1133" spans="1:4" x14ac:dyDescent="0.15">
      <c r="A1133" t="s">
        <v>7710</v>
      </c>
      <c r="B1133">
        <v>-1.07019779822466</v>
      </c>
      <c r="C1133" s="1" t="s">
        <v>27027</v>
      </c>
      <c r="D1133" t="s">
        <v>132</v>
      </c>
    </row>
    <row r="1134" spans="1:4" x14ac:dyDescent="0.15">
      <c r="A1134" t="s">
        <v>21122</v>
      </c>
      <c r="B1134">
        <v>-1.0702805237050601</v>
      </c>
      <c r="C1134" s="1" t="s">
        <v>27028</v>
      </c>
      <c r="D1134" t="s">
        <v>132</v>
      </c>
    </row>
    <row r="1135" spans="1:4" x14ac:dyDescent="0.15">
      <c r="A1135" t="s">
        <v>8856</v>
      </c>
      <c r="B1135">
        <v>-1.0706878516579501</v>
      </c>
      <c r="C1135" s="1" t="s">
        <v>27029</v>
      </c>
      <c r="D1135" t="s">
        <v>132</v>
      </c>
    </row>
    <row r="1136" spans="1:4" x14ac:dyDescent="0.15">
      <c r="A1136" t="s">
        <v>887</v>
      </c>
      <c r="B1136">
        <v>-1.07079651784902</v>
      </c>
      <c r="C1136" s="1" t="s">
        <v>27030</v>
      </c>
      <c r="D1136" t="s">
        <v>132</v>
      </c>
    </row>
    <row r="1137" spans="1:4" x14ac:dyDescent="0.15">
      <c r="A1137" t="s">
        <v>19069</v>
      </c>
      <c r="B1137">
        <v>-1.0714105559529901</v>
      </c>
      <c r="C1137" s="1" t="s">
        <v>27031</v>
      </c>
      <c r="D1137" t="s">
        <v>132</v>
      </c>
    </row>
    <row r="1138" spans="1:4" x14ac:dyDescent="0.15">
      <c r="A1138" t="s">
        <v>27032</v>
      </c>
      <c r="B1138">
        <v>-1.0729373998834</v>
      </c>
      <c r="C1138" s="1" t="s">
        <v>27033</v>
      </c>
      <c r="D1138" t="s">
        <v>132</v>
      </c>
    </row>
    <row r="1139" spans="1:4" x14ac:dyDescent="0.15">
      <c r="A1139" t="s">
        <v>27034</v>
      </c>
      <c r="B1139">
        <v>-1.07452039769218</v>
      </c>
      <c r="C1139" s="1" t="s">
        <v>27035</v>
      </c>
      <c r="D1139" t="s">
        <v>132</v>
      </c>
    </row>
    <row r="1140" spans="1:4" x14ac:dyDescent="0.15">
      <c r="A1140" t="s">
        <v>27036</v>
      </c>
      <c r="B1140">
        <v>-1.0755547765234199</v>
      </c>
      <c r="C1140" s="1" t="s">
        <v>27037</v>
      </c>
      <c r="D1140" t="s">
        <v>132</v>
      </c>
    </row>
    <row r="1141" spans="1:4" x14ac:dyDescent="0.15">
      <c r="A1141" t="s">
        <v>27038</v>
      </c>
      <c r="B1141">
        <v>-1.0759157252882501</v>
      </c>
      <c r="C1141" s="1" t="s">
        <v>27039</v>
      </c>
      <c r="D1141" t="s">
        <v>132</v>
      </c>
    </row>
    <row r="1142" spans="1:4" x14ac:dyDescent="0.15">
      <c r="A1142" t="s">
        <v>27040</v>
      </c>
      <c r="B1142">
        <v>-1.0765462620361299</v>
      </c>
      <c r="C1142" s="1" t="s">
        <v>27041</v>
      </c>
      <c r="D1142" t="s">
        <v>132</v>
      </c>
    </row>
    <row r="1143" spans="1:4" x14ac:dyDescent="0.15">
      <c r="A1143" t="s">
        <v>19514</v>
      </c>
      <c r="B1143">
        <v>-1.07655077906496</v>
      </c>
      <c r="C1143" s="1" t="s">
        <v>27042</v>
      </c>
      <c r="D1143" t="s">
        <v>132</v>
      </c>
    </row>
    <row r="1144" spans="1:4" x14ac:dyDescent="0.15">
      <c r="A1144" t="s">
        <v>17393</v>
      </c>
      <c r="B1144">
        <v>-1.0770737646539501</v>
      </c>
      <c r="C1144" s="1" t="s">
        <v>27043</v>
      </c>
      <c r="D1144" t="s">
        <v>132</v>
      </c>
    </row>
    <row r="1145" spans="1:4" x14ac:dyDescent="0.15">
      <c r="A1145" t="s">
        <v>4270</v>
      </c>
      <c r="B1145">
        <v>-1.0771146534373901</v>
      </c>
      <c r="C1145" s="1" t="s">
        <v>27044</v>
      </c>
      <c r="D1145" t="s">
        <v>132</v>
      </c>
    </row>
    <row r="1146" spans="1:4" x14ac:dyDescent="0.15">
      <c r="A1146" t="s">
        <v>15529</v>
      </c>
      <c r="B1146">
        <v>-1.0772700231805701</v>
      </c>
      <c r="C1146" s="1" t="s">
        <v>27045</v>
      </c>
      <c r="D1146" t="s">
        <v>132</v>
      </c>
    </row>
    <row r="1147" spans="1:4" x14ac:dyDescent="0.15">
      <c r="A1147" t="s">
        <v>27046</v>
      </c>
      <c r="B1147">
        <v>-1.07752999262297</v>
      </c>
      <c r="C1147" s="1" t="s">
        <v>27047</v>
      </c>
      <c r="D1147" t="s">
        <v>132</v>
      </c>
    </row>
    <row r="1148" spans="1:4" x14ac:dyDescent="0.15">
      <c r="A1148" t="s">
        <v>27048</v>
      </c>
      <c r="B1148">
        <v>-1.0779308103482499</v>
      </c>
      <c r="C1148" s="1" t="s">
        <v>27049</v>
      </c>
      <c r="D1148" t="s">
        <v>132</v>
      </c>
    </row>
    <row r="1149" spans="1:4" x14ac:dyDescent="0.15">
      <c r="A1149" t="s">
        <v>1154</v>
      </c>
      <c r="B1149">
        <v>-1.0780781695712001</v>
      </c>
      <c r="C1149" s="1" t="s">
        <v>27050</v>
      </c>
      <c r="D1149" t="s">
        <v>132</v>
      </c>
    </row>
    <row r="1150" spans="1:4" x14ac:dyDescent="0.15">
      <c r="A1150" t="s">
        <v>17455</v>
      </c>
      <c r="B1150">
        <v>-1.0781649300299601</v>
      </c>
      <c r="C1150" s="1" t="s">
        <v>27051</v>
      </c>
      <c r="D1150" t="s">
        <v>132</v>
      </c>
    </row>
    <row r="1151" spans="1:4" x14ac:dyDescent="0.15">
      <c r="A1151" t="s">
        <v>3535</v>
      </c>
      <c r="B1151">
        <v>-1.0789123321752101</v>
      </c>
      <c r="C1151" s="1" t="s">
        <v>27052</v>
      </c>
      <c r="D1151" t="s">
        <v>132</v>
      </c>
    </row>
    <row r="1152" spans="1:4" x14ac:dyDescent="0.15">
      <c r="A1152" t="s">
        <v>27053</v>
      </c>
      <c r="B1152">
        <v>-1.0790288446796099</v>
      </c>
      <c r="C1152" s="1" t="s">
        <v>27054</v>
      </c>
      <c r="D1152" t="s">
        <v>132</v>
      </c>
    </row>
    <row r="1153" spans="1:4" x14ac:dyDescent="0.15">
      <c r="A1153" t="s">
        <v>5058</v>
      </c>
      <c r="B1153">
        <v>-1.0790938493300699</v>
      </c>
      <c r="C1153" s="1" t="s">
        <v>27055</v>
      </c>
      <c r="D1153" t="s">
        <v>132</v>
      </c>
    </row>
    <row r="1154" spans="1:4" x14ac:dyDescent="0.15">
      <c r="A1154" t="s">
        <v>27056</v>
      </c>
      <c r="B1154">
        <v>-1.0799777876157599</v>
      </c>
      <c r="C1154" s="1" t="s">
        <v>27057</v>
      </c>
      <c r="D1154" t="s">
        <v>132</v>
      </c>
    </row>
    <row r="1155" spans="1:4" x14ac:dyDescent="0.15">
      <c r="A1155" t="s">
        <v>2762</v>
      </c>
      <c r="B1155">
        <v>-1.08010585397987</v>
      </c>
      <c r="C1155" s="1" t="s">
        <v>27058</v>
      </c>
      <c r="D1155" t="s">
        <v>132</v>
      </c>
    </row>
    <row r="1156" spans="1:4" x14ac:dyDescent="0.15">
      <c r="A1156" t="s">
        <v>11629</v>
      </c>
      <c r="B1156">
        <v>-1.08016553285658</v>
      </c>
      <c r="C1156" s="1" t="s">
        <v>27059</v>
      </c>
      <c r="D1156" t="s">
        <v>132</v>
      </c>
    </row>
    <row r="1157" spans="1:4" x14ac:dyDescent="0.15">
      <c r="A1157" t="s">
        <v>21281</v>
      </c>
      <c r="B1157">
        <v>-1.0808074318448</v>
      </c>
      <c r="C1157" s="1" t="s">
        <v>27060</v>
      </c>
      <c r="D1157" t="s">
        <v>132</v>
      </c>
    </row>
    <row r="1158" spans="1:4" x14ac:dyDescent="0.15">
      <c r="A1158" t="s">
        <v>27061</v>
      </c>
      <c r="B1158">
        <v>-1.08082995264953</v>
      </c>
      <c r="C1158" s="1" t="s">
        <v>27062</v>
      </c>
      <c r="D1158" t="s">
        <v>132</v>
      </c>
    </row>
    <row r="1159" spans="1:4" x14ac:dyDescent="0.15">
      <c r="A1159" t="s">
        <v>6862</v>
      </c>
      <c r="B1159">
        <v>-1.08230196200507</v>
      </c>
      <c r="C1159" s="1" t="s">
        <v>27063</v>
      </c>
      <c r="D1159" t="s">
        <v>132</v>
      </c>
    </row>
    <row r="1160" spans="1:4" x14ac:dyDescent="0.15">
      <c r="A1160" t="s">
        <v>27064</v>
      </c>
      <c r="B1160">
        <v>-1.0824704486043599</v>
      </c>
      <c r="C1160" s="1" t="s">
        <v>27065</v>
      </c>
      <c r="D1160" t="s">
        <v>132</v>
      </c>
    </row>
    <row r="1161" spans="1:4" x14ac:dyDescent="0.15">
      <c r="A1161" t="s">
        <v>27066</v>
      </c>
      <c r="B1161">
        <v>-1.0834806234654499</v>
      </c>
      <c r="C1161" s="1" t="s">
        <v>27067</v>
      </c>
      <c r="D1161" t="s">
        <v>132</v>
      </c>
    </row>
    <row r="1162" spans="1:4" x14ac:dyDescent="0.15">
      <c r="A1162" t="s">
        <v>722</v>
      </c>
      <c r="B1162">
        <v>-1.0843032054561199</v>
      </c>
      <c r="C1162" s="1" t="s">
        <v>27068</v>
      </c>
      <c r="D1162" t="s">
        <v>132</v>
      </c>
    </row>
    <row r="1163" spans="1:4" x14ac:dyDescent="0.15">
      <c r="A1163" t="s">
        <v>27069</v>
      </c>
      <c r="B1163">
        <v>-1.0843101870307199</v>
      </c>
      <c r="C1163" s="1" t="s">
        <v>27070</v>
      </c>
      <c r="D1163" t="s">
        <v>132</v>
      </c>
    </row>
    <row r="1164" spans="1:4" x14ac:dyDescent="0.15">
      <c r="A1164" t="s">
        <v>27071</v>
      </c>
      <c r="B1164">
        <v>-1.08472344084046</v>
      </c>
      <c r="C1164" s="1" t="s">
        <v>27072</v>
      </c>
      <c r="D1164" t="s">
        <v>132</v>
      </c>
    </row>
    <row r="1165" spans="1:4" x14ac:dyDescent="0.15">
      <c r="A1165" t="s">
        <v>18105</v>
      </c>
      <c r="B1165">
        <v>-1.0848995921529401</v>
      </c>
      <c r="C1165" s="1" t="s">
        <v>27073</v>
      </c>
      <c r="D1165" t="s">
        <v>132</v>
      </c>
    </row>
    <row r="1166" spans="1:4" x14ac:dyDescent="0.15">
      <c r="A1166" t="s">
        <v>14831</v>
      </c>
      <c r="B1166">
        <v>-1.08528391083952</v>
      </c>
      <c r="C1166" s="1" t="s">
        <v>27074</v>
      </c>
      <c r="D1166" t="s">
        <v>132</v>
      </c>
    </row>
    <row r="1167" spans="1:4" x14ac:dyDescent="0.15">
      <c r="A1167" t="s">
        <v>5612</v>
      </c>
      <c r="B1167">
        <v>-1.08568655944724</v>
      </c>
      <c r="C1167" s="1" t="s">
        <v>27075</v>
      </c>
      <c r="D1167" t="s">
        <v>132</v>
      </c>
    </row>
    <row r="1168" spans="1:4" x14ac:dyDescent="0.15">
      <c r="A1168" t="s">
        <v>22309</v>
      </c>
      <c r="B1168">
        <v>-1.0862610180690999</v>
      </c>
      <c r="C1168" s="1" t="s">
        <v>27076</v>
      </c>
      <c r="D1168" t="s">
        <v>132</v>
      </c>
    </row>
    <row r="1169" spans="1:4" x14ac:dyDescent="0.15">
      <c r="A1169" t="s">
        <v>6085</v>
      </c>
      <c r="B1169">
        <v>-1.0872272833355701</v>
      </c>
      <c r="C1169" s="1" t="s">
        <v>27077</v>
      </c>
      <c r="D1169" t="s">
        <v>132</v>
      </c>
    </row>
    <row r="1170" spans="1:4" x14ac:dyDescent="0.15">
      <c r="A1170" t="s">
        <v>27078</v>
      </c>
      <c r="B1170">
        <v>-1.0876890543072399</v>
      </c>
      <c r="C1170" s="1" t="s">
        <v>27079</v>
      </c>
      <c r="D1170" t="s">
        <v>132</v>
      </c>
    </row>
    <row r="1171" spans="1:4" x14ac:dyDescent="0.15">
      <c r="A1171" t="s">
        <v>27080</v>
      </c>
      <c r="B1171">
        <v>-1.0884161697138299</v>
      </c>
      <c r="C1171" s="1" t="s">
        <v>27081</v>
      </c>
      <c r="D1171" t="s">
        <v>132</v>
      </c>
    </row>
    <row r="1172" spans="1:4" x14ac:dyDescent="0.15">
      <c r="A1172" t="s">
        <v>5546</v>
      </c>
      <c r="B1172">
        <v>-1.0888980921009099</v>
      </c>
      <c r="C1172" s="1" t="s">
        <v>27082</v>
      </c>
      <c r="D1172" t="s">
        <v>132</v>
      </c>
    </row>
    <row r="1173" spans="1:4" x14ac:dyDescent="0.15">
      <c r="A1173" t="s">
        <v>27083</v>
      </c>
      <c r="B1173">
        <v>-1.09000915222273</v>
      </c>
      <c r="C1173" s="1" t="s">
        <v>27084</v>
      </c>
      <c r="D1173" t="s">
        <v>132</v>
      </c>
    </row>
    <row r="1174" spans="1:4" x14ac:dyDescent="0.15">
      <c r="A1174" t="s">
        <v>13052</v>
      </c>
      <c r="B1174">
        <v>-1.09005626925638</v>
      </c>
      <c r="C1174" s="1" t="s">
        <v>27085</v>
      </c>
      <c r="D1174" t="s">
        <v>132</v>
      </c>
    </row>
    <row r="1175" spans="1:4" x14ac:dyDescent="0.15">
      <c r="A1175" t="s">
        <v>27086</v>
      </c>
      <c r="B1175">
        <v>-1.0901760155145801</v>
      </c>
      <c r="C1175" s="1" t="s">
        <v>27087</v>
      </c>
      <c r="D1175" t="s">
        <v>132</v>
      </c>
    </row>
    <row r="1176" spans="1:4" x14ac:dyDescent="0.15">
      <c r="A1176" t="s">
        <v>493</v>
      </c>
      <c r="B1176">
        <v>-1.0908267780627201</v>
      </c>
      <c r="C1176" s="1" t="s">
        <v>27088</v>
      </c>
      <c r="D1176" t="s">
        <v>132</v>
      </c>
    </row>
    <row r="1177" spans="1:4" x14ac:dyDescent="0.15">
      <c r="A1177" t="s">
        <v>14882</v>
      </c>
      <c r="B1177">
        <v>-1.0909301520833501</v>
      </c>
      <c r="C1177" s="1" t="s">
        <v>27089</v>
      </c>
      <c r="D1177" t="s">
        <v>132</v>
      </c>
    </row>
    <row r="1178" spans="1:4" x14ac:dyDescent="0.15">
      <c r="A1178" t="s">
        <v>6300</v>
      </c>
      <c r="B1178">
        <v>-1.0912317956336299</v>
      </c>
      <c r="C1178" s="1" t="s">
        <v>27090</v>
      </c>
      <c r="D1178" t="s">
        <v>132</v>
      </c>
    </row>
    <row r="1179" spans="1:4" x14ac:dyDescent="0.15">
      <c r="A1179" t="s">
        <v>14232</v>
      </c>
      <c r="B1179">
        <v>-1.0916769159631301</v>
      </c>
      <c r="C1179" s="1" t="s">
        <v>27091</v>
      </c>
      <c r="D1179" t="s">
        <v>132</v>
      </c>
    </row>
    <row r="1180" spans="1:4" x14ac:dyDescent="0.15">
      <c r="A1180" t="s">
        <v>4243</v>
      </c>
      <c r="B1180">
        <v>-1.09169322770282</v>
      </c>
      <c r="C1180" s="1" t="s">
        <v>27092</v>
      </c>
      <c r="D1180" t="s">
        <v>132</v>
      </c>
    </row>
    <row r="1181" spans="1:4" x14ac:dyDescent="0.15">
      <c r="A1181" t="s">
        <v>27093</v>
      </c>
      <c r="B1181">
        <v>-1.0923070934286101</v>
      </c>
      <c r="C1181" s="1" t="s">
        <v>27094</v>
      </c>
      <c r="D1181" t="s">
        <v>132</v>
      </c>
    </row>
    <row r="1182" spans="1:4" x14ac:dyDescent="0.15">
      <c r="A1182" t="s">
        <v>15436</v>
      </c>
      <c r="B1182">
        <v>-1.09287024057763</v>
      </c>
      <c r="C1182" s="1" t="s">
        <v>27095</v>
      </c>
      <c r="D1182" t="s">
        <v>132</v>
      </c>
    </row>
    <row r="1183" spans="1:4" x14ac:dyDescent="0.15">
      <c r="A1183" t="s">
        <v>8397</v>
      </c>
      <c r="B1183">
        <v>-1.0945482827522399</v>
      </c>
      <c r="C1183" s="1" t="s">
        <v>27096</v>
      </c>
      <c r="D1183" t="s">
        <v>132</v>
      </c>
    </row>
    <row r="1184" spans="1:4" x14ac:dyDescent="0.15">
      <c r="A1184" t="s">
        <v>5759</v>
      </c>
      <c r="B1184">
        <v>-1.09458894217374</v>
      </c>
      <c r="C1184" s="1" t="s">
        <v>27097</v>
      </c>
      <c r="D1184" t="s">
        <v>132</v>
      </c>
    </row>
    <row r="1185" spans="1:4" x14ac:dyDescent="0.15">
      <c r="A1185" t="s">
        <v>2315</v>
      </c>
      <c r="B1185">
        <v>-1.0946192136619799</v>
      </c>
      <c r="C1185" s="1" t="s">
        <v>27098</v>
      </c>
      <c r="D1185" t="s">
        <v>132</v>
      </c>
    </row>
    <row r="1186" spans="1:4" x14ac:dyDescent="0.15">
      <c r="A1186" t="s">
        <v>27099</v>
      </c>
      <c r="B1186">
        <v>-1.09473117221653</v>
      </c>
      <c r="C1186" s="1" t="s">
        <v>27100</v>
      </c>
      <c r="D1186" t="s">
        <v>132</v>
      </c>
    </row>
    <row r="1187" spans="1:4" x14ac:dyDescent="0.15">
      <c r="A1187" t="s">
        <v>27101</v>
      </c>
      <c r="B1187">
        <v>-1.0962061450497</v>
      </c>
      <c r="C1187" s="1" t="s">
        <v>27102</v>
      </c>
      <c r="D1187" t="s">
        <v>132</v>
      </c>
    </row>
    <row r="1188" spans="1:4" x14ac:dyDescent="0.15">
      <c r="A1188" t="s">
        <v>22852</v>
      </c>
      <c r="B1188">
        <v>-1.0979350509747201</v>
      </c>
      <c r="C1188" s="1" t="s">
        <v>27103</v>
      </c>
      <c r="D1188" t="s">
        <v>132</v>
      </c>
    </row>
    <row r="1189" spans="1:4" x14ac:dyDescent="0.15">
      <c r="A1189" t="s">
        <v>27104</v>
      </c>
      <c r="B1189">
        <v>-1.0981946791238599</v>
      </c>
      <c r="C1189" s="1" t="s">
        <v>27105</v>
      </c>
      <c r="D1189" t="s">
        <v>132</v>
      </c>
    </row>
    <row r="1190" spans="1:4" x14ac:dyDescent="0.15">
      <c r="A1190" t="s">
        <v>16032</v>
      </c>
      <c r="B1190">
        <v>-1.09864731636178</v>
      </c>
      <c r="C1190" s="1" t="s">
        <v>27106</v>
      </c>
      <c r="D1190" t="s">
        <v>132</v>
      </c>
    </row>
    <row r="1191" spans="1:4" x14ac:dyDescent="0.15">
      <c r="A1191" t="s">
        <v>10148</v>
      </c>
      <c r="B1191">
        <v>-1.0997538031668199</v>
      </c>
      <c r="C1191" s="1" t="s">
        <v>27107</v>
      </c>
      <c r="D1191" t="s">
        <v>132</v>
      </c>
    </row>
    <row r="1192" spans="1:4" x14ac:dyDescent="0.15">
      <c r="A1192" t="s">
        <v>23318</v>
      </c>
      <c r="B1192">
        <v>-1.0999836343740199</v>
      </c>
      <c r="C1192" s="1" t="s">
        <v>27108</v>
      </c>
      <c r="D1192" t="s">
        <v>132</v>
      </c>
    </row>
    <row r="1193" spans="1:4" x14ac:dyDescent="0.15">
      <c r="A1193" t="s">
        <v>15239</v>
      </c>
      <c r="B1193">
        <v>-1.1001753152051199</v>
      </c>
      <c r="C1193" s="1" t="s">
        <v>27109</v>
      </c>
      <c r="D1193" t="s">
        <v>132</v>
      </c>
    </row>
    <row r="1194" spans="1:4" x14ac:dyDescent="0.15">
      <c r="A1194" t="s">
        <v>27110</v>
      </c>
      <c r="B1194">
        <v>-1.10072360195046</v>
      </c>
      <c r="C1194" s="1" t="s">
        <v>27111</v>
      </c>
      <c r="D1194" t="s">
        <v>132</v>
      </c>
    </row>
    <row r="1195" spans="1:4" x14ac:dyDescent="0.15">
      <c r="A1195" t="s">
        <v>27112</v>
      </c>
      <c r="B1195">
        <v>-1.1009024085536201</v>
      </c>
      <c r="C1195" s="1" t="s">
        <v>27113</v>
      </c>
      <c r="D1195" t="s">
        <v>132</v>
      </c>
    </row>
    <row r="1196" spans="1:4" x14ac:dyDescent="0.15">
      <c r="A1196" t="s">
        <v>27114</v>
      </c>
      <c r="B1196">
        <v>-1.1010925641131899</v>
      </c>
      <c r="C1196" s="1" t="s">
        <v>27115</v>
      </c>
      <c r="D1196" t="s">
        <v>132</v>
      </c>
    </row>
    <row r="1197" spans="1:4" x14ac:dyDescent="0.15">
      <c r="A1197" t="s">
        <v>27116</v>
      </c>
      <c r="B1197">
        <v>-1.10118620795036</v>
      </c>
      <c r="C1197" s="1" t="s">
        <v>27117</v>
      </c>
      <c r="D1197" t="s">
        <v>132</v>
      </c>
    </row>
    <row r="1198" spans="1:4" x14ac:dyDescent="0.15">
      <c r="A1198" t="s">
        <v>27118</v>
      </c>
      <c r="B1198">
        <v>-1.1014418199046001</v>
      </c>
      <c r="C1198" s="1" t="s">
        <v>27119</v>
      </c>
      <c r="D1198" t="s">
        <v>132</v>
      </c>
    </row>
    <row r="1199" spans="1:4" x14ac:dyDescent="0.15">
      <c r="A1199" t="s">
        <v>9871</v>
      </c>
      <c r="B1199">
        <v>-1.1015446384363801</v>
      </c>
      <c r="C1199" s="1" t="s">
        <v>27120</v>
      </c>
      <c r="D1199" t="s">
        <v>132</v>
      </c>
    </row>
    <row r="1200" spans="1:4" x14ac:dyDescent="0.15">
      <c r="A1200" t="s">
        <v>27121</v>
      </c>
      <c r="B1200">
        <v>-1.10189623727207</v>
      </c>
      <c r="C1200" s="1" t="s">
        <v>27122</v>
      </c>
      <c r="D1200" t="s">
        <v>132</v>
      </c>
    </row>
    <row r="1201" spans="1:4" x14ac:dyDescent="0.15">
      <c r="A1201" t="s">
        <v>27123</v>
      </c>
      <c r="B1201">
        <v>-1.10200245805062</v>
      </c>
      <c r="C1201" s="1" t="s">
        <v>27124</v>
      </c>
      <c r="D1201" t="s">
        <v>132</v>
      </c>
    </row>
    <row r="1202" spans="1:4" x14ac:dyDescent="0.15">
      <c r="A1202" t="s">
        <v>5215</v>
      </c>
      <c r="B1202">
        <v>-1.10221389420933</v>
      </c>
      <c r="C1202" s="1" t="s">
        <v>27125</v>
      </c>
      <c r="D1202" t="s">
        <v>132</v>
      </c>
    </row>
    <row r="1203" spans="1:4" x14ac:dyDescent="0.15">
      <c r="A1203" t="s">
        <v>9406</v>
      </c>
      <c r="B1203">
        <v>-1.1035164444102099</v>
      </c>
      <c r="C1203" s="1" t="s">
        <v>27126</v>
      </c>
      <c r="D1203" t="s">
        <v>132</v>
      </c>
    </row>
    <row r="1204" spans="1:4" x14ac:dyDescent="0.15">
      <c r="A1204" t="s">
        <v>5609</v>
      </c>
      <c r="B1204">
        <v>-1.10383019784478</v>
      </c>
      <c r="C1204" s="1" t="s">
        <v>27127</v>
      </c>
      <c r="D1204" t="s">
        <v>132</v>
      </c>
    </row>
    <row r="1205" spans="1:4" x14ac:dyDescent="0.15">
      <c r="A1205" t="s">
        <v>27128</v>
      </c>
      <c r="B1205">
        <v>-1.1048692267620299</v>
      </c>
      <c r="C1205" s="1" t="s">
        <v>27129</v>
      </c>
      <c r="D1205" t="s">
        <v>132</v>
      </c>
    </row>
    <row r="1206" spans="1:4" x14ac:dyDescent="0.15">
      <c r="A1206" t="s">
        <v>27130</v>
      </c>
      <c r="B1206">
        <v>-1.10487767939322</v>
      </c>
      <c r="C1206" s="1" t="s">
        <v>27131</v>
      </c>
      <c r="D1206" t="s">
        <v>132</v>
      </c>
    </row>
    <row r="1207" spans="1:4" x14ac:dyDescent="0.15">
      <c r="A1207" t="s">
        <v>27132</v>
      </c>
      <c r="B1207">
        <v>-1.1055336450436499</v>
      </c>
      <c r="C1207" s="1" t="s">
        <v>27133</v>
      </c>
      <c r="D1207" t="s">
        <v>132</v>
      </c>
    </row>
    <row r="1208" spans="1:4" x14ac:dyDescent="0.15">
      <c r="A1208" t="s">
        <v>27134</v>
      </c>
      <c r="B1208">
        <v>-1.1058350238521399</v>
      </c>
      <c r="C1208" s="1" t="s">
        <v>27135</v>
      </c>
      <c r="D1208" t="s">
        <v>132</v>
      </c>
    </row>
    <row r="1209" spans="1:4" x14ac:dyDescent="0.15">
      <c r="A1209" t="s">
        <v>27136</v>
      </c>
      <c r="B1209">
        <v>-1.10586359521365</v>
      </c>
      <c r="C1209" s="1" t="s">
        <v>27137</v>
      </c>
      <c r="D1209" t="s">
        <v>132</v>
      </c>
    </row>
    <row r="1210" spans="1:4" x14ac:dyDescent="0.15">
      <c r="A1210" t="s">
        <v>17869</v>
      </c>
      <c r="B1210">
        <v>-1.10650482214137</v>
      </c>
      <c r="C1210" s="1" t="s">
        <v>27138</v>
      </c>
      <c r="D1210" t="s">
        <v>132</v>
      </c>
    </row>
    <row r="1211" spans="1:4" x14ac:dyDescent="0.15">
      <c r="A1211" t="s">
        <v>10505</v>
      </c>
      <c r="B1211">
        <v>-1.10736681633427</v>
      </c>
      <c r="C1211" s="1" t="s">
        <v>27139</v>
      </c>
      <c r="D1211" t="s">
        <v>132</v>
      </c>
    </row>
    <row r="1212" spans="1:4" x14ac:dyDescent="0.15">
      <c r="A1212" t="s">
        <v>8734</v>
      </c>
      <c r="B1212">
        <v>-1.1078025393100699</v>
      </c>
      <c r="C1212" s="1" t="s">
        <v>27140</v>
      </c>
      <c r="D1212" t="s">
        <v>132</v>
      </c>
    </row>
    <row r="1213" spans="1:4" x14ac:dyDescent="0.15">
      <c r="A1213" t="s">
        <v>27141</v>
      </c>
      <c r="B1213">
        <v>-1.10815023160643</v>
      </c>
      <c r="C1213" s="1" t="s">
        <v>27142</v>
      </c>
      <c r="D1213" t="s">
        <v>132</v>
      </c>
    </row>
    <row r="1214" spans="1:4" x14ac:dyDescent="0.15">
      <c r="A1214" t="s">
        <v>27143</v>
      </c>
      <c r="B1214">
        <v>-1.10895733628138</v>
      </c>
      <c r="C1214" s="1" t="s">
        <v>27144</v>
      </c>
      <c r="D1214" t="s">
        <v>132</v>
      </c>
    </row>
    <row r="1215" spans="1:4" x14ac:dyDescent="0.15">
      <c r="A1215" t="s">
        <v>27145</v>
      </c>
      <c r="B1215">
        <v>-1.11000708527076</v>
      </c>
      <c r="C1215" s="1" t="s">
        <v>27146</v>
      </c>
      <c r="D1215" t="s">
        <v>132</v>
      </c>
    </row>
    <row r="1216" spans="1:4" x14ac:dyDescent="0.15">
      <c r="A1216" t="s">
        <v>27147</v>
      </c>
      <c r="B1216">
        <v>-1.1109070904957301</v>
      </c>
      <c r="C1216" s="1" t="s">
        <v>27148</v>
      </c>
      <c r="D1216" t="s">
        <v>132</v>
      </c>
    </row>
    <row r="1217" spans="1:4" x14ac:dyDescent="0.15">
      <c r="A1217" t="s">
        <v>27149</v>
      </c>
      <c r="B1217">
        <v>-1.11213006824299</v>
      </c>
      <c r="C1217" s="1" t="s">
        <v>27150</v>
      </c>
      <c r="D1217" t="s">
        <v>132</v>
      </c>
    </row>
    <row r="1218" spans="1:4" x14ac:dyDescent="0.15">
      <c r="A1218" t="s">
        <v>4615</v>
      </c>
      <c r="B1218">
        <v>-1.1123373772263301</v>
      </c>
      <c r="C1218" s="1" t="s">
        <v>27151</v>
      </c>
      <c r="D1218" t="s">
        <v>132</v>
      </c>
    </row>
    <row r="1219" spans="1:4" x14ac:dyDescent="0.15">
      <c r="A1219" t="s">
        <v>27152</v>
      </c>
      <c r="B1219">
        <v>-1.1125029397919</v>
      </c>
      <c r="C1219" s="1" t="s">
        <v>27153</v>
      </c>
      <c r="D1219" t="s">
        <v>132</v>
      </c>
    </row>
    <row r="1220" spans="1:4" x14ac:dyDescent="0.15">
      <c r="A1220" t="s">
        <v>27154</v>
      </c>
      <c r="B1220">
        <v>-1.1127414524856201</v>
      </c>
      <c r="C1220" s="1" t="s">
        <v>27155</v>
      </c>
      <c r="D1220" t="s">
        <v>132</v>
      </c>
    </row>
    <row r="1221" spans="1:4" x14ac:dyDescent="0.15">
      <c r="A1221" t="s">
        <v>27156</v>
      </c>
      <c r="B1221">
        <v>-1.11278219471561</v>
      </c>
      <c r="C1221" s="1" t="s">
        <v>27157</v>
      </c>
      <c r="D1221" t="s">
        <v>132</v>
      </c>
    </row>
    <row r="1222" spans="1:4" x14ac:dyDescent="0.15">
      <c r="A1222" t="s">
        <v>27158</v>
      </c>
      <c r="B1222">
        <v>-1.1136401407435199</v>
      </c>
      <c r="C1222" s="1" t="s">
        <v>27159</v>
      </c>
      <c r="D1222" t="s">
        <v>132</v>
      </c>
    </row>
    <row r="1223" spans="1:4" x14ac:dyDescent="0.15">
      <c r="A1223" t="s">
        <v>27160</v>
      </c>
      <c r="B1223">
        <v>-1.1137470823709901</v>
      </c>
      <c r="C1223" s="1" t="s">
        <v>27161</v>
      </c>
      <c r="D1223" t="s">
        <v>132</v>
      </c>
    </row>
    <row r="1224" spans="1:4" x14ac:dyDescent="0.15">
      <c r="A1224" t="s">
        <v>8678</v>
      </c>
      <c r="B1224">
        <v>-1.11394184129026</v>
      </c>
      <c r="C1224" s="1" t="s">
        <v>27162</v>
      </c>
      <c r="D1224" t="s">
        <v>132</v>
      </c>
    </row>
    <row r="1225" spans="1:4" x14ac:dyDescent="0.15">
      <c r="A1225" t="s">
        <v>27163</v>
      </c>
      <c r="B1225">
        <v>-1.1146774313430201</v>
      </c>
      <c r="C1225" s="1" t="s">
        <v>27164</v>
      </c>
      <c r="D1225" t="s">
        <v>132</v>
      </c>
    </row>
    <row r="1226" spans="1:4" x14ac:dyDescent="0.15">
      <c r="A1226" t="s">
        <v>5642</v>
      </c>
      <c r="B1226">
        <v>-1.1153232814940901</v>
      </c>
      <c r="C1226" s="1" t="s">
        <v>27165</v>
      </c>
      <c r="D1226" t="s">
        <v>132</v>
      </c>
    </row>
    <row r="1227" spans="1:4" x14ac:dyDescent="0.15">
      <c r="A1227" t="s">
        <v>6199</v>
      </c>
      <c r="B1227">
        <v>-1.11533125464924</v>
      </c>
      <c r="C1227" s="1" t="s">
        <v>27166</v>
      </c>
      <c r="D1227" t="s">
        <v>132</v>
      </c>
    </row>
    <row r="1228" spans="1:4" x14ac:dyDescent="0.15">
      <c r="A1228" t="s">
        <v>27167</v>
      </c>
      <c r="B1228">
        <v>-1.1157046682957099</v>
      </c>
      <c r="C1228" s="1" t="s">
        <v>27168</v>
      </c>
      <c r="D1228" t="s">
        <v>132</v>
      </c>
    </row>
    <row r="1229" spans="1:4" x14ac:dyDescent="0.15">
      <c r="A1229" t="s">
        <v>27169</v>
      </c>
      <c r="B1229">
        <v>-1.11610639013566</v>
      </c>
      <c r="C1229" s="1" t="s">
        <v>27170</v>
      </c>
      <c r="D1229" t="s">
        <v>132</v>
      </c>
    </row>
    <row r="1230" spans="1:4" x14ac:dyDescent="0.15">
      <c r="A1230" t="s">
        <v>9269</v>
      </c>
      <c r="B1230">
        <v>-1.1163684162288201</v>
      </c>
      <c r="C1230" s="1" t="s">
        <v>27171</v>
      </c>
      <c r="D1230" t="s">
        <v>132</v>
      </c>
    </row>
    <row r="1231" spans="1:4" x14ac:dyDescent="0.15">
      <c r="A1231" t="s">
        <v>27172</v>
      </c>
      <c r="B1231">
        <v>-1.1165582650085599</v>
      </c>
      <c r="C1231" s="1" t="s">
        <v>27173</v>
      </c>
      <c r="D1231" t="s">
        <v>132</v>
      </c>
    </row>
    <row r="1232" spans="1:4" x14ac:dyDescent="0.15">
      <c r="A1232" t="s">
        <v>1223</v>
      </c>
      <c r="B1232">
        <v>-1.11656339740306</v>
      </c>
      <c r="C1232" s="1" t="s">
        <v>27174</v>
      </c>
      <c r="D1232" t="s">
        <v>132</v>
      </c>
    </row>
    <row r="1233" spans="1:4" x14ac:dyDescent="0.15">
      <c r="A1233" t="s">
        <v>27175</v>
      </c>
      <c r="B1233">
        <v>-1.11678016860479</v>
      </c>
      <c r="C1233" s="1" t="s">
        <v>27176</v>
      </c>
      <c r="D1233" t="s">
        <v>132</v>
      </c>
    </row>
    <row r="1234" spans="1:4" x14ac:dyDescent="0.15">
      <c r="A1234" t="s">
        <v>15490</v>
      </c>
      <c r="B1234">
        <v>-1.11688610177919</v>
      </c>
      <c r="C1234" s="1" t="s">
        <v>27177</v>
      </c>
      <c r="D1234" t="s">
        <v>132</v>
      </c>
    </row>
    <row r="1235" spans="1:4" x14ac:dyDescent="0.15">
      <c r="A1235" t="s">
        <v>27178</v>
      </c>
      <c r="B1235">
        <v>-1.11780169628596</v>
      </c>
      <c r="C1235" s="1" t="s">
        <v>27179</v>
      </c>
      <c r="D1235" t="s">
        <v>132</v>
      </c>
    </row>
    <row r="1236" spans="1:4" x14ac:dyDescent="0.15">
      <c r="A1236" t="s">
        <v>27180</v>
      </c>
      <c r="B1236">
        <v>-1.1180057042125</v>
      </c>
      <c r="C1236" s="1" t="s">
        <v>27181</v>
      </c>
      <c r="D1236" t="s">
        <v>132</v>
      </c>
    </row>
    <row r="1237" spans="1:4" x14ac:dyDescent="0.15">
      <c r="A1237" t="s">
        <v>27182</v>
      </c>
      <c r="B1237">
        <v>-1.1191271473825699</v>
      </c>
      <c r="C1237" s="1" t="s">
        <v>27183</v>
      </c>
      <c r="D1237" t="s">
        <v>132</v>
      </c>
    </row>
    <row r="1238" spans="1:4" x14ac:dyDescent="0.15">
      <c r="A1238" t="s">
        <v>20281</v>
      </c>
      <c r="B1238">
        <v>-1.12044624260762</v>
      </c>
      <c r="C1238" s="1" t="s">
        <v>27184</v>
      </c>
      <c r="D1238" t="s">
        <v>132</v>
      </c>
    </row>
    <row r="1239" spans="1:4" x14ac:dyDescent="0.15">
      <c r="A1239" t="s">
        <v>11500</v>
      </c>
      <c r="B1239">
        <v>-1.1207252432847501</v>
      </c>
      <c r="C1239" s="1" t="s">
        <v>27185</v>
      </c>
      <c r="D1239" t="s">
        <v>132</v>
      </c>
    </row>
    <row r="1240" spans="1:4" x14ac:dyDescent="0.15">
      <c r="A1240" t="s">
        <v>27186</v>
      </c>
      <c r="B1240">
        <v>-1.1217016306948699</v>
      </c>
      <c r="C1240" s="1" t="s">
        <v>27187</v>
      </c>
      <c r="D1240" t="s">
        <v>132</v>
      </c>
    </row>
    <row r="1241" spans="1:4" x14ac:dyDescent="0.15">
      <c r="A1241" t="s">
        <v>10682</v>
      </c>
      <c r="B1241">
        <v>-1.1221868215070101</v>
      </c>
      <c r="C1241" s="1" t="s">
        <v>27188</v>
      </c>
      <c r="D1241" t="s">
        <v>132</v>
      </c>
    </row>
    <row r="1242" spans="1:4" x14ac:dyDescent="0.15">
      <c r="A1242" t="s">
        <v>15363</v>
      </c>
      <c r="B1242">
        <v>-1.1231876883985299</v>
      </c>
      <c r="C1242" s="1" t="s">
        <v>27189</v>
      </c>
      <c r="D1242" t="s">
        <v>132</v>
      </c>
    </row>
    <row r="1243" spans="1:4" x14ac:dyDescent="0.15">
      <c r="A1243" t="s">
        <v>3767</v>
      </c>
      <c r="B1243">
        <v>-1.1232868809523899</v>
      </c>
      <c r="C1243" s="1" t="s">
        <v>27190</v>
      </c>
      <c r="D1243" t="s">
        <v>132</v>
      </c>
    </row>
    <row r="1244" spans="1:4" x14ac:dyDescent="0.15">
      <c r="A1244" t="s">
        <v>5092</v>
      </c>
      <c r="B1244">
        <v>-1.12432612893571</v>
      </c>
      <c r="C1244" s="1" t="s">
        <v>27191</v>
      </c>
      <c r="D1244" t="s">
        <v>132</v>
      </c>
    </row>
    <row r="1245" spans="1:4" x14ac:dyDescent="0.15">
      <c r="A1245" t="s">
        <v>8393</v>
      </c>
      <c r="B1245">
        <v>-1.12494925993407</v>
      </c>
      <c r="C1245" s="1" t="s">
        <v>27192</v>
      </c>
      <c r="D1245" t="s">
        <v>132</v>
      </c>
    </row>
    <row r="1246" spans="1:4" x14ac:dyDescent="0.15">
      <c r="A1246" t="s">
        <v>15387</v>
      </c>
      <c r="B1246">
        <v>-1.12511744185396</v>
      </c>
      <c r="C1246" s="1" t="s">
        <v>27193</v>
      </c>
      <c r="D1246" t="s">
        <v>132</v>
      </c>
    </row>
    <row r="1247" spans="1:4" x14ac:dyDescent="0.15">
      <c r="A1247" t="s">
        <v>6736</v>
      </c>
      <c r="B1247">
        <v>-1.1251953026009001</v>
      </c>
      <c r="C1247" s="1" t="s">
        <v>27194</v>
      </c>
      <c r="D1247" t="s">
        <v>132</v>
      </c>
    </row>
    <row r="1248" spans="1:4" x14ac:dyDescent="0.15">
      <c r="A1248" t="s">
        <v>10529</v>
      </c>
      <c r="B1248">
        <v>-1.1259527018340101</v>
      </c>
      <c r="C1248" s="1" t="s">
        <v>27195</v>
      </c>
      <c r="D1248" t="s">
        <v>132</v>
      </c>
    </row>
    <row r="1249" spans="1:4" x14ac:dyDescent="0.15">
      <c r="A1249" t="s">
        <v>27196</v>
      </c>
      <c r="B1249">
        <v>-1.1264692166894501</v>
      </c>
      <c r="C1249" s="1" t="s">
        <v>27197</v>
      </c>
      <c r="D1249" t="s">
        <v>132</v>
      </c>
    </row>
    <row r="1250" spans="1:4" x14ac:dyDescent="0.15">
      <c r="A1250" t="s">
        <v>11636</v>
      </c>
      <c r="B1250">
        <v>-1.12727234798049</v>
      </c>
      <c r="C1250" s="1" t="s">
        <v>27198</v>
      </c>
      <c r="D1250" t="s">
        <v>132</v>
      </c>
    </row>
    <row r="1251" spans="1:4" x14ac:dyDescent="0.15">
      <c r="A1251" t="s">
        <v>1343</v>
      </c>
      <c r="B1251">
        <v>-1.12781721209176</v>
      </c>
      <c r="C1251" s="1" t="s">
        <v>27199</v>
      </c>
      <c r="D1251" t="s">
        <v>132</v>
      </c>
    </row>
    <row r="1252" spans="1:4" x14ac:dyDescent="0.15">
      <c r="A1252" t="s">
        <v>27200</v>
      </c>
      <c r="B1252">
        <v>-1.1278672701952599</v>
      </c>
      <c r="C1252" s="1" t="s">
        <v>27201</v>
      </c>
      <c r="D1252" t="s">
        <v>132</v>
      </c>
    </row>
    <row r="1253" spans="1:4" x14ac:dyDescent="0.15">
      <c r="A1253" t="s">
        <v>686</v>
      </c>
      <c r="B1253">
        <v>-1.1288279011739299</v>
      </c>
      <c r="C1253" s="1" t="s">
        <v>27202</v>
      </c>
      <c r="D1253" t="s">
        <v>132</v>
      </c>
    </row>
    <row r="1254" spans="1:4" x14ac:dyDescent="0.15">
      <c r="A1254" t="s">
        <v>19303</v>
      </c>
      <c r="B1254">
        <v>-1.12899550979551</v>
      </c>
      <c r="C1254" s="1" t="s">
        <v>27203</v>
      </c>
      <c r="D1254" t="s">
        <v>132</v>
      </c>
    </row>
    <row r="1255" spans="1:4" x14ac:dyDescent="0.15">
      <c r="A1255" t="s">
        <v>1106</v>
      </c>
      <c r="B1255">
        <v>-1.13004745003667</v>
      </c>
      <c r="C1255" s="1" t="s">
        <v>27204</v>
      </c>
      <c r="D1255" t="s">
        <v>132</v>
      </c>
    </row>
    <row r="1256" spans="1:4" x14ac:dyDescent="0.15">
      <c r="A1256" t="s">
        <v>133</v>
      </c>
      <c r="B1256">
        <v>-1.13090613871437</v>
      </c>
      <c r="C1256" s="1" t="s">
        <v>27205</v>
      </c>
      <c r="D1256" t="s">
        <v>132</v>
      </c>
    </row>
    <row r="1257" spans="1:4" x14ac:dyDescent="0.15">
      <c r="A1257" t="s">
        <v>27206</v>
      </c>
      <c r="B1257">
        <v>-1.1317636320148601</v>
      </c>
      <c r="C1257" s="1" t="s">
        <v>27207</v>
      </c>
      <c r="D1257" t="s">
        <v>132</v>
      </c>
    </row>
    <row r="1258" spans="1:4" x14ac:dyDescent="0.15">
      <c r="A1258" t="s">
        <v>27208</v>
      </c>
      <c r="B1258">
        <v>-1.13214057010195</v>
      </c>
      <c r="C1258" s="1" t="s">
        <v>27209</v>
      </c>
      <c r="D1258" t="s">
        <v>132</v>
      </c>
    </row>
    <row r="1259" spans="1:4" x14ac:dyDescent="0.15">
      <c r="A1259" t="s">
        <v>27210</v>
      </c>
      <c r="B1259">
        <v>-1.1370695558236099</v>
      </c>
      <c r="C1259" s="1" t="s">
        <v>27211</v>
      </c>
      <c r="D1259" t="s">
        <v>132</v>
      </c>
    </row>
    <row r="1260" spans="1:4" x14ac:dyDescent="0.15">
      <c r="A1260" t="s">
        <v>1181</v>
      </c>
      <c r="B1260">
        <v>-1.13722979281345</v>
      </c>
      <c r="C1260" s="1" t="s">
        <v>27212</v>
      </c>
      <c r="D1260" t="s">
        <v>132</v>
      </c>
    </row>
    <row r="1261" spans="1:4" x14ac:dyDescent="0.15">
      <c r="A1261" t="s">
        <v>6524</v>
      </c>
      <c r="B1261">
        <v>-1.1382565477323301</v>
      </c>
      <c r="C1261" s="1" t="s">
        <v>27213</v>
      </c>
      <c r="D1261" t="s">
        <v>132</v>
      </c>
    </row>
    <row r="1262" spans="1:4" x14ac:dyDescent="0.15">
      <c r="A1262" t="s">
        <v>6274</v>
      </c>
      <c r="B1262">
        <v>-1.1385225990518599</v>
      </c>
      <c r="C1262" s="1" t="s">
        <v>27214</v>
      </c>
      <c r="D1262" t="s">
        <v>132</v>
      </c>
    </row>
    <row r="1263" spans="1:4" x14ac:dyDescent="0.15">
      <c r="A1263" t="s">
        <v>27215</v>
      </c>
      <c r="B1263">
        <v>-1.1386119474979399</v>
      </c>
      <c r="C1263" s="1" t="s">
        <v>27216</v>
      </c>
      <c r="D1263" t="s">
        <v>132</v>
      </c>
    </row>
    <row r="1264" spans="1:4" x14ac:dyDescent="0.15">
      <c r="A1264" t="s">
        <v>27217</v>
      </c>
      <c r="B1264">
        <v>-1.1389456757949299</v>
      </c>
      <c r="C1264" s="1" t="s">
        <v>27218</v>
      </c>
      <c r="D1264" t="s">
        <v>132</v>
      </c>
    </row>
    <row r="1265" spans="1:4" x14ac:dyDescent="0.15">
      <c r="A1265" t="s">
        <v>27219</v>
      </c>
      <c r="B1265">
        <v>-1.1391808018856999</v>
      </c>
      <c r="C1265" s="1" t="s">
        <v>27220</v>
      </c>
      <c r="D1265" t="s">
        <v>132</v>
      </c>
    </row>
    <row r="1266" spans="1:4" x14ac:dyDescent="0.15">
      <c r="A1266" t="s">
        <v>14860</v>
      </c>
      <c r="B1266">
        <v>-1.1403873313467201</v>
      </c>
      <c r="C1266" s="1" t="s">
        <v>27221</v>
      </c>
      <c r="D1266" t="s">
        <v>132</v>
      </c>
    </row>
    <row r="1267" spans="1:4" x14ac:dyDescent="0.15">
      <c r="A1267" t="s">
        <v>17586</v>
      </c>
      <c r="B1267">
        <v>-1.14153403991696</v>
      </c>
      <c r="C1267" s="1" t="s">
        <v>27222</v>
      </c>
      <c r="D1267" t="s">
        <v>132</v>
      </c>
    </row>
    <row r="1268" spans="1:4" x14ac:dyDescent="0.15">
      <c r="A1268" t="s">
        <v>21586</v>
      </c>
      <c r="B1268">
        <v>-1.1425932750093899</v>
      </c>
      <c r="C1268" s="1" t="s">
        <v>27223</v>
      </c>
      <c r="D1268" t="s">
        <v>132</v>
      </c>
    </row>
    <row r="1269" spans="1:4" x14ac:dyDescent="0.15">
      <c r="A1269" t="s">
        <v>27224</v>
      </c>
      <c r="B1269">
        <v>-1.1426909863113599</v>
      </c>
      <c r="C1269" s="1" t="s">
        <v>27225</v>
      </c>
      <c r="D1269" t="s">
        <v>132</v>
      </c>
    </row>
    <row r="1270" spans="1:4" x14ac:dyDescent="0.15">
      <c r="A1270" t="s">
        <v>6483</v>
      </c>
      <c r="B1270">
        <v>-1.1430661835381599</v>
      </c>
      <c r="C1270" s="1" t="s">
        <v>27226</v>
      </c>
      <c r="D1270" t="s">
        <v>132</v>
      </c>
    </row>
    <row r="1271" spans="1:4" x14ac:dyDescent="0.15">
      <c r="A1271" t="s">
        <v>27227</v>
      </c>
      <c r="B1271">
        <v>-1.14413586153927</v>
      </c>
      <c r="C1271" s="1" t="s">
        <v>27228</v>
      </c>
      <c r="D1271" t="s">
        <v>132</v>
      </c>
    </row>
    <row r="1272" spans="1:4" x14ac:dyDescent="0.15">
      <c r="A1272" t="s">
        <v>27229</v>
      </c>
      <c r="B1272">
        <v>-1.1443260525091199</v>
      </c>
      <c r="C1272" s="1" t="s">
        <v>27230</v>
      </c>
      <c r="D1272" t="s">
        <v>132</v>
      </c>
    </row>
    <row r="1273" spans="1:4" x14ac:dyDescent="0.15">
      <c r="A1273" t="s">
        <v>1462</v>
      </c>
      <c r="B1273">
        <v>-1.1445437978358299</v>
      </c>
      <c r="C1273" s="1" t="s">
        <v>27231</v>
      </c>
      <c r="D1273" t="s">
        <v>132</v>
      </c>
    </row>
    <row r="1274" spans="1:4" x14ac:dyDescent="0.15">
      <c r="A1274" t="s">
        <v>20737</v>
      </c>
      <c r="B1274">
        <v>-1.14503055737632</v>
      </c>
      <c r="C1274" s="1" t="s">
        <v>27232</v>
      </c>
      <c r="D1274" t="s">
        <v>132</v>
      </c>
    </row>
    <row r="1275" spans="1:4" x14ac:dyDescent="0.15">
      <c r="A1275" t="s">
        <v>27233</v>
      </c>
      <c r="B1275">
        <v>-1.14516402819445</v>
      </c>
      <c r="C1275" s="1" t="s">
        <v>27234</v>
      </c>
      <c r="D1275" t="s">
        <v>132</v>
      </c>
    </row>
    <row r="1276" spans="1:4" x14ac:dyDescent="0.15">
      <c r="A1276" t="s">
        <v>1501</v>
      </c>
      <c r="B1276">
        <v>-1.1456715289268</v>
      </c>
      <c r="C1276" s="1" t="s">
        <v>27235</v>
      </c>
      <c r="D1276" t="s">
        <v>132</v>
      </c>
    </row>
    <row r="1277" spans="1:4" x14ac:dyDescent="0.15">
      <c r="A1277" t="s">
        <v>27236</v>
      </c>
      <c r="B1277">
        <v>-1.14584225102965</v>
      </c>
      <c r="C1277" s="1" t="s">
        <v>27237</v>
      </c>
      <c r="D1277" t="s">
        <v>132</v>
      </c>
    </row>
    <row r="1278" spans="1:4" x14ac:dyDescent="0.15">
      <c r="A1278" t="s">
        <v>3872</v>
      </c>
      <c r="B1278">
        <v>-1.14589303097105</v>
      </c>
      <c r="C1278" s="1" t="s">
        <v>27238</v>
      </c>
      <c r="D1278" t="s">
        <v>132</v>
      </c>
    </row>
    <row r="1279" spans="1:4" x14ac:dyDescent="0.15">
      <c r="A1279" t="s">
        <v>27239</v>
      </c>
      <c r="B1279">
        <v>-1.14591923767423</v>
      </c>
      <c r="C1279" s="1" t="s">
        <v>27240</v>
      </c>
      <c r="D1279" t="s">
        <v>132</v>
      </c>
    </row>
    <row r="1280" spans="1:4" x14ac:dyDescent="0.15">
      <c r="A1280" t="s">
        <v>22262</v>
      </c>
      <c r="B1280">
        <v>-1.1464512031626299</v>
      </c>
      <c r="C1280" s="1" t="s">
        <v>27241</v>
      </c>
      <c r="D1280" t="s">
        <v>132</v>
      </c>
    </row>
    <row r="1281" spans="1:4" x14ac:dyDescent="0.15">
      <c r="A1281" t="s">
        <v>16911</v>
      </c>
      <c r="B1281">
        <v>-1.14701371470845</v>
      </c>
      <c r="C1281" s="1" t="s">
        <v>27242</v>
      </c>
      <c r="D1281" t="s">
        <v>132</v>
      </c>
    </row>
    <row r="1282" spans="1:4" x14ac:dyDescent="0.15">
      <c r="A1282" t="s">
        <v>2902</v>
      </c>
      <c r="B1282">
        <v>-1.1472855887445099</v>
      </c>
      <c r="C1282" s="1" t="s">
        <v>27243</v>
      </c>
      <c r="D1282" t="s">
        <v>132</v>
      </c>
    </row>
    <row r="1283" spans="1:4" x14ac:dyDescent="0.15">
      <c r="A1283" t="s">
        <v>27244</v>
      </c>
      <c r="B1283">
        <v>-1.1490854311019301</v>
      </c>
      <c r="C1283" s="1" t="s">
        <v>27245</v>
      </c>
      <c r="D1283" t="s">
        <v>132</v>
      </c>
    </row>
    <row r="1284" spans="1:4" x14ac:dyDescent="0.15">
      <c r="A1284" t="s">
        <v>27246</v>
      </c>
      <c r="B1284">
        <v>-1.15095911513141</v>
      </c>
      <c r="C1284" s="1" t="s">
        <v>27247</v>
      </c>
      <c r="D1284" t="s">
        <v>132</v>
      </c>
    </row>
    <row r="1285" spans="1:4" x14ac:dyDescent="0.15">
      <c r="A1285" t="s">
        <v>27248</v>
      </c>
      <c r="B1285">
        <v>-1.15106245114067</v>
      </c>
      <c r="C1285" s="1" t="s">
        <v>27249</v>
      </c>
      <c r="D1285" t="s">
        <v>132</v>
      </c>
    </row>
    <row r="1286" spans="1:4" x14ac:dyDescent="0.15">
      <c r="A1286" t="s">
        <v>27250</v>
      </c>
      <c r="B1286">
        <v>-1.1516389229883199</v>
      </c>
      <c r="C1286" s="1" t="s">
        <v>27251</v>
      </c>
      <c r="D1286" t="s">
        <v>132</v>
      </c>
    </row>
    <row r="1287" spans="1:4" x14ac:dyDescent="0.15">
      <c r="A1287" t="s">
        <v>4531</v>
      </c>
      <c r="B1287">
        <v>-1.15164751897805</v>
      </c>
      <c r="C1287" s="1" t="s">
        <v>27252</v>
      </c>
      <c r="D1287" t="s">
        <v>132</v>
      </c>
    </row>
    <row r="1288" spans="1:4" x14ac:dyDescent="0.15">
      <c r="A1288" t="s">
        <v>27253</v>
      </c>
      <c r="B1288">
        <v>-1.1521668983834901</v>
      </c>
      <c r="C1288" s="1" t="s">
        <v>27254</v>
      </c>
      <c r="D1288" t="s">
        <v>132</v>
      </c>
    </row>
    <row r="1289" spans="1:4" x14ac:dyDescent="0.15">
      <c r="A1289" t="s">
        <v>4751</v>
      </c>
      <c r="B1289">
        <v>-1.1526092740413101</v>
      </c>
      <c r="C1289" s="1" t="s">
        <v>27255</v>
      </c>
      <c r="D1289" t="s">
        <v>132</v>
      </c>
    </row>
    <row r="1290" spans="1:4" x14ac:dyDescent="0.15">
      <c r="A1290" t="s">
        <v>10000</v>
      </c>
      <c r="B1290">
        <v>-1.15309820067411</v>
      </c>
      <c r="C1290" s="1" t="s">
        <v>27256</v>
      </c>
      <c r="D1290" t="s">
        <v>132</v>
      </c>
    </row>
    <row r="1291" spans="1:4" x14ac:dyDescent="0.15">
      <c r="A1291" t="s">
        <v>27257</v>
      </c>
      <c r="B1291">
        <v>-1.1539723146511001</v>
      </c>
      <c r="C1291" s="1" t="s">
        <v>27258</v>
      </c>
      <c r="D1291" t="s">
        <v>132</v>
      </c>
    </row>
    <row r="1292" spans="1:4" x14ac:dyDescent="0.15">
      <c r="A1292" t="s">
        <v>27259</v>
      </c>
      <c r="B1292">
        <v>-1.1544246464905501</v>
      </c>
      <c r="C1292" s="1" t="s">
        <v>27260</v>
      </c>
      <c r="D1292" t="s">
        <v>132</v>
      </c>
    </row>
    <row r="1293" spans="1:4" x14ac:dyDescent="0.15">
      <c r="A1293" t="s">
        <v>11136</v>
      </c>
      <c r="B1293">
        <v>-1.1551784630055999</v>
      </c>
      <c r="C1293" s="1" t="s">
        <v>27261</v>
      </c>
      <c r="D1293" t="s">
        <v>132</v>
      </c>
    </row>
    <row r="1294" spans="1:4" x14ac:dyDescent="0.15">
      <c r="A1294" t="s">
        <v>27262</v>
      </c>
      <c r="B1294">
        <v>-1.1573393789703501</v>
      </c>
      <c r="C1294" s="1" t="s">
        <v>27263</v>
      </c>
      <c r="D1294" t="s">
        <v>132</v>
      </c>
    </row>
    <row r="1295" spans="1:4" x14ac:dyDescent="0.15">
      <c r="A1295" t="s">
        <v>10741</v>
      </c>
      <c r="B1295">
        <v>-1.15753107592489</v>
      </c>
      <c r="C1295" s="1" t="s">
        <v>27264</v>
      </c>
      <c r="D1295" t="s">
        <v>132</v>
      </c>
    </row>
    <row r="1296" spans="1:4" x14ac:dyDescent="0.15">
      <c r="A1296" t="s">
        <v>14055</v>
      </c>
      <c r="B1296">
        <v>-1.1575611829488599</v>
      </c>
      <c r="C1296" s="1" t="s">
        <v>27265</v>
      </c>
      <c r="D1296" t="s">
        <v>132</v>
      </c>
    </row>
    <row r="1297" spans="1:4" x14ac:dyDescent="0.15">
      <c r="A1297" t="s">
        <v>4693</v>
      </c>
      <c r="B1297">
        <v>-1.15776521781613</v>
      </c>
      <c r="C1297" s="1" t="s">
        <v>27266</v>
      </c>
      <c r="D1297" t="s">
        <v>132</v>
      </c>
    </row>
    <row r="1298" spans="1:4" x14ac:dyDescent="0.15">
      <c r="A1298" t="s">
        <v>3448</v>
      </c>
      <c r="B1298">
        <v>-1.1578131811933601</v>
      </c>
      <c r="C1298" s="1" t="s">
        <v>27267</v>
      </c>
      <c r="D1298" t="s">
        <v>132</v>
      </c>
    </row>
    <row r="1299" spans="1:4" x14ac:dyDescent="0.15">
      <c r="A1299" t="s">
        <v>3625</v>
      </c>
      <c r="B1299">
        <v>-1.16097621294765</v>
      </c>
      <c r="C1299" s="1" t="s">
        <v>27268</v>
      </c>
      <c r="D1299" t="s">
        <v>132</v>
      </c>
    </row>
    <row r="1300" spans="1:4" x14ac:dyDescent="0.15">
      <c r="A1300" t="s">
        <v>27269</v>
      </c>
      <c r="B1300">
        <v>-1.1609882861987599</v>
      </c>
      <c r="C1300" s="1" t="s">
        <v>27270</v>
      </c>
      <c r="D1300" t="s">
        <v>132</v>
      </c>
    </row>
    <row r="1301" spans="1:4" x14ac:dyDescent="0.15">
      <c r="A1301" t="s">
        <v>17932</v>
      </c>
      <c r="B1301">
        <v>-1.16350351015467</v>
      </c>
      <c r="C1301" s="1" t="s">
        <v>27271</v>
      </c>
      <c r="D1301" t="s">
        <v>132</v>
      </c>
    </row>
    <row r="1302" spans="1:4" x14ac:dyDescent="0.15">
      <c r="A1302" t="s">
        <v>4965</v>
      </c>
      <c r="B1302">
        <v>-1.16386654935978</v>
      </c>
      <c r="C1302" s="1" t="s">
        <v>27272</v>
      </c>
      <c r="D1302" t="s">
        <v>132</v>
      </c>
    </row>
    <row r="1303" spans="1:4" x14ac:dyDescent="0.15">
      <c r="A1303" t="s">
        <v>7188</v>
      </c>
      <c r="B1303">
        <v>-1.16457495605707</v>
      </c>
      <c r="C1303" s="1" t="s">
        <v>27273</v>
      </c>
      <c r="D1303" t="s">
        <v>132</v>
      </c>
    </row>
    <row r="1304" spans="1:4" x14ac:dyDescent="0.15">
      <c r="A1304" t="s">
        <v>3716</v>
      </c>
      <c r="B1304">
        <v>-1.16489130879991</v>
      </c>
      <c r="C1304" s="1" t="s">
        <v>27274</v>
      </c>
      <c r="D1304" t="s">
        <v>132</v>
      </c>
    </row>
    <row r="1305" spans="1:4" x14ac:dyDescent="0.15">
      <c r="A1305" t="s">
        <v>19273</v>
      </c>
      <c r="B1305">
        <v>-1.16839862217785</v>
      </c>
      <c r="C1305" s="1" t="s">
        <v>27275</v>
      </c>
      <c r="D1305" t="s">
        <v>132</v>
      </c>
    </row>
    <row r="1306" spans="1:4" x14ac:dyDescent="0.15">
      <c r="A1306" t="s">
        <v>17607</v>
      </c>
      <c r="B1306">
        <v>-1.16856483207713</v>
      </c>
      <c r="C1306" s="1" t="s">
        <v>27276</v>
      </c>
      <c r="D1306" t="s">
        <v>132</v>
      </c>
    </row>
    <row r="1307" spans="1:4" x14ac:dyDescent="0.15">
      <c r="A1307" t="s">
        <v>27277</v>
      </c>
      <c r="B1307">
        <v>-1.16890372309549</v>
      </c>
      <c r="C1307" s="1" t="s">
        <v>27278</v>
      </c>
      <c r="D1307" t="s">
        <v>132</v>
      </c>
    </row>
    <row r="1308" spans="1:4" x14ac:dyDescent="0.15">
      <c r="A1308" t="s">
        <v>4216</v>
      </c>
      <c r="B1308">
        <v>-1.16979907517555</v>
      </c>
      <c r="C1308" s="1" t="s">
        <v>27279</v>
      </c>
      <c r="D1308" t="s">
        <v>132</v>
      </c>
    </row>
    <row r="1309" spans="1:4" x14ac:dyDescent="0.15">
      <c r="A1309" t="s">
        <v>27280</v>
      </c>
      <c r="B1309">
        <v>-1.17025649811626</v>
      </c>
      <c r="C1309" s="1" t="s">
        <v>27281</v>
      </c>
      <c r="D1309" t="s">
        <v>132</v>
      </c>
    </row>
    <row r="1310" spans="1:4" x14ac:dyDescent="0.15">
      <c r="A1310" t="s">
        <v>27282</v>
      </c>
      <c r="B1310">
        <v>-1.1705261303854699</v>
      </c>
      <c r="C1310" s="1" t="s">
        <v>27283</v>
      </c>
      <c r="D1310" t="s">
        <v>132</v>
      </c>
    </row>
    <row r="1311" spans="1:4" x14ac:dyDescent="0.15">
      <c r="A1311" t="s">
        <v>27284</v>
      </c>
      <c r="B1311">
        <v>-1.17065264873304</v>
      </c>
      <c r="C1311" s="1" t="s">
        <v>27285</v>
      </c>
      <c r="D1311" t="s">
        <v>132</v>
      </c>
    </row>
    <row r="1312" spans="1:4" x14ac:dyDescent="0.15">
      <c r="A1312" t="s">
        <v>1283</v>
      </c>
      <c r="B1312">
        <v>-1.1709878677693699</v>
      </c>
      <c r="C1312" s="1" t="s">
        <v>27286</v>
      </c>
      <c r="D1312" t="s">
        <v>132</v>
      </c>
    </row>
    <row r="1313" spans="1:4" x14ac:dyDescent="0.15">
      <c r="A1313" t="s">
        <v>6082</v>
      </c>
      <c r="B1313">
        <v>-1.17138811358269</v>
      </c>
      <c r="C1313" s="1" t="s">
        <v>27287</v>
      </c>
      <c r="D1313" t="s">
        <v>132</v>
      </c>
    </row>
    <row r="1314" spans="1:4" x14ac:dyDescent="0.15">
      <c r="A1314" t="s">
        <v>9450</v>
      </c>
      <c r="B1314">
        <v>-1.1716365872794099</v>
      </c>
      <c r="C1314" s="1" t="s">
        <v>27288</v>
      </c>
      <c r="D1314" t="s">
        <v>132</v>
      </c>
    </row>
    <row r="1315" spans="1:4" x14ac:dyDescent="0.15">
      <c r="A1315" t="s">
        <v>9358</v>
      </c>
      <c r="B1315">
        <v>-1.17163703800726</v>
      </c>
      <c r="C1315" s="1" t="s">
        <v>27289</v>
      </c>
      <c r="D1315" t="s">
        <v>132</v>
      </c>
    </row>
    <row r="1316" spans="1:4" x14ac:dyDescent="0.15">
      <c r="A1316" t="s">
        <v>27290</v>
      </c>
      <c r="B1316">
        <v>-1.1724848109200201</v>
      </c>
      <c r="C1316" s="1" t="s">
        <v>27291</v>
      </c>
      <c r="D1316" t="s">
        <v>132</v>
      </c>
    </row>
    <row r="1317" spans="1:4" x14ac:dyDescent="0.15">
      <c r="A1317" t="s">
        <v>15116</v>
      </c>
      <c r="B1317">
        <v>-1.17265488323428</v>
      </c>
      <c r="C1317" s="1" t="s">
        <v>27292</v>
      </c>
      <c r="D1317" t="s">
        <v>132</v>
      </c>
    </row>
    <row r="1318" spans="1:4" x14ac:dyDescent="0.15">
      <c r="A1318" t="s">
        <v>27293</v>
      </c>
      <c r="B1318">
        <v>-1.1728684471372199</v>
      </c>
      <c r="C1318" s="1" t="s">
        <v>27294</v>
      </c>
      <c r="D1318" t="s">
        <v>132</v>
      </c>
    </row>
    <row r="1319" spans="1:4" x14ac:dyDescent="0.15">
      <c r="A1319" t="s">
        <v>15402</v>
      </c>
      <c r="B1319">
        <v>-1.17418263362453</v>
      </c>
      <c r="C1319" s="1" t="s">
        <v>27295</v>
      </c>
      <c r="D1319" t="s">
        <v>132</v>
      </c>
    </row>
    <row r="1320" spans="1:4" x14ac:dyDescent="0.15">
      <c r="A1320" t="s">
        <v>27296</v>
      </c>
      <c r="B1320">
        <v>-1.17427214010501</v>
      </c>
      <c r="C1320" s="1" t="s">
        <v>27297</v>
      </c>
      <c r="D1320" t="s">
        <v>132</v>
      </c>
    </row>
    <row r="1321" spans="1:4" x14ac:dyDescent="0.15">
      <c r="A1321" t="s">
        <v>842</v>
      </c>
      <c r="B1321">
        <v>-1.1744915445726001</v>
      </c>
      <c r="C1321" s="1" t="s">
        <v>27298</v>
      </c>
      <c r="D1321" t="s">
        <v>132</v>
      </c>
    </row>
    <row r="1322" spans="1:4" x14ac:dyDescent="0.15">
      <c r="A1322" t="s">
        <v>10372</v>
      </c>
      <c r="B1322">
        <v>-1.17464548132783</v>
      </c>
      <c r="C1322" s="1" t="s">
        <v>27299</v>
      </c>
      <c r="D1322" t="s">
        <v>132</v>
      </c>
    </row>
    <row r="1323" spans="1:4" x14ac:dyDescent="0.15">
      <c r="A1323" t="s">
        <v>27300</v>
      </c>
      <c r="B1323">
        <v>-1.17472783358472</v>
      </c>
      <c r="C1323" s="1" t="s">
        <v>27301</v>
      </c>
      <c r="D1323" t="s">
        <v>132</v>
      </c>
    </row>
    <row r="1324" spans="1:4" x14ac:dyDescent="0.15">
      <c r="A1324" t="s">
        <v>27302</v>
      </c>
      <c r="B1324">
        <v>-1.1750444739396699</v>
      </c>
      <c r="C1324" s="1" t="s">
        <v>27303</v>
      </c>
      <c r="D1324" t="s">
        <v>132</v>
      </c>
    </row>
    <row r="1325" spans="1:4" x14ac:dyDescent="0.15">
      <c r="A1325" t="s">
        <v>27304</v>
      </c>
      <c r="B1325">
        <v>-1.1763254289731699</v>
      </c>
      <c r="C1325" s="1" t="s">
        <v>27305</v>
      </c>
      <c r="D1325" t="s">
        <v>132</v>
      </c>
    </row>
    <row r="1326" spans="1:4" x14ac:dyDescent="0.15">
      <c r="A1326" t="s">
        <v>10191</v>
      </c>
      <c r="B1326">
        <v>-1.1766667700710001</v>
      </c>
      <c r="C1326" s="1" t="s">
        <v>27306</v>
      </c>
      <c r="D1326" t="s">
        <v>132</v>
      </c>
    </row>
    <row r="1327" spans="1:4" x14ac:dyDescent="0.15">
      <c r="A1327" t="s">
        <v>27307</v>
      </c>
      <c r="B1327">
        <v>-1.1773828713748899</v>
      </c>
      <c r="C1327" s="1" t="s">
        <v>27308</v>
      </c>
      <c r="D1327" t="s">
        <v>132</v>
      </c>
    </row>
    <row r="1328" spans="1:4" x14ac:dyDescent="0.15">
      <c r="A1328" t="s">
        <v>27309</v>
      </c>
      <c r="B1328">
        <v>-1.1775975100276901</v>
      </c>
      <c r="C1328" s="1" t="s">
        <v>27310</v>
      </c>
      <c r="D1328" t="s">
        <v>132</v>
      </c>
    </row>
    <row r="1329" spans="1:4" x14ac:dyDescent="0.15">
      <c r="A1329" t="s">
        <v>27311</v>
      </c>
      <c r="B1329">
        <v>-1.1778993733751999</v>
      </c>
      <c r="C1329" s="1" t="s">
        <v>27312</v>
      </c>
      <c r="D1329" t="s">
        <v>132</v>
      </c>
    </row>
    <row r="1330" spans="1:4" x14ac:dyDescent="0.15">
      <c r="A1330" t="s">
        <v>27313</v>
      </c>
      <c r="B1330">
        <v>-1.17821202274348</v>
      </c>
      <c r="C1330" s="1" t="s">
        <v>27314</v>
      </c>
      <c r="D1330" t="s">
        <v>132</v>
      </c>
    </row>
    <row r="1331" spans="1:4" x14ac:dyDescent="0.15">
      <c r="A1331" t="s">
        <v>2606</v>
      </c>
      <c r="B1331">
        <v>-1.1788824048191699</v>
      </c>
      <c r="C1331" s="1" t="s">
        <v>27315</v>
      </c>
      <c r="D1331" t="s">
        <v>132</v>
      </c>
    </row>
    <row r="1332" spans="1:4" x14ac:dyDescent="0.15">
      <c r="A1332" t="s">
        <v>6019</v>
      </c>
      <c r="B1332">
        <v>-1.17941272934671</v>
      </c>
      <c r="C1332" s="1" t="s">
        <v>27316</v>
      </c>
      <c r="D1332" t="s">
        <v>132</v>
      </c>
    </row>
    <row r="1333" spans="1:4" x14ac:dyDescent="0.15">
      <c r="A1333" t="s">
        <v>27317</v>
      </c>
      <c r="B1333">
        <v>-1.1795921246209</v>
      </c>
      <c r="C1333" s="1" t="s">
        <v>27318</v>
      </c>
      <c r="D1333" t="s">
        <v>132</v>
      </c>
    </row>
    <row r="1334" spans="1:4" x14ac:dyDescent="0.15">
      <c r="A1334" t="s">
        <v>896</v>
      </c>
      <c r="B1334">
        <v>-1.1796744483824999</v>
      </c>
      <c r="C1334" s="1" t="s">
        <v>27319</v>
      </c>
      <c r="D1334" t="s">
        <v>132</v>
      </c>
    </row>
    <row r="1335" spans="1:4" x14ac:dyDescent="0.15">
      <c r="A1335" t="s">
        <v>10231</v>
      </c>
      <c r="B1335">
        <v>-1.18092179660791</v>
      </c>
      <c r="C1335" s="1" t="s">
        <v>27320</v>
      </c>
      <c r="D1335" t="s">
        <v>132</v>
      </c>
    </row>
    <row r="1336" spans="1:4" x14ac:dyDescent="0.15">
      <c r="A1336" t="s">
        <v>13922</v>
      </c>
      <c r="B1336">
        <v>-1.1814284918547899</v>
      </c>
      <c r="C1336" s="1" t="s">
        <v>27321</v>
      </c>
      <c r="D1336" t="s">
        <v>132</v>
      </c>
    </row>
    <row r="1337" spans="1:4" x14ac:dyDescent="0.15">
      <c r="A1337" t="s">
        <v>18110</v>
      </c>
      <c r="B1337">
        <v>-1.1814445670923801</v>
      </c>
      <c r="C1337" s="1" t="s">
        <v>27322</v>
      </c>
      <c r="D1337" t="s">
        <v>132</v>
      </c>
    </row>
    <row r="1338" spans="1:4" x14ac:dyDescent="0.15">
      <c r="A1338" t="s">
        <v>4603</v>
      </c>
      <c r="B1338">
        <v>-1.1821110620187401</v>
      </c>
      <c r="C1338" s="1" t="s">
        <v>27323</v>
      </c>
      <c r="D1338" t="s">
        <v>132</v>
      </c>
    </row>
    <row r="1339" spans="1:4" x14ac:dyDescent="0.15">
      <c r="A1339" t="s">
        <v>1799</v>
      </c>
      <c r="B1339">
        <v>-1.1823920173989</v>
      </c>
      <c r="C1339" s="1" t="s">
        <v>27324</v>
      </c>
      <c r="D1339" t="s">
        <v>132</v>
      </c>
    </row>
    <row r="1340" spans="1:4" x14ac:dyDescent="0.15">
      <c r="A1340" t="s">
        <v>27325</v>
      </c>
      <c r="B1340">
        <v>-1.18361224535743</v>
      </c>
      <c r="C1340" s="1" t="s">
        <v>27326</v>
      </c>
      <c r="D1340" t="s">
        <v>132</v>
      </c>
    </row>
    <row r="1341" spans="1:4" x14ac:dyDescent="0.15">
      <c r="A1341" t="s">
        <v>27327</v>
      </c>
      <c r="B1341">
        <v>-1.1851138754047601</v>
      </c>
      <c r="C1341" s="1" t="s">
        <v>27328</v>
      </c>
      <c r="D1341" t="s">
        <v>132</v>
      </c>
    </row>
    <row r="1342" spans="1:4" x14ac:dyDescent="0.15">
      <c r="A1342" t="s">
        <v>2540</v>
      </c>
      <c r="B1342">
        <v>-1.1852718624088101</v>
      </c>
      <c r="C1342" s="1" t="s">
        <v>27329</v>
      </c>
      <c r="D1342" t="s">
        <v>132</v>
      </c>
    </row>
    <row r="1343" spans="1:4" x14ac:dyDescent="0.15">
      <c r="A1343" t="s">
        <v>2675</v>
      </c>
      <c r="B1343">
        <v>-1.1882510161006401</v>
      </c>
      <c r="C1343" s="1" t="s">
        <v>27330</v>
      </c>
      <c r="D1343" t="s">
        <v>132</v>
      </c>
    </row>
    <row r="1344" spans="1:4" x14ac:dyDescent="0.15">
      <c r="A1344" t="s">
        <v>10972</v>
      </c>
      <c r="B1344">
        <v>-1.1893150673438599</v>
      </c>
      <c r="C1344" s="1" t="s">
        <v>27331</v>
      </c>
      <c r="D1344" t="s">
        <v>132</v>
      </c>
    </row>
    <row r="1345" spans="1:4" x14ac:dyDescent="0.15">
      <c r="A1345" t="s">
        <v>7251</v>
      </c>
      <c r="B1345">
        <v>-1.19235402964657</v>
      </c>
      <c r="C1345" s="1" t="s">
        <v>27332</v>
      </c>
      <c r="D1345" t="s">
        <v>132</v>
      </c>
    </row>
    <row r="1346" spans="1:4" x14ac:dyDescent="0.15">
      <c r="A1346" t="s">
        <v>13438</v>
      </c>
      <c r="B1346">
        <v>-1.1924112957328299</v>
      </c>
      <c r="C1346" s="1" t="s">
        <v>27333</v>
      </c>
      <c r="D1346" t="s">
        <v>132</v>
      </c>
    </row>
    <row r="1347" spans="1:4" x14ac:dyDescent="0.15">
      <c r="A1347" t="s">
        <v>27334</v>
      </c>
      <c r="B1347">
        <v>-1.1936527107427699</v>
      </c>
      <c r="C1347" s="1" t="s">
        <v>27335</v>
      </c>
      <c r="D1347" t="s">
        <v>132</v>
      </c>
    </row>
    <row r="1348" spans="1:4" x14ac:dyDescent="0.15">
      <c r="A1348" t="s">
        <v>14284</v>
      </c>
      <c r="B1348">
        <v>-1.19557130147196</v>
      </c>
      <c r="C1348" s="1" t="s">
        <v>27336</v>
      </c>
      <c r="D1348" t="s">
        <v>132</v>
      </c>
    </row>
    <row r="1349" spans="1:4" x14ac:dyDescent="0.15">
      <c r="A1349" t="s">
        <v>27337</v>
      </c>
      <c r="B1349">
        <v>-1.1968596809424401</v>
      </c>
      <c r="C1349" s="1" t="s">
        <v>27338</v>
      </c>
      <c r="D1349" t="s">
        <v>132</v>
      </c>
    </row>
    <row r="1350" spans="1:4" x14ac:dyDescent="0.15">
      <c r="A1350" t="s">
        <v>27339</v>
      </c>
      <c r="B1350">
        <v>-1.1978758690692</v>
      </c>
      <c r="C1350" s="1" t="s">
        <v>27340</v>
      </c>
      <c r="D1350" t="s">
        <v>132</v>
      </c>
    </row>
    <row r="1351" spans="1:4" x14ac:dyDescent="0.15">
      <c r="A1351" t="s">
        <v>5549</v>
      </c>
      <c r="B1351">
        <v>-1.1988033864849199</v>
      </c>
      <c r="C1351" s="1" t="s">
        <v>27341</v>
      </c>
      <c r="D1351" t="s">
        <v>132</v>
      </c>
    </row>
    <row r="1352" spans="1:4" x14ac:dyDescent="0.15">
      <c r="A1352" t="s">
        <v>27342</v>
      </c>
      <c r="B1352">
        <v>-1.1994714903808401</v>
      </c>
      <c r="C1352" s="1" t="s">
        <v>27343</v>
      </c>
      <c r="D1352" t="s">
        <v>132</v>
      </c>
    </row>
    <row r="1353" spans="1:4" x14ac:dyDescent="0.15">
      <c r="A1353" t="s">
        <v>16328</v>
      </c>
      <c r="B1353">
        <v>-1.19962213303008</v>
      </c>
      <c r="C1353" s="1" t="s">
        <v>27344</v>
      </c>
      <c r="D1353" t="s">
        <v>132</v>
      </c>
    </row>
    <row r="1354" spans="1:4" x14ac:dyDescent="0.15">
      <c r="A1354" t="s">
        <v>14608</v>
      </c>
      <c r="B1354">
        <v>-1.19963068813669</v>
      </c>
      <c r="C1354" s="1" t="s">
        <v>27345</v>
      </c>
      <c r="D1354" t="s">
        <v>132</v>
      </c>
    </row>
    <row r="1355" spans="1:4" x14ac:dyDescent="0.15">
      <c r="A1355" t="s">
        <v>27346</v>
      </c>
      <c r="B1355">
        <v>-1.2012488954326599</v>
      </c>
      <c r="C1355" s="1" t="s">
        <v>27347</v>
      </c>
      <c r="D1355" t="s">
        <v>132</v>
      </c>
    </row>
    <row r="1356" spans="1:4" x14ac:dyDescent="0.15">
      <c r="A1356" t="s">
        <v>27348</v>
      </c>
      <c r="B1356">
        <v>-1.2012729703388401</v>
      </c>
      <c r="C1356" s="1" t="s">
        <v>27349</v>
      </c>
      <c r="D1356" t="s">
        <v>132</v>
      </c>
    </row>
    <row r="1357" spans="1:4" x14ac:dyDescent="0.15">
      <c r="A1357" t="s">
        <v>27350</v>
      </c>
      <c r="B1357">
        <v>-1.2033360749523201</v>
      </c>
      <c r="C1357" s="1" t="s">
        <v>27351</v>
      </c>
      <c r="D1357" t="s">
        <v>132</v>
      </c>
    </row>
    <row r="1358" spans="1:4" x14ac:dyDescent="0.15">
      <c r="A1358" t="s">
        <v>27352</v>
      </c>
      <c r="B1358">
        <v>-1.20348324657085</v>
      </c>
      <c r="C1358" s="1" t="s">
        <v>27353</v>
      </c>
      <c r="D1358" t="s">
        <v>132</v>
      </c>
    </row>
    <row r="1359" spans="1:4" x14ac:dyDescent="0.15">
      <c r="A1359" t="s">
        <v>3388</v>
      </c>
      <c r="B1359">
        <v>-1.20360556618031</v>
      </c>
      <c r="C1359" s="1" t="s">
        <v>27354</v>
      </c>
      <c r="D1359" t="s">
        <v>132</v>
      </c>
    </row>
    <row r="1360" spans="1:4" x14ac:dyDescent="0.15">
      <c r="A1360" t="s">
        <v>4282</v>
      </c>
      <c r="B1360">
        <v>-1.20452634518791</v>
      </c>
      <c r="C1360" s="1" t="s">
        <v>27355</v>
      </c>
      <c r="D1360" t="s">
        <v>132</v>
      </c>
    </row>
    <row r="1361" spans="1:4" x14ac:dyDescent="0.15">
      <c r="A1361" t="s">
        <v>27356</v>
      </c>
      <c r="B1361">
        <v>-1.20514654425889</v>
      </c>
      <c r="C1361" s="1" t="s">
        <v>27357</v>
      </c>
      <c r="D1361" t="s">
        <v>132</v>
      </c>
    </row>
    <row r="1362" spans="1:4" x14ac:dyDescent="0.15">
      <c r="A1362" t="s">
        <v>27358</v>
      </c>
      <c r="B1362">
        <v>-1.2058256269634999</v>
      </c>
      <c r="C1362" s="1" t="s">
        <v>27359</v>
      </c>
      <c r="D1362" t="s">
        <v>132</v>
      </c>
    </row>
    <row r="1363" spans="1:4" x14ac:dyDescent="0.15">
      <c r="A1363" t="s">
        <v>14492</v>
      </c>
      <c r="B1363">
        <v>-1.20724669835405</v>
      </c>
      <c r="C1363" s="1" t="s">
        <v>27360</v>
      </c>
      <c r="D1363" t="s">
        <v>132</v>
      </c>
    </row>
    <row r="1364" spans="1:4" x14ac:dyDescent="0.15">
      <c r="A1364" t="s">
        <v>27361</v>
      </c>
      <c r="B1364">
        <v>-1.2073444792686401</v>
      </c>
      <c r="C1364" s="1" t="s">
        <v>27362</v>
      </c>
      <c r="D1364" t="s">
        <v>132</v>
      </c>
    </row>
    <row r="1365" spans="1:4" x14ac:dyDescent="0.15">
      <c r="A1365" t="s">
        <v>2627</v>
      </c>
      <c r="B1365">
        <v>-1.20850935261579</v>
      </c>
      <c r="C1365" s="1" t="s">
        <v>27363</v>
      </c>
      <c r="D1365" t="s">
        <v>132</v>
      </c>
    </row>
    <row r="1366" spans="1:4" x14ac:dyDescent="0.15">
      <c r="A1366" t="s">
        <v>27364</v>
      </c>
      <c r="B1366">
        <v>-1.20862323800719</v>
      </c>
      <c r="C1366" s="1" t="s">
        <v>27365</v>
      </c>
      <c r="D1366" t="s">
        <v>132</v>
      </c>
    </row>
    <row r="1367" spans="1:4" x14ac:dyDescent="0.15">
      <c r="A1367" t="s">
        <v>27366</v>
      </c>
      <c r="B1367">
        <v>-1.2087214239678601</v>
      </c>
      <c r="C1367" s="1" t="s">
        <v>27367</v>
      </c>
      <c r="D1367" t="s">
        <v>132</v>
      </c>
    </row>
    <row r="1368" spans="1:4" x14ac:dyDescent="0.15">
      <c r="A1368" t="s">
        <v>27368</v>
      </c>
      <c r="B1368">
        <v>-1.2087358896623199</v>
      </c>
      <c r="C1368" s="1" t="s">
        <v>27369</v>
      </c>
      <c r="D1368" t="s">
        <v>132</v>
      </c>
    </row>
    <row r="1369" spans="1:4" x14ac:dyDescent="0.15">
      <c r="A1369" t="s">
        <v>24068</v>
      </c>
      <c r="B1369">
        <v>-1.2097177974801001</v>
      </c>
      <c r="C1369" s="1" t="s">
        <v>27370</v>
      </c>
      <c r="D1369" t="s">
        <v>132</v>
      </c>
    </row>
    <row r="1370" spans="1:4" x14ac:dyDescent="0.15">
      <c r="A1370" t="s">
        <v>2411</v>
      </c>
      <c r="B1370">
        <v>-1.21018930225871</v>
      </c>
      <c r="C1370" s="1" t="s">
        <v>27371</v>
      </c>
      <c r="D1370" t="s">
        <v>132</v>
      </c>
    </row>
    <row r="1371" spans="1:4" x14ac:dyDescent="0.15">
      <c r="A1371" t="s">
        <v>27372</v>
      </c>
      <c r="B1371">
        <v>-1.2104011285067799</v>
      </c>
      <c r="C1371" s="1" t="s">
        <v>27373</v>
      </c>
      <c r="D1371" t="s">
        <v>132</v>
      </c>
    </row>
    <row r="1372" spans="1:4" x14ac:dyDescent="0.15">
      <c r="A1372" t="s">
        <v>27374</v>
      </c>
      <c r="B1372">
        <v>-1.2104306313902999</v>
      </c>
      <c r="C1372" s="1" t="s">
        <v>27375</v>
      </c>
      <c r="D1372" t="s">
        <v>132</v>
      </c>
    </row>
    <row r="1373" spans="1:4" x14ac:dyDescent="0.15">
      <c r="A1373" t="s">
        <v>27376</v>
      </c>
      <c r="B1373">
        <v>-1.2114943476049</v>
      </c>
      <c r="C1373" s="1" t="s">
        <v>27377</v>
      </c>
      <c r="D1373" t="s">
        <v>132</v>
      </c>
    </row>
    <row r="1374" spans="1:4" x14ac:dyDescent="0.15">
      <c r="A1374" t="s">
        <v>27378</v>
      </c>
      <c r="B1374">
        <v>-1.21174356396454</v>
      </c>
      <c r="C1374" s="1" t="s">
        <v>27379</v>
      </c>
      <c r="D1374" t="s">
        <v>132</v>
      </c>
    </row>
    <row r="1375" spans="1:4" x14ac:dyDescent="0.15">
      <c r="A1375" t="s">
        <v>27380</v>
      </c>
      <c r="B1375">
        <v>-1.21385788071974</v>
      </c>
      <c r="C1375" s="1" t="s">
        <v>27381</v>
      </c>
      <c r="D1375" t="s">
        <v>132</v>
      </c>
    </row>
    <row r="1376" spans="1:4" x14ac:dyDescent="0.15">
      <c r="A1376" t="s">
        <v>15000</v>
      </c>
      <c r="B1376">
        <v>-1.21426443957269</v>
      </c>
      <c r="C1376" s="1" t="s">
        <v>27382</v>
      </c>
      <c r="D1376" t="s">
        <v>132</v>
      </c>
    </row>
    <row r="1377" spans="1:4" x14ac:dyDescent="0.15">
      <c r="A1377" t="s">
        <v>27383</v>
      </c>
      <c r="B1377">
        <v>-1.21653275186531</v>
      </c>
      <c r="C1377" s="1" t="s">
        <v>27384</v>
      </c>
      <c r="D1377" t="s">
        <v>132</v>
      </c>
    </row>
    <row r="1378" spans="1:4" x14ac:dyDescent="0.15">
      <c r="A1378" t="s">
        <v>2399</v>
      </c>
      <c r="B1378">
        <v>-1.21794127381804</v>
      </c>
      <c r="C1378" s="1" t="s">
        <v>27385</v>
      </c>
      <c r="D1378" t="s">
        <v>132</v>
      </c>
    </row>
    <row r="1379" spans="1:4" x14ac:dyDescent="0.15">
      <c r="A1379" t="s">
        <v>3251</v>
      </c>
      <c r="B1379">
        <v>-1.21826676533101</v>
      </c>
      <c r="C1379" s="1" t="s">
        <v>27386</v>
      </c>
      <c r="D1379" t="s">
        <v>132</v>
      </c>
    </row>
    <row r="1380" spans="1:4" x14ac:dyDescent="0.15">
      <c r="A1380" t="s">
        <v>27387</v>
      </c>
      <c r="B1380">
        <v>-1.21830492226556</v>
      </c>
      <c r="C1380" s="1" t="s">
        <v>27388</v>
      </c>
      <c r="D1380" t="s">
        <v>132</v>
      </c>
    </row>
    <row r="1381" spans="1:4" x14ac:dyDescent="0.15">
      <c r="A1381" t="s">
        <v>27389</v>
      </c>
      <c r="B1381">
        <v>-1.2184200372556899</v>
      </c>
      <c r="C1381" s="1" t="s">
        <v>27390</v>
      </c>
      <c r="D1381" t="s">
        <v>132</v>
      </c>
    </row>
    <row r="1382" spans="1:4" x14ac:dyDescent="0.15">
      <c r="A1382" t="s">
        <v>7670</v>
      </c>
      <c r="B1382">
        <v>-1.21851052442706</v>
      </c>
      <c r="C1382" s="1" t="s">
        <v>27391</v>
      </c>
      <c r="D1382" t="s">
        <v>132</v>
      </c>
    </row>
    <row r="1383" spans="1:4" x14ac:dyDescent="0.15">
      <c r="A1383" t="s">
        <v>6235</v>
      </c>
      <c r="B1383">
        <v>-1.2188283639219899</v>
      </c>
      <c r="C1383" s="1" t="s">
        <v>27392</v>
      </c>
      <c r="D1383" t="s">
        <v>132</v>
      </c>
    </row>
    <row r="1384" spans="1:4" x14ac:dyDescent="0.15">
      <c r="A1384" t="s">
        <v>27393</v>
      </c>
      <c r="B1384">
        <v>-1.21924971075856</v>
      </c>
      <c r="C1384" s="1" t="s">
        <v>27394</v>
      </c>
      <c r="D1384" t="s">
        <v>132</v>
      </c>
    </row>
    <row r="1385" spans="1:4" x14ac:dyDescent="0.15">
      <c r="A1385" t="s">
        <v>17701</v>
      </c>
      <c r="B1385">
        <v>-1.21980519557478</v>
      </c>
      <c r="C1385" s="1" t="s">
        <v>27395</v>
      </c>
      <c r="D1385" t="s">
        <v>132</v>
      </c>
    </row>
    <row r="1386" spans="1:4" x14ac:dyDescent="0.15">
      <c r="A1386" t="s">
        <v>12490</v>
      </c>
      <c r="B1386">
        <v>-1.2199171116274801</v>
      </c>
      <c r="C1386" s="1" t="s">
        <v>27396</v>
      </c>
      <c r="D1386" t="s">
        <v>132</v>
      </c>
    </row>
    <row r="1387" spans="1:4" x14ac:dyDescent="0.15">
      <c r="A1387" t="s">
        <v>27397</v>
      </c>
      <c r="B1387">
        <v>-1.2211995406540901</v>
      </c>
      <c r="C1387" s="1" t="s">
        <v>27398</v>
      </c>
      <c r="D1387" t="s">
        <v>132</v>
      </c>
    </row>
    <row r="1388" spans="1:4" x14ac:dyDescent="0.15">
      <c r="A1388" t="s">
        <v>15542</v>
      </c>
      <c r="B1388">
        <v>-1.22244061755031</v>
      </c>
      <c r="C1388" s="1" t="s">
        <v>27399</v>
      </c>
      <c r="D1388" t="s">
        <v>132</v>
      </c>
    </row>
    <row r="1389" spans="1:4" x14ac:dyDescent="0.15">
      <c r="A1389" t="s">
        <v>4552</v>
      </c>
      <c r="B1389">
        <v>-1.2226308990202399</v>
      </c>
      <c r="C1389" s="1" t="s">
        <v>27400</v>
      </c>
      <c r="D1389" t="s">
        <v>132</v>
      </c>
    </row>
    <row r="1390" spans="1:4" x14ac:dyDescent="0.15">
      <c r="A1390" t="s">
        <v>23749</v>
      </c>
      <c r="B1390">
        <v>-1.2234713166551301</v>
      </c>
      <c r="C1390" s="1" t="s">
        <v>27401</v>
      </c>
      <c r="D1390" t="s">
        <v>132</v>
      </c>
    </row>
    <row r="1391" spans="1:4" x14ac:dyDescent="0.15">
      <c r="A1391" t="s">
        <v>6560</v>
      </c>
      <c r="B1391">
        <v>-1.22462092922232</v>
      </c>
      <c r="C1391" s="1" t="s">
        <v>27402</v>
      </c>
      <c r="D1391" t="s">
        <v>132</v>
      </c>
    </row>
    <row r="1392" spans="1:4" x14ac:dyDescent="0.15">
      <c r="A1392" t="s">
        <v>27403</v>
      </c>
      <c r="B1392">
        <v>-1.22531807888521</v>
      </c>
      <c r="C1392" s="1" t="s">
        <v>27404</v>
      </c>
      <c r="D1392" t="s">
        <v>132</v>
      </c>
    </row>
    <row r="1393" spans="1:4" x14ac:dyDescent="0.15">
      <c r="A1393" t="s">
        <v>9855</v>
      </c>
      <c r="B1393">
        <v>-1.22620453187788</v>
      </c>
      <c r="C1393" s="1" t="s">
        <v>27405</v>
      </c>
      <c r="D1393" t="s">
        <v>132</v>
      </c>
    </row>
    <row r="1394" spans="1:4" x14ac:dyDescent="0.15">
      <c r="A1394" t="s">
        <v>27406</v>
      </c>
      <c r="B1394">
        <v>-1.2267496601483401</v>
      </c>
      <c r="C1394" s="1" t="s">
        <v>27407</v>
      </c>
      <c r="D1394" t="s">
        <v>132</v>
      </c>
    </row>
    <row r="1395" spans="1:4" x14ac:dyDescent="0.15">
      <c r="A1395" t="s">
        <v>27408</v>
      </c>
      <c r="B1395">
        <v>-1.2274055694255099</v>
      </c>
      <c r="C1395" s="1" t="s">
        <v>27409</v>
      </c>
      <c r="D1395" t="s">
        <v>132</v>
      </c>
    </row>
    <row r="1396" spans="1:4" x14ac:dyDescent="0.15">
      <c r="A1396" t="s">
        <v>7888</v>
      </c>
      <c r="B1396">
        <v>-1.22838008626394</v>
      </c>
      <c r="C1396" s="1" t="s">
        <v>27410</v>
      </c>
      <c r="D1396" t="s">
        <v>132</v>
      </c>
    </row>
    <row r="1397" spans="1:4" x14ac:dyDescent="0.15">
      <c r="A1397" t="s">
        <v>15641</v>
      </c>
      <c r="B1397">
        <v>-1.2284387270449399</v>
      </c>
      <c r="C1397" s="1" t="s">
        <v>27411</v>
      </c>
      <c r="D1397" t="s">
        <v>132</v>
      </c>
    </row>
    <row r="1398" spans="1:4" x14ac:dyDescent="0.15">
      <c r="A1398" t="s">
        <v>27412</v>
      </c>
      <c r="B1398">
        <v>-1.2285422259786001</v>
      </c>
      <c r="C1398" s="1" t="s">
        <v>27413</v>
      </c>
      <c r="D1398" t="s">
        <v>132</v>
      </c>
    </row>
    <row r="1399" spans="1:4" x14ac:dyDescent="0.15">
      <c r="A1399" t="s">
        <v>5809</v>
      </c>
      <c r="B1399">
        <v>-1.22908739310597</v>
      </c>
      <c r="C1399" s="1" t="s">
        <v>27414</v>
      </c>
      <c r="D1399" t="s">
        <v>132</v>
      </c>
    </row>
    <row r="1400" spans="1:4" x14ac:dyDescent="0.15">
      <c r="A1400" t="s">
        <v>2049</v>
      </c>
      <c r="B1400">
        <v>-1.23151560257427</v>
      </c>
      <c r="C1400" s="1" t="s">
        <v>27415</v>
      </c>
      <c r="D1400" t="s">
        <v>132</v>
      </c>
    </row>
    <row r="1401" spans="1:4" x14ac:dyDescent="0.15">
      <c r="A1401" t="s">
        <v>15459</v>
      </c>
      <c r="B1401">
        <v>-1.23210784641182</v>
      </c>
      <c r="C1401" s="1" t="s">
        <v>27416</v>
      </c>
      <c r="D1401" t="s">
        <v>132</v>
      </c>
    </row>
    <row r="1402" spans="1:4" x14ac:dyDescent="0.15">
      <c r="A1402" t="s">
        <v>27417</v>
      </c>
      <c r="B1402">
        <v>-1.23341405519679</v>
      </c>
      <c r="C1402" s="1" t="s">
        <v>27418</v>
      </c>
      <c r="D1402" t="s">
        <v>132</v>
      </c>
    </row>
    <row r="1403" spans="1:4" x14ac:dyDescent="0.15">
      <c r="A1403" t="s">
        <v>27419</v>
      </c>
      <c r="B1403">
        <v>-1.23531910387304</v>
      </c>
      <c r="C1403" s="1" t="s">
        <v>27420</v>
      </c>
      <c r="D1403" t="s">
        <v>132</v>
      </c>
    </row>
    <row r="1404" spans="1:4" x14ac:dyDescent="0.15">
      <c r="A1404" t="s">
        <v>15447</v>
      </c>
      <c r="B1404">
        <v>-1.23549975989211</v>
      </c>
      <c r="C1404" s="1" t="s">
        <v>27421</v>
      </c>
      <c r="D1404" t="s">
        <v>132</v>
      </c>
    </row>
    <row r="1405" spans="1:4" x14ac:dyDescent="0.15">
      <c r="A1405" t="s">
        <v>2031</v>
      </c>
      <c r="B1405">
        <v>-1.23655810221396</v>
      </c>
      <c r="C1405" s="1" t="s">
        <v>27422</v>
      </c>
      <c r="D1405" t="s">
        <v>132</v>
      </c>
    </row>
    <row r="1406" spans="1:4" x14ac:dyDescent="0.15">
      <c r="A1406" t="s">
        <v>27423</v>
      </c>
      <c r="B1406">
        <v>-1.23681080224296</v>
      </c>
      <c r="C1406" s="1" t="s">
        <v>27424</v>
      </c>
      <c r="D1406" t="s">
        <v>132</v>
      </c>
    </row>
    <row r="1407" spans="1:4" x14ac:dyDescent="0.15">
      <c r="A1407" t="s">
        <v>4781</v>
      </c>
      <c r="B1407">
        <v>-1.23760787951837</v>
      </c>
      <c r="C1407" s="1" t="s">
        <v>27425</v>
      </c>
      <c r="D1407" t="s">
        <v>132</v>
      </c>
    </row>
    <row r="1408" spans="1:4" x14ac:dyDescent="0.15">
      <c r="A1408" t="s">
        <v>4953</v>
      </c>
      <c r="B1408">
        <v>-1.2381831856543299</v>
      </c>
      <c r="C1408" s="1" t="s">
        <v>27426</v>
      </c>
      <c r="D1408" t="s">
        <v>132</v>
      </c>
    </row>
    <row r="1409" spans="1:4" x14ac:dyDescent="0.15">
      <c r="A1409" t="s">
        <v>27427</v>
      </c>
      <c r="B1409">
        <v>-1.2384332193672001</v>
      </c>
      <c r="C1409" s="1" t="s">
        <v>27428</v>
      </c>
      <c r="D1409" t="s">
        <v>132</v>
      </c>
    </row>
    <row r="1410" spans="1:4" x14ac:dyDescent="0.15">
      <c r="A1410" t="s">
        <v>6622</v>
      </c>
      <c r="B1410">
        <v>-1.2386325340703199</v>
      </c>
      <c r="C1410" s="1" t="s">
        <v>27429</v>
      </c>
      <c r="D1410" t="s">
        <v>132</v>
      </c>
    </row>
    <row r="1411" spans="1:4" x14ac:dyDescent="0.15">
      <c r="A1411" t="s">
        <v>4971</v>
      </c>
      <c r="B1411">
        <v>-1.2391979902414201</v>
      </c>
      <c r="C1411" s="1" t="s">
        <v>27430</v>
      </c>
      <c r="D1411" t="s">
        <v>132</v>
      </c>
    </row>
    <row r="1412" spans="1:4" x14ac:dyDescent="0.15">
      <c r="A1412" t="s">
        <v>27431</v>
      </c>
      <c r="B1412">
        <v>-1.2392250923291299</v>
      </c>
      <c r="C1412" s="1" t="s">
        <v>27432</v>
      </c>
      <c r="D1412" t="s">
        <v>132</v>
      </c>
    </row>
    <row r="1413" spans="1:4" x14ac:dyDescent="0.15">
      <c r="A1413" t="s">
        <v>27433</v>
      </c>
      <c r="B1413">
        <v>-1.2395446146149101</v>
      </c>
      <c r="C1413" s="1" t="s">
        <v>27434</v>
      </c>
      <c r="D1413" t="s">
        <v>132</v>
      </c>
    </row>
    <row r="1414" spans="1:4" x14ac:dyDescent="0.15">
      <c r="A1414" t="s">
        <v>2768</v>
      </c>
      <c r="B1414">
        <v>-1.2398391334410801</v>
      </c>
      <c r="C1414" s="1" t="s">
        <v>27435</v>
      </c>
      <c r="D1414" t="s">
        <v>132</v>
      </c>
    </row>
    <row r="1415" spans="1:4" x14ac:dyDescent="0.15">
      <c r="A1415" t="s">
        <v>8363</v>
      </c>
      <c r="B1415">
        <v>-1.24007441478923</v>
      </c>
      <c r="C1415" s="1" t="s">
        <v>27436</v>
      </c>
      <c r="D1415" t="s">
        <v>132</v>
      </c>
    </row>
    <row r="1416" spans="1:4" x14ac:dyDescent="0.15">
      <c r="A1416" t="s">
        <v>27437</v>
      </c>
      <c r="B1416">
        <v>-1.2402714932144201</v>
      </c>
      <c r="C1416" s="1" t="s">
        <v>27438</v>
      </c>
      <c r="D1416" t="s">
        <v>132</v>
      </c>
    </row>
    <row r="1417" spans="1:4" x14ac:dyDescent="0.15">
      <c r="A1417" t="s">
        <v>7575</v>
      </c>
      <c r="B1417">
        <v>-1.24067172158924</v>
      </c>
      <c r="C1417" s="1" t="s">
        <v>27439</v>
      </c>
      <c r="D1417" t="s">
        <v>132</v>
      </c>
    </row>
    <row r="1418" spans="1:4" x14ac:dyDescent="0.15">
      <c r="A1418" t="s">
        <v>1721</v>
      </c>
      <c r="B1418">
        <v>-1.2409795541744399</v>
      </c>
      <c r="C1418" s="1" t="s">
        <v>27440</v>
      </c>
      <c r="D1418" t="s">
        <v>132</v>
      </c>
    </row>
    <row r="1419" spans="1:4" x14ac:dyDescent="0.15">
      <c r="A1419" t="s">
        <v>653</v>
      </c>
      <c r="B1419">
        <v>-1.2418678832124801</v>
      </c>
      <c r="C1419" s="1" t="s">
        <v>27441</v>
      </c>
      <c r="D1419" t="s">
        <v>132</v>
      </c>
    </row>
    <row r="1420" spans="1:4" x14ac:dyDescent="0.15">
      <c r="A1420" t="s">
        <v>4326</v>
      </c>
      <c r="B1420">
        <v>-1.24266309520664</v>
      </c>
      <c r="C1420" s="1" t="s">
        <v>27442</v>
      </c>
      <c r="D1420" t="s">
        <v>132</v>
      </c>
    </row>
    <row r="1421" spans="1:4" x14ac:dyDescent="0.15">
      <c r="A1421" t="s">
        <v>457</v>
      </c>
      <c r="B1421">
        <v>-1.24425678002022</v>
      </c>
      <c r="C1421" s="1" t="s">
        <v>27443</v>
      </c>
      <c r="D1421" t="s">
        <v>132</v>
      </c>
    </row>
    <row r="1422" spans="1:4" x14ac:dyDescent="0.15">
      <c r="A1422" t="s">
        <v>15060</v>
      </c>
      <c r="B1422">
        <v>-1.2456185468191301</v>
      </c>
      <c r="C1422" s="1" t="s">
        <v>27444</v>
      </c>
      <c r="D1422" t="s">
        <v>132</v>
      </c>
    </row>
    <row r="1423" spans="1:4" x14ac:dyDescent="0.15">
      <c r="A1423" t="s">
        <v>8488</v>
      </c>
      <c r="B1423">
        <v>-1.24620514249589</v>
      </c>
      <c r="C1423" s="1" t="s">
        <v>27445</v>
      </c>
      <c r="D1423" t="s">
        <v>132</v>
      </c>
    </row>
    <row r="1424" spans="1:4" x14ac:dyDescent="0.15">
      <c r="A1424" t="s">
        <v>4986</v>
      </c>
      <c r="B1424">
        <v>-1.24762606913616</v>
      </c>
      <c r="C1424" s="1" t="s">
        <v>27446</v>
      </c>
      <c r="D1424" t="s">
        <v>132</v>
      </c>
    </row>
    <row r="1425" spans="1:4" x14ac:dyDescent="0.15">
      <c r="A1425" t="s">
        <v>325</v>
      </c>
      <c r="B1425">
        <v>-1.24793205838195</v>
      </c>
      <c r="C1425" s="1" t="s">
        <v>27447</v>
      </c>
      <c r="D1425" t="s">
        <v>132</v>
      </c>
    </row>
    <row r="1426" spans="1:4" x14ac:dyDescent="0.15">
      <c r="A1426" t="s">
        <v>17743</v>
      </c>
      <c r="B1426">
        <v>-1.2480379161842601</v>
      </c>
      <c r="C1426" s="1" t="s">
        <v>27448</v>
      </c>
      <c r="D1426" t="s">
        <v>132</v>
      </c>
    </row>
    <row r="1427" spans="1:4" x14ac:dyDescent="0.15">
      <c r="A1427" t="s">
        <v>2723</v>
      </c>
      <c r="B1427">
        <v>-1.24929237833059</v>
      </c>
      <c r="C1427" s="1" t="s">
        <v>27449</v>
      </c>
      <c r="D1427" t="s">
        <v>132</v>
      </c>
    </row>
    <row r="1428" spans="1:4" x14ac:dyDescent="0.15">
      <c r="A1428" t="s">
        <v>27450</v>
      </c>
      <c r="B1428">
        <v>-1.2509152671927499</v>
      </c>
      <c r="C1428" s="1" t="s">
        <v>27451</v>
      </c>
      <c r="D1428" t="s">
        <v>132</v>
      </c>
    </row>
    <row r="1429" spans="1:4" x14ac:dyDescent="0.15">
      <c r="A1429" t="s">
        <v>15414</v>
      </c>
      <c r="B1429">
        <v>-1.2510011788500699</v>
      </c>
      <c r="C1429" s="1" t="s">
        <v>27452</v>
      </c>
      <c r="D1429" t="s">
        <v>132</v>
      </c>
    </row>
    <row r="1430" spans="1:4" x14ac:dyDescent="0.15">
      <c r="A1430" t="s">
        <v>23831</v>
      </c>
      <c r="B1430">
        <v>-1.25210256918368</v>
      </c>
      <c r="C1430" s="1" t="s">
        <v>27453</v>
      </c>
      <c r="D1430" t="s">
        <v>132</v>
      </c>
    </row>
    <row r="1431" spans="1:4" x14ac:dyDescent="0.15">
      <c r="A1431" t="s">
        <v>23865</v>
      </c>
      <c r="B1431">
        <v>-1.25285192920969</v>
      </c>
      <c r="C1431" s="1" t="s">
        <v>27454</v>
      </c>
      <c r="D1431" t="s">
        <v>132</v>
      </c>
    </row>
    <row r="1432" spans="1:4" x14ac:dyDescent="0.15">
      <c r="A1432" t="s">
        <v>27455</v>
      </c>
      <c r="B1432">
        <v>-1.2531350887124399</v>
      </c>
      <c r="C1432" s="1" t="s">
        <v>27456</v>
      </c>
      <c r="D1432" t="s">
        <v>132</v>
      </c>
    </row>
    <row r="1433" spans="1:4" x14ac:dyDescent="0.15">
      <c r="A1433" t="s">
        <v>6489</v>
      </c>
      <c r="B1433">
        <v>-1.25326776187265</v>
      </c>
      <c r="C1433" s="1" t="s">
        <v>27457</v>
      </c>
      <c r="D1433" t="s">
        <v>132</v>
      </c>
    </row>
    <row r="1434" spans="1:4" x14ac:dyDescent="0.15">
      <c r="A1434" t="s">
        <v>27458</v>
      </c>
      <c r="B1434">
        <v>-1.2539407361419299</v>
      </c>
      <c r="C1434" s="1" t="s">
        <v>27459</v>
      </c>
      <c r="D1434" t="s">
        <v>132</v>
      </c>
    </row>
    <row r="1435" spans="1:4" x14ac:dyDescent="0.15">
      <c r="A1435" t="s">
        <v>2169</v>
      </c>
      <c r="B1435">
        <v>-1.254228640007</v>
      </c>
      <c r="C1435" s="1" t="s">
        <v>27460</v>
      </c>
      <c r="D1435" t="s">
        <v>132</v>
      </c>
    </row>
    <row r="1436" spans="1:4" x14ac:dyDescent="0.15">
      <c r="A1436" t="s">
        <v>24078</v>
      </c>
      <c r="B1436">
        <v>-1.2542619175976699</v>
      </c>
      <c r="C1436" s="1" t="s">
        <v>27461</v>
      </c>
      <c r="D1436" t="s">
        <v>132</v>
      </c>
    </row>
    <row r="1437" spans="1:4" x14ac:dyDescent="0.15">
      <c r="A1437" t="s">
        <v>27462</v>
      </c>
      <c r="B1437">
        <v>-1.25465715910162</v>
      </c>
      <c r="C1437" s="1" t="s">
        <v>27463</v>
      </c>
      <c r="D1437" t="s">
        <v>132</v>
      </c>
    </row>
    <row r="1438" spans="1:4" x14ac:dyDescent="0.15">
      <c r="A1438" t="s">
        <v>19576</v>
      </c>
      <c r="B1438">
        <v>-1.2597384396197999</v>
      </c>
      <c r="C1438" s="1" t="s">
        <v>27464</v>
      </c>
      <c r="D1438" t="s">
        <v>132</v>
      </c>
    </row>
    <row r="1439" spans="1:4" x14ac:dyDescent="0.15">
      <c r="A1439" t="s">
        <v>18190</v>
      </c>
      <c r="B1439">
        <v>-1.2604447906610901</v>
      </c>
      <c r="C1439" s="1" t="s">
        <v>27465</v>
      </c>
      <c r="D1439" t="s">
        <v>132</v>
      </c>
    </row>
    <row r="1440" spans="1:4" x14ac:dyDescent="0.15">
      <c r="A1440" t="s">
        <v>13836</v>
      </c>
      <c r="B1440">
        <v>-1.26065843954136</v>
      </c>
      <c r="C1440" s="1" t="s">
        <v>27466</v>
      </c>
      <c r="D1440" t="s">
        <v>132</v>
      </c>
    </row>
    <row r="1441" spans="1:4" x14ac:dyDescent="0.15">
      <c r="A1441" t="s">
        <v>27467</v>
      </c>
      <c r="B1441">
        <v>-1.26313958261476</v>
      </c>
      <c r="C1441" s="1" t="s">
        <v>27468</v>
      </c>
      <c r="D1441" t="s">
        <v>132</v>
      </c>
    </row>
    <row r="1442" spans="1:4" x14ac:dyDescent="0.15">
      <c r="A1442" t="s">
        <v>7545</v>
      </c>
      <c r="B1442">
        <v>-1.2638222299714199</v>
      </c>
      <c r="C1442" s="1" t="s">
        <v>27469</v>
      </c>
      <c r="D1442" t="s">
        <v>132</v>
      </c>
    </row>
    <row r="1443" spans="1:4" x14ac:dyDescent="0.15">
      <c r="A1443" t="s">
        <v>18861</v>
      </c>
      <c r="B1443">
        <v>-1.2641371720191601</v>
      </c>
      <c r="C1443" s="1" t="s">
        <v>27470</v>
      </c>
      <c r="D1443" t="s">
        <v>132</v>
      </c>
    </row>
    <row r="1444" spans="1:4" x14ac:dyDescent="0.15">
      <c r="A1444" t="s">
        <v>3254</v>
      </c>
      <c r="B1444">
        <v>-1.26618252766668</v>
      </c>
      <c r="C1444" s="1" t="s">
        <v>27471</v>
      </c>
      <c r="D1444" t="s">
        <v>132</v>
      </c>
    </row>
    <row r="1445" spans="1:4" x14ac:dyDescent="0.15">
      <c r="A1445" t="s">
        <v>20055</v>
      </c>
      <c r="B1445">
        <v>-1.2673655491773601</v>
      </c>
      <c r="C1445" s="1" t="s">
        <v>27472</v>
      </c>
      <c r="D1445" t="s">
        <v>132</v>
      </c>
    </row>
    <row r="1446" spans="1:4" x14ac:dyDescent="0.15">
      <c r="A1446" t="s">
        <v>8298</v>
      </c>
      <c r="B1446">
        <v>-1.26794563877181</v>
      </c>
      <c r="C1446" s="1" t="s">
        <v>27473</v>
      </c>
      <c r="D1446" t="s">
        <v>132</v>
      </c>
    </row>
    <row r="1447" spans="1:4" x14ac:dyDescent="0.15">
      <c r="A1447" t="s">
        <v>20358</v>
      </c>
      <c r="B1447">
        <v>-1.2680521308049699</v>
      </c>
      <c r="C1447" s="1" t="s">
        <v>27474</v>
      </c>
      <c r="D1447" t="s">
        <v>132</v>
      </c>
    </row>
    <row r="1448" spans="1:4" x14ac:dyDescent="0.15">
      <c r="A1448" t="s">
        <v>27475</v>
      </c>
      <c r="B1448">
        <v>-1.26861345823737</v>
      </c>
      <c r="C1448" s="1" t="s">
        <v>27476</v>
      </c>
      <c r="D1448" t="s">
        <v>132</v>
      </c>
    </row>
    <row r="1449" spans="1:4" x14ac:dyDescent="0.15">
      <c r="A1449" t="s">
        <v>9408</v>
      </c>
      <c r="B1449">
        <v>-1.2694974790445901</v>
      </c>
      <c r="C1449" s="1" t="s">
        <v>27477</v>
      </c>
      <c r="D1449" t="s">
        <v>132</v>
      </c>
    </row>
    <row r="1450" spans="1:4" x14ac:dyDescent="0.15">
      <c r="A1450" t="s">
        <v>27478</v>
      </c>
      <c r="B1450">
        <v>-1.2706109310793601</v>
      </c>
      <c r="C1450" s="1" t="s">
        <v>27479</v>
      </c>
      <c r="D1450" t="s">
        <v>132</v>
      </c>
    </row>
    <row r="1451" spans="1:4" x14ac:dyDescent="0.15">
      <c r="A1451" t="s">
        <v>27480</v>
      </c>
      <c r="B1451">
        <v>-1.2711649331351</v>
      </c>
      <c r="C1451" s="1" t="s">
        <v>27481</v>
      </c>
      <c r="D1451" t="s">
        <v>132</v>
      </c>
    </row>
    <row r="1452" spans="1:4" x14ac:dyDescent="0.15">
      <c r="A1452" t="s">
        <v>15197</v>
      </c>
      <c r="B1452">
        <v>-1.2716017675559199</v>
      </c>
      <c r="C1452" s="1" t="s">
        <v>27482</v>
      </c>
      <c r="D1452" t="s">
        <v>132</v>
      </c>
    </row>
    <row r="1453" spans="1:4" x14ac:dyDescent="0.15">
      <c r="A1453" t="s">
        <v>3075</v>
      </c>
      <c r="B1453">
        <v>-1.2728161435666601</v>
      </c>
      <c r="C1453" s="1" t="s">
        <v>27483</v>
      </c>
      <c r="D1453" t="s">
        <v>132</v>
      </c>
    </row>
    <row r="1454" spans="1:4" x14ac:dyDescent="0.15">
      <c r="A1454" t="s">
        <v>17722</v>
      </c>
      <c r="B1454">
        <v>-1.2742833764377799</v>
      </c>
      <c r="C1454" s="1" t="s">
        <v>27484</v>
      </c>
      <c r="D1454" t="s">
        <v>132</v>
      </c>
    </row>
    <row r="1455" spans="1:4" x14ac:dyDescent="0.15">
      <c r="A1455" t="s">
        <v>27485</v>
      </c>
      <c r="B1455">
        <v>-1.27466202367325</v>
      </c>
      <c r="C1455" s="1" t="s">
        <v>27486</v>
      </c>
      <c r="D1455" t="s">
        <v>132</v>
      </c>
    </row>
    <row r="1456" spans="1:4" x14ac:dyDescent="0.15">
      <c r="A1456" t="s">
        <v>15150</v>
      </c>
      <c r="B1456">
        <v>-1.2749399508835499</v>
      </c>
      <c r="C1456" s="1" t="s">
        <v>27487</v>
      </c>
      <c r="D1456" t="s">
        <v>132</v>
      </c>
    </row>
    <row r="1457" spans="1:4" x14ac:dyDescent="0.15">
      <c r="A1457" t="s">
        <v>7167</v>
      </c>
      <c r="B1457">
        <v>-1.27530029736613</v>
      </c>
      <c r="C1457" s="1" t="s">
        <v>27488</v>
      </c>
      <c r="D1457" t="s">
        <v>132</v>
      </c>
    </row>
    <row r="1458" spans="1:4" x14ac:dyDescent="0.15">
      <c r="A1458" t="s">
        <v>27489</v>
      </c>
      <c r="B1458">
        <v>-1.2757287081076301</v>
      </c>
      <c r="C1458" s="1" t="s">
        <v>27490</v>
      </c>
      <c r="D1458" t="s">
        <v>132</v>
      </c>
    </row>
    <row r="1459" spans="1:4" x14ac:dyDescent="0.15">
      <c r="A1459" t="s">
        <v>23953</v>
      </c>
      <c r="B1459">
        <v>-1.2765643329349801</v>
      </c>
      <c r="C1459" s="1" t="s">
        <v>27491</v>
      </c>
      <c r="D1459" t="s">
        <v>132</v>
      </c>
    </row>
    <row r="1460" spans="1:4" x14ac:dyDescent="0.15">
      <c r="A1460" t="s">
        <v>27492</v>
      </c>
      <c r="B1460">
        <v>-1.2766921365075199</v>
      </c>
      <c r="C1460" s="1" t="s">
        <v>27493</v>
      </c>
      <c r="D1460" t="s">
        <v>132</v>
      </c>
    </row>
    <row r="1461" spans="1:4" x14ac:dyDescent="0.15">
      <c r="A1461" t="s">
        <v>4609</v>
      </c>
      <c r="B1461">
        <v>-1.2795286155143699</v>
      </c>
      <c r="C1461" s="1" t="s">
        <v>27494</v>
      </c>
      <c r="D1461" t="s">
        <v>132</v>
      </c>
    </row>
    <row r="1462" spans="1:4" x14ac:dyDescent="0.15">
      <c r="A1462" t="s">
        <v>27495</v>
      </c>
      <c r="B1462">
        <v>-1.2809828825313001</v>
      </c>
      <c r="C1462" s="1" t="s">
        <v>27496</v>
      </c>
      <c r="D1462" t="s">
        <v>132</v>
      </c>
    </row>
    <row r="1463" spans="1:4" x14ac:dyDescent="0.15">
      <c r="A1463" t="s">
        <v>27497</v>
      </c>
      <c r="B1463">
        <v>-1.2815104791620699</v>
      </c>
      <c r="C1463" s="1" t="s">
        <v>27498</v>
      </c>
      <c r="D1463" t="s">
        <v>132</v>
      </c>
    </row>
    <row r="1464" spans="1:4" x14ac:dyDescent="0.15">
      <c r="A1464" t="s">
        <v>5063</v>
      </c>
      <c r="B1464">
        <v>-1.28215800308099</v>
      </c>
      <c r="C1464" s="1" t="s">
        <v>27499</v>
      </c>
      <c r="D1464" t="s">
        <v>132</v>
      </c>
    </row>
    <row r="1465" spans="1:4" x14ac:dyDescent="0.15">
      <c r="A1465" t="s">
        <v>6877</v>
      </c>
      <c r="B1465">
        <v>-1.2822229591030301</v>
      </c>
      <c r="C1465" s="1" t="s">
        <v>27500</v>
      </c>
      <c r="D1465" t="s">
        <v>132</v>
      </c>
    </row>
    <row r="1466" spans="1:4" x14ac:dyDescent="0.15">
      <c r="A1466" t="s">
        <v>27501</v>
      </c>
      <c r="B1466">
        <v>-1.2826106073654899</v>
      </c>
      <c r="C1466" s="1" t="s">
        <v>27502</v>
      </c>
      <c r="D1466" t="s">
        <v>132</v>
      </c>
    </row>
    <row r="1467" spans="1:4" x14ac:dyDescent="0.15">
      <c r="A1467" t="s">
        <v>9681</v>
      </c>
      <c r="B1467">
        <v>-1.2828103190136999</v>
      </c>
      <c r="C1467" s="1" t="s">
        <v>27503</v>
      </c>
      <c r="D1467" t="s">
        <v>132</v>
      </c>
    </row>
    <row r="1468" spans="1:4" x14ac:dyDescent="0.15">
      <c r="A1468" t="s">
        <v>1011</v>
      </c>
      <c r="B1468">
        <v>-1.2831681407287501</v>
      </c>
      <c r="C1468" s="1" t="s">
        <v>27504</v>
      </c>
      <c r="D1468" t="s">
        <v>132</v>
      </c>
    </row>
    <row r="1469" spans="1:4" x14ac:dyDescent="0.15">
      <c r="A1469" t="s">
        <v>27505</v>
      </c>
      <c r="B1469">
        <v>-1.28449328198127</v>
      </c>
      <c r="C1469" s="1" t="s">
        <v>27506</v>
      </c>
      <c r="D1469" t="s">
        <v>132</v>
      </c>
    </row>
    <row r="1470" spans="1:4" x14ac:dyDescent="0.15">
      <c r="A1470" t="s">
        <v>2914</v>
      </c>
      <c r="B1470">
        <v>-1.2848091819168601</v>
      </c>
      <c r="C1470" s="1" t="s">
        <v>27507</v>
      </c>
      <c r="D1470" t="s">
        <v>132</v>
      </c>
    </row>
    <row r="1471" spans="1:4" x14ac:dyDescent="0.15">
      <c r="A1471" t="s">
        <v>8104</v>
      </c>
      <c r="B1471">
        <v>-1.2860982720199601</v>
      </c>
      <c r="C1471" s="1" t="s">
        <v>27508</v>
      </c>
      <c r="D1471" t="s">
        <v>132</v>
      </c>
    </row>
    <row r="1472" spans="1:4" x14ac:dyDescent="0.15">
      <c r="A1472" t="s">
        <v>6601</v>
      </c>
      <c r="B1472">
        <v>-1.2863315993744</v>
      </c>
      <c r="C1472" s="1" t="s">
        <v>27509</v>
      </c>
      <c r="D1472" t="s">
        <v>132</v>
      </c>
    </row>
    <row r="1473" spans="1:4" x14ac:dyDescent="0.15">
      <c r="A1473" t="s">
        <v>5025</v>
      </c>
      <c r="B1473">
        <v>-1.28707609276951</v>
      </c>
      <c r="C1473" s="1" t="s">
        <v>27510</v>
      </c>
      <c r="D1473" t="s">
        <v>132</v>
      </c>
    </row>
    <row r="1474" spans="1:4" x14ac:dyDescent="0.15">
      <c r="A1474" t="s">
        <v>8316</v>
      </c>
      <c r="B1474">
        <v>-1.2873116917463301</v>
      </c>
      <c r="C1474" s="1" t="s">
        <v>27511</v>
      </c>
      <c r="D1474" t="s">
        <v>132</v>
      </c>
    </row>
    <row r="1475" spans="1:4" x14ac:dyDescent="0.15">
      <c r="A1475" t="s">
        <v>14988</v>
      </c>
      <c r="B1475">
        <v>-1.2887989865391001</v>
      </c>
      <c r="C1475" s="1" t="s">
        <v>27512</v>
      </c>
      <c r="D1475" t="s">
        <v>132</v>
      </c>
    </row>
    <row r="1476" spans="1:4" x14ac:dyDescent="0.15">
      <c r="A1476" t="s">
        <v>247</v>
      </c>
      <c r="B1476">
        <v>-1.2891783507133101</v>
      </c>
      <c r="C1476" s="1" t="s">
        <v>27513</v>
      </c>
      <c r="D1476" t="s">
        <v>132</v>
      </c>
    </row>
    <row r="1477" spans="1:4" x14ac:dyDescent="0.15">
      <c r="A1477" t="s">
        <v>27514</v>
      </c>
      <c r="B1477">
        <v>-1.2892339500824299</v>
      </c>
      <c r="C1477" s="1" t="s">
        <v>27515</v>
      </c>
      <c r="D1477" t="s">
        <v>132</v>
      </c>
    </row>
    <row r="1478" spans="1:4" x14ac:dyDescent="0.15">
      <c r="A1478" t="s">
        <v>6480</v>
      </c>
      <c r="B1478">
        <v>-1.28947419319191</v>
      </c>
      <c r="C1478" s="1" t="s">
        <v>27516</v>
      </c>
      <c r="D1478" t="s">
        <v>132</v>
      </c>
    </row>
    <row r="1479" spans="1:4" x14ac:dyDescent="0.15">
      <c r="A1479" t="s">
        <v>27517</v>
      </c>
      <c r="B1479">
        <v>-1.2902232874696</v>
      </c>
      <c r="C1479" s="1" t="s">
        <v>27518</v>
      </c>
      <c r="D1479" t="s">
        <v>132</v>
      </c>
    </row>
    <row r="1480" spans="1:4" x14ac:dyDescent="0.15">
      <c r="A1480" t="s">
        <v>2091</v>
      </c>
      <c r="B1480">
        <v>-1.29028454348379</v>
      </c>
      <c r="C1480" s="1" t="s">
        <v>27519</v>
      </c>
      <c r="D1480" t="s">
        <v>132</v>
      </c>
    </row>
    <row r="1481" spans="1:4" x14ac:dyDescent="0.15">
      <c r="A1481" t="s">
        <v>1489</v>
      </c>
      <c r="B1481">
        <v>-1.2908498149496399</v>
      </c>
      <c r="C1481" s="1" t="s">
        <v>27520</v>
      </c>
      <c r="D1481" t="s">
        <v>132</v>
      </c>
    </row>
    <row r="1482" spans="1:4" x14ac:dyDescent="0.15">
      <c r="A1482" t="s">
        <v>27521</v>
      </c>
      <c r="B1482">
        <v>-1.2909021205532001</v>
      </c>
      <c r="C1482" s="1" t="s">
        <v>27522</v>
      </c>
      <c r="D1482" t="s">
        <v>132</v>
      </c>
    </row>
    <row r="1483" spans="1:4" x14ac:dyDescent="0.15">
      <c r="A1483" t="s">
        <v>1748</v>
      </c>
      <c r="B1483">
        <v>-1.2911393124772099</v>
      </c>
      <c r="C1483" s="1" t="s">
        <v>27523</v>
      </c>
      <c r="D1483" t="s">
        <v>132</v>
      </c>
    </row>
    <row r="1484" spans="1:4" x14ac:dyDescent="0.15">
      <c r="A1484" t="s">
        <v>731</v>
      </c>
      <c r="B1484">
        <v>-1.2922853517942701</v>
      </c>
      <c r="C1484" s="1" t="s">
        <v>27524</v>
      </c>
      <c r="D1484" t="s">
        <v>132</v>
      </c>
    </row>
    <row r="1485" spans="1:4" x14ac:dyDescent="0.15">
      <c r="A1485" t="s">
        <v>10239</v>
      </c>
      <c r="B1485">
        <v>-1.2923338345809099</v>
      </c>
      <c r="C1485" s="1" t="s">
        <v>27525</v>
      </c>
      <c r="D1485" t="s">
        <v>132</v>
      </c>
    </row>
    <row r="1486" spans="1:4" x14ac:dyDescent="0.15">
      <c r="A1486" t="s">
        <v>27526</v>
      </c>
      <c r="B1486">
        <v>-1.2923565010729099</v>
      </c>
      <c r="C1486" s="1" t="s">
        <v>27527</v>
      </c>
      <c r="D1486" t="s">
        <v>132</v>
      </c>
    </row>
    <row r="1487" spans="1:4" x14ac:dyDescent="0.15">
      <c r="A1487" t="s">
        <v>27528</v>
      </c>
      <c r="B1487">
        <v>-1.29247640248021</v>
      </c>
      <c r="C1487" s="1" t="s">
        <v>27529</v>
      </c>
      <c r="D1487" t="s">
        <v>132</v>
      </c>
    </row>
    <row r="1488" spans="1:4" x14ac:dyDescent="0.15">
      <c r="A1488" t="s">
        <v>27530</v>
      </c>
      <c r="B1488">
        <v>-1.2926004188589599</v>
      </c>
      <c r="C1488" s="1" t="s">
        <v>27531</v>
      </c>
      <c r="D1488" t="s">
        <v>132</v>
      </c>
    </row>
    <row r="1489" spans="1:4" x14ac:dyDescent="0.15">
      <c r="A1489" t="s">
        <v>6309</v>
      </c>
      <c r="B1489">
        <v>-1.2926259432701099</v>
      </c>
      <c r="C1489" s="1" t="s">
        <v>27532</v>
      </c>
      <c r="D1489" t="s">
        <v>132</v>
      </c>
    </row>
    <row r="1490" spans="1:4" x14ac:dyDescent="0.15">
      <c r="A1490" t="s">
        <v>8474</v>
      </c>
      <c r="B1490">
        <v>-1.29498379819817</v>
      </c>
      <c r="C1490" s="1" t="s">
        <v>27533</v>
      </c>
      <c r="D1490" t="s">
        <v>132</v>
      </c>
    </row>
    <row r="1491" spans="1:4" x14ac:dyDescent="0.15">
      <c r="A1491" t="s">
        <v>14771</v>
      </c>
      <c r="B1491">
        <v>-1.2953073143267599</v>
      </c>
      <c r="C1491" s="1" t="s">
        <v>27534</v>
      </c>
      <c r="D1491" t="s">
        <v>132</v>
      </c>
    </row>
    <row r="1492" spans="1:4" x14ac:dyDescent="0.15">
      <c r="A1492" t="s">
        <v>14229</v>
      </c>
      <c r="B1492">
        <v>-1.2960557141305</v>
      </c>
      <c r="C1492" s="1" t="s">
        <v>27535</v>
      </c>
      <c r="D1492" t="s">
        <v>132</v>
      </c>
    </row>
    <row r="1493" spans="1:4" x14ac:dyDescent="0.15">
      <c r="A1493" t="s">
        <v>13953</v>
      </c>
      <c r="B1493">
        <v>-1.29770202223584</v>
      </c>
      <c r="C1493" s="1" t="s">
        <v>27536</v>
      </c>
      <c r="D1493" t="s">
        <v>132</v>
      </c>
    </row>
    <row r="1494" spans="1:4" x14ac:dyDescent="0.15">
      <c r="A1494" t="s">
        <v>27537</v>
      </c>
      <c r="B1494">
        <v>-1.2980007028348901</v>
      </c>
      <c r="C1494" s="1" t="s">
        <v>27538</v>
      </c>
      <c r="D1494" t="s">
        <v>132</v>
      </c>
    </row>
    <row r="1495" spans="1:4" x14ac:dyDescent="0.15">
      <c r="A1495" t="s">
        <v>27539</v>
      </c>
      <c r="B1495">
        <v>-1.2983994451504299</v>
      </c>
      <c r="C1495" s="1" t="s">
        <v>27540</v>
      </c>
      <c r="D1495" t="s">
        <v>132</v>
      </c>
    </row>
    <row r="1496" spans="1:4" x14ac:dyDescent="0.15">
      <c r="A1496" t="s">
        <v>8878</v>
      </c>
      <c r="B1496">
        <v>-1.30035066939472</v>
      </c>
      <c r="C1496" s="1" t="s">
        <v>27541</v>
      </c>
      <c r="D1496" t="s">
        <v>132</v>
      </c>
    </row>
    <row r="1497" spans="1:4" x14ac:dyDescent="0.15">
      <c r="A1497" t="s">
        <v>27542</v>
      </c>
      <c r="B1497">
        <v>-1.3012881659294999</v>
      </c>
      <c r="C1497" s="1" t="s">
        <v>27543</v>
      </c>
      <c r="D1497" t="s">
        <v>132</v>
      </c>
    </row>
    <row r="1498" spans="1:4" x14ac:dyDescent="0.15">
      <c r="A1498" t="s">
        <v>6294</v>
      </c>
      <c r="B1498">
        <v>-1.3017877504184301</v>
      </c>
      <c r="C1498" s="1" t="s">
        <v>27544</v>
      </c>
      <c r="D1498" t="s">
        <v>132</v>
      </c>
    </row>
    <row r="1499" spans="1:4" x14ac:dyDescent="0.15">
      <c r="A1499" t="s">
        <v>8152</v>
      </c>
      <c r="B1499">
        <v>-1.30318200571905</v>
      </c>
      <c r="C1499" s="1" t="s">
        <v>27545</v>
      </c>
      <c r="D1499" t="s">
        <v>132</v>
      </c>
    </row>
    <row r="1500" spans="1:4" x14ac:dyDescent="0.15">
      <c r="A1500" t="s">
        <v>14996</v>
      </c>
      <c r="B1500">
        <v>-1.3064509455906299</v>
      </c>
      <c r="C1500" s="1" t="s">
        <v>27546</v>
      </c>
      <c r="D1500" t="s">
        <v>132</v>
      </c>
    </row>
    <row r="1501" spans="1:4" x14ac:dyDescent="0.15">
      <c r="A1501" t="s">
        <v>27547</v>
      </c>
      <c r="B1501">
        <v>-1.30672870735835</v>
      </c>
      <c r="C1501" s="1" t="s">
        <v>27548</v>
      </c>
      <c r="D1501" t="s">
        <v>132</v>
      </c>
    </row>
    <row r="1502" spans="1:4" x14ac:dyDescent="0.15">
      <c r="A1502" t="s">
        <v>8775</v>
      </c>
      <c r="B1502">
        <v>-1.3067765472583199</v>
      </c>
      <c r="C1502" s="1" t="s">
        <v>27549</v>
      </c>
      <c r="D1502" t="s">
        <v>132</v>
      </c>
    </row>
    <row r="1503" spans="1:4" x14ac:dyDescent="0.15">
      <c r="A1503" t="s">
        <v>27550</v>
      </c>
      <c r="B1503">
        <v>-1.30679423023743</v>
      </c>
      <c r="C1503" s="1" t="s">
        <v>27551</v>
      </c>
      <c r="D1503" t="s">
        <v>132</v>
      </c>
    </row>
    <row r="1504" spans="1:4" x14ac:dyDescent="0.15">
      <c r="A1504" t="s">
        <v>27552</v>
      </c>
      <c r="B1504">
        <v>-1.3075865623605001</v>
      </c>
      <c r="C1504" s="1" t="s">
        <v>27553</v>
      </c>
      <c r="D1504" t="s">
        <v>132</v>
      </c>
    </row>
    <row r="1505" spans="1:4" x14ac:dyDescent="0.15">
      <c r="A1505" t="s">
        <v>27554</v>
      </c>
      <c r="B1505">
        <v>-1.3092886060361499</v>
      </c>
      <c r="C1505" s="1" t="s">
        <v>27555</v>
      </c>
      <c r="D1505" t="s">
        <v>132</v>
      </c>
    </row>
    <row r="1506" spans="1:4" x14ac:dyDescent="0.15">
      <c r="A1506" t="s">
        <v>27556</v>
      </c>
      <c r="B1506">
        <v>-1.3105828574488501</v>
      </c>
      <c r="C1506" s="1" t="s">
        <v>27557</v>
      </c>
      <c r="D1506" t="s">
        <v>132</v>
      </c>
    </row>
    <row r="1507" spans="1:4" x14ac:dyDescent="0.15">
      <c r="A1507" t="s">
        <v>1056</v>
      </c>
      <c r="B1507">
        <v>-1.3108143538688</v>
      </c>
      <c r="C1507" s="1" t="s">
        <v>27558</v>
      </c>
      <c r="D1507" t="s">
        <v>132</v>
      </c>
    </row>
    <row r="1508" spans="1:4" x14ac:dyDescent="0.15">
      <c r="A1508" t="s">
        <v>27559</v>
      </c>
      <c r="B1508">
        <v>-1.3130484866488099</v>
      </c>
      <c r="C1508" s="1" t="s">
        <v>27560</v>
      </c>
      <c r="D1508" t="s">
        <v>132</v>
      </c>
    </row>
    <row r="1509" spans="1:4" x14ac:dyDescent="0.15">
      <c r="A1509" t="s">
        <v>8836</v>
      </c>
      <c r="B1509">
        <v>-1.31346697936557</v>
      </c>
      <c r="C1509" s="1" t="s">
        <v>27561</v>
      </c>
      <c r="D1509" t="s">
        <v>132</v>
      </c>
    </row>
    <row r="1510" spans="1:4" x14ac:dyDescent="0.15">
      <c r="A1510" t="s">
        <v>2366</v>
      </c>
      <c r="B1510">
        <v>-1.3135231440309401</v>
      </c>
      <c r="C1510" s="1" t="s">
        <v>27562</v>
      </c>
      <c r="D1510" t="s">
        <v>132</v>
      </c>
    </row>
    <row r="1511" spans="1:4" x14ac:dyDescent="0.15">
      <c r="A1511" t="s">
        <v>27563</v>
      </c>
      <c r="B1511">
        <v>-1.3157746101579899</v>
      </c>
      <c r="C1511" s="1" t="s">
        <v>27564</v>
      </c>
      <c r="D1511" t="s">
        <v>132</v>
      </c>
    </row>
    <row r="1512" spans="1:4" x14ac:dyDescent="0.15">
      <c r="A1512" t="s">
        <v>27565</v>
      </c>
      <c r="B1512">
        <v>-1.3165319659266601</v>
      </c>
      <c r="C1512" s="1" t="s">
        <v>27566</v>
      </c>
      <c r="D1512" t="s">
        <v>132</v>
      </c>
    </row>
    <row r="1513" spans="1:4" x14ac:dyDescent="0.15">
      <c r="A1513" t="s">
        <v>22466</v>
      </c>
      <c r="B1513">
        <v>-1.31798484454493</v>
      </c>
      <c r="C1513" s="1" t="s">
        <v>27567</v>
      </c>
      <c r="D1513" t="s">
        <v>132</v>
      </c>
    </row>
    <row r="1514" spans="1:4" x14ac:dyDescent="0.15">
      <c r="A1514" t="s">
        <v>27568</v>
      </c>
      <c r="B1514">
        <v>-1.3181609311315501</v>
      </c>
      <c r="C1514" s="1" t="s">
        <v>27569</v>
      </c>
      <c r="D1514" t="s">
        <v>132</v>
      </c>
    </row>
    <row r="1515" spans="1:4" x14ac:dyDescent="0.15">
      <c r="A1515" t="s">
        <v>453</v>
      </c>
      <c r="B1515">
        <v>-1.3201152451024101</v>
      </c>
      <c r="C1515" s="1" t="s">
        <v>27570</v>
      </c>
      <c r="D1515" t="s">
        <v>132</v>
      </c>
    </row>
    <row r="1516" spans="1:4" x14ac:dyDescent="0.15">
      <c r="A1516" t="s">
        <v>27571</v>
      </c>
      <c r="B1516">
        <v>-1.3221535742072299</v>
      </c>
      <c r="C1516" s="1" t="s">
        <v>27572</v>
      </c>
      <c r="D1516" t="s">
        <v>132</v>
      </c>
    </row>
    <row r="1517" spans="1:4" x14ac:dyDescent="0.15">
      <c r="A1517" t="s">
        <v>27573</v>
      </c>
      <c r="B1517">
        <v>-1.32525340053868</v>
      </c>
      <c r="C1517" s="1" t="s">
        <v>27574</v>
      </c>
      <c r="D1517" t="s">
        <v>132</v>
      </c>
    </row>
    <row r="1518" spans="1:4" x14ac:dyDescent="0.15">
      <c r="A1518" t="s">
        <v>24049</v>
      </c>
      <c r="B1518">
        <v>-1.3252931032475299</v>
      </c>
      <c r="C1518" s="1" t="s">
        <v>27575</v>
      </c>
      <c r="D1518" t="s">
        <v>132</v>
      </c>
    </row>
    <row r="1519" spans="1:4" x14ac:dyDescent="0.15">
      <c r="A1519" t="s">
        <v>23838</v>
      </c>
      <c r="B1519">
        <v>-1.32600988626172</v>
      </c>
      <c r="C1519" s="1" t="s">
        <v>27576</v>
      </c>
      <c r="D1519" t="s">
        <v>132</v>
      </c>
    </row>
    <row r="1520" spans="1:4" x14ac:dyDescent="0.15">
      <c r="A1520" t="s">
        <v>9538</v>
      </c>
      <c r="B1520">
        <v>-1.32717278156147</v>
      </c>
      <c r="C1520" s="1" t="s">
        <v>27577</v>
      </c>
      <c r="D1520" t="s">
        <v>132</v>
      </c>
    </row>
    <row r="1521" spans="1:4" x14ac:dyDescent="0.15">
      <c r="A1521" t="s">
        <v>27578</v>
      </c>
      <c r="B1521">
        <v>-1.32759087111995</v>
      </c>
      <c r="C1521" s="1" t="s">
        <v>27579</v>
      </c>
      <c r="D1521" t="s">
        <v>132</v>
      </c>
    </row>
    <row r="1522" spans="1:4" x14ac:dyDescent="0.15">
      <c r="A1522" t="s">
        <v>2669</v>
      </c>
      <c r="B1522">
        <v>-1.3285184052644401</v>
      </c>
      <c r="C1522" s="1" t="s">
        <v>27580</v>
      </c>
      <c r="D1522" t="s">
        <v>132</v>
      </c>
    </row>
    <row r="1523" spans="1:4" x14ac:dyDescent="0.15">
      <c r="A1523" t="s">
        <v>27581</v>
      </c>
      <c r="B1523">
        <v>-1.32919037835677</v>
      </c>
      <c r="C1523" s="1" t="s">
        <v>27582</v>
      </c>
      <c r="D1523" t="s">
        <v>132</v>
      </c>
    </row>
    <row r="1524" spans="1:4" x14ac:dyDescent="0.15">
      <c r="A1524" t="s">
        <v>9671</v>
      </c>
      <c r="B1524">
        <v>-1.32963043633972</v>
      </c>
      <c r="C1524" s="1" t="s">
        <v>27583</v>
      </c>
      <c r="D1524" t="s">
        <v>132</v>
      </c>
    </row>
    <row r="1525" spans="1:4" x14ac:dyDescent="0.15">
      <c r="A1525" t="s">
        <v>1133</v>
      </c>
      <c r="B1525">
        <v>-1.32987414949102</v>
      </c>
      <c r="C1525" s="1" t="s">
        <v>27584</v>
      </c>
      <c r="D1525" t="s">
        <v>132</v>
      </c>
    </row>
    <row r="1526" spans="1:4" x14ac:dyDescent="0.15">
      <c r="A1526" t="s">
        <v>8690</v>
      </c>
      <c r="B1526">
        <v>-1.32998312339345</v>
      </c>
      <c r="C1526" s="1" t="s">
        <v>27585</v>
      </c>
      <c r="D1526" t="s">
        <v>132</v>
      </c>
    </row>
    <row r="1527" spans="1:4" x14ac:dyDescent="0.15">
      <c r="A1527" t="s">
        <v>17297</v>
      </c>
      <c r="B1527">
        <v>-1.3310817389457299</v>
      </c>
      <c r="C1527" s="1" t="s">
        <v>27586</v>
      </c>
      <c r="D1527" t="s">
        <v>132</v>
      </c>
    </row>
    <row r="1528" spans="1:4" x14ac:dyDescent="0.15">
      <c r="A1528" t="s">
        <v>27587</v>
      </c>
      <c r="B1528">
        <v>-1.3326381790963899</v>
      </c>
      <c r="C1528" s="1" t="s">
        <v>27588</v>
      </c>
      <c r="D1528" t="s">
        <v>132</v>
      </c>
    </row>
    <row r="1529" spans="1:4" x14ac:dyDescent="0.15">
      <c r="A1529" t="s">
        <v>14903</v>
      </c>
      <c r="B1529">
        <v>-1.3341111110222901</v>
      </c>
      <c r="C1529" s="1" t="s">
        <v>27589</v>
      </c>
      <c r="D1529" t="s">
        <v>132</v>
      </c>
    </row>
    <row r="1530" spans="1:4" x14ac:dyDescent="0.15">
      <c r="A1530" t="s">
        <v>2567</v>
      </c>
      <c r="B1530">
        <v>-1.3344854996296101</v>
      </c>
      <c r="C1530" s="1" t="s">
        <v>27590</v>
      </c>
      <c r="D1530" t="s">
        <v>132</v>
      </c>
    </row>
    <row r="1531" spans="1:4" x14ac:dyDescent="0.15">
      <c r="A1531" t="s">
        <v>10503</v>
      </c>
      <c r="B1531">
        <v>-1.3355677674614499</v>
      </c>
      <c r="C1531" s="1" t="s">
        <v>27591</v>
      </c>
      <c r="D1531" t="s">
        <v>132</v>
      </c>
    </row>
    <row r="1532" spans="1:4" x14ac:dyDescent="0.15">
      <c r="A1532" t="s">
        <v>27592</v>
      </c>
      <c r="B1532">
        <v>-1.3367945333058899</v>
      </c>
      <c r="C1532" s="1" t="s">
        <v>27593</v>
      </c>
      <c r="D1532" t="s">
        <v>132</v>
      </c>
    </row>
    <row r="1533" spans="1:4" x14ac:dyDescent="0.15">
      <c r="A1533" t="s">
        <v>12539</v>
      </c>
      <c r="B1533">
        <v>-1.33839852834611</v>
      </c>
      <c r="C1533" s="1" t="s">
        <v>27594</v>
      </c>
      <c r="D1533" t="s">
        <v>132</v>
      </c>
    </row>
    <row r="1534" spans="1:4" x14ac:dyDescent="0.15">
      <c r="A1534" t="s">
        <v>411</v>
      </c>
      <c r="B1534">
        <v>-1.3398975791571499</v>
      </c>
      <c r="C1534" s="1" t="s">
        <v>27595</v>
      </c>
      <c r="D1534" t="s">
        <v>132</v>
      </c>
    </row>
    <row r="1535" spans="1:4" x14ac:dyDescent="0.15">
      <c r="A1535" t="s">
        <v>6049</v>
      </c>
      <c r="B1535">
        <v>-1.3417072377552299</v>
      </c>
      <c r="C1535" s="1" t="s">
        <v>27596</v>
      </c>
      <c r="D1535" t="s">
        <v>132</v>
      </c>
    </row>
    <row r="1536" spans="1:4" x14ac:dyDescent="0.15">
      <c r="A1536" t="s">
        <v>1142</v>
      </c>
      <c r="B1536">
        <v>-1.34315917728998</v>
      </c>
      <c r="C1536" s="1" t="s">
        <v>27597</v>
      </c>
      <c r="D1536" t="s">
        <v>132</v>
      </c>
    </row>
    <row r="1537" spans="1:4" x14ac:dyDescent="0.15">
      <c r="A1537" t="s">
        <v>15562</v>
      </c>
      <c r="B1537">
        <v>-1.3443069631742399</v>
      </c>
      <c r="C1537" s="1" t="s">
        <v>27598</v>
      </c>
      <c r="D1537" t="s">
        <v>132</v>
      </c>
    </row>
    <row r="1538" spans="1:4" x14ac:dyDescent="0.15">
      <c r="A1538" t="s">
        <v>27599</v>
      </c>
      <c r="B1538">
        <v>-1.3453929544295999</v>
      </c>
      <c r="C1538" s="1" t="s">
        <v>27600</v>
      </c>
      <c r="D1538" t="s">
        <v>132</v>
      </c>
    </row>
    <row r="1539" spans="1:4" x14ac:dyDescent="0.15">
      <c r="A1539" t="s">
        <v>27601</v>
      </c>
      <c r="B1539">
        <v>-1.3459500767767301</v>
      </c>
      <c r="C1539" s="1" t="s">
        <v>27602</v>
      </c>
      <c r="D1539" t="s">
        <v>132</v>
      </c>
    </row>
    <row r="1540" spans="1:4" x14ac:dyDescent="0.15">
      <c r="A1540" t="s">
        <v>1614</v>
      </c>
      <c r="B1540">
        <v>-1.34799001589749</v>
      </c>
      <c r="C1540" s="1" t="s">
        <v>27603</v>
      </c>
      <c r="D1540" t="s">
        <v>132</v>
      </c>
    </row>
    <row r="1541" spans="1:4" x14ac:dyDescent="0.15">
      <c r="A1541" t="s">
        <v>1103</v>
      </c>
      <c r="B1541">
        <v>-1.34879081965165</v>
      </c>
      <c r="C1541" s="1" t="s">
        <v>27604</v>
      </c>
      <c r="D1541" t="s">
        <v>132</v>
      </c>
    </row>
    <row r="1542" spans="1:4" x14ac:dyDescent="0.15">
      <c r="A1542" t="s">
        <v>14418</v>
      </c>
      <c r="B1542">
        <v>-1.3521510778485599</v>
      </c>
      <c r="C1542" s="1" t="s">
        <v>27605</v>
      </c>
      <c r="D1542" t="s">
        <v>132</v>
      </c>
    </row>
    <row r="1543" spans="1:4" x14ac:dyDescent="0.15">
      <c r="A1543" t="s">
        <v>11155</v>
      </c>
      <c r="B1543">
        <v>-1.3525984696953499</v>
      </c>
      <c r="C1543" s="1" t="s">
        <v>27606</v>
      </c>
      <c r="D1543" t="s">
        <v>132</v>
      </c>
    </row>
    <row r="1544" spans="1:4" x14ac:dyDescent="0.15">
      <c r="A1544" t="s">
        <v>27607</v>
      </c>
      <c r="B1544">
        <v>-1.35272504264771</v>
      </c>
      <c r="C1544" s="1" t="s">
        <v>27608</v>
      </c>
      <c r="D1544" t="s">
        <v>132</v>
      </c>
    </row>
    <row r="1545" spans="1:4" x14ac:dyDescent="0.15">
      <c r="A1545" t="s">
        <v>27609</v>
      </c>
      <c r="B1545">
        <v>-1.3536827264737601</v>
      </c>
      <c r="C1545" s="1" t="s">
        <v>27610</v>
      </c>
      <c r="D1545" t="s">
        <v>132</v>
      </c>
    </row>
    <row r="1546" spans="1:4" x14ac:dyDescent="0.15">
      <c r="A1546" t="s">
        <v>22858</v>
      </c>
      <c r="B1546">
        <v>-1.35512856117568</v>
      </c>
      <c r="C1546" s="1" t="s">
        <v>27611</v>
      </c>
      <c r="D1546" t="s">
        <v>132</v>
      </c>
    </row>
    <row r="1547" spans="1:4" x14ac:dyDescent="0.15">
      <c r="A1547" t="s">
        <v>27612</v>
      </c>
      <c r="B1547">
        <v>-1.3563259923741899</v>
      </c>
      <c r="C1547" s="1" t="s">
        <v>27613</v>
      </c>
      <c r="D1547" t="s">
        <v>132</v>
      </c>
    </row>
    <row r="1548" spans="1:4" x14ac:dyDescent="0.15">
      <c r="A1548" t="s">
        <v>2513</v>
      </c>
      <c r="B1548">
        <v>-1.35648408976928</v>
      </c>
      <c r="C1548" s="1" t="s">
        <v>27614</v>
      </c>
      <c r="D1548" t="s">
        <v>132</v>
      </c>
    </row>
    <row r="1549" spans="1:4" x14ac:dyDescent="0.15">
      <c r="A1549" t="s">
        <v>27615</v>
      </c>
      <c r="B1549">
        <v>-1.3572730294419399</v>
      </c>
      <c r="C1549" s="1" t="s">
        <v>27616</v>
      </c>
      <c r="D1549" t="s">
        <v>132</v>
      </c>
    </row>
    <row r="1550" spans="1:4" x14ac:dyDescent="0.15">
      <c r="A1550" t="s">
        <v>2813</v>
      </c>
      <c r="B1550">
        <v>-1.35750905938654</v>
      </c>
      <c r="C1550" s="1" t="s">
        <v>27617</v>
      </c>
      <c r="D1550" t="s">
        <v>132</v>
      </c>
    </row>
    <row r="1551" spans="1:4" x14ac:dyDescent="0.15">
      <c r="A1551" t="s">
        <v>716</v>
      </c>
      <c r="B1551">
        <v>-1.35957368615234</v>
      </c>
      <c r="C1551" s="1" t="s">
        <v>27618</v>
      </c>
      <c r="D1551" t="s">
        <v>132</v>
      </c>
    </row>
    <row r="1552" spans="1:4" x14ac:dyDescent="0.15">
      <c r="A1552" t="s">
        <v>23385</v>
      </c>
      <c r="B1552">
        <v>-1.36148904346386</v>
      </c>
      <c r="C1552" s="1" t="s">
        <v>27619</v>
      </c>
      <c r="D1552" t="s">
        <v>132</v>
      </c>
    </row>
    <row r="1553" spans="1:4" x14ac:dyDescent="0.15">
      <c r="A1553" t="s">
        <v>27620</v>
      </c>
      <c r="B1553">
        <v>-1.36541458352275</v>
      </c>
      <c r="C1553" s="1" t="s">
        <v>27621</v>
      </c>
      <c r="D1553" t="s">
        <v>132</v>
      </c>
    </row>
    <row r="1554" spans="1:4" x14ac:dyDescent="0.15">
      <c r="A1554" t="s">
        <v>6580</v>
      </c>
      <c r="B1554">
        <v>-1.36605142063314</v>
      </c>
      <c r="C1554" s="1" t="s">
        <v>27622</v>
      </c>
      <c r="D1554" t="s">
        <v>132</v>
      </c>
    </row>
    <row r="1555" spans="1:4" x14ac:dyDescent="0.15">
      <c r="A1555" t="s">
        <v>27623</v>
      </c>
      <c r="B1555">
        <v>-1.3666008451999601</v>
      </c>
      <c r="C1555" s="1" t="s">
        <v>27624</v>
      </c>
      <c r="D1555" t="s">
        <v>132</v>
      </c>
    </row>
    <row r="1556" spans="1:4" x14ac:dyDescent="0.15">
      <c r="A1556" t="s">
        <v>11509</v>
      </c>
      <c r="B1556">
        <v>-1.3670948424079801</v>
      </c>
      <c r="C1556" s="1" t="s">
        <v>27625</v>
      </c>
      <c r="D1556" t="s">
        <v>132</v>
      </c>
    </row>
    <row r="1557" spans="1:4" x14ac:dyDescent="0.15">
      <c r="A1557" t="s">
        <v>27626</v>
      </c>
      <c r="B1557">
        <v>-1.3686848440396</v>
      </c>
      <c r="C1557" s="1" t="s">
        <v>27627</v>
      </c>
      <c r="D1557" t="s">
        <v>132</v>
      </c>
    </row>
    <row r="1558" spans="1:4" x14ac:dyDescent="0.15">
      <c r="A1558" t="s">
        <v>5385</v>
      </c>
      <c r="B1558">
        <v>-1.36939650429426</v>
      </c>
      <c r="C1558" s="1" t="s">
        <v>27628</v>
      </c>
      <c r="D1558" t="s">
        <v>132</v>
      </c>
    </row>
    <row r="1559" spans="1:4" x14ac:dyDescent="0.15">
      <c r="A1559" t="s">
        <v>12730</v>
      </c>
      <c r="B1559">
        <v>-1.3702842820830701</v>
      </c>
      <c r="C1559" s="1" t="s">
        <v>27629</v>
      </c>
      <c r="D1559" t="s">
        <v>132</v>
      </c>
    </row>
    <row r="1560" spans="1:4" x14ac:dyDescent="0.15">
      <c r="A1560" t="s">
        <v>740</v>
      </c>
      <c r="B1560">
        <v>-1.3705940856636201</v>
      </c>
      <c r="C1560" s="1" t="s">
        <v>27630</v>
      </c>
      <c r="D1560" t="s">
        <v>132</v>
      </c>
    </row>
    <row r="1561" spans="1:4" x14ac:dyDescent="0.15">
      <c r="A1561" t="s">
        <v>674</v>
      </c>
      <c r="B1561">
        <v>-1.3707431482297401</v>
      </c>
      <c r="C1561" s="1" t="s">
        <v>27631</v>
      </c>
      <c r="D1561" t="s">
        <v>132</v>
      </c>
    </row>
    <row r="1562" spans="1:4" x14ac:dyDescent="0.15">
      <c r="A1562" t="s">
        <v>27632</v>
      </c>
      <c r="B1562">
        <v>-1.3733340548833599</v>
      </c>
      <c r="C1562" s="1" t="s">
        <v>27633</v>
      </c>
      <c r="D1562" t="s">
        <v>132</v>
      </c>
    </row>
    <row r="1563" spans="1:4" x14ac:dyDescent="0.15">
      <c r="A1563" t="s">
        <v>27634</v>
      </c>
      <c r="B1563">
        <v>-1.37354167906987</v>
      </c>
      <c r="C1563" s="1" t="s">
        <v>27635</v>
      </c>
      <c r="D1563" t="s">
        <v>132</v>
      </c>
    </row>
    <row r="1564" spans="1:4" x14ac:dyDescent="0.15">
      <c r="A1564" t="s">
        <v>14346</v>
      </c>
      <c r="B1564">
        <v>-1.3742788572318401</v>
      </c>
      <c r="C1564" s="1" t="s">
        <v>27636</v>
      </c>
      <c r="D1564" t="s">
        <v>132</v>
      </c>
    </row>
    <row r="1565" spans="1:4" x14ac:dyDescent="0.15">
      <c r="A1565" t="s">
        <v>3394</v>
      </c>
      <c r="B1565">
        <v>-1.3742802775126199</v>
      </c>
      <c r="C1565" s="1" t="s">
        <v>27637</v>
      </c>
      <c r="D1565" t="s">
        <v>132</v>
      </c>
    </row>
    <row r="1566" spans="1:4" x14ac:dyDescent="0.15">
      <c r="A1566" t="s">
        <v>27638</v>
      </c>
      <c r="B1566">
        <v>-1.37453136005132</v>
      </c>
      <c r="C1566" s="1" t="s">
        <v>27639</v>
      </c>
      <c r="D1566" t="s">
        <v>132</v>
      </c>
    </row>
    <row r="1567" spans="1:4" x14ac:dyDescent="0.15">
      <c r="A1567" t="s">
        <v>5010</v>
      </c>
      <c r="B1567">
        <v>-1.3778975341502699</v>
      </c>
      <c r="C1567" s="1" t="s">
        <v>27640</v>
      </c>
      <c r="D1567" t="s">
        <v>132</v>
      </c>
    </row>
    <row r="1568" spans="1:4" x14ac:dyDescent="0.15">
      <c r="A1568" t="s">
        <v>9584</v>
      </c>
      <c r="B1568">
        <v>-1.3783976835223399</v>
      </c>
      <c r="C1568" s="1" t="s">
        <v>27641</v>
      </c>
      <c r="D1568" t="s">
        <v>132</v>
      </c>
    </row>
    <row r="1569" spans="1:4" x14ac:dyDescent="0.15">
      <c r="A1569" t="s">
        <v>3346</v>
      </c>
      <c r="B1569">
        <v>-1.37923403536231</v>
      </c>
      <c r="C1569" s="1" t="s">
        <v>27642</v>
      </c>
      <c r="D1569" t="s">
        <v>132</v>
      </c>
    </row>
    <row r="1570" spans="1:4" x14ac:dyDescent="0.15">
      <c r="A1570" t="s">
        <v>27643</v>
      </c>
      <c r="B1570">
        <v>-1.3795262384058</v>
      </c>
      <c r="C1570" s="1" t="s">
        <v>27644</v>
      </c>
      <c r="D1570" t="s">
        <v>132</v>
      </c>
    </row>
    <row r="1571" spans="1:4" x14ac:dyDescent="0.15">
      <c r="A1571" t="s">
        <v>12666</v>
      </c>
      <c r="B1571">
        <v>-1.38251681801144</v>
      </c>
      <c r="C1571" s="1" t="s">
        <v>27645</v>
      </c>
      <c r="D1571" t="s">
        <v>132</v>
      </c>
    </row>
    <row r="1572" spans="1:4" x14ac:dyDescent="0.15">
      <c r="A1572" t="s">
        <v>18928</v>
      </c>
      <c r="B1572">
        <v>-1.3829175003392999</v>
      </c>
      <c r="C1572" s="1" t="s">
        <v>27646</v>
      </c>
      <c r="D1572" t="s">
        <v>132</v>
      </c>
    </row>
    <row r="1573" spans="1:4" x14ac:dyDescent="0.15">
      <c r="A1573" t="s">
        <v>4138</v>
      </c>
      <c r="B1573">
        <v>-1.38434665191789</v>
      </c>
      <c r="C1573" s="1" t="s">
        <v>27647</v>
      </c>
      <c r="D1573" t="s">
        <v>132</v>
      </c>
    </row>
    <row r="1574" spans="1:4" x14ac:dyDescent="0.15">
      <c r="A1574" t="s">
        <v>27648</v>
      </c>
      <c r="B1574">
        <v>-1.3857198950398999</v>
      </c>
      <c r="C1574" s="1" t="s">
        <v>27649</v>
      </c>
      <c r="D1574" t="s">
        <v>132</v>
      </c>
    </row>
    <row r="1575" spans="1:4" x14ac:dyDescent="0.15">
      <c r="A1575" t="s">
        <v>27650</v>
      </c>
      <c r="B1575">
        <v>-1.38602931777503</v>
      </c>
      <c r="C1575" s="1" t="s">
        <v>27651</v>
      </c>
      <c r="D1575" t="s">
        <v>132</v>
      </c>
    </row>
    <row r="1576" spans="1:4" x14ac:dyDescent="0.15">
      <c r="A1576" t="s">
        <v>1121</v>
      </c>
      <c r="B1576">
        <v>-1.38941465336832</v>
      </c>
      <c r="C1576" s="1" t="s">
        <v>27652</v>
      </c>
      <c r="D1576" t="s">
        <v>132</v>
      </c>
    </row>
    <row r="1577" spans="1:4" x14ac:dyDescent="0.15">
      <c r="A1577" t="s">
        <v>23968</v>
      </c>
      <c r="B1577">
        <v>-1.39031046557418</v>
      </c>
      <c r="C1577" s="1" t="s">
        <v>27653</v>
      </c>
      <c r="D1577" t="s">
        <v>132</v>
      </c>
    </row>
    <row r="1578" spans="1:4" x14ac:dyDescent="0.15">
      <c r="A1578" t="s">
        <v>4195</v>
      </c>
      <c r="B1578">
        <v>-1.39159222952234</v>
      </c>
      <c r="C1578" s="1" t="s">
        <v>27654</v>
      </c>
      <c r="D1578" t="s">
        <v>132</v>
      </c>
    </row>
    <row r="1579" spans="1:4" x14ac:dyDescent="0.15">
      <c r="A1579" t="s">
        <v>27655</v>
      </c>
      <c r="B1579">
        <v>-1.3926617586550301</v>
      </c>
      <c r="C1579" s="1" t="s">
        <v>27656</v>
      </c>
      <c r="D1579" t="s">
        <v>132</v>
      </c>
    </row>
    <row r="1580" spans="1:4" x14ac:dyDescent="0.15">
      <c r="A1580" t="s">
        <v>2133</v>
      </c>
      <c r="B1580">
        <v>-1.39353805317994</v>
      </c>
      <c r="C1580" s="1" t="s">
        <v>27657</v>
      </c>
      <c r="D1580" t="s">
        <v>132</v>
      </c>
    </row>
    <row r="1581" spans="1:4" x14ac:dyDescent="0.15">
      <c r="A1581" t="s">
        <v>27658</v>
      </c>
      <c r="B1581">
        <v>-1.3943517425577201</v>
      </c>
      <c r="C1581" s="1" t="s">
        <v>27659</v>
      </c>
      <c r="D1581" t="s">
        <v>132</v>
      </c>
    </row>
    <row r="1582" spans="1:4" x14ac:dyDescent="0.15">
      <c r="A1582" t="s">
        <v>27660</v>
      </c>
      <c r="B1582">
        <v>-1.3967110878901701</v>
      </c>
      <c r="C1582" s="1" t="s">
        <v>27661</v>
      </c>
      <c r="D1582" t="s">
        <v>132</v>
      </c>
    </row>
    <row r="1583" spans="1:4" x14ac:dyDescent="0.15">
      <c r="A1583" t="s">
        <v>15361</v>
      </c>
      <c r="B1583">
        <v>-1.3971262106679301</v>
      </c>
      <c r="C1583" s="1" t="s">
        <v>27662</v>
      </c>
      <c r="D1583" t="s">
        <v>132</v>
      </c>
    </row>
    <row r="1584" spans="1:4" x14ac:dyDescent="0.15">
      <c r="A1584" t="s">
        <v>27663</v>
      </c>
      <c r="B1584">
        <v>-1.39730559853306</v>
      </c>
      <c r="C1584" s="1" t="s">
        <v>27664</v>
      </c>
      <c r="D1584" t="s">
        <v>132</v>
      </c>
    </row>
    <row r="1585" spans="1:4" x14ac:dyDescent="0.15">
      <c r="A1585" t="s">
        <v>27665</v>
      </c>
      <c r="B1585">
        <v>-1.39816849043614</v>
      </c>
      <c r="C1585" s="1" t="s">
        <v>27666</v>
      </c>
      <c r="D1585" t="s">
        <v>132</v>
      </c>
    </row>
    <row r="1586" spans="1:4" x14ac:dyDescent="0.15">
      <c r="A1586" t="s">
        <v>27667</v>
      </c>
      <c r="B1586">
        <v>-1.39923148139521</v>
      </c>
      <c r="C1586" s="1" t="s">
        <v>27668</v>
      </c>
      <c r="D1586" t="s">
        <v>132</v>
      </c>
    </row>
    <row r="1587" spans="1:4" x14ac:dyDescent="0.15">
      <c r="A1587" t="s">
        <v>27669</v>
      </c>
      <c r="B1587">
        <v>-1.40292774245998</v>
      </c>
      <c r="C1587" s="1" t="s">
        <v>27670</v>
      </c>
      <c r="D1587" t="s">
        <v>132</v>
      </c>
    </row>
    <row r="1588" spans="1:4" x14ac:dyDescent="0.15">
      <c r="A1588" t="s">
        <v>11169</v>
      </c>
      <c r="B1588">
        <v>-1.4074195392001401</v>
      </c>
      <c r="C1588" s="1" t="s">
        <v>27671</v>
      </c>
      <c r="D1588" t="s">
        <v>132</v>
      </c>
    </row>
    <row r="1589" spans="1:4" x14ac:dyDescent="0.15">
      <c r="A1589" t="s">
        <v>20437</v>
      </c>
      <c r="B1589">
        <v>-1.4077390227928499</v>
      </c>
      <c r="C1589" s="1" t="s">
        <v>27672</v>
      </c>
      <c r="D1589" t="s">
        <v>132</v>
      </c>
    </row>
    <row r="1590" spans="1:4" x14ac:dyDescent="0.15">
      <c r="A1590" t="s">
        <v>8570</v>
      </c>
      <c r="B1590">
        <v>-1.4093931250979801</v>
      </c>
      <c r="C1590" s="1" t="s">
        <v>27673</v>
      </c>
      <c r="D1590" t="s">
        <v>132</v>
      </c>
    </row>
    <row r="1591" spans="1:4" x14ac:dyDescent="0.15">
      <c r="A1591" t="s">
        <v>17840</v>
      </c>
      <c r="B1591">
        <v>-1.40947945862987</v>
      </c>
      <c r="C1591" s="1" t="s">
        <v>27674</v>
      </c>
      <c r="D1591" t="s">
        <v>132</v>
      </c>
    </row>
    <row r="1592" spans="1:4" x14ac:dyDescent="0.15">
      <c r="A1592" t="s">
        <v>147</v>
      </c>
      <c r="B1592">
        <v>-1.4095962124963901</v>
      </c>
      <c r="C1592" s="1" t="s">
        <v>27675</v>
      </c>
      <c r="D1592" t="s">
        <v>132</v>
      </c>
    </row>
    <row r="1593" spans="1:4" x14ac:dyDescent="0.15">
      <c r="A1593" t="s">
        <v>20407</v>
      </c>
      <c r="B1593">
        <v>-1.4099742975045699</v>
      </c>
      <c r="C1593" s="1" t="s">
        <v>27676</v>
      </c>
      <c r="D1593" t="s">
        <v>132</v>
      </c>
    </row>
    <row r="1594" spans="1:4" x14ac:dyDescent="0.15">
      <c r="A1594" t="s">
        <v>5072</v>
      </c>
      <c r="B1594">
        <v>-1.4102604619017201</v>
      </c>
      <c r="C1594" s="1" t="s">
        <v>27677</v>
      </c>
      <c r="D1594" t="s">
        <v>132</v>
      </c>
    </row>
    <row r="1595" spans="1:4" x14ac:dyDescent="0.15">
      <c r="A1595" t="s">
        <v>629</v>
      </c>
      <c r="B1595">
        <v>-1.4104477547966101</v>
      </c>
      <c r="C1595" s="1" t="s">
        <v>27678</v>
      </c>
      <c r="D1595" t="s">
        <v>132</v>
      </c>
    </row>
    <row r="1596" spans="1:4" x14ac:dyDescent="0.15">
      <c r="A1596" t="s">
        <v>21531</v>
      </c>
      <c r="B1596">
        <v>-1.4111564003188699</v>
      </c>
      <c r="C1596" s="1" t="s">
        <v>27679</v>
      </c>
      <c r="D1596" t="s">
        <v>132</v>
      </c>
    </row>
    <row r="1597" spans="1:4" x14ac:dyDescent="0.15">
      <c r="A1597" t="s">
        <v>5364</v>
      </c>
      <c r="B1597">
        <v>-1.4117256105926601</v>
      </c>
      <c r="C1597" s="1" t="s">
        <v>27680</v>
      </c>
      <c r="D1597" t="s">
        <v>132</v>
      </c>
    </row>
    <row r="1598" spans="1:4" x14ac:dyDescent="0.15">
      <c r="A1598" t="s">
        <v>11291</v>
      </c>
      <c r="B1598">
        <v>-1.4117267376143099</v>
      </c>
      <c r="C1598" s="1" t="s">
        <v>27681</v>
      </c>
      <c r="D1598" t="s">
        <v>132</v>
      </c>
    </row>
    <row r="1599" spans="1:4" x14ac:dyDescent="0.15">
      <c r="A1599" t="s">
        <v>14824</v>
      </c>
      <c r="B1599">
        <v>-1.41213808953503</v>
      </c>
      <c r="C1599" s="1" t="s">
        <v>27682</v>
      </c>
      <c r="D1599" t="s">
        <v>132</v>
      </c>
    </row>
    <row r="1600" spans="1:4" x14ac:dyDescent="0.15">
      <c r="A1600" t="s">
        <v>8603</v>
      </c>
      <c r="B1600">
        <v>-1.4128628743426599</v>
      </c>
      <c r="C1600" s="1" t="s">
        <v>27683</v>
      </c>
      <c r="D1600" t="s">
        <v>132</v>
      </c>
    </row>
    <row r="1601" spans="1:4" x14ac:dyDescent="0.15">
      <c r="A1601" t="s">
        <v>5304</v>
      </c>
      <c r="B1601">
        <v>-1.4159840067815701</v>
      </c>
      <c r="C1601" s="1" t="s">
        <v>27684</v>
      </c>
      <c r="D1601" t="s">
        <v>132</v>
      </c>
    </row>
    <row r="1602" spans="1:4" x14ac:dyDescent="0.15">
      <c r="A1602" t="s">
        <v>6706</v>
      </c>
      <c r="B1602">
        <v>-1.41826797710666</v>
      </c>
      <c r="C1602" s="1" t="s">
        <v>27685</v>
      </c>
      <c r="D1602" t="s">
        <v>132</v>
      </c>
    </row>
    <row r="1603" spans="1:4" x14ac:dyDescent="0.15">
      <c r="A1603" t="s">
        <v>27686</v>
      </c>
      <c r="B1603">
        <v>-1.41849900896366</v>
      </c>
      <c r="C1603" s="1" t="s">
        <v>27687</v>
      </c>
      <c r="D1603" t="s">
        <v>132</v>
      </c>
    </row>
    <row r="1604" spans="1:4" x14ac:dyDescent="0.15">
      <c r="A1604" t="s">
        <v>797</v>
      </c>
      <c r="B1604">
        <v>-1.4191127457077299</v>
      </c>
      <c r="C1604" s="1" t="s">
        <v>27688</v>
      </c>
      <c r="D1604" t="s">
        <v>132</v>
      </c>
    </row>
    <row r="1605" spans="1:4" x14ac:dyDescent="0.15">
      <c r="A1605" t="s">
        <v>27689</v>
      </c>
      <c r="B1605">
        <v>-1.4202190696914201</v>
      </c>
      <c r="C1605" s="1" t="s">
        <v>27690</v>
      </c>
      <c r="D1605" t="s">
        <v>132</v>
      </c>
    </row>
    <row r="1606" spans="1:4" x14ac:dyDescent="0.15">
      <c r="A1606" t="s">
        <v>27691</v>
      </c>
      <c r="B1606">
        <v>-1.4219036895544399</v>
      </c>
      <c r="C1606" s="1" t="s">
        <v>27692</v>
      </c>
      <c r="D1606" t="s">
        <v>132</v>
      </c>
    </row>
    <row r="1607" spans="1:4" x14ac:dyDescent="0.15">
      <c r="A1607" t="s">
        <v>1883</v>
      </c>
      <c r="B1607">
        <v>-1.4222289827357999</v>
      </c>
      <c r="C1607" s="1" t="s">
        <v>27693</v>
      </c>
      <c r="D1607" t="s">
        <v>132</v>
      </c>
    </row>
    <row r="1608" spans="1:4" x14ac:dyDescent="0.15">
      <c r="A1608" t="s">
        <v>3902</v>
      </c>
      <c r="B1608">
        <v>-1.42412894569348</v>
      </c>
      <c r="C1608" s="1" t="s">
        <v>27694</v>
      </c>
      <c r="D1608" t="s">
        <v>132</v>
      </c>
    </row>
    <row r="1609" spans="1:4" x14ac:dyDescent="0.15">
      <c r="A1609" t="s">
        <v>10227</v>
      </c>
      <c r="B1609">
        <v>-1.4257363905771301</v>
      </c>
      <c r="C1609" s="1" t="s">
        <v>27695</v>
      </c>
      <c r="D1609" t="s">
        <v>132</v>
      </c>
    </row>
    <row r="1610" spans="1:4" x14ac:dyDescent="0.15">
      <c r="A1610" t="s">
        <v>27696</v>
      </c>
      <c r="B1610">
        <v>-1.4265557844110199</v>
      </c>
      <c r="C1610" s="1" t="s">
        <v>27697</v>
      </c>
      <c r="D1610" t="s">
        <v>132</v>
      </c>
    </row>
    <row r="1611" spans="1:4" x14ac:dyDescent="0.15">
      <c r="A1611" t="s">
        <v>27698</v>
      </c>
      <c r="B1611">
        <v>-1.4275528885589099</v>
      </c>
      <c r="C1611" s="1" t="s">
        <v>27699</v>
      </c>
      <c r="D1611" t="s">
        <v>132</v>
      </c>
    </row>
    <row r="1612" spans="1:4" x14ac:dyDescent="0.15">
      <c r="A1612" t="s">
        <v>11108</v>
      </c>
      <c r="B1612">
        <v>-1.43082916144321</v>
      </c>
      <c r="C1612" s="1" t="s">
        <v>27700</v>
      </c>
      <c r="D1612" t="s">
        <v>132</v>
      </c>
    </row>
    <row r="1613" spans="1:4" x14ac:dyDescent="0.15">
      <c r="A1613" t="s">
        <v>27701</v>
      </c>
      <c r="B1613">
        <v>-1.43258282381194</v>
      </c>
      <c r="C1613" s="1" t="s">
        <v>27702</v>
      </c>
      <c r="D1613" t="s">
        <v>132</v>
      </c>
    </row>
    <row r="1614" spans="1:4" x14ac:dyDescent="0.15">
      <c r="A1614" t="s">
        <v>3731</v>
      </c>
      <c r="B1614">
        <v>-1.4326631774188501</v>
      </c>
      <c r="C1614" s="1" t="s">
        <v>27703</v>
      </c>
      <c r="D1614" t="s">
        <v>132</v>
      </c>
    </row>
    <row r="1615" spans="1:4" x14ac:dyDescent="0.15">
      <c r="A1615" t="s">
        <v>27704</v>
      </c>
      <c r="B1615">
        <v>-1.4361843117360999</v>
      </c>
      <c r="C1615" s="1" t="s">
        <v>27705</v>
      </c>
      <c r="D1615" t="s">
        <v>132</v>
      </c>
    </row>
    <row r="1616" spans="1:4" x14ac:dyDescent="0.15">
      <c r="A1616" t="s">
        <v>3132</v>
      </c>
      <c r="B1616">
        <v>-1.43813594934536</v>
      </c>
      <c r="C1616" s="1" t="s">
        <v>27706</v>
      </c>
      <c r="D1616" t="s">
        <v>132</v>
      </c>
    </row>
    <row r="1617" spans="1:4" x14ac:dyDescent="0.15">
      <c r="A1617" t="s">
        <v>27707</v>
      </c>
      <c r="B1617">
        <v>-1.4419373112399601</v>
      </c>
      <c r="C1617" s="1" t="s">
        <v>27708</v>
      </c>
      <c r="D1617" t="s">
        <v>132</v>
      </c>
    </row>
    <row r="1618" spans="1:4" x14ac:dyDescent="0.15">
      <c r="A1618" t="s">
        <v>27709</v>
      </c>
      <c r="B1618">
        <v>-1.4431537258331899</v>
      </c>
      <c r="C1618" s="1" t="s">
        <v>27710</v>
      </c>
      <c r="D1618" t="s">
        <v>132</v>
      </c>
    </row>
    <row r="1619" spans="1:4" x14ac:dyDescent="0.15">
      <c r="A1619" t="s">
        <v>15567</v>
      </c>
      <c r="B1619">
        <v>-1.44356909901486</v>
      </c>
      <c r="C1619" s="1" t="s">
        <v>27711</v>
      </c>
      <c r="D1619" t="s">
        <v>132</v>
      </c>
    </row>
    <row r="1620" spans="1:4" x14ac:dyDescent="0.15">
      <c r="A1620" t="s">
        <v>1816</v>
      </c>
      <c r="B1620">
        <v>-1.4471510508434</v>
      </c>
      <c r="C1620" s="1" t="s">
        <v>27712</v>
      </c>
      <c r="D1620" t="s">
        <v>132</v>
      </c>
    </row>
    <row r="1621" spans="1:4" x14ac:dyDescent="0.15">
      <c r="A1621" t="s">
        <v>2471</v>
      </c>
      <c r="B1621">
        <v>-1.44792435166808</v>
      </c>
      <c r="C1621" s="1" t="s">
        <v>27713</v>
      </c>
      <c r="D1621" t="s">
        <v>132</v>
      </c>
    </row>
    <row r="1622" spans="1:4" x14ac:dyDescent="0.15">
      <c r="A1622" t="s">
        <v>14933</v>
      </c>
      <c r="B1622">
        <v>-1.4520185853196701</v>
      </c>
      <c r="C1622" s="1" t="s">
        <v>27714</v>
      </c>
      <c r="D1622" t="s">
        <v>132</v>
      </c>
    </row>
    <row r="1623" spans="1:4" x14ac:dyDescent="0.15">
      <c r="A1623" t="s">
        <v>27715</v>
      </c>
      <c r="B1623">
        <v>-1.4521329859356999</v>
      </c>
      <c r="C1623" s="1" t="s">
        <v>27716</v>
      </c>
      <c r="D1623" t="s">
        <v>132</v>
      </c>
    </row>
    <row r="1624" spans="1:4" x14ac:dyDescent="0.15">
      <c r="A1624" t="s">
        <v>27717</v>
      </c>
      <c r="B1624">
        <v>-1.45273587271543</v>
      </c>
      <c r="C1624" s="1" t="s">
        <v>27718</v>
      </c>
      <c r="D1624" t="s">
        <v>132</v>
      </c>
    </row>
    <row r="1625" spans="1:4" x14ac:dyDescent="0.15">
      <c r="A1625" t="s">
        <v>4042</v>
      </c>
      <c r="B1625">
        <v>-1.4536866923965399</v>
      </c>
      <c r="C1625" s="1" t="s">
        <v>27719</v>
      </c>
      <c r="D1625" t="s">
        <v>132</v>
      </c>
    </row>
    <row r="1626" spans="1:4" x14ac:dyDescent="0.15">
      <c r="A1626" t="s">
        <v>24181</v>
      </c>
      <c r="B1626">
        <v>-1.4539685987728701</v>
      </c>
      <c r="C1626" s="1" t="s">
        <v>27720</v>
      </c>
      <c r="D1626" t="s">
        <v>132</v>
      </c>
    </row>
    <row r="1627" spans="1:4" x14ac:dyDescent="0.15">
      <c r="A1627" t="s">
        <v>27721</v>
      </c>
      <c r="B1627">
        <v>-1.4557461774054501</v>
      </c>
      <c r="C1627" s="1" t="s">
        <v>27722</v>
      </c>
      <c r="D1627" t="s">
        <v>132</v>
      </c>
    </row>
    <row r="1628" spans="1:4" x14ac:dyDescent="0.15">
      <c r="A1628" t="s">
        <v>1070</v>
      </c>
      <c r="B1628">
        <v>-1.4566095885963699</v>
      </c>
      <c r="C1628" s="1" t="s">
        <v>27723</v>
      </c>
      <c r="D1628" t="s">
        <v>132</v>
      </c>
    </row>
    <row r="1629" spans="1:4" x14ac:dyDescent="0.15">
      <c r="A1629" t="s">
        <v>22866</v>
      </c>
      <c r="B1629">
        <v>-1.4588994256841601</v>
      </c>
      <c r="C1629" s="1" t="s">
        <v>27724</v>
      </c>
      <c r="D1629" t="s">
        <v>132</v>
      </c>
    </row>
    <row r="1630" spans="1:4" x14ac:dyDescent="0.15">
      <c r="A1630" t="s">
        <v>27725</v>
      </c>
      <c r="B1630">
        <v>-1.4592102340303701</v>
      </c>
      <c r="C1630" s="1" t="s">
        <v>27726</v>
      </c>
      <c r="D1630" t="s">
        <v>132</v>
      </c>
    </row>
    <row r="1631" spans="1:4" x14ac:dyDescent="0.15">
      <c r="A1631" t="s">
        <v>2474</v>
      </c>
      <c r="B1631">
        <v>-1.45983018078622</v>
      </c>
      <c r="C1631" s="1" t="s">
        <v>27727</v>
      </c>
      <c r="D1631" t="s">
        <v>132</v>
      </c>
    </row>
    <row r="1632" spans="1:4" x14ac:dyDescent="0.15">
      <c r="A1632" t="s">
        <v>1145</v>
      </c>
      <c r="B1632">
        <v>-1.4601426910365001</v>
      </c>
      <c r="C1632" s="1" t="s">
        <v>27728</v>
      </c>
      <c r="D1632" t="s">
        <v>132</v>
      </c>
    </row>
    <row r="1633" spans="1:4" x14ac:dyDescent="0.15">
      <c r="A1633" t="s">
        <v>6226</v>
      </c>
      <c r="B1633">
        <v>-1.4604063817034201</v>
      </c>
      <c r="C1633" s="1" t="s">
        <v>27729</v>
      </c>
      <c r="D1633" t="s">
        <v>132</v>
      </c>
    </row>
    <row r="1634" spans="1:4" x14ac:dyDescent="0.15">
      <c r="A1634" t="s">
        <v>9010</v>
      </c>
      <c r="B1634">
        <v>-1.4609772531564</v>
      </c>
      <c r="C1634" s="1" t="s">
        <v>27730</v>
      </c>
      <c r="D1634" t="s">
        <v>132</v>
      </c>
    </row>
    <row r="1635" spans="1:4" x14ac:dyDescent="0.15">
      <c r="A1635" t="s">
        <v>818</v>
      </c>
      <c r="B1635">
        <v>-1.4625605595867399</v>
      </c>
      <c r="C1635" s="1" t="s">
        <v>27731</v>
      </c>
      <c r="D1635" t="s">
        <v>132</v>
      </c>
    </row>
    <row r="1636" spans="1:4" x14ac:dyDescent="0.15">
      <c r="A1636" t="s">
        <v>1298</v>
      </c>
      <c r="B1636">
        <v>-1.4632401865745199</v>
      </c>
      <c r="C1636" s="1" t="s">
        <v>27732</v>
      </c>
      <c r="D1636" t="s">
        <v>132</v>
      </c>
    </row>
    <row r="1637" spans="1:4" x14ac:dyDescent="0.15">
      <c r="A1637" t="s">
        <v>27733</v>
      </c>
      <c r="B1637">
        <v>-1.46509576971809</v>
      </c>
      <c r="C1637" s="1" t="s">
        <v>27734</v>
      </c>
      <c r="D1637" t="s">
        <v>132</v>
      </c>
    </row>
    <row r="1638" spans="1:4" x14ac:dyDescent="0.15">
      <c r="A1638" t="s">
        <v>27735</v>
      </c>
      <c r="B1638">
        <v>-1.46540924990104</v>
      </c>
      <c r="C1638" s="1" t="s">
        <v>27736</v>
      </c>
      <c r="D1638" t="s">
        <v>132</v>
      </c>
    </row>
    <row r="1639" spans="1:4" x14ac:dyDescent="0.15">
      <c r="A1639" t="s">
        <v>4591</v>
      </c>
      <c r="B1639">
        <v>-1.4665721918549</v>
      </c>
      <c r="C1639" s="1" t="s">
        <v>27737</v>
      </c>
      <c r="D1639" t="s">
        <v>132</v>
      </c>
    </row>
    <row r="1640" spans="1:4" x14ac:dyDescent="0.15">
      <c r="A1640" t="s">
        <v>3511</v>
      </c>
      <c r="B1640">
        <v>-1.4671475410796699</v>
      </c>
      <c r="C1640" s="1" t="s">
        <v>27738</v>
      </c>
      <c r="D1640" t="s">
        <v>132</v>
      </c>
    </row>
    <row r="1641" spans="1:4" x14ac:dyDescent="0.15">
      <c r="A1641" t="s">
        <v>27739</v>
      </c>
      <c r="B1641">
        <v>-1.4684242531446701</v>
      </c>
      <c r="C1641" s="1" t="s">
        <v>27740</v>
      </c>
      <c r="D1641" t="s">
        <v>132</v>
      </c>
    </row>
    <row r="1642" spans="1:4" x14ac:dyDescent="0.15">
      <c r="A1642" t="s">
        <v>27741</v>
      </c>
      <c r="B1642">
        <v>-1.4713447679428699</v>
      </c>
      <c r="C1642" s="1" t="s">
        <v>27742</v>
      </c>
      <c r="D1642" t="s">
        <v>132</v>
      </c>
    </row>
    <row r="1643" spans="1:4" x14ac:dyDescent="0.15">
      <c r="A1643" t="s">
        <v>1418</v>
      </c>
      <c r="B1643">
        <v>-1.4717303505102799</v>
      </c>
      <c r="C1643" s="1" t="s">
        <v>27743</v>
      </c>
      <c r="D1643" t="s">
        <v>132</v>
      </c>
    </row>
    <row r="1644" spans="1:4" x14ac:dyDescent="0.15">
      <c r="A1644" t="s">
        <v>9797</v>
      </c>
      <c r="B1644">
        <v>-1.4719776737019401</v>
      </c>
      <c r="C1644" s="1" t="s">
        <v>27744</v>
      </c>
      <c r="D1644" t="s">
        <v>132</v>
      </c>
    </row>
    <row r="1645" spans="1:4" x14ac:dyDescent="0.15">
      <c r="A1645" t="s">
        <v>27745</v>
      </c>
      <c r="B1645">
        <v>-1.4742557563957699</v>
      </c>
      <c r="C1645" s="1" t="s">
        <v>27746</v>
      </c>
      <c r="D1645" t="s">
        <v>132</v>
      </c>
    </row>
    <row r="1646" spans="1:4" x14ac:dyDescent="0.15">
      <c r="A1646" t="s">
        <v>27747</v>
      </c>
      <c r="B1646">
        <v>-1.4745801739409601</v>
      </c>
      <c r="C1646" s="1" t="s">
        <v>27748</v>
      </c>
      <c r="D1646" t="s">
        <v>132</v>
      </c>
    </row>
    <row r="1647" spans="1:4" x14ac:dyDescent="0.15">
      <c r="A1647" t="s">
        <v>15345</v>
      </c>
      <c r="B1647">
        <v>-1.4776405312074401</v>
      </c>
      <c r="C1647" s="1" t="s">
        <v>27749</v>
      </c>
      <c r="D1647" t="s">
        <v>132</v>
      </c>
    </row>
    <row r="1648" spans="1:4" x14ac:dyDescent="0.15">
      <c r="A1648" t="s">
        <v>14488</v>
      </c>
      <c r="B1648">
        <v>-1.477924153372</v>
      </c>
      <c r="C1648" s="1" t="s">
        <v>27750</v>
      </c>
      <c r="D1648" t="s">
        <v>132</v>
      </c>
    </row>
    <row r="1649" spans="1:4" x14ac:dyDescent="0.15">
      <c r="A1649" t="s">
        <v>15125</v>
      </c>
      <c r="B1649">
        <v>-1.4852976082973199</v>
      </c>
      <c r="C1649" s="1" t="s">
        <v>27751</v>
      </c>
      <c r="D1649" t="s">
        <v>132</v>
      </c>
    </row>
    <row r="1650" spans="1:4" x14ac:dyDescent="0.15">
      <c r="A1650" t="s">
        <v>815</v>
      </c>
      <c r="B1650">
        <v>-1.48566207237028</v>
      </c>
      <c r="C1650" s="1" t="s">
        <v>27752</v>
      </c>
      <c r="D1650" t="s">
        <v>132</v>
      </c>
    </row>
    <row r="1651" spans="1:4" x14ac:dyDescent="0.15">
      <c r="A1651" t="s">
        <v>27753</v>
      </c>
      <c r="B1651">
        <v>-1.4858699546599099</v>
      </c>
      <c r="C1651" s="1" t="s">
        <v>27754</v>
      </c>
      <c r="D1651" t="s">
        <v>132</v>
      </c>
    </row>
    <row r="1652" spans="1:4" x14ac:dyDescent="0.15">
      <c r="A1652" t="s">
        <v>27755</v>
      </c>
      <c r="B1652">
        <v>-1.4904223153415299</v>
      </c>
      <c r="C1652" s="1" t="s">
        <v>27756</v>
      </c>
      <c r="D1652" t="s">
        <v>132</v>
      </c>
    </row>
    <row r="1653" spans="1:4" x14ac:dyDescent="0.15">
      <c r="A1653" t="s">
        <v>27757</v>
      </c>
      <c r="B1653">
        <v>-1.492983315262</v>
      </c>
      <c r="C1653" s="1" t="s">
        <v>27758</v>
      </c>
      <c r="D1653" t="s">
        <v>132</v>
      </c>
    </row>
    <row r="1654" spans="1:4" x14ac:dyDescent="0.15">
      <c r="A1654" t="s">
        <v>19093</v>
      </c>
      <c r="B1654">
        <v>-1.4933813270369101</v>
      </c>
      <c r="C1654" s="1" t="s">
        <v>27759</v>
      </c>
      <c r="D1654" t="s">
        <v>132</v>
      </c>
    </row>
    <row r="1655" spans="1:4" x14ac:dyDescent="0.15">
      <c r="A1655" t="s">
        <v>9673</v>
      </c>
      <c r="B1655">
        <v>-1.49540111366731</v>
      </c>
      <c r="C1655" s="1" t="s">
        <v>27760</v>
      </c>
      <c r="D1655" t="s">
        <v>132</v>
      </c>
    </row>
    <row r="1656" spans="1:4" x14ac:dyDescent="0.15">
      <c r="A1656" t="s">
        <v>27761</v>
      </c>
      <c r="B1656">
        <v>-1.49922167443216</v>
      </c>
      <c r="C1656" s="1" t="s">
        <v>27762</v>
      </c>
      <c r="D1656" t="s">
        <v>132</v>
      </c>
    </row>
    <row r="1657" spans="1:4" x14ac:dyDescent="0.15">
      <c r="A1657" t="s">
        <v>27763</v>
      </c>
      <c r="B1657">
        <v>-1.49946882602439</v>
      </c>
      <c r="C1657" s="1" t="s">
        <v>27764</v>
      </c>
      <c r="D1657" t="s">
        <v>132</v>
      </c>
    </row>
    <row r="1658" spans="1:4" x14ac:dyDescent="0.15">
      <c r="A1658" t="s">
        <v>27765</v>
      </c>
      <c r="B1658">
        <v>-1.5003569750638599</v>
      </c>
      <c r="C1658" s="1" t="s">
        <v>27766</v>
      </c>
      <c r="D1658" t="s">
        <v>132</v>
      </c>
    </row>
    <row r="1659" spans="1:4" x14ac:dyDescent="0.15">
      <c r="A1659" t="s">
        <v>3454</v>
      </c>
      <c r="B1659">
        <v>-1.50039965301982</v>
      </c>
      <c r="C1659" s="1" t="s">
        <v>27767</v>
      </c>
      <c r="D1659" t="s">
        <v>132</v>
      </c>
    </row>
    <row r="1660" spans="1:4" x14ac:dyDescent="0.15">
      <c r="A1660" t="s">
        <v>5528</v>
      </c>
      <c r="B1660">
        <v>-1.5012343376555</v>
      </c>
      <c r="C1660" s="1" t="s">
        <v>27768</v>
      </c>
      <c r="D1660" t="s">
        <v>132</v>
      </c>
    </row>
    <row r="1661" spans="1:4" x14ac:dyDescent="0.15">
      <c r="A1661" t="s">
        <v>27769</v>
      </c>
      <c r="B1661">
        <v>-1.50253036898313</v>
      </c>
      <c r="C1661" s="1" t="s">
        <v>27770</v>
      </c>
      <c r="D1661" t="s">
        <v>132</v>
      </c>
    </row>
    <row r="1662" spans="1:4" x14ac:dyDescent="0.15">
      <c r="A1662" t="s">
        <v>17616</v>
      </c>
      <c r="B1662">
        <v>-1.5026080744919801</v>
      </c>
      <c r="C1662" s="1" t="s">
        <v>27771</v>
      </c>
      <c r="D1662" t="s">
        <v>132</v>
      </c>
    </row>
    <row r="1663" spans="1:4" x14ac:dyDescent="0.15">
      <c r="A1663" t="s">
        <v>27772</v>
      </c>
      <c r="B1663">
        <v>-1.50429770874947</v>
      </c>
      <c r="C1663" s="1" t="s">
        <v>27773</v>
      </c>
      <c r="D1663" t="s">
        <v>132</v>
      </c>
    </row>
    <row r="1664" spans="1:4" x14ac:dyDescent="0.15">
      <c r="A1664" t="s">
        <v>23004</v>
      </c>
      <c r="B1664">
        <v>-1.50536636377928</v>
      </c>
      <c r="C1664" s="1" t="s">
        <v>27774</v>
      </c>
      <c r="D1664" t="s">
        <v>132</v>
      </c>
    </row>
    <row r="1665" spans="1:4" x14ac:dyDescent="0.15">
      <c r="A1665" t="s">
        <v>24066</v>
      </c>
      <c r="B1665">
        <v>-1.5069719620776001</v>
      </c>
      <c r="C1665" s="1" t="s">
        <v>27775</v>
      </c>
      <c r="D1665" t="s">
        <v>132</v>
      </c>
    </row>
    <row r="1666" spans="1:4" x14ac:dyDescent="0.15">
      <c r="A1666" t="s">
        <v>18881</v>
      </c>
      <c r="B1666">
        <v>-1.5070264474266</v>
      </c>
      <c r="C1666" s="1" t="s">
        <v>27776</v>
      </c>
      <c r="D1666" t="s">
        <v>132</v>
      </c>
    </row>
    <row r="1667" spans="1:4" x14ac:dyDescent="0.15">
      <c r="A1667" t="s">
        <v>6459</v>
      </c>
      <c r="B1667">
        <v>-1.50754130099565</v>
      </c>
      <c r="C1667" s="1" t="s">
        <v>27777</v>
      </c>
      <c r="D1667" t="s">
        <v>132</v>
      </c>
    </row>
    <row r="1668" spans="1:4" x14ac:dyDescent="0.15">
      <c r="A1668" t="s">
        <v>27778</v>
      </c>
      <c r="B1668">
        <v>-1.5077975134141599</v>
      </c>
      <c r="C1668" s="1" t="s">
        <v>27779</v>
      </c>
      <c r="D1668" t="s">
        <v>132</v>
      </c>
    </row>
    <row r="1669" spans="1:4" x14ac:dyDescent="0.15">
      <c r="A1669" t="s">
        <v>27780</v>
      </c>
      <c r="B1669">
        <v>-1.51299059579235</v>
      </c>
      <c r="C1669" s="1" t="s">
        <v>27781</v>
      </c>
      <c r="D1669" t="s">
        <v>132</v>
      </c>
    </row>
    <row r="1670" spans="1:4" x14ac:dyDescent="0.15">
      <c r="A1670" t="s">
        <v>27782</v>
      </c>
      <c r="B1670">
        <v>-1.5146002556120799</v>
      </c>
      <c r="C1670" s="1" t="s">
        <v>27783</v>
      </c>
      <c r="D1670" t="s">
        <v>132</v>
      </c>
    </row>
    <row r="1671" spans="1:4" x14ac:dyDescent="0.15">
      <c r="A1671" t="s">
        <v>27784</v>
      </c>
      <c r="B1671">
        <v>-1.5172285048640599</v>
      </c>
      <c r="C1671" s="1" t="s">
        <v>27785</v>
      </c>
      <c r="D1671" t="s">
        <v>132</v>
      </c>
    </row>
    <row r="1672" spans="1:4" x14ac:dyDescent="0.15">
      <c r="A1672" t="s">
        <v>23199</v>
      </c>
      <c r="B1672">
        <v>-1.51769734915424</v>
      </c>
      <c r="C1672" s="1" t="s">
        <v>27786</v>
      </c>
      <c r="D1672" t="s">
        <v>132</v>
      </c>
    </row>
    <row r="1673" spans="1:4" x14ac:dyDescent="0.15">
      <c r="A1673" t="s">
        <v>996</v>
      </c>
      <c r="B1673">
        <v>-1.5193153699515001</v>
      </c>
      <c r="C1673" s="1" t="s">
        <v>27787</v>
      </c>
      <c r="D1673" t="s">
        <v>132</v>
      </c>
    </row>
    <row r="1674" spans="1:4" x14ac:dyDescent="0.15">
      <c r="A1674" t="s">
        <v>3313</v>
      </c>
      <c r="B1674">
        <v>-1.52162308697398</v>
      </c>
      <c r="C1674" s="1" t="s">
        <v>27788</v>
      </c>
      <c r="D1674" t="s">
        <v>132</v>
      </c>
    </row>
    <row r="1675" spans="1:4" x14ac:dyDescent="0.15">
      <c r="A1675" t="s">
        <v>27789</v>
      </c>
      <c r="B1675">
        <v>-1.5233300721405301</v>
      </c>
      <c r="C1675" s="1" t="s">
        <v>27790</v>
      </c>
      <c r="D1675" t="s">
        <v>132</v>
      </c>
    </row>
    <row r="1676" spans="1:4" x14ac:dyDescent="0.15">
      <c r="A1676" t="s">
        <v>5028</v>
      </c>
      <c r="B1676">
        <v>-1.5240302322938599</v>
      </c>
      <c r="C1676" s="1" t="s">
        <v>27791</v>
      </c>
      <c r="D1676" t="s">
        <v>132</v>
      </c>
    </row>
    <row r="1677" spans="1:4" x14ac:dyDescent="0.15">
      <c r="A1677" t="s">
        <v>27792</v>
      </c>
      <c r="B1677">
        <v>-1.5257567878971701</v>
      </c>
      <c r="C1677" s="1" t="s">
        <v>27793</v>
      </c>
      <c r="D1677" t="s">
        <v>132</v>
      </c>
    </row>
    <row r="1678" spans="1:4" x14ac:dyDescent="0.15">
      <c r="A1678" t="s">
        <v>6868</v>
      </c>
      <c r="B1678">
        <v>-1.52660473539955</v>
      </c>
      <c r="C1678" s="1" t="s">
        <v>27794</v>
      </c>
      <c r="D1678" t="s">
        <v>132</v>
      </c>
    </row>
    <row r="1679" spans="1:4" x14ac:dyDescent="0.15">
      <c r="A1679" t="s">
        <v>27795</v>
      </c>
      <c r="B1679">
        <v>-1.52731773485612</v>
      </c>
      <c r="C1679" s="1" t="s">
        <v>27796</v>
      </c>
      <c r="D1679" t="s">
        <v>132</v>
      </c>
    </row>
    <row r="1680" spans="1:4" x14ac:dyDescent="0.15">
      <c r="A1680" t="s">
        <v>8056</v>
      </c>
      <c r="B1680">
        <v>-1.53205346665266</v>
      </c>
      <c r="C1680" s="1" t="s">
        <v>27797</v>
      </c>
      <c r="D1680" t="s">
        <v>132</v>
      </c>
    </row>
    <row r="1681" spans="1:4" x14ac:dyDescent="0.15">
      <c r="A1681" t="s">
        <v>27798</v>
      </c>
      <c r="B1681">
        <v>-1.53464248130267</v>
      </c>
      <c r="C1681" s="1" t="s">
        <v>27799</v>
      </c>
      <c r="D1681" t="s">
        <v>132</v>
      </c>
    </row>
    <row r="1682" spans="1:4" x14ac:dyDescent="0.15">
      <c r="A1682" t="s">
        <v>27800</v>
      </c>
      <c r="B1682">
        <v>-1.53561259489762</v>
      </c>
      <c r="C1682" s="1" t="s">
        <v>27801</v>
      </c>
      <c r="D1682" t="s">
        <v>132</v>
      </c>
    </row>
    <row r="1683" spans="1:4" x14ac:dyDescent="0.15">
      <c r="A1683" t="s">
        <v>14548</v>
      </c>
      <c r="B1683">
        <v>-1.53640950248109</v>
      </c>
      <c r="C1683" s="1" t="s">
        <v>27802</v>
      </c>
      <c r="D1683" t="s">
        <v>132</v>
      </c>
    </row>
    <row r="1684" spans="1:4" x14ac:dyDescent="0.15">
      <c r="A1684" t="s">
        <v>6040</v>
      </c>
      <c r="B1684">
        <v>-1.5409150606259701</v>
      </c>
      <c r="C1684" s="1" t="s">
        <v>27803</v>
      </c>
      <c r="D1684" t="s">
        <v>132</v>
      </c>
    </row>
    <row r="1685" spans="1:4" x14ac:dyDescent="0.15">
      <c r="A1685" t="s">
        <v>27804</v>
      </c>
      <c r="B1685">
        <v>-1.5426688518793701</v>
      </c>
      <c r="C1685" s="1" t="s">
        <v>27805</v>
      </c>
      <c r="D1685" t="s">
        <v>132</v>
      </c>
    </row>
    <row r="1686" spans="1:4" x14ac:dyDescent="0.15">
      <c r="A1686" t="s">
        <v>6805</v>
      </c>
      <c r="B1686">
        <v>-1.54295815829392</v>
      </c>
      <c r="C1686" s="1" t="s">
        <v>27806</v>
      </c>
      <c r="D1686" t="s">
        <v>132</v>
      </c>
    </row>
    <row r="1687" spans="1:4" x14ac:dyDescent="0.15">
      <c r="A1687" t="s">
        <v>14961</v>
      </c>
      <c r="B1687">
        <v>-1.54519251153564</v>
      </c>
      <c r="C1687" s="1" t="s">
        <v>27807</v>
      </c>
      <c r="D1687" t="s">
        <v>132</v>
      </c>
    </row>
    <row r="1688" spans="1:4" x14ac:dyDescent="0.15">
      <c r="A1688" t="s">
        <v>14303</v>
      </c>
      <c r="B1688">
        <v>-1.5494803970252</v>
      </c>
      <c r="C1688" s="1" t="s">
        <v>27808</v>
      </c>
      <c r="D1688" t="s">
        <v>132</v>
      </c>
    </row>
    <row r="1689" spans="1:4" x14ac:dyDescent="0.15">
      <c r="A1689" t="s">
        <v>3935</v>
      </c>
      <c r="B1689">
        <v>-1.5515205555548801</v>
      </c>
      <c r="C1689" s="1" t="s">
        <v>27809</v>
      </c>
      <c r="D1689" t="s">
        <v>132</v>
      </c>
    </row>
    <row r="1690" spans="1:4" x14ac:dyDescent="0.15">
      <c r="A1690" t="s">
        <v>27810</v>
      </c>
      <c r="B1690">
        <v>-1.5529502790998</v>
      </c>
      <c r="C1690" s="1" t="s">
        <v>27811</v>
      </c>
      <c r="D1690" t="s">
        <v>132</v>
      </c>
    </row>
    <row r="1691" spans="1:4" x14ac:dyDescent="0.15">
      <c r="A1691" t="s">
        <v>2384</v>
      </c>
      <c r="B1691">
        <v>-1.5530816710264499</v>
      </c>
      <c r="C1691" s="1" t="s">
        <v>27812</v>
      </c>
      <c r="D1691" t="s">
        <v>132</v>
      </c>
    </row>
    <row r="1692" spans="1:4" x14ac:dyDescent="0.15">
      <c r="A1692" t="s">
        <v>27813</v>
      </c>
      <c r="B1692">
        <v>-1.5555018786291299</v>
      </c>
      <c r="C1692" s="1" t="s">
        <v>27814</v>
      </c>
      <c r="D1692" t="s">
        <v>132</v>
      </c>
    </row>
    <row r="1693" spans="1:4" x14ac:dyDescent="0.15">
      <c r="A1693" t="s">
        <v>10459</v>
      </c>
      <c r="B1693">
        <v>-1.55757530149616</v>
      </c>
      <c r="C1693" s="1" t="s">
        <v>27815</v>
      </c>
      <c r="D1693" t="s">
        <v>132</v>
      </c>
    </row>
    <row r="1694" spans="1:4" x14ac:dyDescent="0.15">
      <c r="A1694" t="s">
        <v>321</v>
      </c>
      <c r="B1694">
        <v>-1.5604859621089699</v>
      </c>
      <c r="C1694" s="1" t="s">
        <v>27816</v>
      </c>
      <c r="D1694" t="s">
        <v>132</v>
      </c>
    </row>
    <row r="1695" spans="1:4" x14ac:dyDescent="0.15">
      <c r="A1695" t="s">
        <v>15146</v>
      </c>
      <c r="B1695">
        <v>-1.5620965238943301</v>
      </c>
      <c r="C1695" s="1" t="s">
        <v>27817</v>
      </c>
      <c r="D1695" t="s">
        <v>132</v>
      </c>
    </row>
    <row r="1696" spans="1:4" x14ac:dyDescent="0.15">
      <c r="A1696" t="s">
        <v>15438</v>
      </c>
      <c r="B1696">
        <v>-1.5624451592166899</v>
      </c>
      <c r="C1696" s="1" t="s">
        <v>27818</v>
      </c>
      <c r="D1696" t="s">
        <v>132</v>
      </c>
    </row>
    <row r="1697" spans="1:4" x14ac:dyDescent="0.15">
      <c r="A1697" t="s">
        <v>27819</v>
      </c>
      <c r="B1697">
        <v>-1.56733909825856</v>
      </c>
      <c r="C1697" s="1" t="s">
        <v>27820</v>
      </c>
      <c r="D1697" t="s">
        <v>132</v>
      </c>
    </row>
    <row r="1698" spans="1:4" x14ac:dyDescent="0.15">
      <c r="A1698" t="s">
        <v>2052</v>
      </c>
      <c r="B1698">
        <v>-1.56785904135114</v>
      </c>
      <c r="C1698" s="1" t="s">
        <v>27821</v>
      </c>
      <c r="D1698" t="s">
        <v>132</v>
      </c>
    </row>
    <row r="1699" spans="1:4" x14ac:dyDescent="0.15">
      <c r="A1699" t="s">
        <v>4126</v>
      </c>
      <c r="B1699">
        <v>-1.57238973701608</v>
      </c>
      <c r="C1699" s="1" t="s">
        <v>27822</v>
      </c>
      <c r="D1699" t="s">
        <v>132</v>
      </c>
    </row>
    <row r="1700" spans="1:4" x14ac:dyDescent="0.15">
      <c r="A1700" t="s">
        <v>27823</v>
      </c>
      <c r="B1700">
        <v>-1.57486086418656</v>
      </c>
      <c r="C1700" s="1" t="s">
        <v>27824</v>
      </c>
      <c r="D1700" t="s">
        <v>132</v>
      </c>
    </row>
    <row r="1701" spans="1:4" x14ac:dyDescent="0.15">
      <c r="A1701" t="s">
        <v>27825</v>
      </c>
      <c r="B1701">
        <v>-1.57789107363729</v>
      </c>
      <c r="C1701" s="1" t="s">
        <v>27826</v>
      </c>
      <c r="D1701" t="s">
        <v>132</v>
      </c>
    </row>
    <row r="1702" spans="1:4" x14ac:dyDescent="0.15">
      <c r="A1702" t="s">
        <v>17527</v>
      </c>
      <c r="B1702">
        <v>-1.5781466075349999</v>
      </c>
      <c r="C1702" s="1" t="s">
        <v>27827</v>
      </c>
      <c r="D1702" t="s">
        <v>132</v>
      </c>
    </row>
    <row r="1703" spans="1:4" x14ac:dyDescent="0.15">
      <c r="A1703" t="s">
        <v>27828</v>
      </c>
      <c r="B1703">
        <v>-1.5783288410151299</v>
      </c>
      <c r="C1703" s="1" t="s">
        <v>27829</v>
      </c>
      <c r="D1703" t="s">
        <v>132</v>
      </c>
    </row>
    <row r="1704" spans="1:4" x14ac:dyDescent="0.15">
      <c r="A1704" t="s">
        <v>4920</v>
      </c>
      <c r="B1704">
        <v>-1.57869366107158</v>
      </c>
      <c r="C1704" s="1" t="s">
        <v>27830</v>
      </c>
      <c r="D1704" t="s">
        <v>132</v>
      </c>
    </row>
    <row r="1705" spans="1:4" x14ac:dyDescent="0.15">
      <c r="A1705" t="s">
        <v>7323</v>
      </c>
      <c r="B1705">
        <v>-1.5791881930173901</v>
      </c>
      <c r="C1705" s="1" t="s">
        <v>27831</v>
      </c>
      <c r="D1705" t="s">
        <v>132</v>
      </c>
    </row>
    <row r="1706" spans="1:4" x14ac:dyDescent="0.15">
      <c r="A1706" t="s">
        <v>27832</v>
      </c>
      <c r="B1706">
        <v>-1.5794909792060901</v>
      </c>
      <c r="C1706" s="1" t="s">
        <v>27833</v>
      </c>
      <c r="D1706" t="s">
        <v>132</v>
      </c>
    </row>
    <row r="1707" spans="1:4" x14ac:dyDescent="0.15">
      <c r="A1707" t="s">
        <v>1999</v>
      </c>
      <c r="B1707">
        <v>-1.5797749936655201</v>
      </c>
      <c r="C1707" s="1" t="s">
        <v>27834</v>
      </c>
      <c r="D1707" t="s">
        <v>132</v>
      </c>
    </row>
    <row r="1708" spans="1:4" x14ac:dyDescent="0.15">
      <c r="A1708" t="s">
        <v>5022</v>
      </c>
      <c r="B1708">
        <v>-1.5802607501902399</v>
      </c>
      <c r="C1708" s="1" t="s">
        <v>27835</v>
      </c>
      <c r="D1708" t="s">
        <v>132</v>
      </c>
    </row>
    <row r="1709" spans="1:4" x14ac:dyDescent="0.15">
      <c r="A1709" t="s">
        <v>521</v>
      </c>
      <c r="B1709">
        <v>-1.58158423573864</v>
      </c>
      <c r="C1709" s="1" t="s">
        <v>27836</v>
      </c>
      <c r="D1709" t="s">
        <v>132</v>
      </c>
    </row>
    <row r="1710" spans="1:4" x14ac:dyDescent="0.15">
      <c r="A1710" t="s">
        <v>27837</v>
      </c>
      <c r="B1710">
        <v>-1.58233461437964</v>
      </c>
      <c r="C1710" s="1" t="s">
        <v>27838</v>
      </c>
      <c r="D1710" t="s">
        <v>132</v>
      </c>
    </row>
    <row r="1711" spans="1:4" x14ac:dyDescent="0.15">
      <c r="A1711" t="s">
        <v>27839</v>
      </c>
      <c r="B1711">
        <v>-1.5828574619351501</v>
      </c>
      <c r="C1711" s="1" t="s">
        <v>27840</v>
      </c>
      <c r="D1711" t="s">
        <v>132</v>
      </c>
    </row>
    <row r="1712" spans="1:4" x14ac:dyDescent="0.15">
      <c r="A1712" t="s">
        <v>23337</v>
      </c>
      <c r="B1712">
        <v>-1.58425236673211</v>
      </c>
      <c r="C1712" s="1" t="s">
        <v>27841</v>
      </c>
      <c r="D1712" t="s">
        <v>132</v>
      </c>
    </row>
    <row r="1713" spans="1:4" x14ac:dyDescent="0.15">
      <c r="A1713" t="s">
        <v>27842</v>
      </c>
      <c r="B1713">
        <v>-1.58634540679641</v>
      </c>
      <c r="C1713" s="1" t="s">
        <v>27843</v>
      </c>
      <c r="D1713" t="s">
        <v>132</v>
      </c>
    </row>
    <row r="1714" spans="1:4" x14ac:dyDescent="0.15">
      <c r="A1714" t="s">
        <v>23700</v>
      </c>
      <c r="B1714">
        <v>-1.58759283733206</v>
      </c>
      <c r="C1714" s="1" t="s">
        <v>27844</v>
      </c>
      <c r="D1714" t="s">
        <v>132</v>
      </c>
    </row>
    <row r="1715" spans="1:4" x14ac:dyDescent="0.15">
      <c r="A1715" t="s">
        <v>14814</v>
      </c>
      <c r="B1715">
        <v>-1.59592681240399</v>
      </c>
      <c r="C1715" s="1" t="s">
        <v>27845</v>
      </c>
      <c r="D1715" t="s">
        <v>132</v>
      </c>
    </row>
    <row r="1716" spans="1:4" x14ac:dyDescent="0.15">
      <c r="A1716" t="s">
        <v>27846</v>
      </c>
      <c r="B1716">
        <v>-1.5987564139550301</v>
      </c>
      <c r="C1716" s="1" t="s">
        <v>27847</v>
      </c>
      <c r="D1716" t="s">
        <v>132</v>
      </c>
    </row>
    <row r="1717" spans="1:4" x14ac:dyDescent="0.15">
      <c r="A1717" t="s">
        <v>9536</v>
      </c>
      <c r="B1717">
        <v>-1.6059587856078801</v>
      </c>
      <c r="C1717" s="1" t="s">
        <v>27848</v>
      </c>
      <c r="D1717" t="s">
        <v>132</v>
      </c>
    </row>
    <row r="1718" spans="1:4" x14ac:dyDescent="0.15">
      <c r="A1718" t="s">
        <v>9229</v>
      </c>
      <c r="B1718">
        <v>-1.61305716922355</v>
      </c>
      <c r="C1718" s="1" t="s">
        <v>27849</v>
      </c>
      <c r="D1718" t="s">
        <v>132</v>
      </c>
    </row>
    <row r="1719" spans="1:4" x14ac:dyDescent="0.15">
      <c r="A1719" t="s">
        <v>5905</v>
      </c>
      <c r="B1719">
        <v>-1.6137546513534999</v>
      </c>
      <c r="C1719" s="1" t="s">
        <v>27850</v>
      </c>
      <c r="D1719" t="s">
        <v>132</v>
      </c>
    </row>
    <row r="1720" spans="1:4" x14ac:dyDescent="0.15">
      <c r="A1720" t="s">
        <v>9803</v>
      </c>
      <c r="B1720">
        <v>-1.6152225011624901</v>
      </c>
      <c r="C1720" s="1" t="s">
        <v>27851</v>
      </c>
      <c r="D1720" t="s">
        <v>132</v>
      </c>
    </row>
    <row r="1721" spans="1:4" x14ac:dyDescent="0.15">
      <c r="A1721" t="s">
        <v>27852</v>
      </c>
      <c r="B1721">
        <v>-1.6157135343492699</v>
      </c>
      <c r="C1721" s="1" t="s">
        <v>27853</v>
      </c>
      <c r="D1721" t="s">
        <v>132</v>
      </c>
    </row>
    <row r="1722" spans="1:4" x14ac:dyDescent="0.15">
      <c r="A1722" t="s">
        <v>27854</v>
      </c>
      <c r="B1722">
        <v>-1.6160169550516199</v>
      </c>
      <c r="C1722" s="1" t="s">
        <v>27855</v>
      </c>
      <c r="D1722" t="s">
        <v>132</v>
      </c>
    </row>
    <row r="1723" spans="1:4" x14ac:dyDescent="0.15">
      <c r="A1723" t="s">
        <v>27856</v>
      </c>
      <c r="B1723">
        <v>-1.61710934658664</v>
      </c>
      <c r="C1723" s="1" t="s">
        <v>27857</v>
      </c>
      <c r="D1723" t="s">
        <v>132</v>
      </c>
    </row>
    <row r="1724" spans="1:4" x14ac:dyDescent="0.15">
      <c r="A1724" t="s">
        <v>23947</v>
      </c>
      <c r="B1724">
        <v>-1.6176230845009301</v>
      </c>
      <c r="C1724" s="1" t="s">
        <v>27858</v>
      </c>
      <c r="D1724" t="s">
        <v>132</v>
      </c>
    </row>
    <row r="1725" spans="1:4" x14ac:dyDescent="0.15">
      <c r="A1725" t="s">
        <v>9763</v>
      </c>
      <c r="B1725">
        <v>-1.6181053801896801</v>
      </c>
      <c r="C1725" s="1" t="s">
        <v>27859</v>
      </c>
      <c r="D1725" t="s">
        <v>132</v>
      </c>
    </row>
    <row r="1726" spans="1:4" x14ac:dyDescent="0.15">
      <c r="A1726" t="s">
        <v>14645</v>
      </c>
      <c r="B1726">
        <v>-1.61882116563329</v>
      </c>
      <c r="C1726" s="1" t="s">
        <v>27860</v>
      </c>
      <c r="D1726" t="s">
        <v>132</v>
      </c>
    </row>
    <row r="1727" spans="1:4" x14ac:dyDescent="0.15">
      <c r="A1727" t="s">
        <v>27861</v>
      </c>
      <c r="B1727">
        <v>-1.6193206806561899</v>
      </c>
      <c r="C1727" s="1" t="s">
        <v>27862</v>
      </c>
      <c r="D1727" t="s">
        <v>132</v>
      </c>
    </row>
    <row r="1728" spans="1:4" x14ac:dyDescent="0.15">
      <c r="A1728" t="s">
        <v>15497</v>
      </c>
      <c r="B1728">
        <v>-1.6193776641441799</v>
      </c>
      <c r="C1728" s="1" t="s">
        <v>27863</v>
      </c>
      <c r="D1728" t="s">
        <v>132</v>
      </c>
    </row>
    <row r="1729" spans="1:4" x14ac:dyDescent="0.15">
      <c r="A1729" t="s">
        <v>21361</v>
      </c>
      <c r="B1729">
        <v>-1.6208874171968399</v>
      </c>
      <c r="C1729" s="1" t="s">
        <v>27864</v>
      </c>
      <c r="D1729" t="s">
        <v>132</v>
      </c>
    </row>
    <row r="1730" spans="1:4" x14ac:dyDescent="0.15">
      <c r="A1730" t="s">
        <v>3839</v>
      </c>
      <c r="B1730">
        <v>-1.6275443124326201</v>
      </c>
      <c r="C1730" s="1" t="s">
        <v>27865</v>
      </c>
      <c r="D1730" t="s">
        <v>132</v>
      </c>
    </row>
    <row r="1731" spans="1:4" x14ac:dyDescent="0.15">
      <c r="A1731" t="s">
        <v>27866</v>
      </c>
      <c r="B1731">
        <v>-1.62829901862658</v>
      </c>
      <c r="C1731" s="1" t="s">
        <v>27867</v>
      </c>
      <c r="D1731" t="s">
        <v>132</v>
      </c>
    </row>
    <row r="1732" spans="1:4" x14ac:dyDescent="0.15">
      <c r="A1732" t="s">
        <v>14822</v>
      </c>
      <c r="B1732">
        <v>-1.6296273138961299</v>
      </c>
      <c r="C1732" s="1" t="s">
        <v>27868</v>
      </c>
      <c r="D1732" t="s">
        <v>132</v>
      </c>
    </row>
    <row r="1733" spans="1:4" x14ac:dyDescent="0.15">
      <c r="A1733" t="s">
        <v>1772</v>
      </c>
      <c r="B1733">
        <v>-1.63717100533049</v>
      </c>
      <c r="C1733" s="1" t="s">
        <v>27869</v>
      </c>
      <c r="D1733" t="s">
        <v>132</v>
      </c>
    </row>
    <row r="1734" spans="1:4" x14ac:dyDescent="0.15">
      <c r="A1734" t="s">
        <v>10326</v>
      </c>
      <c r="B1734">
        <v>-1.6389735295283201</v>
      </c>
      <c r="C1734" s="1" t="s">
        <v>27870</v>
      </c>
      <c r="D1734" t="s">
        <v>132</v>
      </c>
    </row>
    <row r="1735" spans="1:4" x14ac:dyDescent="0.15">
      <c r="A1735" t="s">
        <v>27871</v>
      </c>
      <c r="B1735">
        <v>-1.64058972691641</v>
      </c>
      <c r="C1735" s="1" t="s">
        <v>27872</v>
      </c>
      <c r="D1735" t="s">
        <v>132</v>
      </c>
    </row>
    <row r="1736" spans="1:4" x14ac:dyDescent="0.15">
      <c r="A1736" t="s">
        <v>27873</v>
      </c>
      <c r="B1736">
        <v>-1.6406365773274001</v>
      </c>
      <c r="C1736" s="1" t="s">
        <v>27874</v>
      </c>
      <c r="D1736" t="s">
        <v>132</v>
      </c>
    </row>
    <row r="1737" spans="1:4" x14ac:dyDescent="0.15">
      <c r="A1737" t="s">
        <v>14643</v>
      </c>
      <c r="B1737">
        <v>-1.64091151654683</v>
      </c>
      <c r="C1737" s="1" t="s">
        <v>27875</v>
      </c>
      <c r="D1737" t="s">
        <v>132</v>
      </c>
    </row>
    <row r="1738" spans="1:4" x14ac:dyDescent="0.15">
      <c r="A1738" t="s">
        <v>3364</v>
      </c>
      <c r="B1738">
        <v>-1.6433591220337</v>
      </c>
      <c r="C1738" s="1" t="s">
        <v>27876</v>
      </c>
      <c r="D1738" t="s">
        <v>132</v>
      </c>
    </row>
    <row r="1739" spans="1:4" x14ac:dyDescent="0.15">
      <c r="A1739" t="s">
        <v>27877</v>
      </c>
      <c r="B1739">
        <v>-1.6439612188063799</v>
      </c>
      <c r="C1739" s="1" t="s">
        <v>27878</v>
      </c>
      <c r="D1739" t="s">
        <v>132</v>
      </c>
    </row>
    <row r="1740" spans="1:4" x14ac:dyDescent="0.15">
      <c r="A1740" t="s">
        <v>18498</v>
      </c>
      <c r="B1740">
        <v>-1.64430011808234</v>
      </c>
      <c r="C1740" s="1" t="s">
        <v>27879</v>
      </c>
      <c r="D1740" t="s">
        <v>132</v>
      </c>
    </row>
    <row r="1741" spans="1:4" x14ac:dyDescent="0.15">
      <c r="A1741" t="s">
        <v>7636</v>
      </c>
      <c r="B1741">
        <v>-1.64478514695683</v>
      </c>
      <c r="C1741" s="1" t="s">
        <v>27880</v>
      </c>
      <c r="D1741" t="s">
        <v>132</v>
      </c>
    </row>
    <row r="1742" spans="1:4" x14ac:dyDescent="0.15">
      <c r="A1742" t="s">
        <v>2603</v>
      </c>
      <c r="B1742">
        <v>-1.6454269907396799</v>
      </c>
      <c r="C1742" s="1" t="s">
        <v>27881</v>
      </c>
      <c r="D1742" t="s">
        <v>132</v>
      </c>
    </row>
    <row r="1743" spans="1:4" x14ac:dyDescent="0.15">
      <c r="A1743" t="s">
        <v>8002</v>
      </c>
      <c r="B1743">
        <v>-1.64870008087757</v>
      </c>
      <c r="C1743" s="1" t="s">
        <v>27882</v>
      </c>
      <c r="D1743" t="s">
        <v>132</v>
      </c>
    </row>
    <row r="1744" spans="1:4" x14ac:dyDescent="0.15">
      <c r="A1744" t="s">
        <v>9687</v>
      </c>
      <c r="B1744">
        <v>-1.6532457221079</v>
      </c>
      <c r="C1744" s="1" t="s">
        <v>27883</v>
      </c>
      <c r="D1744" t="s">
        <v>132</v>
      </c>
    </row>
    <row r="1745" spans="1:4" x14ac:dyDescent="0.15">
      <c r="A1745" t="s">
        <v>27884</v>
      </c>
      <c r="B1745">
        <v>-1.6576879690470401</v>
      </c>
      <c r="C1745" s="1" t="s">
        <v>27885</v>
      </c>
      <c r="D1745" t="s">
        <v>132</v>
      </c>
    </row>
    <row r="1746" spans="1:4" x14ac:dyDescent="0.15">
      <c r="A1746" t="s">
        <v>9905</v>
      </c>
      <c r="B1746">
        <v>-1.66880437001241</v>
      </c>
      <c r="C1746" s="1" t="s">
        <v>27886</v>
      </c>
      <c r="D1746" t="s">
        <v>132</v>
      </c>
    </row>
    <row r="1747" spans="1:4" x14ac:dyDescent="0.15">
      <c r="A1747" t="s">
        <v>23888</v>
      </c>
      <c r="B1747">
        <v>-1.6716786240077699</v>
      </c>
      <c r="C1747" s="1" t="s">
        <v>27887</v>
      </c>
      <c r="D1747" t="s">
        <v>132</v>
      </c>
    </row>
    <row r="1748" spans="1:4" x14ac:dyDescent="0.15">
      <c r="A1748" t="s">
        <v>15290</v>
      </c>
      <c r="B1748">
        <v>-1.67533541455432</v>
      </c>
      <c r="C1748" s="1" t="s">
        <v>27888</v>
      </c>
      <c r="D1748" t="s">
        <v>132</v>
      </c>
    </row>
    <row r="1749" spans="1:4" x14ac:dyDescent="0.15">
      <c r="A1749" t="s">
        <v>10164</v>
      </c>
      <c r="B1749">
        <v>-1.67621401770224</v>
      </c>
      <c r="C1749" s="1" t="s">
        <v>27889</v>
      </c>
      <c r="D1749" t="s">
        <v>132</v>
      </c>
    </row>
    <row r="1750" spans="1:4" x14ac:dyDescent="0.15">
      <c r="A1750" t="s">
        <v>27890</v>
      </c>
      <c r="B1750">
        <v>-1.6772707376261</v>
      </c>
      <c r="C1750" s="1" t="s">
        <v>27891</v>
      </c>
      <c r="D1750" t="s">
        <v>132</v>
      </c>
    </row>
    <row r="1751" spans="1:4" x14ac:dyDescent="0.15">
      <c r="A1751" t="s">
        <v>2747</v>
      </c>
      <c r="B1751">
        <v>-1.6789024731981399</v>
      </c>
      <c r="C1751" s="1" t="s">
        <v>27892</v>
      </c>
      <c r="D1751" t="s">
        <v>132</v>
      </c>
    </row>
    <row r="1752" spans="1:4" x14ac:dyDescent="0.15">
      <c r="A1752" t="s">
        <v>27893</v>
      </c>
      <c r="B1752">
        <v>-1.6871535592523601</v>
      </c>
      <c r="C1752" s="1" t="s">
        <v>27894</v>
      </c>
      <c r="D1752" t="s">
        <v>132</v>
      </c>
    </row>
    <row r="1753" spans="1:4" x14ac:dyDescent="0.15">
      <c r="A1753" t="s">
        <v>27895</v>
      </c>
      <c r="B1753">
        <v>-1.6910388013921001</v>
      </c>
      <c r="C1753" s="1" t="s">
        <v>27896</v>
      </c>
      <c r="D1753" t="s">
        <v>132</v>
      </c>
    </row>
    <row r="1754" spans="1:4" x14ac:dyDescent="0.15">
      <c r="A1754" t="s">
        <v>2837</v>
      </c>
      <c r="B1754">
        <v>-1.6916544726501499</v>
      </c>
      <c r="C1754" s="1" t="s">
        <v>27897</v>
      </c>
      <c r="D1754" t="s">
        <v>132</v>
      </c>
    </row>
    <row r="1755" spans="1:4" x14ac:dyDescent="0.15">
      <c r="A1755" t="s">
        <v>24111</v>
      </c>
      <c r="B1755">
        <v>-1.69302967462748</v>
      </c>
      <c r="C1755" s="1" t="s">
        <v>27898</v>
      </c>
      <c r="D1755" t="s">
        <v>132</v>
      </c>
    </row>
    <row r="1756" spans="1:4" x14ac:dyDescent="0.15">
      <c r="A1756" t="s">
        <v>15142</v>
      </c>
      <c r="B1756">
        <v>-1.6945010852907301</v>
      </c>
      <c r="C1756" s="1" t="s">
        <v>27899</v>
      </c>
      <c r="D1756" t="s">
        <v>132</v>
      </c>
    </row>
    <row r="1757" spans="1:4" x14ac:dyDescent="0.15">
      <c r="A1757" t="s">
        <v>27900</v>
      </c>
      <c r="B1757">
        <v>-1.6961983460516401</v>
      </c>
      <c r="C1757" s="1" t="s">
        <v>27901</v>
      </c>
      <c r="D1757" t="s">
        <v>132</v>
      </c>
    </row>
    <row r="1758" spans="1:4" x14ac:dyDescent="0.15">
      <c r="A1758" t="s">
        <v>2103</v>
      </c>
      <c r="B1758">
        <v>-1.69682148359191</v>
      </c>
      <c r="C1758" s="1" t="s">
        <v>27902</v>
      </c>
      <c r="D1758" t="s">
        <v>132</v>
      </c>
    </row>
    <row r="1759" spans="1:4" x14ac:dyDescent="0.15">
      <c r="A1759" t="s">
        <v>6456</v>
      </c>
      <c r="B1759">
        <v>-1.70069462166087</v>
      </c>
      <c r="C1759" s="1" t="s">
        <v>27903</v>
      </c>
      <c r="D1759" t="s">
        <v>132</v>
      </c>
    </row>
    <row r="1760" spans="1:4" x14ac:dyDescent="0.15">
      <c r="A1760" t="s">
        <v>3493</v>
      </c>
      <c r="B1760">
        <v>-1.7023712165218501</v>
      </c>
      <c r="C1760" s="1" t="s">
        <v>27904</v>
      </c>
      <c r="D1760" t="s">
        <v>132</v>
      </c>
    </row>
    <row r="1761" spans="1:4" x14ac:dyDescent="0.15">
      <c r="A1761" t="s">
        <v>27905</v>
      </c>
      <c r="B1761">
        <v>-1.7025323340647101</v>
      </c>
      <c r="C1761" s="1" t="s">
        <v>27906</v>
      </c>
      <c r="D1761" t="s">
        <v>132</v>
      </c>
    </row>
    <row r="1762" spans="1:4" x14ac:dyDescent="0.15">
      <c r="A1762" t="s">
        <v>23415</v>
      </c>
      <c r="B1762">
        <v>-1.7056411290175399</v>
      </c>
      <c r="C1762" s="1" t="s">
        <v>27907</v>
      </c>
      <c r="D1762" t="s">
        <v>132</v>
      </c>
    </row>
    <row r="1763" spans="1:4" x14ac:dyDescent="0.15">
      <c r="A1763" t="s">
        <v>7072</v>
      </c>
      <c r="B1763">
        <v>-1.7076661255777701</v>
      </c>
      <c r="C1763" s="1" t="s">
        <v>27908</v>
      </c>
      <c r="D1763" t="s">
        <v>132</v>
      </c>
    </row>
    <row r="1764" spans="1:4" x14ac:dyDescent="0.15">
      <c r="A1764" t="s">
        <v>5140</v>
      </c>
      <c r="B1764">
        <v>-1.71121715635232</v>
      </c>
      <c r="C1764" s="1" t="s">
        <v>27909</v>
      </c>
      <c r="D1764" t="s">
        <v>132</v>
      </c>
    </row>
    <row r="1765" spans="1:4" x14ac:dyDescent="0.15">
      <c r="A1765" t="s">
        <v>27910</v>
      </c>
      <c r="B1765">
        <v>-1.71281634181299</v>
      </c>
      <c r="C1765" s="1" t="s">
        <v>27911</v>
      </c>
      <c r="D1765" t="s">
        <v>132</v>
      </c>
    </row>
    <row r="1766" spans="1:4" x14ac:dyDescent="0.15">
      <c r="A1766" t="s">
        <v>27912</v>
      </c>
      <c r="B1766">
        <v>-1.71351870824458</v>
      </c>
      <c r="C1766" s="1" t="s">
        <v>27913</v>
      </c>
      <c r="D1766" t="s">
        <v>132</v>
      </c>
    </row>
    <row r="1767" spans="1:4" x14ac:dyDescent="0.15">
      <c r="A1767" t="s">
        <v>27914</v>
      </c>
      <c r="B1767">
        <v>-1.71385138529934</v>
      </c>
      <c r="C1767" s="1" t="s">
        <v>27915</v>
      </c>
      <c r="D1767" t="s">
        <v>132</v>
      </c>
    </row>
    <row r="1768" spans="1:4" x14ac:dyDescent="0.15">
      <c r="A1768" t="s">
        <v>2834</v>
      </c>
      <c r="B1768">
        <v>-1.7147592339847</v>
      </c>
      <c r="C1768" s="1" t="s">
        <v>27916</v>
      </c>
      <c r="D1768" t="s">
        <v>132</v>
      </c>
    </row>
    <row r="1769" spans="1:4" x14ac:dyDescent="0.15">
      <c r="A1769" t="s">
        <v>27917</v>
      </c>
      <c r="B1769">
        <v>-1.7155380657313299</v>
      </c>
      <c r="C1769" s="1" t="s">
        <v>27918</v>
      </c>
      <c r="D1769" t="s">
        <v>132</v>
      </c>
    </row>
    <row r="1770" spans="1:4" x14ac:dyDescent="0.15">
      <c r="A1770" t="s">
        <v>11450</v>
      </c>
      <c r="B1770">
        <v>-1.71634339795556</v>
      </c>
      <c r="C1770" s="1" t="s">
        <v>27919</v>
      </c>
      <c r="D1770" t="s">
        <v>132</v>
      </c>
    </row>
    <row r="1771" spans="1:4" x14ac:dyDescent="0.15">
      <c r="A1771" t="s">
        <v>869</v>
      </c>
      <c r="B1771">
        <v>-1.7187807516692599</v>
      </c>
      <c r="C1771" s="1" t="s">
        <v>27920</v>
      </c>
      <c r="D1771" t="s">
        <v>132</v>
      </c>
    </row>
    <row r="1772" spans="1:4" x14ac:dyDescent="0.15">
      <c r="A1772" t="s">
        <v>27921</v>
      </c>
      <c r="B1772">
        <v>-1.7222252645267599</v>
      </c>
      <c r="C1772" s="1" t="s">
        <v>27922</v>
      </c>
      <c r="D1772" t="s">
        <v>132</v>
      </c>
    </row>
    <row r="1773" spans="1:4" x14ac:dyDescent="0.15">
      <c r="A1773" t="s">
        <v>483</v>
      </c>
      <c r="B1773">
        <v>-1.72289980009637</v>
      </c>
      <c r="C1773" s="1" t="s">
        <v>27923</v>
      </c>
      <c r="D1773" t="s">
        <v>132</v>
      </c>
    </row>
    <row r="1774" spans="1:4" x14ac:dyDescent="0.15">
      <c r="A1774" t="s">
        <v>905</v>
      </c>
      <c r="B1774">
        <v>-1.7259519295066399</v>
      </c>
      <c r="C1774" s="1" t="s">
        <v>27924</v>
      </c>
      <c r="D1774" t="s">
        <v>132</v>
      </c>
    </row>
    <row r="1775" spans="1:4" x14ac:dyDescent="0.15">
      <c r="A1775" t="s">
        <v>4672</v>
      </c>
      <c r="B1775">
        <v>-1.7369752020595299</v>
      </c>
      <c r="C1775" s="1" t="s">
        <v>27925</v>
      </c>
      <c r="D1775" t="s">
        <v>132</v>
      </c>
    </row>
    <row r="1776" spans="1:4" x14ac:dyDescent="0.15">
      <c r="A1776" t="s">
        <v>22485</v>
      </c>
      <c r="B1776">
        <v>-1.73720875990399</v>
      </c>
      <c r="C1776" s="1" t="s">
        <v>27926</v>
      </c>
      <c r="D1776" t="s">
        <v>132</v>
      </c>
    </row>
    <row r="1777" spans="1:4" x14ac:dyDescent="0.15">
      <c r="A1777" t="s">
        <v>22735</v>
      </c>
      <c r="B1777">
        <v>-1.7397294484239301</v>
      </c>
      <c r="C1777" s="1" t="s">
        <v>27927</v>
      </c>
      <c r="D1777" t="s">
        <v>132</v>
      </c>
    </row>
    <row r="1778" spans="1:4" x14ac:dyDescent="0.15">
      <c r="A1778" t="s">
        <v>596</v>
      </c>
      <c r="B1778">
        <v>-1.74746691661315</v>
      </c>
      <c r="C1778" s="1" t="s">
        <v>27928</v>
      </c>
      <c r="D1778" t="s">
        <v>132</v>
      </c>
    </row>
    <row r="1779" spans="1:4" x14ac:dyDescent="0.15">
      <c r="A1779" t="s">
        <v>4377</v>
      </c>
      <c r="B1779">
        <v>-1.7514772432183101</v>
      </c>
      <c r="C1779" s="1" t="s">
        <v>27929</v>
      </c>
      <c r="D1779" t="s">
        <v>132</v>
      </c>
    </row>
    <row r="1780" spans="1:4" x14ac:dyDescent="0.15">
      <c r="A1780" t="s">
        <v>27930</v>
      </c>
      <c r="B1780">
        <v>-1.75173858344375</v>
      </c>
      <c r="C1780" s="1" t="s">
        <v>27931</v>
      </c>
      <c r="D1780" t="s">
        <v>132</v>
      </c>
    </row>
    <row r="1781" spans="1:4" x14ac:dyDescent="0.15">
      <c r="A1781" t="s">
        <v>15272</v>
      </c>
      <c r="B1781">
        <v>-1.75438640626009</v>
      </c>
      <c r="C1781" s="1" t="s">
        <v>27932</v>
      </c>
      <c r="D1781" t="s">
        <v>132</v>
      </c>
    </row>
    <row r="1782" spans="1:4" x14ac:dyDescent="0.15">
      <c r="A1782" t="s">
        <v>27933</v>
      </c>
      <c r="B1782">
        <v>-1.7556758250175999</v>
      </c>
      <c r="C1782" s="1" t="s">
        <v>27934</v>
      </c>
      <c r="D1782" t="s">
        <v>132</v>
      </c>
    </row>
    <row r="1783" spans="1:4" x14ac:dyDescent="0.15">
      <c r="A1783" t="s">
        <v>17554</v>
      </c>
      <c r="B1783">
        <v>-1.7600716951567901</v>
      </c>
      <c r="C1783" s="1" t="s">
        <v>27935</v>
      </c>
      <c r="D1783" t="s">
        <v>132</v>
      </c>
    </row>
    <row r="1784" spans="1:4" x14ac:dyDescent="0.15">
      <c r="A1784" t="s">
        <v>14686</v>
      </c>
      <c r="B1784">
        <v>-1.7626902268770199</v>
      </c>
      <c r="C1784" s="1" t="s">
        <v>27936</v>
      </c>
      <c r="D1784" t="s">
        <v>132</v>
      </c>
    </row>
    <row r="1785" spans="1:4" x14ac:dyDescent="0.15">
      <c r="A1785" t="s">
        <v>4654</v>
      </c>
      <c r="B1785">
        <v>-1.7640369657034201</v>
      </c>
      <c r="C1785" s="1" t="s">
        <v>27937</v>
      </c>
      <c r="D1785" t="s">
        <v>132</v>
      </c>
    </row>
    <row r="1786" spans="1:4" x14ac:dyDescent="0.15">
      <c r="A1786" t="s">
        <v>27938</v>
      </c>
      <c r="B1786">
        <v>-1.7658508660850201</v>
      </c>
      <c r="C1786" s="1" t="s">
        <v>27939</v>
      </c>
      <c r="D1786" t="s">
        <v>132</v>
      </c>
    </row>
    <row r="1787" spans="1:4" x14ac:dyDescent="0.15">
      <c r="A1787" t="s">
        <v>2501</v>
      </c>
      <c r="B1787">
        <v>-1.77868600371811</v>
      </c>
      <c r="C1787" s="1" t="s">
        <v>27940</v>
      </c>
      <c r="D1787" t="s">
        <v>132</v>
      </c>
    </row>
    <row r="1788" spans="1:4" x14ac:dyDescent="0.15">
      <c r="A1788" t="s">
        <v>7702</v>
      </c>
      <c r="B1788">
        <v>-1.78132461621139</v>
      </c>
      <c r="C1788" s="1" t="s">
        <v>27941</v>
      </c>
      <c r="D1788" t="s">
        <v>132</v>
      </c>
    </row>
    <row r="1789" spans="1:4" x14ac:dyDescent="0.15">
      <c r="A1789" t="s">
        <v>27942</v>
      </c>
      <c r="B1789">
        <v>-1.7843038589467899</v>
      </c>
      <c r="C1789" s="1" t="s">
        <v>27943</v>
      </c>
      <c r="D1789" t="s">
        <v>132</v>
      </c>
    </row>
    <row r="1790" spans="1:4" x14ac:dyDescent="0.15">
      <c r="A1790" t="s">
        <v>4057</v>
      </c>
      <c r="B1790">
        <v>-1.7853768256873801</v>
      </c>
      <c r="C1790" s="1" t="s">
        <v>27944</v>
      </c>
      <c r="D1790" t="s">
        <v>132</v>
      </c>
    </row>
    <row r="1791" spans="1:4" x14ac:dyDescent="0.15">
      <c r="A1791" t="s">
        <v>27945</v>
      </c>
      <c r="B1791">
        <v>-1.7856755572721099</v>
      </c>
      <c r="C1791" s="1" t="s">
        <v>27946</v>
      </c>
      <c r="D1791" t="s">
        <v>132</v>
      </c>
    </row>
    <row r="1792" spans="1:4" x14ac:dyDescent="0.15">
      <c r="A1792" t="s">
        <v>27947</v>
      </c>
      <c r="B1792">
        <v>-1.78569348367583</v>
      </c>
      <c r="C1792" s="1" t="s">
        <v>27948</v>
      </c>
      <c r="D1792" t="s">
        <v>132</v>
      </c>
    </row>
    <row r="1793" spans="1:4" x14ac:dyDescent="0.15">
      <c r="A1793" t="s">
        <v>465</v>
      </c>
      <c r="B1793">
        <v>-1.7858598960619001</v>
      </c>
      <c r="C1793" s="1" t="s">
        <v>27949</v>
      </c>
      <c r="D1793" t="s">
        <v>132</v>
      </c>
    </row>
    <row r="1794" spans="1:4" x14ac:dyDescent="0.15">
      <c r="A1794" t="s">
        <v>20313</v>
      </c>
      <c r="B1794">
        <v>-1.78665005143786</v>
      </c>
      <c r="C1794" s="1" t="s">
        <v>27950</v>
      </c>
      <c r="D1794" t="s">
        <v>132</v>
      </c>
    </row>
    <row r="1795" spans="1:4" x14ac:dyDescent="0.15">
      <c r="A1795" t="s">
        <v>27951</v>
      </c>
      <c r="B1795">
        <v>-1.78682292010454</v>
      </c>
      <c r="C1795" s="1" t="s">
        <v>27952</v>
      </c>
      <c r="D1795" t="s">
        <v>132</v>
      </c>
    </row>
    <row r="1796" spans="1:4" x14ac:dyDescent="0.15">
      <c r="A1796" t="s">
        <v>11330</v>
      </c>
      <c r="B1796">
        <v>-1.7921082500904999</v>
      </c>
      <c r="C1796" s="1" t="s">
        <v>27953</v>
      </c>
      <c r="D1796" t="s">
        <v>132</v>
      </c>
    </row>
    <row r="1797" spans="1:4" x14ac:dyDescent="0.15">
      <c r="A1797" t="s">
        <v>27954</v>
      </c>
      <c r="B1797">
        <v>-1.7922593645271401</v>
      </c>
      <c r="C1797" s="1" t="s">
        <v>27955</v>
      </c>
      <c r="D1797" t="s">
        <v>132</v>
      </c>
    </row>
    <row r="1798" spans="1:4" x14ac:dyDescent="0.15">
      <c r="A1798" t="s">
        <v>27956</v>
      </c>
      <c r="B1798">
        <v>-1.79261422467145</v>
      </c>
      <c r="C1798" s="1" t="s">
        <v>27957</v>
      </c>
      <c r="D1798" t="s">
        <v>132</v>
      </c>
    </row>
    <row r="1799" spans="1:4" x14ac:dyDescent="0.15">
      <c r="A1799" t="s">
        <v>12794</v>
      </c>
      <c r="B1799">
        <v>-1.7929154536212499</v>
      </c>
      <c r="C1799" s="1" t="s">
        <v>27958</v>
      </c>
      <c r="D1799" t="s">
        <v>132</v>
      </c>
    </row>
    <row r="1800" spans="1:4" x14ac:dyDescent="0.15">
      <c r="A1800" t="s">
        <v>27959</v>
      </c>
      <c r="B1800">
        <v>-1.79404779218418</v>
      </c>
      <c r="C1800" s="1" t="s">
        <v>27960</v>
      </c>
      <c r="D1800" t="s">
        <v>132</v>
      </c>
    </row>
    <row r="1801" spans="1:4" x14ac:dyDescent="0.15">
      <c r="A1801" t="s">
        <v>1050</v>
      </c>
      <c r="B1801">
        <v>-1.79548944123828</v>
      </c>
      <c r="C1801" s="1" t="s">
        <v>27961</v>
      </c>
      <c r="D1801" t="s">
        <v>132</v>
      </c>
    </row>
    <row r="1802" spans="1:4" x14ac:dyDescent="0.15">
      <c r="A1802" t="s">
        <v>23465</v>
      </c>
      <c r="B1802">
        <v>-1.7986813647594</v>
      </c>
      <c r="C1802" s="1" t="s">
        <v>27962</v>
      </c>
      <c r="D1802" t="s">
        <v>132</v>
      </c>
    </row>
    <row r="1803" spans="1:4" x14ac:dyDescent="0.15">
      <c r="A1803" t="s">
        <v>779</v>
      </c>
      <c r="B1803">
        <v>-1.8019984006440499</v>
      </c>
      <c r="C1803" s="1" t="s">
        <v>27963</v>
      </c>
      <c r="D1803" t="s">
        <v>132</v>
      </c>
    </row>
    <row r="1804" spans="1:4" x14ac:dyDescent="0.15">
      <c r="A1804" t="s">
        <v>27964</v>
      </c>
      <c r="B1804">
        <v>-1.80564184605232</v>
      </c>
      <c r="C1804" s="1" t="s">
        <v>27965</v>
      </c>
      <c r="D1804" t="s">
        <v>132</v>
      </c>
    </row>
    <row r="1805" spans="1:4" x14ac:dyDescent="0.15">
      <c r="A1805" t="s">
        <v>978</v>
      </c>
      <c r="B1805">
        <v>-1.81381389182688</v>
      </c>
      <c r="C1805" s="1" t="s">
        <v>27966</v>
      </c>
      <c r="D1805" t="s">
        <v>132</v>
      </c>
    </row>
    <row r="1806" spans="1:4" x14ac:dyDescent="0.15">
      <c r="A1806" t="s">
        <v>22575</v>
      </c>
      <c r="B1806">
        <v>-1.8143861997327</v>
      </c>
      <c r="C1806" s="1" t="s">
        <v>27967</v>
      </c>
      <c r="D1806" t="s">
        <v>132</v>
      </c>
    </row>
    <row r="1807" spans="1:4" x14ac:dyDescent="0.15">
      <c r="A1807" t="s">
        <v>27968</v>
      </c>
      <c r="B1807">
        <v>-1.8174501768406099</v>
      </c>
      <c r="C1807" s="1" t="s">
        <v>27969</v>
      </c>
      <c r="D1807" t="s">
        <v>132</v>
      </c>
    </row>
    <row r="1808" spans="1:4" x14ac:dyDescent="0.15">
      <c r="A1808" t="s">
        <v>10609</v>
      </c>
      <c r="B1808">
        <v>-1.82641898711034</v>
      </c>
      <c r="C1808" s="1" t="s">
        <v>27970</v>
      </c>
      <c r="D1808" t="s">
        <v>132</v>
      </c>
    </row>
    <row r="1809" spans="1:4" x14ac:dyDescent="0.15">
      <c r="A1809" t="s">
        <v>2738</v>
      </c>
      <c r="B1809">
        <v>-1.8292287613893199</v>
      </c>
      <c r="C1809" s="1" t="s">
        <v>27971</v>
      </c>
      <c r="D1809" t="s">
        <v>132</v>
      </c>
    </row>
    <row r="1810" spans="1:4" x14ac:dyDescent="0.15">
      <c r="A1810" t="s">
        <v>20710</v>
      </c>
      <c r="B1810">
        <v>-1.83226996959717</v>
      </c>
      <c r="C1810" s="1" t="s">
        <v>27972</v>
      </c>
      <c r="D1810" t="s">
        <v>132</v>
      </c>
    </row>
    <row r="1811" spans="1:4" x14ac:dyDescent="0.15">
      <c r="A1811" t="s">
        <v>1459</v>
      </c>
      <c r="B1811">
        <v>-1.8353733692588601</v>
      </c>
      <c r="C1811" s="1" t="s">
        <v>27973</v>
      </c>
      <c r="D1811" t="s">
        <v>132</v>
      </c>
    </row>
    <row r="1812" spans="1:4" x14ac:dyDescent="0.15">
      <c r="A1812" t="s">
        <v>20182</v>
      </c>
      <c r="B1812">
        <v>-1.83601041388494</v>
      </c>
      <c r="C1812" s="1" t="s">
        <v>27974</v>
      </c>
      <c r="D1812" t="s">
        <v>132</v>
      </c>
    </row>
    <row r="1813" spans="1:4" x14ac:dyDescent="0.15">
      <c r="A1813" t="s">
        <v>15084</v>
      </c>
      <c r="B1813">
        <v>-1.8387844647085201</v>
      </c>
      <c r="C1813" s="1" t="s">
        <v>27975</v>
      </c>
      <c r="D1813" t="s">
        <v>132</v>
      </c>
    </row>
    <row r="1814" spans="1:4" x14ac:dyDescent="0.15">
      <c r="A1814" t="s">
        <v>1364</v>
      </c>
      <c r="B1814">
        <v>-1.83963022553069</v>
      </c>
      <c r="C1814" s="1" t="s">
        <v>27976</v>
      </c>
      <c r="D1814" t="s">
        <v>132</v>
      </c>
    </row>
    <row r="1815" spans="1:4" x14ac:dyDescent="0.15">
      <c r="A1815" t="s">
        <v>27977</v>
      </c>
      <c r="B1815">
        <v>-1.84113586588316</v>
      </c>
      <c r="C1815" s="1" t="s">
        <v>27978</v>
      </c>
      <c r="D1815" t="s">
        <v>132</v>
      </c>
    </row>
    <row r="1816" spans="1:4" x14ac:dyDescent="0.15">
      <c r="A1816" t="s">
        <v>9482</v>
      </c>
      <c r="B1816">
        <v>-1.84409993734864</v>
      </c>
      <c r="C1816" s="1" t="s">
        <v>27979</v>
      </c>
      <c r="D1816" t="s">
        <v>132</v>
      </c>
    </row>
    <row r="1817" spans="1:4" x14ac:dyDescent="0.15">
      <c r="A1817" t="s">
        <v>3661</v>
      </c>
      <c r="B1817">
        <v>-1.84454174805041</v>
      </c>
      <c r="C1817" s="1" t="s">
        <v>27980</v>
      </c>
      <c r="D1817" t="s">
        <v>132</v>
      </c>
    </row>
    <row r="1818" spans="1:4" x14ac:dyDescent="0.15">
      <c r="A1818" t="s">
        <v>27981</v>
      </c>
      <c r="B1818">
        <v>-1.84712194342317</v>
      </c>
      <c r="C1818" s="1" t="s">
        <v>27982</v>
      </c>
      <c r="D1818" t="s">
        <v>132</v>
      </c>
    </row>
    <row r="1819" spans="1:4" x14ac:dyDescent="0.15">
      <c r="A1819" t="s">
        <v>27983</v>
      </c>
      <c r="B1819">
        <v>-1.8490363648259001</v>
      </c>
      <c r="C1819" s="1" t="s">
        <v>27984</v>
      </c>
      <c r="D1819" t="s">
        <v>132</v>
      </c>
    </row>
    <row r="1820" spans="1:4" x14ac:dyDescent="0.15">
      <c r="A1820" t="s">
        <v>14833</v>
      </c>
      <c r="B1820">
        <v>-1.85044942725532</v>
      </c>
      <c r="C1820" s="1" t="s">
        <v>27985</v>
      </c>
      <c r="D1820" t="s">
        <v>132</v>
      </c>
    </row>
    <row r="1821" spans="1:4" x14ac:dyDescent="0.15">
      <c r="A1821" t="s">
        <v>650</v>
      </c>
      <c r="B1821">
        <v>-1.8516860569571101</v>
      </c>
      <c r="C1821" s="1" t="s">
        <v>27986</v>
      </c>
      <c r="D1821" t="s">
        <v>132</v>
      </c>
    </row>
    <row r="1822" spans="1:4" x14ac:dyDescent="0.15">
      <c r="A1822" t="s">
        <v>27987</v>
      </c>
      <c r="B1822">
        <v>-1.85266981327292</v>
      </c>
      <c r="C1822" s="1" t="s">
        <v>27988</v>
      </c>
      <c r="D1822" t="s">
        <v>132</v>
      </c>
    </row>
    <row r="1823" spans="1:4" x14ac:dyDescent="0.15">
      <c r="A1823" t="s">
        <v>2759</v>
      </c>
      <c r="B1823">
        <v>-1.8540270604856199</v>
      </c>
      <c r="C1823" s="1" t="s">
        <v>27989</v>
      </c>
      <c r="D1823" t="s">
        <v>132</v>
      </c>
    </row>
    <row r="1824" spans="1:4" x14ac:dyDescent="0.15">
      <c r="A1824" t="s">
        <v>27990</v>
      </c>
      <c r="B1824">
        <v>-1.86475383529998</v>
      </c>
      <c r="C1824" s="1" t="s">
        <v>27991</v>
      </c>
      <c r="D1824" t="s">
        <v>132</v>
      </c>
    </row>
    <row r="1825" spans="1:4" x14ac:dyDescent="0.15">
      <c r="A1825" t="s">
        <v>17779</v>
      </c>
      <c r="B1825">
        <v>-1.86717429072746</v>
      </c>
      <c r="C1825" s="1" t="s">
        <v>27992</v>
      </c>
      <c r="D1825" t="s">
        <v>132</v>
      </c>
    </row>
    <row r="1826" spans="1:4" x14ac:dyDescent="0.15">
      <c r="A1826" t="s">
        <v>15263</v>
      </c>
      <c r="B1826">
        <v>-1.8729089795548099</v>
      </c>
      <c r="C1826" s="1" t="s">
        <v>27993</v>
      </c>
      <c r="D1826" t="s">
        <v>132</v>
      </c>
    </row>
    <row r="1827" spans="1:4" x14ac:dyDescent="0.15">
      <c r="A1827" t="s">
        <v>27994</v>
      </c>
      <c r="B1827">
        <v>-1.8740950164752701</v>
      </c>
      <c r="C1827" s="1" t="s">
        <v>27995</v>
      </c>
      <c r="D1827" t="s">
        <v>132</v>
      </c>
    </row>
    <row r="1828" spans="1:4" x14ac:dyDescent="0.15">
      <c r="A1828" t="s">
        <v>1199</v>
      </c>
      <c r="B1828">
        <v>-1.88164932208456</v>
      </c>
      <c r="C1828" s="1" t="s">
        <v>27996</v>
      </c>
      <c r="D1828" t="s">
        <v>132</v>
      </c>
    </row>
    <row r="1829" spans="1:4" x14ac:dyDescent="0.15">
      <c r="A1829" t="s">
        <v>27997</v>
      </c>
      <c r="B1829">
        <v>-1.88261024587921</v>
      </c>
      <c r="C1829" s="1" t="s">
        <v>27998</v>
      </c>
      <c r="D1829" t="s">
        <v>132</v>
      </c>
    </row>
    <row r="1830" spans="1:4" x14ac:dyDescent="0.15">
      <c r="A1830" t="s">
        <v>3490</v>
      </c>
      <c r="B1830">
        <v>-1.8858437533261401</v>
      </c>
      <c r="C1830" s="1" t="s">
        <v>27999</v>
      </c>
      <c r="D1830" t="s">
        <v>132</v>
      </c>
    </row>
    <row r="1831" spans="1:4" x14ac:dyDescent="0.15">
      <c r="A1831" t="s">
        <v>22949</v>
      </c>
      <c r="B1831">
        <v>-1.89069833040643</v>
      </c>
      <c r="C1831" s="1" t="s">
        <v>28000</v>
      </c>
      <c r="D1831" t="s">
        <v>132</v>
      </c>
    </row>
    <row r="1832" spans="1:4" x14ac:dyDescent="0.15">
      <c r="A1832" t="s">
        <v>1928</v>
      </c>
      <c r="B1832">
        <v>-1.89624712851801</v>
      </c>
      <c r="C1832" s="1" t="s">
        <v>28001</v>
      </c>
      <c r="D1832" t="s">
        <v>132</v>
      </c>
    </row>
    <row r="1833" spans="1:4" x14ac:dyDescent="0.15">
      <c r="A1833" t="s">
        <v>28002</v>
      </c>
      <c r="B1833">
        <v>-1.8971556951747</v>
      </c>
      <c r="C1833" s="1" t="s">
        <v>28003</v>
      </c>
      <c r="D1833" t="s">
        <v>132</v>
      </c>
    </row>
    <row r="1834" spans="1:4" x14ac:dyDescent="0.15">
      <c r="A1834" t="s">
        <v>10767</v>
      </c>
      <c r="B1834">
        <v>-1.9004825540613699</v>
      </c>
      <c r="C1834" s="1" t="s">
        <v>28004</v>
      </c>
      <c r="D1834" t="s">
        <v>132</v>
      </c>
    </row>
    <row r="1835" spans="1:4" x14ac:dyDescent="0.15">
      <c r="A1835" t="s">
        <v>1531</v>
      </c>
      <c r="B1835">
        <v>-1.90111615895571</v>
      </c>
      <c r="C1835" s="1" t="s">
        <v>28005</v>
      </c>
      <c r="D1835" t="s">
        <v>132</v>
      </c>
    </row>
    <row r="1836" spans="1:4" x14ac:dyDescent="0.15">
      <c r="A1836" t="s">
        <v>28006</v>
      </c>
      <c r="B1836">
        <v>-1.90858214406487</v>
      </c>
      <c r="C1836" s="1" t="s">
        <v>28007</v>
      </c>
      <c r="D1836" t="s">
        <v>132</v>
      </c>
    </row>
    <row r="1837" spans="1:4" x14ac:dyDescent="0.15">
      <c r="A1837" t="s">
        <v>23344</v>
      </c>
      <c r="B1837">
        <v>-1.90917450334591</v>
      </c>
      <c r="C1837" s="1" t="s">
        <v>28008</v>
      </c>
      <c r="D1837" t="s">
        <v>132</v>
      </c>
    </row>
    <row r="1838" spans="1:4" x14ac:dyDescent="0.15">
      <c r="A1838" t="s">
        <v>9344</v>
      </c>
      <c r="B1838">
        <v>-1.91008390342242</v>
      </c>
      <c r="C1838" s="1" t="s">
        <v>28009</v>
      </c>
      <c r="D1838" t="s">
        <v>132</v>
      </c>
    </row>
    <row r="1839" spans="1:4" x14ac:dyDescent="0.15">
      <c r="A1839" t="s">
        <v>6592</v>
      </c>
      <c r="B1839">
        <v>-1.91130174237011</v>
      </c>
      <c r="C1839" s="1" t="s">
        <v>28010</v>
      </c>
      <c r="D1839" t="s">
        <v>132</v>
      </c>
    </row>
    <row r="1840" spans="1:4" x14ac:dyDescent="0.15">
      <c r="A1840" t="s">
        <v>24345</v>
      </c>
      <c r="B1840">
        <v>-1.9126816602366801</v>
      </c>
      <c r="C1840" s="1" t="s">
        <v>28011</v>
      </c>
      <c r="D1840" t="s">
        <v>132</v>
      </c>
    </row>
    <row r="1841" spans="1:4" x14ac:dyDescent="0.15">
      <c r="A1841" t="s">
        <v>15581</v>
      </c>
      <c r="B1841">
        <v>-1.91787863517684</v>
      </c>
      <c r="C1841" s="1" t="s">
        <v>28012</v>
      </c>
      <c r="D1841" t="s">
        <v>132</v>
      </c>
    </row>
    <row r="1842" spans="1:4" x14ac:dyDescent="0.15">
      <c r="A1842" t="s">
        <v>28013</v>
      </c>
      <c r="B1842">
        <v>-1.92462971046953</v>
      </c>
      <c r="C1842" s="1" t="s">
        <v>28014</v>
      </c>
      <c r="D1842" t="s">
        <v>132</v>
      </c>
    </row>
    <row r="1843" spans="1:4" x14ac:dyDescent="0.15">
      <c r="A1843" t="s">
        <v>28015</v>
      </c>
      <c r="B1843">
        <v>-1.93213756772513</v>
      </c>
      <c r="C1843" s="1" t="s">
        <v>28016</v>
      </c>
      <c r="D1843" t="s">
        <v>132</v>
      </c>
    </row>
    <row r="1844" spans="1:4" x14ac:dyDescent="0.15">
      <c r="A1844" t="s">
        <v>17481</v>
      </c>
      <c r="B1844">
        <v>-1.9321410911613801</v>
      </c>
      <c r="C1844" s="1" t="s">
        <v>28017</v>
      </c>
      <c r="D1844" t="s">
        <v>132</v>
      </c>
    </row>
    <row r="1845" spans="1:4" x14ac:dyDescent="0.15">
      <c r="A1845" t="s">
        <v>1079</v>
      </c>
      <c r="B1845">
        <v>-1.93290536000406</v>
      </c>
      <c r="C1845" s="1" t="s">
        <v>28018</v>
      </c>
      <c r="D1845" t="s">
        <v>132</v>
      </c>
    </row>
    <row r="1846" spans="1:4" x14ac:dyDescent="0.15">
      <c r="A1846" t="s">
        <v>28019</v>
      </c>
      <c r="B1846">
        <v>-1.93509612412523</v>
      </c>
      <c r="C1846" s="1" t="s">
        <v>28020</v>
      </c>
      <c r="D1846" t="s">
        <v>132</v>
      </c>
    </row>
    <row r="1847" spans="1:4" x14ac:dyDescent="0.15">
      <c r="A1847" t="s">
        <v>11195</v>
      </c>
      <c r="B1847">
        <v>-1.94049283039548</v>
      </c>
      <c r="C1847" s="1" t="s">
        <v>28021</v>
      </c>
      <c r="D1847" t="s">
        <v>132</v>
      </c>
    </row>
    <row r="1848" spans="1:4" x14ac:dyDescent="0.15">
      <c r="A1848" t="s">
        <v>10217</v>
      </c>
      <c r="B1848">
        <v>-1.9595435116434701</v>
      </c>
      <c r="C1848" s="1" t="s">
        <v>28022</v>
      </c>
      <c r="D1848" t="s">
        <v>132</v>
      </c>
    </row>
    <row r="1849" spans="1:4" x14ac:dyDescent="0.15">
      <c r="A1849" t="s">
        <v>28023</v>
      </c>
      <c r="B1849">
        <v>-1.96705982382572</v>
      </c>
      <c r="C1849" s="1" t="s">
        <v>28024</v>
      </c>
      <c r="D1849" t="s">
        <v>132</v>
      </c>
    </row>
    <row r="1850" spans="1:4" x14ac:dyDescent="0.15">
      <c r="A1850" t="s">
        <v>28025</v>
      </c>
      <c r="B1850">
        <v>-1.96745625390173</v>
      </c>
      <c r="C1850" s="1" t="s">
        <v>28026</v>
      </c>
      <c r="D1850" t="s">
        <v>132</v>
      </c>
    </row>
    <row r="1851" spans="1:4" x14ac:dyDescent="0.15">
      <c r="A1851" t="s">
        <v>15232</v>
      </c>
      <c r="B1851">
        <v>-1.97037158031774</v>
      </c>
      <c r="C1851" s="1" t="s">
        <v>28027</v>
      </c>
      <c r="D1851" t="s">
        <v>132</v>
      </c>
    </row>
    <row r="1852" spans="1:4" x14ac:dyDescent="0.15">
      <c r="A1852" t="s">
        <v>15066</v>
      </c>
      <c r="B1852">
        <v>-1.97198384583727</v>
      </c>
      <c r="C1852" s="1" t="s">
        <v>28028</v>
      </c>
      <c r="D1852" t="s">
        <v>132</v>
      </c>
    </row>
    <row r="1853" spans="1:4" x14ac:dyDescent="0.15">
      <c r="A1853" t="s">
        <v>10306</v>
      </c>
      <c r="B1853">
        <v>-1.97268244267339</v>
      </c>
      <c r="C1853" s="1" t="s">
        <v>28029</v>
      </c>
      <c r="D1853" t="s">
        <v>132</v>
      </c>
    </row>
    <row r="1854" spans="1:4" x14ac:dyDescent="0.15">
      <c r="A1854" t="s">
        <v>7938</v>
      </c>
      <c r="B1854">
        <v>-1.9734713792019001</v>
      </c>
      <c r="C1854" s="1" t="s">
        <v>28030</v>
      </c>
      <c r="D1854" t="s">
        <v>132</v>
      </c>
    </row>
    <row r="1855" spans="1:4" x14ac:dyDescent="0.15">
      <c r="A1855" t="s">
        <v>28031</v>
      </c>
      <c r="B1855">
        <v>-1.9751596091764601</v>
      </c>
      <c r="C1855" s="1" t="s">
        <v>28032</v>
      </c>
      <c r="D1855" t="s">
        <v>132</v>
      </c>
    </row>
    <row r="1856" spans="1:4" x14ac:dyDescent="0.15">
      <c r="A1856" t="s">
        <v>28033</v>
      </c>
      <c r="B1856">
        <v>-1.97928789860307</v>
      </c>
      <c r="C1856" s="1" t="s">
        <v>28034</v>
      </c>
      <c r="D1856" t="s">
        <v>132</v>
      </c>
    </row>
    <row r="1857" spans="1:4" x14ac:dyDescent="0.15">
      <c r="A1857" t="s">
        <v>1940</v>
      </c>
      <c r="B1857">
        <v>-1.98185514571803</v>
      </c>
      <c r="C1857" s="1" t="s">
        <v>28035</v>
      </c>
      <c r="D1857" t="s">
        <v>132</v>
      </c>
    </row>
    <row r="1858" spans="1:4" x14ac:dyDescent="0.15">
      <c r="A1858" t="s">
        <v>16811</v>
      </c>
      <c r="B1858">
        <v>-1.9834910429602299</v>
      </c>
      <c r="C1858" s="1" t="s">
        <v>28036</v>
      </c>
      <c r="D1858" t="s">
        <v>132</v>
      </c>
    </row>
    <row r="1859" spans="1:4" x14ac:dyDescent="0.15">
      <c r="A1859" t="s">
        <v>515</v>
      </c>
      <c r="B1859">
        <v>-1.9975422939759</v>
      </c>
      <c r="C1859" s="1" t="s">
        <v>28037</v>
      </c>
      <c r="D1859" t="s">
        <v>132</v>
      </c>
    </row>
    <row r="1860" spans="1:4" x14ac:dyDescent="0.15">
      <c r="A1860" t="s">
        <v>12100</v>
      </c>
      <c r="B1860">
        <v>-1.9997920351005101</v>
      </c>
      <c r="C1860" s="1" t="s">
        <v>28038</v>
      </c>
      <c r="D1860" t="s">
        <v>132</v>
      </c>
    </row>
    <row r="1861" spans="1:4" x14ac:dyDescent="0.15">
      <c r="A1861" t="s">
        <v>28039</v>
      </c>
      <c r="B1861">
        <v>-2.0029881415956901</v>
      </c>
      <c r="C1861" s="1" t="s">
        <v>28040</v>
      </c>
      <c r="D1861" t="s">
        <v>132</v>
      </c>
    </row>
    <row r="1862" spans="1:4" x14ac:dyDescent="0.15">
      <c r="A1862" t="s">
        <v>1537</v>
      </c>
      <c r="B1862">
        <v>-2.0117388765323398</v>
      </c>
      <c r="C1862" s="1" t="s">
        <v>28041</v>
      </c>
      <c r="D1862" t="s">
        <v>132</v>
      </c>
    </row>
    <row r="1863" spans="1:4" x14ac:dyDescent="0.15">
      <c r="A1863" t="s">
        <v>28042</v>
      </c>
      <c r="B1863">
        <v>-2.0368960497773498</v>
      </c>
      <c r="C1863" s="1" t="s">
        <v>28043</v>
      </c>
      <c r="D1863" t="s">
        <v>132</v>
      </c>
    </row>
    <row r="1864" spans="1:4" x14ac:dyDescent="0.15">
      <c r="A1864" t="s">
        <v>28044</v>
      </c>
      <c r="B1864">
        <v>-2.0395635612919598</v>
      </c>
      <c r="C1864" s="1" t="s">
        <v>28045</v>
      </c>
      <c r="D1864" t="s">
        <v>132</v>
      </c>
    </row>
    <row r="1865" spans="1:4" x14ac:dyDescent="0.15">
      <c r="A1865" t="s">
        <v>8242</v>
      </c>
      <c r="B1865">
        <v>-2.04135082008882</v>
      </c>
      <c r="C1865" s="1" t="s">
        <v>28046</v>
      </c>
      <c r="D1865" t="s">
        <v>132</v>
      </c>
    </row>
    <row r="1866" spans="1:4" x14ac:dyDescent="0.15">
      <c r="A1866" t="s">
        <v>24288</v>
      </c>
      <c r="B1866">
        <v>-2.0426145323162399</v>
      </c>
      <c r="C1866" s="1" t="s">
        <v>28047</v>
      </c>
      <c r="D1866" t="s">
        <v>132</v>
      </c>
    </row>
    <row r="1867" spans="1:4" x14ac:dyDescent="0.15">
      <c r="A1867" t="s">
        <v>15267</v>
      </c>
      <c r="B1867">
        <v>-2.0466450788913702</v>
      </c>
      <c r="C1867" s="1" t="s">
        <v>28048</v>
      </c>
      <c r="D1867" t="s">
        <v>132</v>
      </c>
    </row>
    <row r="1868" spans="1:4" x14ac:dyDescent="0.15">
      <c r="A1868" t="s">
        <v>28049</v>
      </c>
      <c r="B1868">
        <v>-2.0518800334559</v>
      </c>
      <c r="C1868" s="1" t="s">
        <v>28050</v>
      </c>
      <c r="D1868" t="s">
        <v>132</v>
      </c>
    </row>
    <row r="1869" spans="1:4" x14ac:dyDescent="0.15">
      <c r="A1869" t="s">
        <v>28051</v>
      </c>
      <c r="B1869">
        <v>-2.0530689339353998</v>
      </c>
      <c r="C1869" s="1" t="s">
        <v>28052</v>
      </c>
      <c r="D1869" t="s">
        <v>132</v>
      </c>
    </row>
    <row r="1870" spans="1:4" x14ac:dyDescent="0.15">
      <c r="A1870" t="s">
        <v>24026</v>
      </c>
      <c r="B1870">
        <v>-2.0585876127401899</v>
      </c>
      <c r="C1870" s="1" t="s">
        <v>28053</v>
      </c>
      <c r="D1870" t="s">
        <v>132</v>
      </c>
    </row>
    <row r="1871" spans="1:4" x14ac:dyDescent="0.15">
      <c r="A1871" t="s">
        <v>5128</v>
      </c>
      <c r="B1871">
        <v>-2.0611799215630899</v>
      </c>
      <c r="C1871" s="1" t="s">
        <v>28054</v>
      </c>
      <c r="D1871" t="s">
        <v>132</v>
      </c>
    </row>
    <row r="1872" spans="1:4" x14ac:dyDescent="0.15">
      <c r="A1872" t="s">
        <v>28055</v>
      </c>
      <c r="B1872">
        <v>-2.0743211647278601</v>
      </c>
      <c r="C1872" s="1" t="s">
        <v>28056</v>
      </c>
      <c r="D1872" t="s">
        <v>132</v>
      </c>
    </row>
    <row r="1873" spans="1:4" x14ac:dyDescent="0.15">
      <c r="A1873" t="s">
        <v>28057</v>
      </c>
      <c r="B1873">
        <v>-2.0781739661121899</v>
      </c>
      <c r="C1873" s="1" t="s">
        <v>28058</v>
      </c>
      <c r="D1873" t="s">
        <v>132</v>
      </c>
    </row>
    <row r="1874" spans="1:4" x14ac:dyDescent="0.15">
      <c r="A1874" t="s">
        <v>28059</v>
      </c>
      <c r="B1874">
        <v>-2.0791336995545802</v>
      </c>
      <c r="C1874" s="1" t="s">
        <v>28060</v>
      </c>
      <c r="D1874" t="s">
        <v>132</v>
      </c>
    </row>
    <row r="1875" spans="1:4" x14ac:dyDescent="0.15">
      <c r="A1875" t="s">
        <v>28061</v>
      </c>
      <c r="B1875">
        <v>-2.0819197938814402</v>
      </c>
      <c r="C1875" s="1" t="s">
        <v>28062</v>
      </c>
      <c r="D1875" t="s">
        <v>132</v>
      </c>
    </row>
    <row r="1876" spans="1:4" x14ac:dyDescent="0.15">
      <c r="A1876" t="s">
        <v>28063</v>
      </c>
      <c r="B1876">
        <v>-2.0857446819216801</v>
      </c>
      <c r="C1876" s="1" t="s">
        <v>28064</v>
      </c>
      <c r="D1876" t="s">
        <v>132</v>
      </c>
    </row>
    <row r="1877" spans="1:4" x14ac:dyDescent="0.15">
      <c r="A1877" t="s">
        <v>28065</v>
      </c>
      <c r="B1877">
        <v>-2.0930170927176399</v>
      </c>
      <c r="C1877" s="1" t="s">
        <v>28066</v>
      </c>
      <c r="D1877" t="s">
        <v>132</v>
      </c>
    </row>
    <row r="1878" spans="1:4" x14ac:dyDescent="0.15">
      <c r="A1878" t="s">
        <v>28067</v>
      </c>
      <c r="B1878">
        <v>-2.0944628309042201</v>
      </c>
      <c r="C1878" s="1" t="s">
        <v>28068</v>
      </c>
      <c r="D1878" t="s">
        <v>132</v>
      </c>
    </row>
    <row r="1879" spans="1:4" x14ac:dyDescent="0.15">
      <c r="A1879" t="s">
        <v>15605</v>
      </c>
      <c r="B1879">
        <v>-2.0957434426851398</v>
      </c>
      <c r="C1879" s="1" t="s">
        <v>28069</v>
      </c>
      <c r="D1879" t="s">
        <v>132</v>
      </c>
    </row>
    <row r="1880" spans="1:4" x14ac:dyDescent="0.15">
      <c r="A1880" t="s">
        <v>23264</v>
      </c>
      <c r="B1880">
        <v>-2.0989252404664001</v>
      </c>
      <c r="C1880" s="1" t="s">
        <v>28070</v>
      </c>
      <c r="D1880" t="s">
        <v>132</v>
      </c>
    </row>
    <row r="1881" spans="1:4" x14ac:dyDescent="0.15">
      <c r="A1881" t="s">
        <v>28071</v>
      </c>
      <c r="B1881">
        <v>-2.0998178413673001</v>
      </c>
      <c r="C1881" s="1" t="s">
        <v>28072</v>
      </c>
      <c r="D1881" t="s">
        <v>132</v>
      </c>
    </row>
    <row r="1882" spans="1:4" x14ac:dyDescent="0.15">
      <c r="A1882" t="s">
        <v>11775</v>
      </c>
      <c r="B1882">
        <v>-2.1077944926560099</v>
      </c>
      <c r="C1882" s="1" t="s">
        <v>28073</v>
      </c>
      <c r="D1882" t="s">
        <v>132</v>
      </c>
    </row>
    <row r="1883" spans="1:4" x14ac:dyDescent="0.15">
      <c r="A1883" t="s">
        <v>8176</v>
      </c>
      <c r="B1883">
        <v>-2.1129954973773</v>
      </c>
      <c r="C1883" s="1" t="s">
        <v>28074</v>
      </c>
      <c r="D1883" t="s">
        <v>132</v>
      </c>
    </row>
    <row r="1884" spans="1:4" x14ac:dyDescent="0.15">
      <c r="A1884" t="s">
        <v>3791</v>
      </c>
      <c r="B1884">
        <v>-2.11313079884878</v>
      </c>
      <c r="C1884" s="1" t="s">
        <v>28075</v>
      </c>
      <c r="D1884" t="s">
        <v>132</v>
      </c>
    </row>
    <row r="1885" spans="1:4" x14ac:dyDescent="0.15">
      <c r="A1885" t="s">
        <v>28076</v>
      </c>
      <c r="B1885">
        <v>-2.1273315837045201</v>
      </c>
      <c r="C1885" s="1" t="s">
        <v>28077</v>
      </c>
      <c r="D1885" t="s">
        <v>132</v>
      </c>
    </row>
    <row r="1886" spans="1:4" x14ac:dyDescent="0.15">
      <c r="A1886" t="s">
        <v>28078</v>
      </c>
      <c r="B1886">
        <v>-2.1273449622974998</v>
      </c>
      <c r="C1886" s="1" t="s">
        <v>28079</v>
      </c>
      <c r="D1886" t="s">
        <v>132</v>
      </c>
    </row>
    <row r="1887" spans="1:4" x14ac:dyDescent="0.15">
      <c r="A1887" t="s">
        <v>14004</v>
      </c>
      <c r="B1887">
        <v>-2.1317619761768798</v>
      </c>
      <c r="C1887" s="1" t="s">
        <v>28080</v>
      </c>
      <c r="D1887" t="s">
        <v>132</v>
      </c>
    </row>
    <row r="1888" spans="1:4" x14ac:dyDescent="0.15">
      <c r="A1888" t="s">
        <v>3257</v>
      </c>
      <c r="B1888">
        <v>-2.13337066090642</v>
      </c>
      <c r="C1888" s="1" t="s">
        <v>28081</v>
      </c>
      <c r="D1888" t="s">
        <v>132</v>
      </c>
    </row>
    <row r="1889" spans="1:4" x14ac:dyDescent="0.15">
      <c r="A1889" t="s">
        <v>17757</v>
      </c>
      <c r="B1889">
        <v>-2.1341632301800701</v>
      </c>
      <c r="C1889" s="1" t="s">
        <v>28082</v>
      </c>
      <c r="D1889" t="s">
        <v>132</v>
      </c>
    </row>
    <row r="1890" spans="1:4" x14ac:dyDescent="0.15">
      <c r="A1890" t="s">
        <v>14558</v>
      </c>
      <c r="B1890">
        <v>-2.1364217317672298</v>
      </c>
      <c r="C1890" s="1" t="s">
        <v>28083</v>
      </c>
      <c r="D1890" t="s">
        <v>132</v>
      </c>
    </row>
    <row r="1891" spans="1:4" x14ac:dyDescent="0.15">
      <c r="A1891" t="s">
        <v>1569</v>
      </c>
      <c r="B1891">
        <v>-2.1384425536087401</v>
      </c>
      <c r="C1891" s="1" t="s">
        <v>28084</v>
      </c>
      <c r="D1891" t="s">
        <v>132</v>
      </c>
    </row>
    <row r="1892" spans="1:4" x14ac:dyDescent="0.15">
      <c r="A1892" t="s">
        <v>1322</v>
      </c>
      <c r="B1892">
        <v>-2.13895206891485</v>
      </c>
      <c r="C1892" s="1" t="s">
        <v>28085</v>
      </c>
      <c r="D1892" t="s">
        <v>132</v>
      </c>
    </row>
    <row r="1893" spans="1:4" x14ac:dyDescent="0.15">
      <c r="A1893" t="s">
        <v>2097</v>
      </c>
      <c r="B1893">
        <v>-2.1417332704770899</v>
      </c>
      <c r="C1893" s="1" t="s">
        <v>28086</v>
      </c>
      <c r="D1893" t="s">
        <v>132</v>
      </c>
    </row>
    <row r="1894" spans="1:4" x14ac:dyDescent="0.15">
      <c r="A1894" t="s">
        <v>28087</v>
      </c>
      <c r="B1894">
        <v>-2.14319445496292</v>
      </c>
      <c r="C1894" s="1" t="s">
        <v>28088</v>
      </c>
      <c r="D1894" t="s">
        <v>132</v>
      </c>
    </row>
    <row r="1895" spans="1:4" x14ac:dyDescent="0.15">
      <c r="A1895" t="s">
        <v>6625</v>
      </c>
      <c r="B1895">
        <v>-2.1437113469829798</v>
      </c>
      <c r="C1895" s="1" t="s">
        <v>28089</v>
      </c>
      <c r="D1895" t="s">
        <v>132</v>
      </c>
    </row>
    <row r="1896" spans="1:4" x14ac:dyDescent="0.15">
      <c r="A1896" t="s">
        <v>737</v>
      </c>
      <c r="B1896">
        <v>-2.1453892231198401</v>
      </c>
      <c r="C1896" s="1" t="s">
        <v>28090</v>
      </c>
      <c r="D1896" t="s">
        <v>132</v>
      </c>
    </row>
    <row r="1897" spans="1:4" x14ac:dyDescent="0.15">
      <c r="A1897" t="s">
        <v>28091</v>
      </c>
      <c r="B1897">
        <v>-2.1531959631910098</v>
      </c>
      <c r="C1897" s="1" t="s">
        <v>28092</v>
      </c>
      <c r="D1897" t="s">
        <v>132</v>
      </c>
    </row>
    <row r="1898" spans="1:4" x14ac:dyDescent="0.15">
      <c r="A1898" t="s">
        <v>16106</v>
      </c>
      <c r="B1898">
        <v>-2.1555192344796299</v>
      </c>
      <c r="C1898" s="1" t="s">
        <v>28093</v>
      </c>
      <c r="D1898" t="s">
        <v>132</v>
      </c>
    </row>
    <row r="1899" spans="1:4" x14ac:dyDescent="0.15">
      <c r="A1899" t="s">
        <v>1869</v>
      </c>
      <c r="B1899">
        <v>-2.1609356070358201</v>
      </c>
      <c r="C1899" s="1" t="s">
        <v>28094</v>
      </c>
      <c r="D1899" t="s">
        <v>132</v>
      </c>
    </row>
    <row r="1900" spans="1:4" x14ac:dyDescent="0.15">
      <c r="A1900" t="s">
        <v>14993</v>
      </c>
      <c r="B1900">
        <v>-2.1611923557176098</v>
      </c>
      <c r="C1900" s="1" t="s">
        <v>28095</v>
      </c>
      <c r="D1900" t="s">
        <v>132</v>
      </c>
    </row>
    <row r="1901" spans="1:4" x14ac:dyDescent="0.15">
      <c r="A1901" t="s">
        <v>2375</v>
      </c>
      <c r="B1901">
        <v>-2.1623776038342699</v>
      </c>
      <c r="C1901" s="1" t="s">
        <v>28096</v>
      </c>
      <c r="D1901" t="s">
        <v>132</v>
      </c>
    </row>
    <row r="1902" spans="1:4" x14ac:dyDescent="0.15">
      <c r="A1902" t="s">
        <v>623</v>
      </c>
      <c r="B1902">
        <v>-2.1668553080852502</v>
      </c>
      <c r="C1902" s="1" t="s">
        <v>28097</v>
      </c>
      <c r="D1902" t="s">
        <v>132</v>
      </c>
    </row>
    <row r="1903" spans="1:4" x14ac:dyDescent="0.15">
      <c r="A1903" t="s">
        <v>18230</v>
      </c>
      <c r="B1903">
        <v>-2.1799013000493299</v>
      </c>
      <c r="C1903" s="1" t="s">
        <v>28098</v>
      </c>
      <c r="D1903" t="s">
        <v>132</v>
      </c>
    </row>
    <row r="1904" spans="1:4" x14ac:dyDescent="0.15">
      <c r="A1904" t="s">
        <v>28099</v>
      </c>
      <c r="B1904">
        <v>-2.1869221509761299</v>
      </c>
      <c r="C1904" s="1" t="s">
        <v>28100</v>
      </c>
      <c r="D1904" t="s">
        <v>132</v>
      </c>
    </row>
    <row r="1905" spans="1:4" x14ac:dyDescent="0.15">
      <c r="A1905" t="s">
        <v>28101</v>
      </c>
      <c r="B1905">
        <v>-2.1913270567956</v>
      </c>
      <c r="C1905" s="1" t="s">
        <v>28102</v>
      </c>
      <c r="D1905" t="s">
        <v>132</v>
      </c>
    </row>
    <row r="1906" spans="1:4" x14ac:dyDescent="0.15">
      <c r="A1906" t="s">
        <v>28103</v>
      </c>
      <c r="B1906">
        <v>-2.1920543269177899</v>
      </c>
      <c r="C1906" s="1" t="s">
        <v>28104</v>
      </c>
      <c r="D1906" t="s">
        <v>132</v>
      </c>
    </row>
    <row r="1907" spans="1:4" x14ac:dyDescent="0.15">
      <c r="A1907" t="s">
        <v>28105</v>
      </c>
      <c r="B1907">
        <v>-2.19407283115879</v>
      </c>
      <c r="C1907" s="1" t="s">
        <v>28106</v>
      </c>
      <c r="D1907" t="s">
        <v>132</v>
      </c>
    </row>
    <row r="1908" spans="1:4" x14ac:dyDescent="0.15">
      <c r="A1908" t="s">
        <v>3248</v>
      </c>
      <c r="B1908">
        <v>-2.2010166097712198</v>
      </c>
      <c r="C1908" s="1" t="s">
        <v>28107</v>
      </c>
      <c r="D1908" t="s">
        <v>132</v>
      </c>
    </row>
    <row r="1909" spans="1:4" x14ac:dyDescent="0.15">
      <c r="A1909" t="s">
        <v>17602</v>
      </c>
      <c r="B1909">
        <v>-2.2019390386031601</v>
      </c>
      <c r="C1909" s="1" t="s">
        <v>28108</v>
      </c>
      <c r="D1909" t="s">
        <v>132</v>
      </c>
    </row>
    <row r="1910" spans="1:4" x14ac:dyDescent="0.15">
      <c r="A1910" t="s">
        <v>2870</v>
      </c>
      <c r="B1910">
        <v>-2.2049930479075299</v>
      </c>
      <c r="C1910" s="1" t="s">
        <v>28109</v>
      </c>
      <c r="D1910" t="s">
        <v>132</v>
      </c>
    </row>
    <row r="1911" spans="1:4" x14ac:dyDescent="0.15">
      <c r="A1911" t="s">
        <v>28110</v>
      </c>
      <c r="B1911">
        <v>-2.2115113275427198</v>
      </c>
      <c r="C1911" s="1" t="s">
        <v>28111</v>
      </c>
      <c r="D1911" t="s">
        <v>132</v>
      </c>
    </row>
    <row r="1912" spans="1:4" x14ac:dyDescent="0.15">
      <c r="A1912" t="s">
        <v>14668</v>
      </c>
      <c r="B1912">
        <v>-2.2122092492516399</v>
      </c>
      <c r="C1912" s="1" t="s">
        <v>28112</v>
      </c>
      <c r="D1912" t="s">
        <v>132</v>
      </c>
    </row>
    <row r="1913" spans="1:4" x14ac:dyDescent="0.15">
      <c r="A1913" t="s">
        <v>28113</v>
      </c>
      <c r="B1913">
        <v>-2.22092612367799</v>
      </c>
      <c r="C1913" s="1" t="s">
        <v>28114</v>
      </c>
      <c r="D1913" t="s">
        <v>132</v>
      </c>
    </row>
    <row r="1914" spans="1:4" x14ac:dyDescent="0.15">
      <c r="A1914" t="s">
        <v>28115</v>
      </c>
      <c r="B1914">
        <v>-2.2221431597495802</v>
      </c>
      <c r="C1914" s="1" t="s">
        <v>28116</v>
      </c>
      <c r="D1914" t="s">
        <v>132</v>
      </c>
    </row>
    <row r="1915" spans="1:4" x14ac:dyDescent="0.15">
      <c r="A1915" t="s">
        <v>2864</v>
      </c>
      <c r="B1915">
        <v>-2.2236005270463801</v>
      </c>
      <c r="C1915" s="1" t="s">
        <v>28117</v>
      </c>
      <c r="D1915" t="s">
        <v>132</v>
      </c>
    </row>
    <row r="1916" spans="1:4" x14ac:dyDescent="0.15">
      <c r="A1916" t="s">
        <v>20278</v>
      </c>
      <c r="B1916">
        <v>-2.2254200951880998</v>
      </c>
      <c r="C1916" s="1" t="s">
        <v>28118</v>
      </c>
      <c r="D1916" t="s">
        <v>132</v>
      </c>
    </row>
    <row r="1917" spans="1:4" x14ac:dyDescent="0.15">
      <c r="A1917" t="s">
        <v>28119</v>
      </c>
      <c r="B1917">
        <v>-2.23129687743823</v>
      </c>
      <c r="C1917" s="1" t="s">
        <v>28120</v>
      </c>
      <c r="D1917" t="s">
        <v>132</v>
      </c>
    </row>
    <row r="1918" spans="1:4" x14ac:dyDescent="0.15">
      <c r="A1918" t="s">
        <v>1331</v>
      </c>
      <c r="B1918">
        <v>-2.23772308144029</v>
      </c>
      <c r="C1918" s="1" t="s">
        <v>28121</v>
      </c>
      <c r="D1918" t="s">
        <v>132</v>
      </c>
    </row>
    <row r="1919" spans="1:4" x14ac:dyDescent="0.15">
      <c r="A1919" t="s">
        <v>15224</v>
      </c>
      <c r="B1919">
        <v>-2.2379465909435199</v>
      </c>
      <c r="C1919" s="1" t="s">
        <v>28122</v>
      </c>
      <c r="D1919" t="s">
        <v>132</v>
      </c>
    </row>
    <row r="1920" spans="1:4" x14ac:dyDescent="0.15">
      <c r="A1920" t="s">
        <v>28123</v>
      </c>
      <c r="B1920">
        <v>-2.2388573961195899</v>
      </c>
      <c r="C1920" s="1" t="s">
        <v>28124</v>
      </c>
      <c r="D1920" t="s">
        <v>132</v>
      </c>
    </row>
    <row r="1921" spans="1:4" x14ac:dyDescent="0.15">
      <c r="A1921" t="s">
        <v>11644</v>
      </c>
      <c r="B1921">
        <v>-2.2402892107919201</v>
      </c>
      <c r="C1921" s="1" t="s">
        <v>28125</v>
      </c>
      <c r="D1921" t="s">
        <v>132</v>
      </c>
    </row>
    <row r="1922" spans="1:4" x14ac:dyDescent="0.15">
      <c r="A1922" t="s">
        <v>28126</v>
      </c>
      <c r="B1922">
        <v>-2.24457303526325</v>
      </c>
      <c r="C1922" s="1" t="s">
        <v>28127</v>
      </c>
      <c r="D1922" t="s">
        <v>132</v>
      </c>
    </row>
    <row r="1923" spans="1:4" x14ac:dyDescent="0.15">
      <c r="A1923" t="s">
        <v>28128</v>
      </c>
      <c r="B1923">
        <v>-2.2511686982890202</v>
      </c>
      <c r="C1923" s="1" t="s">
        <v>28129</v>
      </c>
      <c r="D1923" t="s">
        <v>132</v>
      </c>
    </row>
    <row r="1924" spans="1:4" x14ac:dyDescent="0.15">
      <c r="A1924" t="s">
        <v>28130</v>
      </c>
      <c r="B1924">
        <v>-2.25409584429674</v>
      </c>
      <c r="C1924" s="1" t="s">
        <v>28131</v>
      </c>
      <c r="D1924" t="s">
        <v>132</v>
      </c>
    </row>
    <row r="1925" spans="1:4" x14ac:dyDescent="0.15">
      <c r="A1925" t="s">
        <v>23689</v>
      </c>
      <c r="B1925">
        <v>-2.25616023194622</v>
      </c>
      <c r="C1925" s="1" t="s">
        <v>28132</v>
      </c>
      <c r="D1925" t="s">
        <v>132</v>
      </c>
    </row>
    <row r="1926" spans="1:4" x14ac:dyDescent="0.15">
      <c r="A1926" t="s">
        <v>11694</v>
      </c>
      <c r="B1926">
        <v>-2.2750876396507</v>
      </c>
      <c r="C1926" s="1" t="s">
        <v>28133</v>
      </c>
      <c r="D1926" t="s">
        <v>132</v>
      </c>
    </row>
    <row r="1927" spans="1:4" x14ac:dyDescent="0.15">
      <c r="A1927" t="s">
        <v>22259</v>
      </c>
      <c r="B1927">
        <v>-2.2796081626268299</v>
      </c>
      <c r="C1927" s="1" t="s">
        <v>28134</v>
      </c>
      <c r="D1927" t="s">
        <v>132</v>
      </c>
    </row>
    <row r="1928" spans="1:4" x14ac:dyDescent="0.15">
      <c r="A1928" t="s">
        <v>1477</v>
      </c>
      <c r="B1928">
        <v>-2.2804386638427498</v>
      </c>
      <c r="C1928" s="1" t="s">
        <v>28135</v>
      </c>
      <c r="D1928" t="s">
        <v>132</v>
      </c>
    </row>
    <row r="1929" spans="1:4" x14ac:dyDescent="0.15">
      <c r="A1929" t="s">
        <v>15657</v>
      </c>
      <c r="B1929">
        <v>-2.2885443086363799</v>
      </c>
      <c r="C1929" s="1" t="s">
        <v>28136</v>
      </c>
      <c r="D1929" t="s">
        <v>132</v>
      </c>
    </row>
    <row r="1930" spans="1:4" x14ac:dyDescent="0.15">
      <c r="A1930" t="s">
        <v>3740</v>
      </c>
      <c r="B1930">
        <v>-2.2945533262204001</v>
      </c>
      <c r="C1930" s="1" t="s">
        <v>28137</v>
      </c>
      <c r="D1930" t="s">
        <v>132</v>
      </c>
    </row>
    <row r="1931" spans="1:4" x14ac:dyDescent="0.15">
      <c r="A1931" t="s">
        <v>14986</v>
      </c>
      <c r="B1931">
        <v>-2.3080690754201401</v>
      </c>
      <c r="C1931" s="1" t="s">
        <v>28138</v>
      </c>
      <c r="D1931" t="s">
        <v>132</v>
      </c>
    </row>
    <row r="1932" spans="1:4" x14ac:dyDescent="0.15">
      <c r="A1932" t="s">
        <v>9076</v>
      </c>
      <c r="B1932">
        <v>-2.3157874063991701</v>
      </c>
      <c r="C1932" s="1" t="s">
        <v>28139</v>
      </c>
      <c r="D1932" t="s">
        <v>132</v>
      </c>
    </row>
    <row r="1933" spans="1:4" x14ac:dyDescent="0.15">
      <c r="A1933" t="s">
        <v>28140</v>
      </c>
      <c r="B1933">
        <v>-2.3175537730285201</v>
      </c>
      <c r="C1933" s="1" t="s">
        <v>28141</v>
      </c>
      <c r="D1933" t="s">
        <v>132</v>
      </c>
    </row>
    <row r="1934" spans="1:4" x14ac:dyDescent="0.15">
      <c r="A1934" t="s">
        <v>2897</v>
      </c>
      <c r="B1934">
        <v>-2.3222939720229601</v>
      </c>
      <c r="C1934" s="1" t="s">
        <v>28142</v>
      </c>
      <c r="D1934" t="s">
        <v>132</v>
      </c>
    </row>
    <row r="1935" spans="1:4" x14ac:dyDescent="0.15">
      <c r="A1935" t="s">
        <v>24089</v>
      </c>
      <c r="B1935">
        <v>-2.32402349629462</v>
      </c>
      <c r="C1935" s="1" t="s">
        <v>28143</v>
      </c>
      <c r="D1935" t="s">
        <v>132</v>
      </c>
    </row>
    <row r="1936" spans="1:4" x14ac:dyDescent="0.15">
      <c r="A1936" t="s">
        <v>28144</v>
      </c>
      <c r="B1936">
        <v>-2.34640920047705</v>
      </c>
      <c r="C1936" s="1" t="s">
        <v>28145</v>
      </c>
      <c r="D1936" t="s">
        <v>132</v>
      </c>
    </row>
    <row r="1937" spans="1:4" x14ac:dyDescent="0.15">
      <c r="A1937" t="s">
        <v>22930</v>
      </c>
      <c r="B1937">
        <v>-2.3493939485215098</v>
      </c>
      <c r="C1937" s="1" t="s">
        <v>28146</v>
      </c>
      <c r="D1937" t="s">
        <v>132</v>
      </c>
    </row>
    <row r="1938" spans="1:4" x14ac:dyDescent="0.15">
      <c r="A1938" t="s">
        <v>923</v>
      </c>
      <c r="B1938">
        <v>-2.3575247541003002</v>
      </c>
      <c r="C1938" s="1" t="s">
        <v>28147</v>
      </c>
      <c r="D1938" t="s">
        <v>132</v>
      </c>
    </row>
    <row r="1939" spans="1:4" x14ac:dyDescent="0.15">
      <c r="A1939" t="s">
        <v>9604</v>
      </c>
      <c r="B1939">
        <v>-2.3626957200896701</v>
      </c>
      <c r="C1939" s="1" t="s">
        <v>28148</v>
      </c>
      <c r="D1939" t="s">
        <v>132</v>
      </c>
    </row>
    <row r="1940" spans="1:4" x14ac:dyDescent="0.15">
      <c r="A1940" t="s">
        <v>967</v>
      </c>
      <c r="B1940">
        <v>-2.3632297748271101</v>
      </c>
      <c r="C1940" s="1" t="s">
        <v>28149</v>
      </c>
      <c r="D1940" t="s">
        <v>132</v>
      </c>
    </row>
    <row r="1941" spans="1:4" x14ac:dyDescent="0.15">
      <c r="A1941" t="s">
        <v>1038</v>
      </c>
      <c r="B1941">
        <v>-2.3732490106060302</v>
      </c>
      <c r="C1941" s="1" t="s">
        <v>28150</v>
      </c>
      <c r="D1941" t="s">
        <v>132</v>
      </c>
    </row>
    <row r="1942" spans="1:4" x14ac:dyDescent="0.15">
      <c r="A1942" t="s">
        <v>16213</v>
      </c>
      <c r="B1942">
        <v>-2.3771296251185499</v>
      </c>
      <c r="C1942" s="1" t="s">
        <v>28151</v>
      </c>
      <c r="D1942" t="s">
        <v>132</v>
      </c>
    </row>
    <row r="1943" spans="1:4" x14ac:dyDescent="0.15">
      <c r="A1943" t="s">
        <v>28152</v>
      </c>
      <c r="B1943">
        <v>-2.3831794671153701</v>
      </c>
      <c r="C1943" s="1" t="s">
        <v>28153</v>
      </c>
      <c r="D1943" t="s">
        <v>132</v>
      </c>
    </row>
    <row r="1944" spans="1:4" x14ac:dyDescent="0.15">
      <c r="A1944" t="s">
        <v>18257</v>
      </c>
      <c r="B1944">
        <v>-2.3849079277832201</v>
      </c>
      <c r="C1944" s="1" t="s">
        <v>28154</v>
      </c>
      <c r="D1944" t="s">
        <v>132</v>
      </c>
    </row>
    <row r="1945" spans="1:4" x14ac:dyDescent="0.15">
      <c r="A1945" t="s">
        <v>15187</v>
      </c>
      <c r="B1945">
        <v>-2.3922315634873099</v>
      </c>
      <c r="C1945" s="1" t="s">
        <v>28155</v>
      </c>
      <c r="D1945" t="s">
        <v>132</v>
      </c>
    </row>
    <row r="1946" spans="1:4" x14ac:dyDescent="0.15">
      <c r="A1946" t="s">
        <v>24032</v>
      </c>
      <c r="B1946">
        <v>-2.4012600612672199</v>
      </c>
      <c r="C1946" s="1" t="s">
        <v>28156</v>
      </c>
      <c r="D1946" t="s">
        <v>132</v>
      </c>
    </row>
    <row r="1947" spans="1:4" x14ac:dyDescent="0.15">
      <c r="A1947" t="s">
        <v>800</v>
      </c>
      <c r="B1947">
        <v>-2.4061015796402598</v>
      </c>
      <c r="C1947" s="1" t="s">
        <v>28157</v>
      </c>
      <c r="D1947" t="s">
        <v>132</v>
      </c>
    </row>
    <row r="1948" spans="1:4" x14ac:dyDescent="0.15">
      <c r="A1948" t="s">
        <v>3179</v>
      </c>
      <c r="B1948">
        <v>-2.4121162053438998</v>
      </c>
      <c r="C1948" s="1" t="s">
        <v>28158</v>
      </c>
      <c r="D1948" t="s">
        <v>132</v>
      </c>
    </row>
    <row r="1949" spans="1:4" x14ac:dyDescent="0.15">
      <c r="A1949" t="s">
        <v>28159</v>
      </c>
      <c r="B1949">
        <v>-2.4187216934364901</v>
      </c>
      <c r="C1949" s="1" t="s">
        <v>28160</v>
      </c>
      <c r="D1949" t="s">
        <v>132</v>
      </c>
    </row>
    <row r="1950" spans="1:4" x14ac:dyDescent="0.15">
      <c r="A1950" t="s">
        <v>15718</v>
      </c>
      <c r="B1950">
        <v>-2.4248635179891802</v>
      </c>
      <c r="C1950" s="1" t="s">
        <v>28161</v>
      </c>
      <c r="D1950" t="s">
        <v>132</v>
      </c>
    </row>
    <row r="1951" spans="1:4" x14ac:dyDescent="0.15">
      <c r="A1951" t="s">
        <v>28162</v>
      </c>
      <c r="B1951">
        <v>-2.4402197170031599</v>
      </c>
      <c r="C1951" s="1" t="s">
        <v>28163</v>
      </c>
      <c r="D1951" t="s">
        <v>132</v>
      </c>
    </row>
    <row r="1952" spans="1:4" x14ac:dyDescent="0.15">
      <c r="A1952" t="s">
        <v>23172</v>
      </c>
      <c r="B1952">
        <v>-2.4463175905660801</v>
      </c>
      <c r="C1952" s="1" t="s">
        <v>28164</v>
      </c>
      <c r="D1952" t="s">
        <v>132</v>
      </c>
    </row>
    <row r="1953" spans="1:4" x14ac:dyDescent="0.15">
      <c r="A1953" t="s">
        <v>28165</v>
      </c>
      <c r="B1953">
        <v>-2.4464848618616499</v>
      </c>
      <c r="C1953" s="1" t="s">
        <v>28166</v>
      </c>
      <c r="D1953" t="s">
        <v>132</v>
      </c>
    </row>
    <row r="1954" spans="1:4" x14ac:dyDescent="0.15">
      <c r="A1954" t="s">
        <v>28167</v>
      </c>
      <c r="B1954">
        <v>-2.4507320855069898</v>
      </c>
      <c r="C1954" s="1" t="s">
        <v>28168</v>
      </c>
      <c r="D1954" t="s">
        <v>132</v>
      </c>
    </row>
    <row r="1955" spans="1:4" x14ac:dyDescent="0.15">
      <c r="A1955" t="s">
        <v>28169</v>
      </c>
      <c r="B1955">
        <v>-2.4534519542303199</v>
      </c>
      <c r="C1955" s="1" t="s">
        <v>28170</v>
      </c>
      <c r="D1955" t="s">
        <v>132</v>
      </c>
    </row>
    <row r="1956" spans="1:4" x14ac:dyDescent="0.15">
      <c r="A1956" t="s">
        <v>28171</v>
      </c>
      <c r="B1956">
        <v>-2.4550355998492099</v>
      </c>
      <c r="C1956" s="1" t="s">
        <v>28172</v>
      </c>
      <c r="D1956" t="s">
        <v>132</v>
      </c>
    </row>
    <row r="1957" spans="1:4" x14ac:dyDescent="0.15">
      <c r="A1957" t="s">
        <v>28173</v>
      </c>
      <c r="B1957">
        <v>-2.4655267713734301</v>
      </c>
      <c r="C1957" s="1" t="s">
        <v>28174</v>
      </c>
      <c r="D1957" t="s">
        <v>132</v>
      </c>
    </row>
    <row r="1958" spans="1:4" x14ac:dyDescent="0.15">
      <c r="A1958" t="s">
        <v>23963</v>
      </c>
      <c r="B1958">
        <v>-2.4670500241236599</v>
      </c>
      <c r="C1958" s="1" t="s">
        <v>28175</v>
      </c>
      <c r="D1958" t="s">
        <v>132</v>
      </c>
    </row>
    <row r="1959" spans="1:4" x14ac:dyDescent="0.15">
      <c r="A1959" t="s">
        <v>28176</v>
      </c>
      <c r="B1959">
        <v>-2.4834710467979901</v>
      </c>
      <c r="C1959" s="1" t="s">
        <v>28177</v>
      </c>
      <c r="D1959" t="s">
        <v>132</v>
      </c>
    </row>
    <row r="1960" spans="1:4" x14ac:dyDescent="0.15">
      <c r="A1960" t="s">
        <v>471</v>
      </c>
      <c r="B1960">
        <v>-2.4877464305165802</v>
      </c>
      <c r="C1960" s="1" t="s">
        <v>28178</v>
      </c>
      <c r="D1960" t="s">
        <v>132</v>
      </c>
    </row>
    <row r="1961" spans="1:4" x14ac:dyDescent="0.15">
      <c r="A1961" t="s">
        <v>2624</v>
      </c>
      <c r="B1961">
        <v>-2.4988868436968699</v>
      </c>
      <c r="C1961" s="1" t="s">
        <v>28179</v>
      </c>
      <c r="D1961" t="s">
        <v>132</v>
      </c>
    </row>
    <row r="1962" spans="1:4" x14ac:dyDescent="0.15">
      <c r="A1962" t="s">
        <v>28180</v>
      </c>
      <c r="B1962">
        <v>-2.4997056837221598</v>
      </c>
      <c r="C1962" s="1" t="s">
        <v>28181</v>
      </c>
      <c r="D1962" t="s">
        <v>132</v>
      </c>
    </row>
    <row r="1963" spans="1:4" x14ac:dyDescent="0.15">
      <c r="A1963" t="s">
        <v>28182</v>
      </c>
      <c r="B1963">
        <v>-2.5004464977347101</v>
      </c>
      <c r="C1963" s="1" t="s">
        <v>28183</v>
      </c>
      <c r="D1963" t="s">
        <v>132</v>
      </c>
    </row>
    <row r="1964" spans="1:4" x14ac:dyDescent="0.15">
      <c r="A1964" t="s">
        <v>15560</v>
      </c>
      <c r="B1964">
        <v>-2.50331676184061</v>
      </c>
      <c r="C1964" s="1" t="s">
        <v>28184</v>
      </c>
      <c r="D1964" t="s">
        <v>132</v>
      </c>
    </row>
    <row r="1965" spans="1:4" x14ac:dyDescent="0.15">
      <c r="A1965" t="s">
        <v>1634</v>
      </c>
      <c r="B1965">
        <v>-2.5073504670070799</v>
      </c>
      <c r="C1965" s="1" t="s">
        <v>28185</v>
      </c>
      <c r="D1965" t="s">
        <v>132</v>
      </c>
    </row>
    <row r="1966" spans="1:4" x14ac:dyDescent="0.15">
      <c r="A1966" t="s">
        <v>28186</v>
      </c>
      <c r="B1966">
        <v>-2.5107141115615099</v>
      </c>
      <c r="C1966" s="1" t="s">
        <v>28187</v>
      </c>
      <c r="D1966" t="s">
        <v>132</v>
      </c>
    </row>
    <row r="1967" spans="1:4" x14ac:dyDescent="0.15">
      <c r="A1967" t="s">
        <v>3932</v>
      </c>
      <c r="B1967">
        <v>-2.5109168116235399</v>
      </c>
      <c r="C1967" s="1" t="s">
        <v>28188</v>
      </c>
      <c r="D1967" t="s">
        <v>132</v>
      </c>
    </row>
    <row r="1968" spans="1:4" x14ac:dyDescent="0.15">
      <c r="A1968" t="s">
        <v>2456</v>
      </c>
      <c r="B1968">
        <v>-2.5184261228097302</v>
      </c>
      <c r="C1968" s="1" t="s">
        <v>28189</v>
      </c>
      <c r="D1968" t="s">
        <v>132</v>
      </c>
    </row>
    <row r="1969" spans="1:4" x14ac:dyDescent="0.15">
      <c r="A1969" t="s">
        <v>28190</v>
      </c>
      <c r="B1969">
        <v>-2.5218074911963599</v>
      </c>
      <c r="C1969" s="1" t="s">
        <v>28191</v>
      </c>
      <c r="D1969" t="s">
        <v>132</v>
      </c>
    </row>
    <row r="1970" spans="1:4" x14ac:dyDescent="0.15">
      <c r="A1970" t="s">
        <v>28192</v>
      </c>
      <c r="B1970">
        <v>-2.5224640849968498</v>
      </c>
      <c r="C1970" s="1" t="s">
        <v>28193</v>
      </c>
      <c r="D1970" t="s">
        <v>132</v>
      </c>
    </row>
    <row r="1971" spans="1:4" x14ac:dyDescent="0.15">
      <c r="A1971" t="s">
        <v>22591</v>
      </c>
      <c r="B1971">
        <v>-2.5282895980348701</v>
      </c>
      <c r="C1971" s="1" t="s">
        <v>28194</v>
      </c>
      <c r="D1971" t="s">
        <v>132</v>
      </c>
    </row>
    <row r="1972" spans="1:4" x14ac:dyDescent="0.15">
      <c r="A1972" t="s">
        <v>15650</v>
      </c>
      <c r="B1972">
        <v>-2.5315550521591699</v>
      </c>
      <c r="C1972" s="1" t="s">
        <v>28195</v>
      </c>
      <c r="D1972" t="s">
        <v>132</v>
      </c>
    </row>
    <row r="1973" spans="1:4" x14ac:dyDescent="0.15">
      <c r="A1973" t="s">
        <v>668</v>
      </c>
      <c r="B1973">
        <v>-2.5394696211986698</v>
      </c>
      <c r="C1973" s="1" t="s">
        <v>28196</v>
      </c>
      <c r="D1973" t="s">
        <v>132</v>
      </c>
    </row>
    <row r="1974" spans="1:4" x14ac:dyDescent="0.15">
      <c r="A1974" t="s">
        <v>11704</v>
      </c>
      <c r="B1974">
        <v>-2.5430976442854201</v>
      </c>
      <c r="C1974" s="1" t="s">
        <v>28197</v>
      </c>
      <c r="D1974" t="s">
        <v>132</v>
      </c>
    </row>
    <row r="1975" spans="1:4" x14ac:dyDescent="0.15">
      <c r="A1975" t="s">
        <v>2082</v>
      </c>
      <c r="B1975">
        <v>-2.55005757538789</v>
      </c>
      <c r="C1975" s="1" t="s">
        <v>28198</v>
      </c>
      <c r="D1975" t="s">
        <v>132</v>
      </c>
    </row>
    <row r="1976" spans="1:4" x14ac:dyDescent="0.15">
      <c r="A1976" t="s">
        <v>975</v>
      </c>
      <c r="B1976">
        <v>-2.5557731876806198</v>
      </c>
      <c r="C1976" s="1" t="s">
        <v>28199</v>
      </c>
      <c r="D1976" t="s">
        <v>132</v>
      </c>
    </row>
    <row r="1977" spans="1:4" x14ac:dyDescent="0.15">
      <c r="A1977" t="s">
        <v>1715</v>
      </c>
      <c r="B1977">
        <v>-2.5664163035679501</v>
      </c>
      <c r="C1977" s="1" t="s">
        <v>28200</v>
      </c>
      <c r="D1977" t="s">
        <v>132</v>
      </c>
    </row>
    <row r="1978" spans="1:4" x14ac:dyDescent="0.15">
      <c r="A1978" t="s">
        <v>1904</v>
      </c>
      <c r="B1978">
        <v>-2.5667868094982902</v>
      </c>
      <c r="C1978" s="1" t="s">
        <v>28201</v>
      </c>
      <c r="D1978" t="s">
        <v>132</v>
      </c>
    </row>
    <row r="1979" spans="1:4" x14ac:dyDescent="0.15">
      <c r="A1979" t="s">
        <v>24141</v>
      </c>
      <c r="B1979">
        <v>-2.57326952239461</v>
      </c>
      <c r="C1979" s="1" t="s">
        <v>28202</v>
      </c>
      <c r="D1979" t="s">
        <v>132</v>
      </c>
    </row>
    <row r="1980" spans="1:4" x14ac:dyDescent="0.15">
      <c r="A1980" t="s">
        <v>28203</v>
      </c>
      <c r="B1980">
        <v>-2.5740914362730698</v>
      </c>
      <c r="C1980" s="1" t="s">
        <v>28204</v>
      </c>
      <c r="D1980" t="s">
        <v>132</v>
      </c>
    </row>
    <row r="1981" spans="1:4" x14ac:dyDescent="0.15">
      <c r="A1981" t="s">
        <v>15398</v>
      </c>
      <c r="B1981">
        <v>-2.5870369042688499</v>
      </c>
      <c r="C1981" s="1" t="s">
        <v>28205</v>
      </c>
      <c r="D1981" t="s">
        <v>132</v>
      </c>
    </row>
    <row r="1982" spans="1:4" x14ac:dyDescent="0.15">
      <c r="A1982" t="s">
        <v>28206</v>
      </c>
      <c r="B1982">
        <v>-2.6190671563110999</v>
      </c>
      <c r="C1982" s="1" t="s">
        <v>28207</v>
      </c>
      <c r="D1982" t="s">
        <v>132</v>
      </c>
    </row>
    <row r="1983" spans="1:4" x14ac:dyDescent="0.15">
      <c r="A1983" t="s">
        <v>4455</v>
      </c>
      <c r="B1983">
        <v>-2.6319850939188001</v>
      </c>
      <c r="C1983" s="1" t="s">
        <v>28208</v>
      </c>
      <c r="D1983" t="s">
        <v>132</v>
      </c>
    </row>
    <row r="1984" spans="1:4" x14ac:dyDescent="0.15">
      <c r="A1984" t="s">
        <v>28209</v>
      </c>
      <c r="B1984">
        <v>-2.6358687104039999</v>
      </c>
      <c r="C1984" s="1" t="s">
        <v>28210</v>
      </c>
      <c r="D1984" t="s">
        <v>132</v>
      </c>
    </row>
    <row r="1985" spans="1:4" x14ac:dyDescent="0.15">
      <c r="A1985" t="s">
        <v>28211</v>
      </c>
      <c r="B1985">
        <v>-2.6565438244169099</v>
      </c>
      <c r="C1985" s="1" t="s">
        <v>28212</v>
      </c>
      <c r="D1985" t="s">
        <v>132</v>
      </c>
    </row>
    <row r="1986" spans="1:4" x14ac:dyDescent="0.15">
      <c r="A1986" t="s">
        <v>10421</v>
      </c>
      <c r="B1986">
        <v>-2.65978587848215</v>
      </c>
      <c r="C1986" s="1" t="s">
        <v>28213</v>
      </c>
      <c r="D1986" t="s">
        <v>132</v>
      </c>
    </row>
    <row r="1987" spans="1:4" x14ac:dyDescent="0.15">
      <c r="A1987" t="s">
        <v>28214</v>
      </c>
      <c r="B1987">
        <v>-2.6854839476447099</v>
      </c>
      <c r="C1987" s="1" t="s">
        <v>28215</v>
      </c>
      <c r="D1987" t="s">
        <v>132</v>
      </c>
    </row>
    <row r="1988" spans="1:4" x14ac:dyDescent="0.15">
      <c r="A1988" t="s">
        <v>6820</v>
      </c>
      <c r="B1988">
        <v>-2.6933518554239302</v>
      </c>
      <c r="C1988" s="1" t="s">
        <v>28216</v>
      </c>
      <c r="D1988" t="s">
        <v>132</v>
      </c>
    </row>
    <row r="1989" spans="1:4" x14ac:dyDescent="0.15">
      <c r="A1989" t="s">
        <v>10064</v>
      </c>
      <c r="B1989">
        <v>-2.6956591335537801</v>
      </c>
      <c r="C1989" s="1" t="s">
        <v>28217</v>
      </c>
      <c r="D1989" t="s">
        <v>132</v>
      </c>
    </row>
    <row r="1990" spans="1:4" x14ac:dyDescent="0.15">
      <c r="A1990" t="s">
        <v>15587</v>
      </c>
      <c r="B1990">
        <v>-2.70266687447748</v>
      </c>
      <c r="C1990" s="1" t="s">
        <v>28218</v>
      </c>
      <c r="D1990" t="s">
        <v>132</v>
      </c>
    </row>
    <row r="1991" spans="1:4" x14ac:dyDescent="0.15">
      <c r="A1991" t="s">
        <v>767</v>
      </c>
      <c r="B1991">
        <v>-2.71601156221957</v>
      </c>
      <c r="C1991" s="1" t="s">
        <v>28219</v>
      </c>
      <c r="D1991" t="s">
        <v>132</v>
      </c>
    </row>
    <row r="1992" spans="1:4" x14ac:dyDescent="0.15">
      <c r="A1992" t="s">
        <v>3367</v>
      </c>
      <c r="B1992">
        <v>-2.7194054710090199</v>
      </c>
      <c r="C1992" s="1" t="s">
        <v>28220</v>
      </c>
      <c r="D1992" t="s">
        <v>132</v>
      </c>
    </row>
    <row r="1993" spans="1:4" x14ac:dyDescent="0.15">
      <c r="A1993" t="s">
        <v>28221</v>
      </c>
      <c r="B1993">
        <v>-2.7213789424005999</v>
      </c>
      <c r="C1993" s="1" t="s">
        <v>28222</v>
      </c>
      <c r="D1993" t="s">
        <v>132</v>
      </c>
    </row>
    <row r="1994" spans="1:4" x14ac:dyDescent="0.15">
      <c r="A1994" t="s">
        <v>17550</v>
      </c>
      <c r="B1994">
        <v>-2.7300620815694301</v>
      </c>
      <c r="C1994" s="1" t="s">
        <v>28223</v>
      </c>
      <c r="D1994" t="s">
        <v>132</v>
      </c>
    </row>
    <row r="1995" spans="1:4" x14ac:dyDescent="0.15">
      <c r="A1995" t="s">
        <v>22954</v>
      </c>
      <c r="B1995">
        <v>-2.7410729751532599</v>
      </c>
      <c r="C1995" s="1" t="s">
        <v>28224</v>
      </c>
      <c r="D1995" t="s">
        <v>132</v>
      </c>
    </row>
    <row r="1996" spans="1:4" x14ac:dyDescent="0.15">
      <c r="A1996" t="s">
        <v>5403</v>
      </c>
      <c r="B1996">
        <v>-2.7421254876262098</v>
      </c>
      <c r="C1996" s="1" t="s">
        <v>28225</v>
      </c>
      <c r="D1996" t="s">
        <v>132</v>
      </c>
    </row>
    <row r="1997" spans="1:4" x14ac:dyDescent="0.15">
      <c r="A1997" t="s">
        <v>28226</v>
      </c>
      <c r="B1997">
        <v>-2.74477547054087</v>
      </c>
      <c r="C1997" s="1" t="s">
        <v>28227</v>
      </c>
      <c r="D1997" t="s">
        <v>132</v>
      </c>
    </row>
    <row r="1998" spans="1:4" x14ac:dyDescent="0.15">
      <c r="A1998" t="s">
        <v>28228</v>
      </c>
      <c r="B1998">
        <v>-2.74602437403622</v>
      </c>
      <c r="C1998" s="1" t="s">
        <v>28229</v>
      </c>
      <c r="D1998" t="s">
        <v>132</v>
      </c>
    </row>
    <row r="1999" spans="1:4" x14ac:dyDescent="0.15">
      <c r="A1999" t="s">
        <v>28230</v>
      </c>
      <c r="B1999">
        <v>-2.74837237254224</v>
      </c>
      <c r="C1999" s="1" t="s">
        <v>28231</v>
      </c>
      <c r="D1999" t="s">
        <v>132</v>
      </c>
    </row>
    <row r="2000" spans="1:4" x14ac:dyDescent="0.15">
      <c r="A2000" t="s">
        <v>11640</v>
      </c>
      <c r="B2000">
        <v>-2.75051959158532</v>
      </c>
      <c r="C2000" s="1" t="s">
        <v>28232</v>
      </c>
      <c r="D2000" t="s">
        <v>132</v>
      </c>
    </row>
    <row r="2001" spans="1:4" x14ac:dyDescent="0.15">
      <c r="A2001" t="s">
        <v>28233</v>
      </c>
      <c r="B2001">
        <v>-2.7522313151199902</v>
      </c>
      <c r="C2001" s="1" t="s">
        <v>28234</v>
      </c>
      <c r="D2001" t="s">
        <v>132</v>
      </c>
    </row>
    <row r="2002" spans="1:4" x14ac:dyDescent="0.15">
      <c r="A2002" t="s">
        <v>28235</v>
      </c>
      <c r="B2002">
        <v>-2.7522457809265899</v>
      </c>
      <c r="C2002" s="1" t="s">
        <v>28236</v>
      </c>
      <c r="D2002" t="s">
        <v>132</v>
      </c>
    </row>
    <row r="2003" spans="1:4" x14ac:dyDescent="0.15">
      <c r="A2003" t="s">
        <v>28237</v>
      </c>
      <c r="B2003">
        <v>-2.76234474194976</v>
      </c>
      <c r="C2003" s="1" t="s">
        <v>28238</v>
      </c>
      <c r="D2003" t="s">
        <v>132</v>
      </c>
    </row>
    <row r="2004" spans="1:4" x14ac:dyDescent="0.15">
      <c r="A2004" t="s">
        <v>15394</v>
      </c>
      <c r="B2004">
        <v>-2.7754373443226101</v>
      </c>
      <c r="C2004" s="1" t="s">
        <v>28239</v>
      </c>
      <c r="D2004" t="s">
        <v>132</v>
      </c>
    </row>
    <row r="2005" spans="1:4" x14ac:dyDescent="0.15">
      <c r="A2005" t="s">
        <v>710</v>
      </c>
      <c r="B2005">
        <v>-2.7757304628019699</v>
      </c>
      <c r="C2005" s="1" t="s">
        <v>28240</v>
      </c>
      <c r="D2005" t="s">
        <v>132</v>
      </c>
    </row>
    <row r="2006" spans="1:4" x14ac:dyDescent="0.15">
      <c r="A2006" t="s">
        <v>10481</v>
      </c>
      <c r="B2006">
        <v>-2.7807950345614998</v>
      </c>
      <c r="C2006" s="1" t="s">
        <v>28241</v>
      </c>
      <c r="D2006" t="s">
        <v>132</v>
      </c>
    </row>
    <row r="2007" spans="1:4" x14ac:dyDescent="0.15">
      <c r="A2007" t="s">
        <v>821</v>
      </c>
      <c r="B2007">
        <v>-2.78277469097551</v>
      </c>
      <c r="C2007" s="1" t="s">
        <v>28242</v>
      </c>
      <c r="D2007" t="s">
        <v>132</v>
      </c>
    </row>
    <row r="2008" spans="1:4" x14ac:dyDescent="0.15">
      <c r="A2008" t="s">
        <v>28243</v>
      </c>
      <c r="B2008">
        <v>-2.7921236757533001</v>
      </c>
      <c r="C2008" s="1" t="s">
        <v>28244</v>
      </c>
      <c r="D2008" t="s">
        <v>132</v>
      </c>
    </row>
    <row r="2009" spans="1:4" x14ac:dyDescent="0.15">
      <c r="A2009" t="s">
        <v>22535</v>
      </c>
      <c r="B2009">
        <v>-2.7924181182033401</v>
      </c>
      <c r="C2009" s="1" t="s">
        <v>28245</v>
      </c>
      <c r="D2009" t="s">
        <v>132</v>
      </c>
    </row>
    <row r="2010" spans="1:4" x14ac:dyDescent="0.15">
      <c r="A2010" t="s">
        <v>569</v>
      </c>
      <c r="B2010">
        <v>-2.8182869734926901</v>
      </c>
      <c r="C2010" s="1" t="s">
        <v>28246</v>
      </c>
      <c r="D2010" t="s">
        <v>132</v>
      </c>
    </row>
    <row r="2011" spans="1:4" x14ac:dyDescent="0.15">
      <c r="A2011" t="s">
        <v>9126</v>
      </c>
      <c r="B2011">
        <v>-2.8276245055454501</v>
      </c>
      <c r="C2011" s="1" t="s">
        <v>28247</v>
      </c>
      <c r="D2011" t="s">
        <v>132</v>
      </c>
    </row>
    <row r="2012" spans="1:4" x14ac:dyDescent="0.15">
      <c r="A2012" t="s">
        <v>833</v>
      </c>
      <c r="B2012">
        <v>-2.8334090213353802</v>
      </c>
      <c r="C2012" s="1" t="s">
        <v>28248</v>
      </c>
      <c r="D2012" t="s">
        <v>132</v>
      </c>
    </row>
    <row r="2013" spans="1:4" x14ac:dyDescent="0.15">
      <c r="A2013" t="s">
        <v>28249</v>
      </c>
      <c r="B2013">
        <v>-2.8353420405272298</v>
      </c>
      <c r="C2013" s="1" t="s">
        <v>28250</v>
      </c>
      <c r="D2013" t="s">
        <v>132</v>
      </c>
    </row>
    <row r="2014" spans="1:4" x14ac:dyDescent="0.15">
      <c r="A2014" t="s">
        <v>28251</v>
      </c>
      <c r="B2014">
        <v>-2.8392560156358102</v>
      </c>
      <c r="C2014" s="1" t="s">
        <v>28252</v>
      </c>
      <c r="D2014" t="s">
        <v>132</v>
      </c>
    </row>
    <row r="2015" spans="1:4" x14ac:dyDescent="0.15">
      <c r="A2015" t="s">
        <v>28253</v>
      </c>
      <c r="B2015">
        <v>-2.84192788266059</v>
      </c>
      <c r="C2015" s="1" t="s">
        <v>28254</v>
      </c>
      <c r="D2015" t="s">
        <v>132</v>
      </c>
    </row>
    <row r="2016" spans="1:4" x14ac:dyDescent="0.15">
      <c r="A2016" t="s">
        <v>599</v>
      </c>
      <c r="B2016">
        <v>-2.8439628165259601</v>
      </c>
      <c r="C2016" s="1" t="s">
        <v>28255</v>
      </c>
      <c r="D2016" t="s">
        <v>132</v>
      </c>
    </row>
    <row r="2017" spans="1:4" x14ac:dyDescent="0.15">
      <c r="A2017" t="s">
        <v>28256</v>
      </c>
      <c r="B2017">
        <v>-2.85507806210228</v>
      </c>
      <c r="C2017" s="1" t="s">
        <v>28257</v>
      </c>
      <c r="D2017" t="s">
        <v>132</v>
      </c>
    </row>
    <row r="2018" spans="1:4" x14ac:dyDescent="0.15">
      <c r="A2018" t="s">
        <v>28258</v>
      </c>
      <c r="B2018">
        <v>-2.8595973086872299</v>
      </c>
      <c r="C2018" s="1" t="s">
        <v>28259</v>
      </c>
      <c r="D2018" t="s">
        <v>132</v>
      </c>
    </row>
    <row r="2019" spans="1:4" x14ac:dyDescent="0.15">
      <c r="A2019" t="s">
        <v>28260</v>
      </c>
      <c r="B2019">
        <v>-2.8598563635219301</v>
      </c>
      <c r="C2019" s="1" t="s">
        <v>28261</v>
      </c>
      <c r="D2019" t="s">
        <v>132</v>
      </c>
    </row>
    <row r="2020" spans="1:4" x14ac:dyDescent="0.15">
      <c r="A2020" t="s">
        <v>28262</v>
      </c>
      <c r="B2020">
        <v>-2.8658726009314499</v>
      </c>
      <c r="C2020" s="1" t="s">
        <v>28263</v>
      </c>
      <c r="D2020" t="s">
        <v>132</v>
      </c>
    </row>
    <row r="2021" spans="1:4" x14ac:dyDescent="0.15">
      <c r="A2021" t="s">
        <v>28264</v>
      </c>
      <c r="B2021">
        <v>-2.8693160187909799</v>
      </c>
      <c r="C2021" s="1" t="s">
        <v>28265</v>
      </c>
      <c r="D2021" t="s">
        <v>132</v>
      </c>
    </row>
    <row r="2022" spans="1:4" x14ac:dyDescent="0.15">
      <c r="A2022" t="s">
        <v>972</v>
      </c>
      <c r="B2022">
        <v>-2.8968712005366299</v>
      </c>
      <c r="C2022" s="1" t="s">
        <v>28266</v>
      </c>
      <c r="D2022" t="s">
        <v>132</v>
      </c>
    </row>
    <row r="2023" spans="1:4" x14ac:dyDescent="0.15">
      <c r="A2023" t="s">
        <v>28267</v>
      </c>
      <c r="B2023">
        <v>-2.8978345857677401</v>
      </c>
      <c r="C2023" s="1" t="s">
        <v>28268</v>
      </c>
      <c r="D2023" t="s">
        <v>132</v>
      </c>
    </row>
    <row r="2024" spans="1:4" x14ac:dyDescent="0.15">
      <c r="A2024" t="s">
        <v>28269</v>
      </c>
      <c r="B2024">
        <v>-2.91941473315998</v>
      </c>
      <c r="C2024" s="1" t="s">
        <v>28270</v>
      </c>
      <c r="D2024" t="s">
        <v>132</v>
      </c>
    </row>
    <row r="2025" spans="1:4" x14ac:dyDescent="0.15">
      <c r="A2025" t="s">
        <v>23117</v>
      </c>
      <c r="B2025">
        <v>-2.9252378530488801</v>
      </c>
      <c r="C2025" s="1" t="s">
        <v>28271</v>
      </c>
      <c r="D2025" t="s">
        <v>132</v>
      </c>
    </row>
    <row r="2026" spans="1:4" x14ac:dyDescent="0.15">
      <c r="A2026" t="s">
        <v>560</v>
      </c>
      <c r="B2026">
        <v>-2.9263236520457401</v>
      </c>
      <c r="C2026" s="1" t="s">
        <v>28272</v>
      </c>
      <c r="D2026" t="s">
        <v>132</v>
      </c>
    </row>
    <row r="2027" spans="1:4" x14ac:dyDescent="0.15">
      <c r="A2027" t="s">
        <v>28273</v>
      </c>
      <c r="B2027">
        <v>-2.9353542531665999</v>
      </c>
      <c r="C2027" s="1" t="s">
        <v>28274</v>
      </c>
      <c r="D2027" t="s">
        <v>132</v>
      </c>
    </row>
    <row r="2028" spans="1:4" x14ac:dyDescent="0.15">
      <c r="A2028" t="s">
        <v>28275</v>
      </c>
      <c r="B2028">
        <v>-2.95053886668259</v>
      </c>
      <c r="C2028" s="1" t="s">
        <v>28276</v>
      </c>
      <c r="D2028" t="s">
        <v>132</v>
      </c>
    </row>
    <row r="2029" spans="1:4" x14ac:dyDescent="0.15">
      <c r="A2029" t="s">
        <v>28277</v>
      </c>
      <c r="B2029">
        <v>-2.9534838389096598</v>
      </c>
      <c r="C2029" s="1" t="s">
        <v>28278</v>
      </c>
      <c r="D2029" t="s">
        <v>132</v>
      </c>
    </row>
    <row r="2030" spans="1:4" x14ac:dyDescent="0.15">
      <c r="A2030" t="s">
        <v>28279</v>
      </c>
      <c r="B2030">
        <v>-2.9698711443989501</v>
      </c>
      <c r="C2030" s="1" t="s">
        <v>28280</v>
      </c>
      <c r="D2030" t="s">
        <v>132</v>
      </c>
    </row>
    <row r="2031" spans="1:4" x14ac:dyDescent="0.15">
      <c r="A2031" t="s">
        <v>11032</v>
      </c>
      <c r="B2031">
        <v>-2.9710467063356898</v>
      </c>
      <c r="C2031" s="1" t="s">
        <v>28281</v>
      </c>
      <c r="D2031" t="s">
        <v>132</v>
      </c>
    </row>
    <row r="2032" spans="1:4" x14ac:dyDescent="0.15">
      <c r="A2032" t="s">
        <v>28282</v>
      </c>
      <c r="B2032">
        <v>-2.9884743770157498</v>
      </c>
      <c r="C2032" s="1" t="s">
        <v>28283</v>
      </c>
      <c r="D2032" t="s">
        <v>132</v>
      </c>
    </row>
    <row r="2033" spans="1:4" x14ac:dyDescent="0.15">
      <c r="A2033" t="s">
        <v>28284</v>
      </c>
      <c r="B2033">
        <v>-2.9909958482286498</v>
      </c>
      <c r="C2033" s="1" t="s">
        <v>28285</v>
      </c>
      <c r="D2033" t="s">
        <v>132</v>
      </c>
    </row>
    <row r="2034" spans="1:4" x14ac:dyDescent="0.15">
      <c r="A2034" t="s">
        <v>28286</v>
      </c>
      <c r="B2034">
        <v>-3.0128568176809498</v>
      </c>
      <c r="C2034" s="1" t="s">
        <v>28287</v>
      </c>
      <c r="D2034" t="s">
        <v>132</v>
      </c>
    </row>
    <row r="2035" spans="1:4" x14ac:dyDescent="0.15">
      <c r="A2035" t="s">
        <v>28288</v>
      </c>
      <c r="B2035">
        <v>-3.0168359120335202</v>
      </c>
      <c r="C2035" s="1" t="s">
        <v>28289</v>
      </c>
      <c r="D2035" t="s">
        <v>132</v>
      </c>
    </row>
    <row r="2036" spans="1:4" x14ac:dyDescent="0.15">
      <c r="A2036" t="s">
        <v>3755</v>
      </c>
      <c r="B2036">
        <v>-3.0194353985528402</v>
      </c>
      <c r="C2036" s="1" t="s">
        <v>28290</v>
      </c>
      <c r="D2036" t="s">
        <v>132</v>
      </c>
    </row>
    <row r="2037" spans="1:4" x14ac:dyDescent="0.15">
      <c r="A2037" t="s">
        <v>10531</v>
      </c>
      <c r="B2037">
        <v>-3.0416651224785798</v>
      </c>
      <c r="C2037" s="1" t="s">
        <v>28291</v>
      </c>
      <c r="D2037" t="s">
        <v>132</v>
      </c>
    </row>
    <row r="2038" spans="1:4" x14ac:dyDescent="0.15">
      <c r="A2038" t="s">
        <v>28292</v>
      </c>
      <c r="B2038">
        <v>-3.0621382951918901</v>
      </c>
      <c r="C2038" s="1" t="s">
        <v>28293</v>
      </c>
      <c r="D2038" t="s">
        <v>132</v>
      </c>
    </row>
    <row r="2039" spans="1:4" x14ac:dyDescent="0.15">
      <c r="A2039" t="s">
        <v>28294</v>
      </c>
      <c r="B2039">
        <v>-3.0857115014805498</v>
      </c>
      <c r="C2039" s="1" t="s">
        <v>28295</v>
      </c>
      <c r="D2039" t="s">
        <v>132</v>
      </c>
    </row>
    <row r="2040" spans="1:4" x14ac:dyDescent="0.15">
      <c r="A2040" t="s">
        <v>3287</v>
      </c>
      <c r="B2040">
        <v>-3.09317980172818</v>
      </c>
      <c r="C2040" s="1" t="s">
        <v>28296</v>
      </c>
      <c r="D2040" t="s">
        <v>132</v>
      </c>
    </row>
    <row r="2041" spans="1:4" x14ac:dyDescent="0.15">
      <c r="A2041" t="s">
        <v>28297</v>
      </c>
      <c r="B2041">
        <v>-3.0973050086693998</v>
      </c>
      <c r="C2041" s="1" t="s">
        <v>28298</v>
      </c>
      <c r="D2041" t="s">
        <v>132</v>
      </c>
    </row>
    <row r="2042" spans="1:4" x14ac:dyDescent="0.15">
      <c r="A2042" t="s">
        <v>28299</v>
      </c>
      <c r="B2042">
        <v>-3.1165573264315398</v>
      </c>
      <c r="C2042" s="1" t="s">
        <v>28300</v>
      </c>
      <c r="D2042" t="s">
        <v>132</v>
      </c>
    </row>
    <row r="2043" spans="1:4" x14ac:dyDescent="0.15">
      <c r="A2043" t="s">
        <v>28301</v>
      </c>
      <c r="B2043">
        <v>-3.11906679146403</v>
      </c>
      <c r="C2043" s="1" t="s">
        <v>28302</v>
      </c>
      <c r="D2043" t="s">
        <v>132</v>
      </c>
    </row>
    <row r="2044" spans="1:4" x14ac:dyDescent="0.15">
      <c r="A2044" t="s">
        <v>20479</v>
      </c>
      <c r="B2044">
        <v>-3.1392239804791502</v>
      </c>
      <c r="C2044" s="1" t="s">
        <v>28303</v>
      </c>
      <c r="D2044" t="s">
        <v>132</v>
      </c>
    </row>
    <row r="2045" spans="1:4" x14ac:dyDescent="0.15">
      <c r="A2045" t="s">
        <v>15047</v>
      </c>
      <c r="B2045">
        <v>-3.1700523841492001</v>
      </c>
      <c r="C2045" s="1" t="s">
        <v>28304</v>
      </c>
      <c r="D2045" t="s">
        <v>132</v>
      </c>
    </row>
    <row r="2046" spans="1:4" x14ac:dyDescent="0.15">
      <c r="A2046" t="s">
        <v>28305</v>
      </c>
      <c r="B2046">
        <v>-3.1792330899760302</v>
      </c>
      <c r="C2046" s="1" t="s">
        <v>28306</v>
      </c>
      <c r="D2046" t="s">
        <v>132</v>
      </c>
    </row>
    <row r="2047" spans="1:4" x14ac:dyDescent="0.15">
      <c r="A2047" t="s">
        <v>28307</v>
      </c>
      <c r="B2047">
        <v>-3.1862270161931501</v>
      </c>
      <c r="C2047" s="1" t="s">
        <v>28308</v>
      </c>
      <c r="D2047" t="s">
        <v>132</v>
      </c>
    </row>
    <row r="2048" spans="1:4" x14ac:dyDescent="0.15">
      <c r="A2048" t="s">
        <v>28309</v>
      </c>
      <c r="B2048">
        <v>-3.1864096152786199</v>
      </c>
      <c r="C2048" s="1" t="s">
        <v>28310</v>
      </c>
      <c r="D2048" t="s">
        <v>132</v>
      </c>
    </row>
    <row r="2049" spans="1:4" x14ac:dyDescent="0.15">
      <c r="A2049" t="s">
        <v>28311</v>
      </c>
      <c r="B2049">
        <v>-3.1917771010607798</v>
      </c>
      <c r="C2049" s="1" t="s">
        <v>28312</v>
      </c>
      <c r="D2049" t="s">
        <v>132</v>
      </c>
    </row>
    <row r="2050" spans="1:4" x14ac:dyDescent="0.15">
      <c r="A2050" t="s">
        <v>28313</v>
      </c>
      <c r="B2050">
        <v>-3.2063271403319802</v>
      </c>
      <c r="C2050" s="1" t="s">
        <v>28314</v>
      </c>
      <c r="D2050" t="s">
        <v>132</v>
      </c>
    </row>
    <row r="2051" spans="1:4" x14ac:dyDescent="0.15">
      <c r="A2051" t="s">
        <v>19276</v>
      </c>
      <c r="B2051">
        <v>-3.2165883599887999</v>
      </c>
      <c r="C2051" s="1" t="s">
        <v>28315</v>
      </c>
      <c r="D2051" t="s">
        <v>132</v>
      </c>
    </row>
    <row r="2052" spans="1:4" x14ac:dyDescent="0.15">
      <c r="A2052" t="s">
        <v>28316</v>
      </c>
      <c r="B2052">
        <v>-3.2204999204263398</v>
      </c>
      <c r="C2052" s="1" t="s">
        <v>28317</v>
      </c>
      <c r="D2052" t="s">
        <v>132</v>
      </c>
    </row>
    <row r="2053" spans="1:4" x14ac:dyDescent="0.15">
      <c r="A2053" t="s">
        <v>28318</v>
      </c>
      <c r="B2053">
        <v>-3.2240185097701</v>
      </c>
      <c r="C2053" s="1" t="s">
        <v>28319</v>
      </c>
      <c r="D2053" t="s">
        <v>132</v>
      </c>
    </row>
    <row r="2054" spans="1:4" x14ac:dyDescent="0.15">
      <c r="A2054" t="s">
        <v>1163</v>
      </c>
      <c r="B2054">
        <v>-3.2372041929069502</v>
      </c>
      <c r="C2054" s="1" t="s">
        <v>28320</v>
      </c>
      <c r="D2054" t="s">
        <v>132</v>
      </c>
    </row>
    <row r="2055" spans="1:4" x14ac:dyDescent="0.15">
      <c r="A2055" t="s">
        <v>28321</v>
      </c>
      <c r="B2055">
        <v>-3.2485842221157202</v>
      </c>
      <c r="C2055" s="1" t="s">
        <v>28322</v>
      </c>
      <c r="D2055" t="s">
        <v>132</v>
      </c>
    </row>
    <row r="2056" spans="1:4" x14ac:dyDescent="0.15">
      <c r="A2056" t="s">
        <v>839</v>
      </c>
      <c r="B2056">
        <v>-3.26013449972017</v>
      </c>
      <c r="C2056" s="1" t="s">
        <v>28323</v>
      </c>
      <c r="D2056" t="s">
        <v>132</v>
      </c>
    </row>
    <row r="2057" spans="1:4" x14ac:dyDescent="0.15">
      <c r="A2057" t="s">
        <v>15440</v>
      </c>
      <c r="B2057">
        <v>-3.2770659142315899</v>
      </c>
      <c r="C2057" s="1" t="s">
        <v>28324</v>
      </c>
      <c r="D2057" t="s">
        <v>132</v>
      </c>
    </row>
    <row r="2058" spans="1:4" x14ac:dyDescent="0.15">
      <c r="A2058" t="s">
        <v>28325</v>
      </c>
      <c r="B2058">
        <v>-3.2772159990869998</v>
      </c>
      <c r="C2058" s="1" t="s">
        <v>28326</v>
      </c>
      <c r="D2058" t="s">
        <v>132</v>
      </c>
    </row>
    <row r="2059" spans="1:4" x14ac:dyDescent="0.15">
      <c r="A2059" t="s">
        <v>2753</v>
      </c>
      <c r="B2059">
        <v>-3.2777202854239</v>
      </c>
      <c r="C2059" s="1" t="s">
        <v>28327</v>
      </c>
      <c r="D2059" t="s">
        <v>132</v>
      </c>
    </row>
    <row r="2060" spans="1:4" x14ac:dyDescent="0.15">
      <c r="A2060" t="s">
        <v>1972</v>
      </c>
      <c r="B2060">
        <v>-3.29509101194119</v>
      </c>
      <c r="C2060" s="1" t="s">
        <v>28328</v>
      </c>
      <c r="D2060" t="s">
        <v>132</v>
      </c>
    </row>
    <row r="2061" spans="1:4" x14ac:dyDescent="0.15">
      <c r="A2061" t="s">
        <v>866</v>
      </c>
      <c r="B2061">
        <v>-3.33501375221319</v>
      </c>
      <c r="C2061" s="1" t="s">
        <v>28329</v>
      </c>
      <c r="D2061" t="s">
        <v>132</v>
      </c>
    </row>
    <row r="2062" spans="1:4" x14ac:dyDescent="0.15">
      <c r="A2062" t="s">
        <v>1274</v>
      </c>
      <c r="B2062">
        <v>-3.33597145114428</v>
      </c>
      <c r="C2062" s="1" t="s">
        <v>28330</v>
      </c>
      <c r="D2062" t="s">
        <v>132</v>
      </c>
    </row>
    <row r="2063" spans="1:4" x14ac:dyDescent="0.15">
      <c r="A2063" t="s">
        <v>28331</v>
      </c>
      <c r="B2063">
        <v>-3.3537809898876301</v>
      </c>
      <c r="C2063" s="1" t="s">
        <v>28332</v>
      </c>
      <c r="D2063" t="s">
        <v>132</v>
      </c>
    </row>
    <row r="2064" spans="1:4" x14ac:dyDescent="0.15">
      <c r="A2064" t="s">
        <v>647</v>
      </c>
      <c r="B2064">
        <v>-3.3570650944092102</v>
      </c>
      <c r="C2064" s="1" t="s">
        <v>28333</v>
      </c>
      <c r="D2064" t="s">
        <v>132</v>
      </c>
    </row>
    <row r="2065" spans="1:4" x14ac:dyDescent="0.15">
      <c r="A2065" t="s">
        <v>28334</v>
      </c>
      <c r="B2065">
        <v>-3.3971473650458401</v>
      </c>
      <c r="C2065" s="1" t="s">
        <v>28335</v>
      </c>
      <c r="D2065" t="s">
        <v>132</v>
      </c>
    </row>
    <row r="2066" spans="1:4" x14ac:dyDescent="0.15">
      <c r="A2066" t="s">
        <v>28336</v>
      </c>
      <c r="B2066">
        <v>-3.3972959960767501</v>
      </c>
      <c r="C2066" s="1" t="s">
        <v>28337</v>
      </c>
      <c r="D2066" t="s">
        <v>132</v>
      </c>
    </row>
    <row r="2067" spans="1:4" x14ac:dyDescent="0.15">
      <c r="A2067" t="s">
        <v>23841</v>
      </c>
      <c r="B2067">
        <v>-3.4058588663702301</v>
      </c>
      <c r="C2067" s="1" t="s">
        <v>28338</v>
      </c>
      <c r="D2067" t="s">
        <v>132</v>
      </c>
    </row>
    <row r="2068" spans="1:4" x14ac:dyDescent="0.15">
      <c r="A2068" t="s">
        <v>14812</v>
      </c>
      <c r="B2068">
        <v>-3.4168426650687</v>
      </c>
      <c r="C2068" s="1" t="s">
        <v>28339</v>
      </c>
      <c r="D2068" t="s">
        <v>132</v>
      </c>
    </row>
    <row r="2069" spans="1:4" x14ac:dyDescent="0.15">
      <c r="A2069" t="s">
        <v>28340</v>
      </c>
      <c r="B2069">
        <v>-3.4257645704887598</v>
      </c>
      <c r="C2069" s="1" t="s">
        <v>28341</v>
      </c>
      <c r="D2069" t="s">
        <v>132</v>
      </c>
    </row>
    <row r="2070" spans="1:4" x14ac:dyDescent="0.15">
      <c r="A2070" t="s">
        <v>999</v>
      </c>
      <c r="B2070">
        <v>-3.4470702082259499</v>
      </c>
      <c r="C2070" s="1" t="s">
        <v>28342</v>
      </c>
      <c r="D2070" t="s">
        <v>132</v>
      </c>
    </row>
    <row r="2071" spans="1:4" x14ac:dyDescent="0.15">
      <c r="A2071" t="s">
        <v>15531</v>
      </c>
      <c r="B2071">
        <v>-3.4607099580084002</v>
      </c>
      <c r="C2071" s="1" t="s">
        <v>28343</v>
      </c>
      <c r="D2071" t="s">
        <v>132</v>
      </c>
    </row>
    <row r="2072" spans="1:4" x14ac:dyDescent="0.15">
      <c r="A2072" t="s">
        <v>2911</v>
      </c>
      <c r="B2072">
        <v>-3.4747449865828601</v>
      </c>
      <c r="C2072" s="1" t="s">
        <v>28344</v>
      </c>
      <c r="D2072" t="s">
        <v>132</v>
      </c>
    </row>
    <row r="2073" spans="1:4" x14ac:dyDescent="0.15">
      <c r="A2073" t="s">
        <v>28345</v>
      </c>
      <c r="B2073">
        <v>-3.4769245073659101</v>
      </c>
      <c r="C2073" s="1" t="s">
        <v>28346</v>
      </c>
      <c r="D2073" t="s">
        <v>132</v>
      </c>
    </row>
    <row r="2074" spans="1:4" x14ac:dyDescent="0.15">
      <c r="A2074" t="s">
        <v>28347</v>
      </c>
      <c r="B2074">
        <v>-3.4892513505007998</v>
      </c>
      <c r="C2074" s="1" t="s">
        <v>28348</v>
      </c>
      <c r="D2074" t="s">
        <v>132</v>
      </c>
    </row>
    <row r="2075" spans="1:4" x14ac:dyDescent="0.15">
      <c r="A2075" t="s">
        <v>28349</v>
      </c>
      <c r="B2075">
        <v>-3.4944020670255198</v>
      </c>
      <c r="C2075" s="1" t="s">
        <v>28350</v>
      </c>
      <c r="D2075" t="s">
        <v>132</v>
      </c>
    </row>
    <row r="2076" spans="1:4" x14ac:dyDescent="0.15">
      <c r="A2076" t="s">
        <v>28351</v>
      </c>
      <c r="B2076">
        <v>-3.5039744752477202</v>
      </c>
      <c r="C2076" s="1" t="s">
        <v>28352</v>
      </c>
      <c r="D2076" t="s">
        <v>132</v>
      </c>
    </row>
    <row r="2077" spans="1:4" x14ac:dyDescent="0.15">
      <c r="A2077" t="s">
        <v>28353</v>
      </c>
      <c r="B2077">
        <v>-3.50641720570145</v>
      </c>
      <c r="C2077" s="1" t="s">
        <v>28354</v>
      </c>
      <c r="D2077" t="s">
        <v>132</v>
      </c>
    </row>
    <row r="2078" spans="1:4" x14ac:dyDescent="0.15">
      <c r="A2078" t="s">
        <v>3529</v>
      </c>
      <c r="B2078">
        <v>-3.51410965031772</v>
      </c>
      <c r="C2078" s="1" t="s">
        <v>28355</v>
      </c>
      <c r="D2078" t="s">
        <v>132</v>
      </c>
    </row>
    <row r="2079" spans="1:4" x14ac:dyDescent="0.15">
      <c r="A2079" t="s">
        <v>28356</v>
      </c>
      <c r="B2079">
        <v>-3.52902969238853</v>
      </c>
      <c r="C2079" s="1" t="s">
        <v>28357</v>
      </c>
      <c r="D2079" t="s">
        <v>132</v>
      </c>
    </row>
    <row r="2080" spans="1:4" x14ac:dyDescent="0.15">
      <c r="A2080" t="s">
        <v>28358</v>
      </c>
      <c r="B2080">
        <v>-3.5403071084572502</v>
      </c>
      <c r="C2080" s="1" t="s">
        <v>28359</v>
      </c>
      <c r="D2080" t="s">
        <v>132</v>
      </c>
    </row>
    <row r="2081" spans="1:4" x14ac:dyDescent="0.15">
      <c r="A2081" t="s">
        <v>1522</v>
      </c>
      <c r="B2081">
        <v>-3.5575978450908399</v>
      </c>
      <c r="C2081" s="1" t="s">
        <v>28360</v>
      </c>
      <c r="D2081" t="s">
        <v>132</v>
      </c>
    </row>
    <row r="2082" spans="1:4" x14ac:dyDescent="0.15">
      <c r="A2082" t="s">
        <v>28361</v>
      </c>
      <c r="B2082">
        <v>-3.55851874025841</v>
      </c>
      <c r="C2082" s="1" t="s">
        <v>28362</v>
      </c>
      <c r="D2082" t="s">
        <v>132</v>
      </c>
    </row>
    <row r="2083" spans="1:4" x14ac:dyDescent="0.15">
      <c r="A2083" t="s">
        <v>49</v>
      </c>
      <c r="B2083">
        <v>-3.5624944995346999</v>
      </c>
      <c r="C2083" s="1" t="s">
        <v>28363</v>
      </c>
      <c r="D2083" t="s">
        <v>132</v>
      </c>
    </row>
    <row r="2084" spans="1:4" x14ac:dyDescent="0.15">
      <c r="A2084" t="s">
        <v>28364</v>
      </c>
      <c r="B2084">
        <v>-3.5981749728574002</v>
      </c>
      <c r="C2084" s="1" t="s">
        <v>28365</v>
      </c>
      <c r="D2084" t="s">
        <v>132</v>
      </c>
    </row>
    <row r="2085" spans="1:4" x14ac:dyDescent="0.15">
      <c r="A2085" t="s">
        <v>23020</v>
      </c>
      <c r="B2085">
        <v>-3.60340438041252</v>
      </c>
      <c r="C2085" s="1" t="s">
        <v>28366</v>
      </c>
      <c r="D2085" t="s">
        <v>132</v>
      </c>
    </row>
    <row r="2086" spans="1:4" x14ac:dyDescent="0.15">
      <c r="A2086" t="s">
        <v>28367</v>
      </c>
      <c r="B2086">
        <v>-3.6081201926181699</v>
      </c>
      <c r="C2086" s="1" t="s">
        <v>28368</v>
      </c>
      <c r="D2086" t="s">
        <v>132</v>
      </c>
    </row>
    <row r="2087" spans="1:4" x14ac:dyDescent="0.15">
      <c r="A2087" t="s">
        <v>28369</v>
      </c>
      <c r="B2087">
        <v>-3.6163173693961501</v>
      </c>
      <c r="C2087" s="1" t="s">
        <v>28370</v>
      </c>
      <c r="D2087" t="s">
        <v>132</v>
      </c>
    </row>
    <row r="2088" spans="1:4" x14ac:dyDescent="0.15">
      <c r="A2088" t="s">
        <v>28371</v>
      </c>
      <c r="B2088">
        <v>-3.6852828346972699</v>
      </c>
      <c r="C2088" s="1" t="s">
        <v>28372</v>
      </c>
      <c r="D2088" t="s">
        <v>132</v>
      </c>
    </row>
    <row r="2089" spans="1:4" x14ac:dyDescent="0.15">
      <c r="A2089" t="s">
        <v>28373</v>
      </c>
      <c r="B2089">
        <v>-3.7057977756443798</v>
      </c>
      <c r="C2089" s="1" t="s">
        <v>28374</v>
      </c>
      <c r="D2089" t="s">
        <v>132</v>
      </c>
    </row>
    <row r="2090" spans="1:4" x14ac:dyDescent="0.15">
      <c r="A2090" t="s">
        <v>28375</v>
      </c>
      <c r="B2090">
        <v>-3.70614617913402</v>
      </c>
      <c r="C2090" s="1" t="s">
        <v>28376</v>
      </c>
      <c r="D2090" t="s">
        <v>132</v>
      </c>
    </row>
    <row r="2091" spans="1:4" x14ac:dyDescent="0.15">
      <c r="A2091" t="s">
        <v>23369</v>
      </c>
      <c r="B2091">
        <v>-3.7162619189746802</v>
      </c>
      <c r="C2091" s="1" t="s">
        <v>28377</v>
      </c>
      <c r="D2091" t="s">
        <v>132</v>
      </c>
    </row>
    <row r="2092" spans="1:4" x14ac:dyDescent="0.15">
      <c r="A2092" t="s">
        <v>28378</v>
      </c>
      <c r="B2092">
        <v>-3.7232551663581401</v>
      </c>
      <c r="C2092" s="1" t="s">
        <v>28379</v>
      </c>
      <c r="D2092" t="s">
        <v>132</v>
      </c>
    </row>
    <row r="2093" spans="1:4" x14ac:dyDescent="0.15">
      <c r="A2093" t="s">
        <v>28380</v>
      </c>
      <c r="B2093">
        <v>-3.7317648278126101</v>
      </c>
      <c r="C2093" s="1" t="s">
        <v>28381</v>
      </c>
      <c r="D2093" t="s">
        <v>132</v>
      </c>
    </row>
    <row r="2094" spans="1:4" x14ac:dyDescent="0.15">
      <c r="A2094" t="s">
        <v>5152</v>
      </c>
      <c r="B2094">
        <v>-3.74066543567697</v>
      </c>
      <c r="C2094" s="1" t="s">
        <v>28382</v>
      </c>
      <c r="D2094" t="s">
        <v>132</v>
      </c>
    </row>
    <row r="2095" spans="1:4" x14ac:dyDescent="0.15">
      <c r="A2095" t="s">
        <v>943</v>
      </c>
      <c r="B2095">
        <v>-3.7505621432372598</v>
      </c>
      <c r="C2095" s="1" t="s">
        <v>28383</v>
      </c>
      <c r="D2095" t="s">
        <v>132</v>
      </c>
    </row>
    <row r="2096" spans="1:4" x14ac:dyDescent="0.15">
      <c r="A2096" t="s">
        <v>28384</v>
      </c>
      <c r="B2096">
        <v>-3.76026227911249</v>
      </c>
      <c r="C2096" s="1" t="s">
        <v>28385</v>
      </c>
      <c r="D2096" t="s">
        <v>132</v>
      </c>
    </row>
    <row r="2097" spans="1:4" x14ac:dyDescent="0.15">
      <c r="A2097" t="s">
        <v>1424</v>
      </c>
      <c r="B2097">
        <v>-3.7890403877175798</v>
      </c>
      <c r="C2097" s="1" t="s">
        <v>28386</v>
      </c>
      <c r="D2097" t="s">
        <v>132</v>
      </c>
    </row>
    <row r="2098" spans="1:4" x14ac:dyDescent="0.15">
      <c r="A2098" t="s">
        <v>24284</v>
      </c>
      <c r="B2098">
        <v>-3.79215515356104</v>
      </c>
      <c r="C2098" s="1" t="s">
        <v>28387</v>
      </c>
      <c r="D2098" t="s">
        <v>132</v>
      </c>
    </row>
    <row r="2099" spans="1:4" x14ac:dyDescent="0.15">
      <c r="A2099" t="s">
        <v>28388</v>
      </c>
      <c r="B2099">
        <v>-3.7957737060787902</v>
      </c>
      <c r="C2099" s="1" t="s">
        <v>28389</v>
      </c>
      <c r="D2099" t="s">
        <v>132</v>
      </c>
    </row>
    <row r="2100" spans="1:4" x14ac:dyDescent="0.15">
      <c r="A2100" t="s">
        <v>4087</v>
      </c>
      <c r="B2100">
        <v>-3.8007397214290002</v>
      </c>
      <c r="C2100" s="1" t="s">
        <v>28390</v>
      </c>
      <c r="D2100" t="s">
        <v>132</v>
      </c>
    </row>
    <row r="2101" spans="1:4" x14ac:dyDescent="0.15">
      <c r="A2101" t="s">
        <v>15652</v>
      </c>
      <c r="B2101">
        <v>-3.8244473660363201</v>
      </c>
      <c r="C2101" s="1" t="s">
        <v>28391</v>
      </c>
      <c r="D2101" t="s">
        <v>132</v>
      </c>
    </row>
    <row r="2102" spans="1:4" x14ac:dyDescent="0.15">
      <c r="A2102" t="s">
        <v>15349</v>
      </c>
      <c r="B2102">
        <v>-3.82525467693578</v>
      </c>
      <c r="C2102" s="1" t="s">
        <v>28392</v>
      </c>
      <c r="D2102" t="s">
        <v>132</v>
      </c>
    </row>
    <row r="2103" spans="1:4" x14ac:dyDescent="0.15">
      <c r="A2103" t="s">
        <v>19056</v>
      </c>
      <c r="B2103">
        <v>-3.8255132762294699</v>
      </c>
      <c r="C2103" s="1" t="s">
        <v>28393</v>
      </c>
      <c r="D2103" t="s">
        <v>132</v>
      </c>
    </row>
    <row r="2104" spans="1:4" x14ac:dyDescent="0.15">
      <c r="A2104" t="s">
        <v>28394</v>
      </c>
      <c r="B2104">
        <v>-3.8444752871286898</v>
      </c>
      <c r="C2104" s="1" t="s">
        <v>28395</v>
      </c>
      <c r="D2104" t="s">
        <v>132</v>
      </c>
    </row>
    <row r="2105" spans="1:4" x14ac:dyDescent="0.15">
      <c r="A2105" t="s">
        <v>15525</v>
      </c>
      <c r="B2105">
        <v>-3.84495090892805</v>
      </c>
      <c r="C2105" s="1" t="s">
        <v>28396</v>
      </c>
      <c r="D2105" t="s">
        <v>132</v>
      </c>
    </row>
    <row r="2106" spans="1:4" x14ac:dyDescent="0.15">
      <c r="A2106" t="s">
        <v>28397</v>
      </c>
      <c r="B2106">
        <v>-3.8565595665994801</v>
      </c>
      <c r="C2106" s="1" t="s">
        <v>28398</v>
      </c>
      <c r="D2106" t="s">
        <v>132</v>
      </c>
    </row>
    <row r="2107" spans="1:4" x14ac:dyDescent="0.15">
      <c r="A2107" t="s">
        <v>1608</v>
      </c>
      <c r="B2107">
        <v>-3.9092096520318802</v>
      </c>
      <c r="C2107" s="1" t="s">
        <v>28399</v>
      </c>
      <c r="D2107" t="s">
        <v>132</v>
      </c>
    </row>
    <row r="2108" spans="1:4" x14ac:dyDescent="0.15">
      <c r="A2108" t="s">
        <v>28400</v>
      </c>
      <c r="B2108">
        <v>-3.9116456200038998</v>
      </c>
      <c r="C2108" s="1" t="s">
        <v>28401</v>
      </c>
      <c r="D2108" t="s">
        <v>132</v>
      </c>
    </row>
    <row r="2109" spans="1:4" x14ac:dyDescent="0.15">
      <c r="A2109" t="s">
        <v>28402</v>
      </c>
      <c r="B2109">
        <v>-3.9237959465528802</v>
      </c>
      <c r="C2109" s="1" t="s">
        <v>28403</v>
      </c>
      <c r="D2109" t="s">
        <v>132</v>
      </c>
    </row>
    <row r="2110" spans="1:4" x14ac:dyDescent="0.15">
      <c r="A2110" t="s">
        <v>28404</v>
      </c>
      <c r="B2110">
        <v>-3.96458443951532</v>
      </c>
      <c r="C2110" s="1" t="s">
        <v>28405</v>
      </c>
      <c r="D2110" t="s">
        <v>132</v>
      </c>
    </row>
    <row r="2111" spans="1:4" x14ac:dyDescent="0.15">
      <c r="A2111" t="s">
        <v>10449</v>
      </c>
      <c r="B2111">
        <v>-3.9914289011767901</v>
      </c>
      <c r="C2111" s="1" t="s">
        <v>28406</v>
      </c>
      <c r="D2111" t="s">
        <v>132</v>
      </c>
    </row>
    <row r="2112" spans="1:4" x14ac:dyDescent="0.15">
      <c r="A2112" t="s">
        <v>28407</v>
      </c>
      <c r="B2112">
        <v>-3.9919683801835002</v>
      </c>
      <c r="C2112" s="1" t="s">
        <v>28408</v>
      </c>
      <c r="D2112" t="s">
        <v>132</v>
      </c>
    </row>
    <row r="2113" spans="1:4" x14ac:dyDescent="0.15">
      <c r="A2113" t="s">
        <v>28409</v>
      </c>
      <c r="B2113">
        <v>-4.0279942807103399</v>
      </c>
      <c r="C2113" s="1" t="s">
        <v>28410</v>
      </c>
      <c r="D2113" t="s">
        <v>132</v>
      </c>
    </row>
    <row r="2114" spans="1:4" x14ac:dyDescent="0.15">
      <c r="A2114" t="s">
        <v>1578</v>
      </c>
      <c r="B2114">
        <v>-4.04044792586659</v>
      </c>
      <c r="C2114" s="1" t="s">
        <v>28411</v>
      </c>
      <c r="D2114" t="s">
        <v>132</v>
      </c>
    </row>
    <row r="2115" spans="1:4" x14ac:dyDescent="0.15">
      <c r="A2115" t="s">
        <v>28412</v>
      </c>
      <c r="B2115">
        <v>-4.0519948564461998</v>
      </c>
      <c r="C2115" s="1" t="s">
        <v>28413</v>
      </c>
      <c r="D2115" t="s">
        <v>132</v>
      </c>
    </row>
    <row r="2116" spans="1:4" x14ac:dyDescent="0.15">
      <c r="A2116" t="s">
        <v>512</v>
      </c>
      <c r="B2116">
        <v>-4.1023195095773204</v>
      </c>
      <c r="C2116" s="1" t="s">
        <v>28414</v>
      </c>
      <c r="D2116" t="s">
        <v>132</v>
      </c>
    </row>
    <row r="2117" spans="1:4" x14ac:dyDescent="0.15">
      <c r="A2117" t="s">
        <v>872</v>
      </c>
      <c r="B2117">
        <v>-4.1303678663460701</v>
      </c>
      <c r="C2117" s="1" t="s">
        <v>28415</v>
      </c>
      <c r="D2117" t="s">
        <v>132</v>
      </c>
    </row>
    <row r="2118" spans="1:4" x14ac:dyDescent="0.15">
      <c r="A2118" t="s">
        <v>28416</v>
      </c>
      <c r="B2118">
        <v>-4.1666303135543803</v>
      </c>
      <c r="C2118" s="1" t="s">
        <v>28417</v>
      </c>
      <c r="D2118" t="s">
        <v>132</v>
      </c>
    </row>
    <row r="2119" spans="1:4" x14ac:dyDescent="0.15">
      <c r="A2119" t="s">
        <v>28418</v>
      </c>
      <c r="B2119">
        <v>-4.1926530513987297</v>
      </c>
      <c r="C2119" s="1" t="s">
        <v>28419</v>
      </c>
      <c r="D2119" t="s">
        <v>132</v>
      </c>
    </row>
    <row r="2120" spans="1:4" x14ac:dyDescent="0.15">
      <c r="A2120" t="s">
        <v>28420</v>
      </c>
      <c r="B2120">
        <v>-4.2463369381335401</v>
      </c>
      <c r="C2120" s="1" t="s">
        <v>28421</v>
      </c>
      <c r="D2120" t="s">
        <v>132</v>
      </c>
    </row>
    <row r="2121" spans="1:4" x14ac:dyDescent="0.15">
      <c r="A2121" t="s">
        <v>28422</v>
      </c>
      <c r="B2121">
        <v>-4.2558717299523696</v>
      </c>
      <c r="C2121" s="1" t="s">
        <v>28423</v>
      </c>
      <c r="D2121" t="s">
        <v>132</v>
      </c>
    </row>
    <row r="2122" spans="1:4" x14ac:dyDescent="0.15">
      <c r="A2122" t="s">
        <v>23184</v>
      </c>
      <c r="B2122">
        <v>-4.3454775223201603</v>
      </c>
      <c r="C2122" s="1" t="s">
        <v>28424</v>
      </c>
      <c r="D2122" t="s">
        <v>132</v>
      </c>
    </row>
    <row r="2123" spans="1:4" x14ac:dyDescent="0.15">
      <c r="A2123" t="s">
        <v>15571</v>
      </c>
      <c r="B2123">
        <v>-4.3817221786252096</v>
      </c>
      <c r="C2123" s="1" t="s">
        <v>28425</v>
      </c>
      <c r="D2123" t="s">
        <v>132</v>
      </c>
    </row>
    <row r="2124" spans="1:4" x14ac:dyDescent="0.15">
      <c r="A2124" t="s">
        <v>28426</v>
      </c>
      <c r="B2124">
        <v>-4.38452148754814</v>
      </c>
      <c r="C2124" s="1" t="s">
        <v>28427</v>
      </c>
      <c r="D2124" t="s">
        <v>132</v>
      </c>
    </row>
    <row r="2125" spans="1:4" x14ac:dyDescent="0.15">
      <c r="A2125" t="s">
        <v>9330</v>
      </c>
      <c r="B2125">
        <v>-4.4403939364636997</v>
      </c>
      <c r="C2125" s="1" t="s">
        <v>28428</v>
      </c>
      <c r="D2125" t="s">
        <v>132</v>
      </c>
    </row>
    <row r="2126" spans="1:4" x14ac:dyDescent="0.15">
      <c r="A2126" t="s">
        <v>794</v>
      </c>
      <c r="B2126">
        <v>-4.4605390010219299</v>
      </c>
      <c r="C2126" s="1" t="s">
        <v>28429</v>
      </c>
      <c r="D2126" t="s">
        <v>132</v>
      </c>
    </row>
    <row r="2127" spans="1:4" x14ac:dyDescent="0.15">
      <c r="A2127" t="s">
        <v>28430</v>
      </c>
      <c r="B2127">
        <v>-4.5413818824072196</v>
      </c>
      <c r="C2127" s="1" t="s">
        <v>28431</v>
      </c>
      <c r="D2127" t="s">
        <v>132</v>
      </c>
    </row>
    <row r="2128" spans="1:4" x14ac:dyDescent="0.15">
      <c r="A2128" t="s">
        <v>15502</v>
      </c>
      <c r="B2128">
        <v>-4.5444028457735302</v>
      </c>
      <c r="C2128" s="1" t="s">
        <v>28432</v>
      </c>
      <c r="D2128" t="s">
        <v>132</v>
      </c>
    </row>
    <row r="2129" spans="1:4" x14ac:dyDescent="0.15">
      <c r="A2129" t="s">
        <v>15554</v>
      </c>
      <c r="B2129">
        <v>-4.5691418375370398</v>
      </c>
      <c r="C2129" s="1" t="s">
        <v>28433</v>
      </c>
      <c r="D2129" t="s">
        <v>132</v>
      </c>
    </row>
    <row r="2130" spans="1:4" x14ac:dyDescent="0.15">
      <c r="A2130" t="s">
        <v>1136</v>
      </c>
      <c r="B2130">
        <v>-4.5925052506855604</v>
      </c>
      <c r="C2130" s="1" t="s">
        <v>28434</v>
      </c>
      <c r="D2130" t="s">
        <v>132</v>
      </c>
    </row>
    <row r="2131" spans="1:4" x14ac:dyDescent="0.15">
      <c r="A2131" t="s">
        <v>2118</v>
      </c>
      <c r="B2131">
        <v>-4.61632960418933</v>
      </c>
      <c r="C2131" s="1" t="s">
        <v>28435</v>
      </c>
      <c r="D2131" t="s">
        <v>132</v>
      </c>
    </row>
    <row r="2132" spans="1:4" x14ac:dyDescent="0.15">
      <c r="A2132" t="s">
        <v>11392</v>
      </c>
      <c r="B2132">
        <v>-4.62778577423689</v>
      </c>
      <c r="C2132" s="1" t="s">
        <v>28436</v>
      </c>
      <c r="D2132" t="s">
        <v>132</v>
      </c>
    </row>
    <row r="2133" spans="1:4" x14ac:dyDescent="0.15">
      <c r="A2133" t="s">
        <v>902</v>
      </c>
      <c r="B2133">
        <v>-4.6459194914828901</v>
      </c>
      <c r="C2133" s="1" t="s">
        <v>28437</v>
      </c>
      <c r="D2133" t="s">
        <v>132</v>
      </c>
    </row>
    <row r="2134" spans="1:4" x14ac:dyDescent="0.15">
      <c r="A2134" t="s">
        <v>827</v>
      </c>
      <c r="B2134">
        <v>-4.6573114447114898</v>
      </c>
      <c r="C2134" s="1" t="s">
        <v>28438</v>
      </c>
      <c r="D2134" t="s">
        <v>132</v>
      </c>
    </row>
    <row r="2135" spans="1:4" x14ac:dyDescent="0.15">
      <c r="A2135" t="s">
        <v>28439</v>
      </c>
      <c r="B2135">
        <v>-4.6739464991539599</v>
      </c>
      <c r="C2135" s="1" t="s">
        <v>28440</v>
      </c>
      <c r="D2135" t="s">
        <v>132</v>
      </c>
    </row>
    <row r="2136" spans="1:4" x14ac:dyDescent="0.15">
      <c r="A2136" t="s">
        <v>11745</v>
      </c>
      <c r="B2136">
        <v>-4.6768189388753498</v>
      </c>
      <c r="C2136" s="1" t="s">
        <v>28441</v>
      </c>
      <c r="D2136" t="s">
        <v>132</v>
      </c>
    </row>
    <row r="2137" spans="1:4" x14ac:dyDescent="0.15">
      <c r="A2137" t="s">
        <v>18943</v>
      </c>
      <c r="B2137">
        <v>-4.6914203444591704</v>
      </c>
      <c r="C2137" s="1" t="s">
        <v>28442</v>
      </c>
      <c r="D2137" t="s">
        <v>132</v>
      </c>
    </row>
    <row r="2138" spans="1:4" x14ac:dyDescent="0.15">
      <c r="A2138" t="s">
        <v>28443</v>
      </c>
      <c r="B2138">
        <v>-4.7002382574148101</v>
      </c>
      <c r="C2138" s="1" t="s">
        <v>28444</v>
      </c>
      <c r="D2138" t="s">
        <v>132</v>
      </c>
    </row>
    <row r="2139" spans="1:4" x14ac:dyDescent="0.15">
      <c r="A2139" t="s">
        <v>28445</v>
      </c>
      <c r="B2139">
        <v>-4.7002382574148101</v>
      </c>
      <c r="C2139" s="1" t="s">
        <v>28444</v>
      </c>
      <c r="D2139" t="s">
        <v>132</v>
      </c>
    </row>
    <row r="2140" spans="1:4" x14ac:dyDescent="0.15">
      <c r="A2140" t="s">
        <v>1178</v>
      </c>
      <c r="B2140">
        <v>-4.7679285548616503</v>
      </c>
      <c r="C2140" s="1" t="s">
        <v>28446</v>
      </c>
      <c r="D2140" t="s">
        <v>132</v>
      </c>
    </row>
    <row r="2141" spans="1:4" x14ac:dyDescent="0.15">
      <c r="A2141" t="s">
        <v>734</v>
      </c>
      <c r="B2141">
        <v>-4.7863508836638502</v>
      </c>
      <c r="C2141" s="1" t="s">
        <v>28447</v>
      </c>
      <c r="D2141" t="s">
        <v>132</v>
      </c>
    </row>
    <row r="2142" spans="1:4" x14ac:dyDescent="0.15">
      <c r="A2142" t="s">
        <v>3212</v>
      </c>
      <c r="B2142">
        <v>-4.8039388732781001</v>
      </c>
      <c r="C2142" s="1" t="s">
        <v>28448</v>
      </c>
      <c r="D2142" t="s">
        <v>132</v>
      </c>
    </row>
    <row r="2143" spans="1:4" x14ac:dyDescent="0.15">
      <c r="A2143" t="s">
        <v>1456</v>
      </c>
      <c r="B2143">
        <v>-4.8082372461875504</v>
      </c>
      <c r="C2143" s="1" t="s">
        <v>28449</v>
      </c>
      <c r="D2143" t="s">
        <v>132</v>
      </c>
    </row>
    <row r="2144" spans="1:4" x14ac:dyDescent="0.15">
      <c r="A2144" t="s">
        <v>23150</v>
      </c>
      <c r="B2144">
        <v>-4.8148359261538003</v>
      </c>
      <c r="C2144" s="1" t="s">
        <v>28450</v>
      </c>
      <c r="D2144" t="s">
        <v>132</v>
      </c>
    </row>
    <row r="2145" spans="1:4" x14ac:dyDescent="0.15">
      <c r="A2145" t="s">
        <v>28451</v>
      </c>
      <c r="B2145">
        <v>-4.8218870877383599</v>
      </c>
      <c r="C2145" s="1" t="s">
        <v>28452</v>
      </c>
      <c r="D2145" t="s">
        <v>132</v>
      </c>
    </row>
    <row r="2146" spans="1:4" x14ac:dyDescent="0.15">
      <c r="A2146" t="s">
        <v>2321</v>
      </c>
      <c r="B2146">
        <v>-4.8338620333950804</v>
      </c>
      <c r="C2146" s="1" t="s">
        <v>28453</v>
      </c>
      <c r="D2146" t="s">
        <v>132</v>
      </c>
    </row>
    <row r="2147" spans="1:4" x14ac:dyDescent="0.15">
      <c r="A2147" t="s">
        <v>28454</v>
      </c>
      <c r="B2147">
        <v>-4.8382122084925401</v>
      </c>
      <c r="C2147" s="1" t="s">
        <v>28455</v>
      </c>
      <c r="D2147" t="s">
        <v>132</v>
      </c>
    </row>
    <row r="2148" spans="1:4" x14ac:dyDescent="0.15">
      <c r="A2148" t="s">
        <v>15315</v>
      </c>
      <c r="B2148">
        <v>-4.85355228098362</v>
      </c>
      <c r="C2148" s="1" t="s">
        <v>28456</v>
      </c>
      <c r="D2148" t="s">
        <v>132</v>
      </c>
    </row>
    <row r="2149" spans="1:4" x14ac:dyDescent="0.15">
      <c r="A2149" t="s">
        <v>1208</v>
      </c>
      <c r="B2149">
        <v>-4.9532070681358</v>
      </c>
      <c r="C2149" s="1" t="s">
        <v>28457</v>
      </c>
      <c r="D2149" t="s">
        <v>132</v>
      </c>
    </row>
    <row r="2150" spans="1:4" x14ac:dyDescent="0.15">
      <c r="A2150" t="s">
        <v>28458</v>
      </c>
      <c r="B2150">
        <v>-5.0094751600925003</v>
      </c>
      <c r="C2150" s="1" t="s">
        <v>28459</v>
      </c>
      <c r="D2150" t="s">
        <v>132</v>
      </c>
    </row>
    <row r="2151" spans="1:4" x14ac:dyDescent="0.15">
      <c r="A2151" t="s">
        <v>28460</v>
      </c>
      <c r="B2151">
        <v>-5.0831744392328098</v>
      </c>
      <c r="C2151" s="1" t="s">
        <v>28461</v>
      </c>
      <c r="D2151" t="s">
        <v>132</v>
      </c>
    </row>
    <row r="2152" spans="1:4" x14ac:dyDescent="0.15">
      <c r="A2152" t="s">
        <v>28462</v>
      </c>
      <c r="B2152">
        <v>-5.0940450682677199</v>
      </c>
      <c r="C2152" s="1" t="s">
        <v>28463</v>
      </c>
      <c r="D2152" t="s">
        <v>132</v>
      </c>
    </row>
    <row r="2153" spans="1:4" x14ac:dyDescent="0.15">
      <c r="A2153" t="s">
        <v>28464</v>
      </c>
      <c r="B2153">
        <v>-5.1049756328288503</v>
      </c>
      <c r="C2153" s="1" t="s">
        <v>28465</v>
      </c>
      <c r="D2153" t="s">
        <v>132</v>
      </c>
    </row>
    <row r="2154" spans="1:4" x14ac:dyDescent="0.15">
      <c r="A2154" t="s">
        <v>28466</v>
      </c>
      <c r="B2154">
        <v>-5.1200155891264698</v>
      </c>
      <c r="C2154" s="1" t="s">
        <v>28467</v>
      </c>
      <c r="D2154" t="s">
        <v>132</v>
      </c>
    </row>
    <row r="2155" spans="1:4" x14ac:dyDescent="0.15">
      <c r="A2155" t="s">
        <v>28468</v>
      </c>
      <c r="B2155">
        <v>-5.2355164368558604</v>
      </c>
      <c r="C2155" s="1" t="s">
        <v>28469</v>
      </c>
      <c r="D2155" t="s">
        <v>132</v>
      </c>
    </row>
    <row r="2156" spans="1:4" x14ac:dyDescent="0.15">
      <c r="A2156" t="s">
        <v>10469</v>
      </c>
      <c r="B2156">
        <v>-5.3038235480023097</v>
      </c>
      <c r="C2156" s="1" t="s">
        <v>28470</v>
      </c>
      <c r="D2156" t="s">
        <v>132</v>
      </c>
    </row>
    <row r="2157" spans="1:4" x14ac:dyDescent="0.15">
      <c r="A2157" t="s">
        <v>15629</v>
      </c>
      <c r="B2157">
        <v>-5.3408828724929496</v>
      </c>
      <c r="C2157" s="1" t="s">
        <v>28471</v>
      </c>
      <c r="D2157" t="s">
        <v>132</v>
      </c>
    </row>
    <row r="2158" spans="1:4" x14ac:dyDescent="0.15">
      <c r="A2158" t="s">
        <v>28472</v>
      </c>
      <c r="B2158">
        <v>-5.3498624974007498</v>
      </c>
      <c r="C2158" s="1" t="s">
        <v>28473</v>
      </c>
      <c r="D2158" t="s">
        <v>132</v>
      </c>
    </row>
    <row r="2159" spans="1:4" x14ac:dyDescent="0.15">
      <c r="A2159" t="s">
        <v>23819</v>
      </c>
      <c r="B2159">
        <v>-5.3679175538516199</v>
      </c>
      <c r="C2159" s="1" t="s">
        <v>28474</v>
      </c>
      <c r="D2159" t="s">
        <v>132</v>
      </c>
    </row>
    <row r="2160" spans="1:4" x14ac:dyDescent="0.15">
      <c r="A2160" t="s">
        <v>626</v>
      </c>
      <c r="B2160">
        <v>-5.4080421303853701</v>
      </c>
      <c r="C2160" s="1" t="s">
        <v>28475</v>
      </c>
      <c r="D2160" t="s">
        <v>132</v>
      </c>
    </row>
    <row r="2161" spans="1:4" x14ac:dyDescent="0.15">
      <c r="A2161" t="s">
        <v>28476</v>
      </c>
      <c r="B2161">
        <v>-5.4234130867084298</v>
      </c>
      <c r="C2161" s="1" t="s">
        <v>28477</v>
      </c>
      <c r="D2161" t="s">
        <v>132</v>
      </c>
    </row>
    <row r="2162" spans="1:4" x14ac:dyDescent="0.15">
      <c r="A2162" t="s">
        <v>28478</v>
      </c>
      <c r="B2162">
        <v>-5.4660486296669797</v>
      </c>
      <c r="C2162" s="1" t="s">
        <v>28479</v>
      </c>
      <c r="D2162" t="s">
        <v>132</v>
      </c>
    </row>
    <row r="2163" spans="1:4" x14ac:dyDescent="0.15">
      <c r="A2163" t="s">
        <v>22968</v>
      </c>
      <c r="B2163">
        <v>-5.49787821942087</v>
      </c>
      <c r="C2163" s="1" t="s">
        <v>28480</v>
      </c>
      <c r="D2163" t="s">
        <v>132</v>
      </c>
    </row>
    <row r="2164" spans="1:4" x14ac:dyDescent="0.15">
      <c r="A2164" t="s">
        <v>28481</v>
      </c>
      <c r="B2164">
        <v>-5.5853169629741499</v>
      </c>
      <c r="C2164" s="1" t="s">
        <v>28482</v>
      </c>
      <c r="D2164" t="s">
        <v>132</v>
      </c>
    </row>
    <row r="2165" spans="1:4" x14ac:dyDescent="0.15">
      <c r="A2165" t="s">
        <v>28483</v>
      </c>
      <c r="B2165">
        <v>-5.6458705829832398</v>
      </c>
      <c r="C2165" s="1" t="s">
        <v>28484</v>
      </c>
      <c r="D2165" t="s">
        <v>132</v>
      </c>
    </row>
    <row r="2166" spans="1:4" x14ac:dyDescent="0.15">
      <c r="A2166" t="s">
        <v>15475</v>
      </c>
      <c r="B2166">
        <v>-5.6821020095067096</v>
      </c>
      <c r="C2166" s="1" t="s">
        <v>28485</v>
      </c>
      <c r="D2166" t="s">
        <v>132</v>
      </c>
    </row>
    <row r="2167" spans="1:4" x14ac:dyDescent="0.15">
      <c r="A2167" t="s">
        <v>2771</v>
      </c>
      <c r="B2167">
        <v>-5.7164774365952304</v>
      </c>
      <c r="C2167" s="1" t="s">
        <v>28486</v>
      </c>
      <c r="D2167" t="s">
        <v>132</v>
      </c>
    </row>
    <row r="2168" spans="1:4" x14ac:dyDescent="0.15">
      <c r="A2168" t="s">
        <v>28487</v>
      </c>
      <c r="B2168">
        <v>-5.7224470980856204</v>
      </c>
      <c r="C2168" s="1" t="s">
        <v>28488</v>
      </c>
      <c r="D2168" t="s">
        <v>132</v>
      </c>
    </row>
    <row r="2169" spans="1:4" x14ac:dyDescent="0.15">
      <c r="A2169" t="s">
        <v>28489</v>
      </c>
      <c r="B2169">
        <v>-5.7409576287753596</v>
      </c>
      <c r="C2169" s="1" t="s">
        <v>28490</v>
      </c>
      <c r="D2169" t="s">
        <v>132</v>
      </c>
    </row>
    <row r="2170" spans="1:4" x14ac:dyDescent="0.15">
      <c r="A2170" t="s">
        <v>605</v>
      </c>
      <c r="B2170">
        <v>-5.8364196857936896</v>
      </c>
      <c r="C2170" s="1" t="s">
        <v>28491</v>
      </c>
      <c r="D2170" t="s">
        <v>132</v>
      </c>
    </row>
    <row r="2171" spans="1:4" x14ac:dyDescent="0.15">
      <c r="A2171" t="s">
        <v>15635</v>
      </c>
      <c r="B2171">
        <v>-5.9695089806463999</v>
      </c>
      <c r="C2171" s="1" t="s">
        <v>28492</v>
      </c>
      <c r="D2171" t="s">
        <v>132</v>
      </c>
    </row>
    <row r="2172" spans="1:4" x14ac:dyDescent="0.15">
      <c r="A2172" t="s">
        <v>137</v>
      </c>
      <c r="B2172">
        <v>-6.0587675935727896</v>
      </c>
      <c r="C2172" s="1" t="s">
        <v>28493</v>
      </c>
      <c r="D2172" t="s">
        <v>132</v>
      </c>
    </row>
    <row r="2173" spans="1:4" x14ac:dyDescent="0.15">
      <c r="A2173" t="s">
        <v>28494</v>
      </c>
      <c r="B2173">
        <v>-6.2269067340548299</v>
      </c>
      <c r="C2173" s="1" t="s">
        <v>28495</v>
      </c>
      <c r="D2173" t="s">
        <v>132</v>
      </c>
    </row>
    <row r="2174" spans="1:4" x14ac:dyDescent="0.15">
      <c r="A2174" t="s">
        <v>955</v>
      </c>
      <c r="B2174">
        <v>-6.4570215286448098</v>
      </c>
      <c r="C2174" s="1" t="s">
        <v>28496</v>
      </c>
      <c r="D2174" t="s">
        <v>132</v>
      </c>
    </row>
    <row r="2175" spans="1:4" x14ac:dyDescent="0.15">
      <c r="A2175" t="s">
        <v>2882</v>
      </c>
      <c r="B2175">
        <v>-6.7025839239647498</v>
      </c>
      <c r="C2175" s="1" t="s">
        <v>28497</v>
      </c>
      <c r="D2175" t="s">
        <v>132</v>
      </c>
    </row>
    <row r="2176" spans="1:4" x14ac:dyDescent="0.15">
      <c r="A2176" t="s">
        <v>28498</v>
      </c>
      <c r="B2176">
        <v>-7.5730068054624597</v>
      </c>
      <c r="C2176" s="1" t="s">
        <v>28499</v>
      </c>
      <c r="D2176" t="s">
        <v>132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CC53-9F8E-4DC9-B076-EC2C382623C8}">
  <dimension ref="A1:D501"/>
  <sheetViews>
    <sheetView workbookViewId="0">
      <selection activeCell="G18" sqref="G18"/>
    </sheetView>
  </sheetViews>
  <sheetFormatPr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28500</v>
      </c>
      <c r="B2" s="1" t="s">
        <v>28501</v>
      </c>
      <c r="C2" s="1" t="s">
        <v>28502</v>
      </c>
      <c r="D2" t="s">
        <v>6</v>
      </c>
    </row>
    <row r="3" spans="1:4" x14ac:dyDescent="0.15">
      <c r="A3" t="s">
        <v>28503</v>
      </c>
      <c r="B3" s="1" t="s">
        <v>28504</v>
      </c>
      <c r="C3" s="1" t="s">
        <v>28505</v>
      </c>
      <c r="D3" t="s">
        <v>6</v>
      </c>
    </row>
    <row r="4" spans="1:4" x14ac:dyDescent="0.15">
      <c r="A4" t="s">
        <v>1742</v>
      </c>
      <c r="B4" s="1" t="s">
        <v>28506</v>
      </c>
      <c r="C4" s="1" t="s">
        <v>28507</v>
      </c>
      <c r="D4" t="s">
        <v>6</v>
      </c>
    </row>
    <row r="5" spans="1:4" x14ac:dyDescent="0.15">
      <c r="A5" t="s">
        <v>28508</v>
      </c>
      <c r="B5" s="1" t="s">
        <v>28509</v>
      </c>
      <c r="C5" s="1" t="s">
        <v>28510</v>
      </c>
      <c r="D5" t="s">
        <v>6</v>
      </c>
    </row>
    <row r="6" spans="1:4" x14ac:dyDescent="0.15">
      <c r="A6" t="s">
        <v>28511</v>
      </c>
      <c r="B6" s="1" t="s">
        <v>28512</v>
      </c>
      <c r="C6" s="1" t="s">
        <v>28513</v>
      </c>
      <c r="D6" t="s">
        <v>6</v>
      </c>
    </row>
    <row r="7" spans="1:4" x14ac:dyDescent="0.15">
      <c r="A7" t="s">
        <v>28514</v>
      </c>
      <c r="B7" s="1" t="s">
        <v>28515</v>
      </c>
      <c r="C7" s="1" t="s">
        <v>28516</v>
      </c>
      <c r="D7" t="s">
        <v>6</v>
      </c>
    </row>
    <row r="8" spans="1:4" x14ac:dyDescent="0.15">
      <c r="A8" t="s">
        <v>20851</v>
      </c>
      <c r="B8" s="1" t="s">
        <v>28517</v>
      </c>
      <c r="C8" s="1" t="s">
        <v>28518</v>
      </c>
      <c r="D8" t="s">
        <v>6</v>
      </c>
    </row>
    <row r="9" spans="1:4" x14ac:dyDescent="0.15">
      <c r="A9" t="s">
        <v>11704</v>
      </c>
      <c r="B9" s="1" t="s">
        <v>28519</v>
      </c>
      <c r="C9" s="1" t="s">
        <v>28520</v>
      </c>
      <c r="D9" t="s">
        <v>6</v>
      </c>
    </row>
    <row r="10" spans="1:4" x14ac:dyDescent="0.15">
      <c r="A10" t="s">
        <v>11699</v>
      </c>
      <c r="B10" s="1" t="s">
        <v>28521</v>
      </c>
      <c r="C10" s="1" t="s">
        <v>28522</v>
      </c>
      <c r="D10" t="s">
        <v>6</v>
      </c>
    </row>
    <row r="11" spans="1:4" x14ac:dyDescent="0.15">
      <c r="A11" t="s">
        <v>10507</v>
      </c>
      <c r="B11" s="1" t="s">
        <v>28523</v>
      </c>
      <c r="C11" s="1" t="s">
        <v>28524</v>
      </c>
      <c r="D11" t="s">
        <v>6</v>
      </c>
    </row>
    <row r="12" spans="1:4" x14ac:dyDescent="0.15">
      <c r="A12" t="s">
        <v>24916</v>
      </c>
      <c r="B12" s="1" t="s">
        <v>28525</v>
      </c>
      <c r="C12" s="1" t="s">
        <v>28526</v>
      </c>
      <c r="D12" t="s">
        <v>6</v>
      </c>
    </row>
    <row r="13" spans="1:4" x14ac:dyDescent="0.15">
      <c r="A13" t="s">
        <v>28527</v>
      </c>
      <c r="B13" s="1" t="s">
        <v>28528</v>
      </c>
      <c r="C13" s="1" t="s">
        <v>28529</v>
      </c>
      <c r="D13" t="s">
        <v>6</v>
      </c>
    </row>
    <row r="14" spans="1:4" x14ac:dyDescent="0.15">
      <c r="A14" t="s">
        <v>28530</v>
      </c>
      <c r="B14" s="1" t="s">
        <v>28531</v>
      </c>
      <c r="C14" s="1" t="s">
        <v>28532</v>
      </c>
      <c r="D14" t="s">
        <v>6</v>
      </c>
    </row>
    <row r="15" spans="1:4" x14ac:dyDescent="0.15">
      <c r="A15" t="s">
        <v>11715</v>
      </c>
      <c r="B15" s="1" t="s">
        <v>28533</v>
      </c>
      <c r="C15" s="1" t="s">
        <v>28534</v>
      </c>
      <c r="D15" t="s">
        <v>6</v>
      </c>
    </row>
    <row r="16" spans="1:4" x14ac:dyDescent="0.15">
      <c r="A16" t="s">
        <v>28535</v>
      </c>
      <c r="B16" s="1" t="s">
        <v>28536</v>
      </c>
      <c r="C16" s="1" t="s">
        <v>28537</v>
      </c>
      <c r="D16" t="s">
        <v>6</v>
      </c>
    </row>
    <row r="17" spans="1:4" x14ac:dyDescent="0.15">
      <c r="A17" t="s">
        <v>28538</v>
      </c>
      <c r="B17" s="1" t="s">
        <v>28539</v>
      </c>
      <c r="C17" s="1" t="s">
        <v>28540</v>
      </c>
      <c r="D17" t="s">
        <v>6</v>
      </c>
    </row>
    <row r="18" spans="1:4" x14ac:dyDescent="0.15">
      <c r="A18" t="s">
        <v>10727</v>
      </c>
      <c r="B18" s="1" t="s">
        <v>28541</v>
      </c>
      <c r="C18" s="1" t="s">
        <v>28542</v>
      </c>
      <c r="D18" t="s">
        <v>6</v>
      </c>
    </row>
    <row r="19" spans="1:4" x14ac:dyDescent="0.15">
      <c r="A19" t="s">
        <v>11024</v>
      </c>
      <c r="B19" s="1" t="s">
        <v>28543</v>
      </c>
      <c r="C19" s="1" t="s">
        <v>28544</v>
      </c>
      <c r="D19" t="s">
        <v>6</v>
      </c>
    </row>
    <row r="20" spans="1:4" x14ac:dyDescent="0.15">
      <c r="A20" t="s">
        <v>11710</v>
      </c>
      <c r="B20" s="1" t="s">
        <v>28545</v>
      </c>
      <c r="C20" s="1" t="s">
        <v>28546</v>
      </c>
      <c r="D20" t="s">
        <v>6</v>
      </c>
    </row>
    <row r="21" spans="1:4" x14ac:dyDescent="0.15">
      <c r="A21" t="s">
        <v>12768</v>
      </c>
      <c r="B21" s="1" t="s">
        <v>28547</v>
      </c>
      <c r="C21" s="1" t="s">
        <v>28548</v>
      </c>
      <c r="D21" t="s">
        <v>6</v>
      </c>
    </row>
    <row r="22" spans="1:4" x14ac:dyDescent="0.15">
      <c r="A22" t="s">
        <v>11386</v>
      </c>
      <c r="B22" s="1" t="s">
        <v>28549</v>
      </c>
      <c r="C22" s="1" t="s">
        <v>28550</v>
      </c>
      <c r="D22" t="s">
        <v>6</v>
      </c>
    </row>
    <row r="23" spans="1:4" x14ac:dyDescent="0.15">
      <c r="A23" t="s">
        <v>978</v>
      </c>
      <c r="B23" s="1" t="s">
        <v>28551</v>
      </c>
      <c r="C23" s="1" t="s">
        <v>28552</v>
      </c>
      <c r="D23" t="s">
        <v>6</v>
      </c>
    </row>
    <row r="24" spans="1:4" x14ac:dyDescent="0.15">
      <c r="A24" t="s">
        <v>17733</v>
      </c>
      <c r="B24" s="1" t="s">
        <v>28553</v>
      </c>
      <c r="C24" s="1" t="s">
        <v>28554</v>
      </c>
      <c r="D24" t="s">
        <v>6</v>
      </c>
    </row>
    <row r="25" spans="1:4" x14ac:dyDescent="0.15">
      <c r="A25" t="s">
        <v>28555</v>
      </c>
      <c r="B25" s="1" t="s">
        <v>28556</v>
      </c>
      <c r="C25" s="1" t="s">
        <v>28557</v>
      </c>
      <c r="D25" t="s">
        <v>6</v>
      </c>
    </row>
    <row r="26" spans="1:4" x14ac:dyDescent="0.15">
      <c r="A26" t="s">
        <v>10249</v>
      </c>
      <c r="B26" s="1" t="s">
        <v>28558</v>
      </c>
      <c r="C26" s="1" t="s">
        <v>28559</v>
      </c>
      <c r="D26" t="s">
        <v>6</v>
      </c>
    </row>
    <row r="27" spans="1:4" x14ac:dyDescent="0.15">
      <c r="A27" t="s">
        <v>28560</v>
      </c>
      <c r="B27" s="1" t="s">
        <v>28561</v>
      </c>
      <c r="C27" s="1" t="s">
        <v>28562</v>
      </c>
      <c r="D27" t="s">
        <v>6</v>
      </c>
    </row>
    <row r="28" spans="1:4" x14ac:dyDescent="0.15">
      <c r="A28" t="s">
        <v>28563</v>
      </c>
      <c r="B28" s="1" t="s">
        <v>28564</v>
      </c>
      <c r="C28" s="1" t="s">
        <v>28565</v>
      </c>
      <c r="D28" t="s">
        <v>6</v>
      </c>
    </row>
    <row r="29" spans="1:4" x14ac:dyDescent="0.15">
      <c r="A29" t="s">
        <v>23106</v>
      </c>
      <c r="B29" s="1" t="s">
        <v>28566</v>
      </c>
      <c r="C29" s="1" t="s">
        <v>28567</v>
      </c>
      <c r="D29" t="s">
        <v>6</v>
      </c>
    </row>
    <row r="30" spans="1:4" x14ac:dyDescent="0.15">
      <c r="A30" t="s">
        <v>26754</v>
      </c>
      <c r="B30" s="1" t="s">
        <v>28568</v>
      </c>
      <c r="C30" s="1" t="s">
        <v>28569</v>
      </c>
      <c r="D30" t="s">
        <v>6</v>
      </c>
    </row>
    <row r="31" spans="1:4" x14ac:dyDescent="0.15">
      <c r="A31" t="s">
        <v>2223</v>
      </c>
      <c r="B31" s="1" t="s">
        <v>28570</v>
      </c>
      <c r="C31" s="1" t="s">
        <v>28571</v>
      </c>
      <c r="D31" t="s">
        <v>6</v>
      </c>
    </row>
    <row r="32" spans="1:4" x14ac:dyDescent="0.15">
      <c r="A32" t="s">
        <v>18236</v>
      </c>
      <c r="B32" s="1" t="s">
        <v>28572</v>
      </c>
      <c r="C32" s="1" t="s">
        <v>28573</v>
      </c>
      <c r="D32" t="s">
        <v>6</v>
      </c>
    </row>
    <row r="33" spans="1:4" x14ac:dyDescent="0.15">
      <c r="A33" t="s">
        <v>2208</v>
      </c>
      <c r="B33" s="1" t="s">
        <v>28574</v>
      </c>
      <c r="C33" s="1" t="s">
        <v>28575</v>
      </c>
      <c r="D33" t="s">
        <v>6</v>
      </c>
    </row>
    <row r="34" spans="1:4" x14ac:dyDescent="0.15">
      <c r="A34" t="s">
        <v>23449</v>
      </c>
      <c r="B34" s="1" t="s">
        <v>28576</v>
      </c>
      <c r="C34" s="1" t="s">
        <v>28577</v>
      </c>
      <c r="D34" t="s">
        <v>6</v>
      </c>
    </row>
    <row r="35" spans="1:4" x14ac:dyDescent="0.15">
      <c r="A35" t="s">
        <v>11110</v>
      </c>
      <c r="B35" s="1" t="s">
        <v>28578</v>
      </c>
      <c r="C35" s="1" t="s">
        <v>28579</v>
      </c>
      <c r="D35" t="s">
        <v>6</v>
      </c>
    </row>
    <row r="36" spans="1:4" x14ac:dyDescent="0.15">
      <c r="A36" t="s">
        <v>371</v>
      </c>
      <c r="B36" s="1" t="s">
        <v>28580</v>
      </c>
      <c r="C36" s="1" t="s">
        <v>28581</v>
      </c>
      <c r="D36" t="s">
        <v>6</v>
      </c>
    </row>
    <row r="37" spans="1:4" x14ac:dyDescent="0.15">
      <c r="A37" t="s">
        <v>28582</v>
      </c>
      <c r="B37" s="1" t="s">
        <v>28583</v>
      </c>
      <c r="C37" s="1" t="s">
        <v>28584</v>
      </c>
      <c r="D37" t="s">
        <v>6</v>
      </c>
    </row>
    <row r="38" spans="1:4" x14ac:dyDescent="0.15">
      <c r="A38" t="s">
        <v>26685</v>
      </c>
      <c r="B38" s="1" t="s">
        <v>28585</v>
      </c>
      <c r="C38" s="1" t="s">
        <v>28586</v>
      </c>
      <c r="D38" t="s">
        <v>6</v>
      </c>
    </row>
    <row r="39" spans="1:4" x14ac:dyDescent="0.15">
      <c r="A39" t="s">
        <v>10539</v>
      </c>
      <c r="B39" s="1" t="s">
        <v>28587</v>
      </c>
      <c r="C39" s="1" t="s">
        <v>28588</v>
      </c>
      <c r="D39" t="s">
        <v>6</v>
      </c>
    </row>
    <row r="40" spans="1:4" x14ac:dyDescent="0.15">
      <c r="A40" t="s">
        <v>3478</v>
      </c>
      <c r="B40" s="1" t="s">
        <v>28589</v>
      </c>
      <c r="C40" s="1" t="s">
        <v>28590</v>
      </c>
      <c r="D40" t="s">
        <v>6</v>
      </c>
    </row>
    <row r="41" spans="1:4" x14ac:dyDescent="0.15">
      <c r="A41" t="s">
        <v>28591</v>
      </c>
      <c r="B41" s="1" t="s">
        <v>28592</v>
      </c>
      <c r="C41" s="1" t="s">
        <v>28593</v>
      </c>
      <c r="D41" t="s">
        <v>6</v>
      </c>
    </row>
    <row r="42" spans="1:4" x14ac:dyDescent="0.15">
      <c r="A42" t="s">
        <v>3382</v>
      </c>
      <c r="B42" s="1" t="s">
        <v>28594</v>
      </c>
      <c r="C42" s="1" t="s">
        <v>28595</v>
      </c>
      <c r="D42" t="s">
        <v>6</v>
      </c>
    </row>
    <row r="43" spans="1:4" x14ac:dyDescent="0.15">
      <c r="A43" t="s">
        <v>28596</v>
      </c>
      <c r="B43" s="1" t="s">
        <v>28597</v>
      </c>
      <c r="C43" s="1" t="s">
        <v>28598</v>
      </c>
      <c r="D43" t="s">
        <v>6</v>
      </c>
    </row>
    <row r="44" spans="1:4" x14ac:dyDescent="0.15">
      <c r="A44" t="s">
        <v>18383</v>
      </c>
      <c r="B44" s="1" t="s">
        <v>28599</v>
      </c>
      <c r="C44" s="1" t="s">
        <v>28600</v>
      </c>
      <c r="D44" t="s">
        <v>6</v>
      </c>
    </row>
    <row r="45" spans="1:4" x14ac:dyDescent="0.15">
      <c r="A45" t="s">
        <v>9946</v>
      </c>
      <c r="B45" s="1" t="s">
        <v>28601</v>
      </c>
      <c r="C45" s="1" t="s">
        <v>28602</v>
      </c>
      <c r="D45" t="s">
        <v>6</v>
      </c>
    </row>
    <row r="46" spans="1:4" x14ac:dyDescent="0.15">
      <c r="A46" t="s">
        <v>28603</v>
      </c>
      <c r="B46" s="1" t="s">
        <v>28604</v>
      </c>
      <c r="C46" s="1" t="s">
        <v>28605</v>
      </c>
      <c r="D46" t="s">
        <v>6</v>
      </c>
    </row>
    <row r="47" spans="1:4" x14ac:dyDescent="0.15">
      <c r="A47" t="s">
        <v>28606</v>
      </c>
      <c r="B47" s="1" t="s">
        <v>28607</v>
      </c>
      <c r="C47" s="1" t="s">
        <v>28608</v>
      </c>
      <c r="D47" t="s">
        <v>6</v>
      </c>
    </row>
    <row r="48" spans="1:4" x14ac:dyDescent="0.15">
      <c r="A48" t="s">
        <v>15309</v>
      </c>
      <c r="B48" s="1" t="s">
        <v>28609</v>
      </c>
      <c r="C48" s="1" t="s">
        <v>28610</v>
      </c>
      <c r="D48" t="s">
        <v>6</v>
      </c>
    </row>
    <row r="49" spans="1:4" x14ac:dyDescent="0.15">
      <c r="A49" t="s">
        <v>13222</v>
      </c>
      <c r="B49" s="1" t="s">
        <v>28611</v>
      </c>
      <c r="C49" s="1" t="s">
        <v>28612</v>
      </c>
      <c r="D49" t="s">
        <v>6</v>
      </c>
    </row>
    <row r="50" spans="1:4" x14ac:dyDescent="0.15">
      <c r="A50" t="s">
        <v>18208</v>
      </c>
      <c r="B50" s="1" t="s">
        <v>28613</v>
      </c>
      <c r="C50" s="1" t="s">
        <v>28614</v>
      </c>
      <c r="D50" t="s">
        <v>6</v>
      </c>
    </row>
    <row r="51" spans="1:4" x14ac:dyDescent="0.15">
      <c r="A51" t="s">
        <v>3120</v>
      </c>
      <c r="B51" s="1" t="s">
        <v>28615</v>
      </c>
      <c r="C51" s="1" t="s">
        <v>28616</v>
      </c>
      <c r="D51" t="s">
        <v>6</v>
      </c>
    </row>
    <row r="52" spans="1:4" x14ac:dyDescent="0.15">
      <c r="A52" t="s">
        <v>11690</v>
      </c>
      <c r="B52" s="1" t="s">
        <v>28617</v>
      </c>
      <c r="C52" s="1" t="s">
        <v>28618</v>
      </c>
      <c r="D52" t="s">
        <v>6</v>
      </c>
    </row>
    <row r="53" spans="1:4" x14ac:dyDescent="0.15">
      <c r="A53" t="s">
        <v>18248</v>
      </c>
      <c r="B53" s="1" t="s">
        <v>28619</v>
      </c>
      <c r="C53" s="1" t="s">
        <v>28620</v>
      </c>
      <c r="D53" t="s">
        <v>6</v>
      </c>
    </row>
    <row r="54" spans="1:4" x14ac:dyDescent="0.15">
      <c r="A54" t="s">
        <v>28621</v>
      </c>
      <c r="B54" s="1" t="s">
        <v>28622</v>
      </c>
      <c r="C54" s="1" t="s">
        <v>28623</v>
      </c>
      <c r="D54" t="s">
        <v>6</v>
      </c>
    </row>
    <row r="55" spans="1:4" x14ac:dyDescent="0.15">
      <c r="A55" t="s">
        <v>28624</v>
      </c>
      <c r="B55" s="1" t="s">
        <v>28625</v>
      </c>
      <c r="C55" s="1" t="s">
        <v>28626</v>
      </c>
      <c r="D55" t="s">
        <v>6</v>
      </c>
    </row>
    <row r="56" spans="1:4" x14ac:dyDescent="0.15">
      <c r="A56" t="s">
        <v>28627</v>
      </c>
      <c r="B56" s="1" t="s">
        <v>28628</v>
      </c>
      <c r="C56" s="1" t="s">
        <v>28629</v>
      </c>
      <c r="D56" t="s">
        <v>6</v>
      </c>
    </row>
    <row r="57" spans="1:4" x14ac:dyDescent="0.15">
      <c r="A57" t="s">
        <v>28630</v>
      </c>
      <c r="B57" s="1" t="s">
        <v>28631</v>
      </c>
      <c r="C57" s="1" t="s">
        <v>28632</v>
      </c>
      <c r="D57" t="s">
        <v>6</v>
      </c>
    </row>
    <row r="58" spans="1:4" x14ac:dyDescent="0.15">
      <c r="A58" t="s">
        <v>10611</v>
      </c>
      <c r="B58" s="1" t="s">
        <v>28633</v>
      </c>
      <c r="C58" s="1" t="s">
        <v>28634</v>
      </c>
      <c r="D58" t="s">
        <v>6</v>
      </c>
    </row>
    <row r="59" spans="1:4" x14ac:dyDescent="0.15">
      <c r="A59" t="s">
        <v>7589</v>
      </c>
      <c r="B59" s="1" t="s">
        <v>28635</v>
      </c>
      <c r="C59" s="1" t="s">
        <v>28636</v>
      </c>
      <c r="D59" t="s">
        <v>6</v>
      </c>
    </row>
    <row r="60" spans="1:4" x14ac:dyDescent="0.15">
      <c r="A60" t="s">
        <v>28637</v>
      </c>
      <c r="B60" s="1" t="s">
        <v>28638</v>
      </c>
      <c r="C60" s="1" t="s">
        <v>28639</v>
      </c>
      <c r="D60" t="s">
        <v>6</v>
      </c>
    </row>
    <row r="61" spans="1:4" x14ac:dyDescent="0.15">
      <c r="A61" t="s">
        <v>28640</v>
      </c>
      <c r="B61" s="1" t="s">
        <v>28641</v>
      </c>
      <c r="C61" s="1" t="s">
        <v>28642</v>
      </c>
      <c r="D61" t="s">
        <v>6</v>
      </c>
    </row>
    <row r="62" spans="1:4" x14ac:dyDescent="0.15">
      <c r="A62" t="s">
        <v>16149</v>
      </c>
      <c r="B62" s="1" t="s">
        <v>28643</v>
      </c>
      <c r="C62" s="1" t="s">
        <v>28644</v>
      </c>
      <c r="D62" t="s">
        <v>6</v>
      </c>
    </row>
    <row r="63" spans="1:4" x14ac:dyDescent="0.15">
      <c r="A63" t="s">
        <v>5582</v>
      </c>
      <c r="B63" s="1" t="s">
        <v>28645</v>
      </c>
      <c r="C63" s="1" t="s">
        <v>28646</v>
      </c>
      <c r="D63" t="s">
        <v>6</v>
      </c>
    </row>
    <row r="64" spans="1:4" x14ac:dyDescent="0.15">
      <c r="A64" t="s">
        <v>12295</v>
      </c>
      <c r="B64" s="1" t="s">
        <v>28647</v>
      </c>
      <c r="C64" s="1" t="s">
        <v>28648</v>
      </c>
      <c r="D64" t="s">
        <v>6</v>
      </c>
    </row>
    <row r="65" spans="1:4" x14ac:dyDescent="0.15">
      <c r="A65" t="s">
        <v>28649</v>
      </c>
      <c r="B65" s="1" t="s">
        <v>28650</v>
      </c>
      <c r="C65" s="1" t="s">
        <v>28651</v>
      </c>
      <c r="D65" t="s">
        <v>6</v>
      </c>
    </row>
    <row r="66" spans="1:4" x14ac:dyDescent="0.15">
      <c r="A66" t="s">
        <v>28652</v>
      </c>
      <c r="B66" s="1" t="s">
        <v>28653</v>
      </c>
      <c r="C66" s="1" t="s">
        <v>28654</v>
      </c>
      <c r="D66" t="s">
        <v>6</v>
      </c>
    </row>
    <row r="67" spans="1:4" x14ac:dyDescent="0.15">
      <c r="A67" t="s">
        <v>28655</v>
      </c>
      <c r="B67" s="1" t="s">
        <v>28656</v>
      </c>
      <c r="C67" s="1" t="s">
        <v>28657</v>
      </c>
      <c r="D67" t="s">
        <v>6</v>
      </c>
    </row>
    <row r="68" spans="1:4" x14ac:dyDescent="0.15">
      <c r="A68" t="s">
        <v>28658</v>
      </c>
      <c r="B68" s="1" t="s">
        <v>28659</v>
      </c>
      <c r="C68" s="1" t="s">
        <v>28660</v>
      </c>
      <c r="D68" t="s">
        <v>6</v>
      </c>
    </row>
    <row r="69" spans="1:4" x14ac:dyDescent="0.15">
      <c r="A69" t="s">
        <v>28661</v>
      </c>
      <c r="B69" s="1" t="s">
        <v>28662</v>
      </c>
      <c r="C69" s="1" t="s">
        <v>28663</v>
      </c>
      <c r="D69" t="s">
        <v>6</v>
      </c>
    </row>
    <row r="70" spans="1:4" x14ac:dyDescent="0.15">
      <c r="A70" t="s">
        <v>28664</v>
      </c>
      <c r="B70" s="1" t="s">
        <v>28665</v>
      </c>
      <c r="C70" s="1" t="s">
        <v>28666</v>
      </c>
      <c r="D70" t="s">
        <v>6</v>
      </c>
    </row>
    <row r="71" spans="1:4" x14ac:dyDescent="0.15">
      <c r="A71" t="s">
        <v>28667</v>
      </c>
      <c r="B71" s="1" t="s">
        <v>28668</v>
      </c>
      <c r="C71" s="1" t="s">
        <v>28669</v>
      </c>
      <c r="D71" t="s">
        <v>6</v>
      </c>
    </row>
    <row r="72" spans="1:4" x14ac:dyDescent="0.15">
      <c r="A72" t="s">
        <v>11697</v>
      </c>
      <c r="B72" s="1" t="s">
        <v>28670</v>
      </c>
      <c r="C72" s="1" t="s">
        <v>28671</v>
      </c>
      <c r="D72" t="s">
        <v>6</v>
      </c>
    </row>
    <row r="73" spans="1:4" x14ac:dyDescent="0.15">
      <c r="A73" t="s">
        <v>25689</v>
      </c>
      <c r="B73" s="1" t="s">
        <v>28672</v>
      </c>
      <c r="C73" s="1" t="s">
        <v>28673</v>
      </c>
      <c r="D73" t="s">
        <v>6</v>
      </c>
    </row>
    <row r="74" spans="1:4" x14ac:dyDescent="0.15">
      <c r="A74" t="s">
        <v>27866</v>
      </c>
      <c r="B74" s="1" t="s">
        <v>28674</v>
      </c>
      <c r="C74" s="1" t="s">
        <v>28675</v>
      </c>
      <c r="D74" t="s">
        <v>6</v>
      </c>
    </row>
    <row r="75" spans="1:4" x14ac:dyDescent="0.15">
      <c r="A75" t="s">
        <v>24345</v>
      </c>
      <c r="B75" s="1" t="s">
        <v>28676</v>
      </c>
      <c r="C75" s="1" t="s">
        <v>28677</v>
      </c>
      <c r="D75" t="s">
        <v>6</v>
      </c>
    </row>
    <row r="76" spans="1:4" x14ac:dyDescent="0.15">
      <c r="A76" t="s">
        <v>1073</v>
      </c>
      <c r="B76" s="1" t="s">
        <v>28678</v>
      </c>
      <c r="C76" s="1" t="s">
        <v>28679</v>
      </c>
      <c r="D76" t="s">
        <v>6</v>
      </c>
    </row>
    <row r="77" spans="1:4" x14ac:dyDescent="0.15">
      <c r="A77" t="s">
        <v>4555</v>
      </c>
      <c r="B77" s="1" t="s">
        <v>28680</v>
      </c>
      <c r="C77" s="1" t="s">
        <v>28681</v>
      </c>
      <c r="D77" t="s">
        <v>6</v>
      </c>
    </row>
    <row r="78" spans="1:4" x14ac:dyDescent="0.15">
      <c r="A78" t="s">
        <v>11681</v>
      </c>
      <c r="B78" s="1" t="s">
        <v>28682</v>
      </c>
      <c r="C78" s="1" t="s">
        <v>28683</v>
      </c>
      <c r="D78" t="s">
        <v>6</v>
      </c>
    </row>
    <row r="79" spans="1:4" x14ac:dyDescent="0.15">
      <c r="A79" t="s">
        <v>3203</v>
      </c>
      <c r="B79" s="1" t="s">
        <v>28684</v>
      </c>
      <c r="C79" s="1" t="s">
        <v>28685</v>
      </c>
      <c r="D79" t="s">
        <v>6</v>
      </c>
    </row>
    <row r="80" spans="1:4" x14ac:dyDescent="0.15">
      <c r="A80" t="s">
        <v>28686</v>
      </c>
      <c r="B80" s="1" t="s">
        <v>28687</v>
      </c>
      <c r="C80" s="1" t="s">
        <v>28688</v>
      </c>
      <c r="D80" t="s">
        <v>6</v>
      </c>
    </row>
    <row r="81" spans="1:4" x14ac:dyDescent="0.15">
      <c r="A81" t="s">
        <v>26421</v>
      </c>
      <c r="B81" s="1" t="s">
        <v>28689</v>
      </c>
      <c r="C81" s="1" t="s">
        <v>28690</v>
      </c>
      <c r="D81" t="s">
        <v>6</v>
      </c>
    </row>
    <row r="82" spans="1:4" x14ac:dyDescent="0.15">
      <c r="A82" t="s">
        <v>10180</v>
      </c>
      <c r="B82" s="1" t="s">
        <v>28691</v>
      </c>
      <c r="C82" s="1" t="s">
        <v>28692</v>
      </c>
      <c r="D82" t="s">
        <v>6</v>
      </c>
    </row>
    <row r="83" spans="1:4" x14ac:dyDescent="0.15">
      <c r="A83" t="s">
        <v>16100</v>
      </c>
      <c r="B83" s="1" t="s">
        <v>28693</v>
      </c>
      <c r="C83" s="1" t="s">
        <v>28694</v>
      </c>
      <c r="D83" t="s">
        <v>6</v>
      </c>
    </row>
    <row r="84" spans="1:4" x14ac:dyDescent="0.15">
      <c r="A84" t="s">
        <v>28695</v>
      </c>
      <c r="B84" s="1" t="s">
        <v>28696</v>
      </c>
      <c r="C84" s="1" t="s">
        <v>28697</v>
      </c>
      <c r="D84" t="s">
        <v>6</v>
      </c>
    </row>
    <row r="85" spans="1:4" x14ac:dyDescent="0.15">
      <c r="A85" t="s">
        <v>28698</v>
      </c>
      <c r="B85" s="1" t="s">
        <v>28699</v>
      </c>
      <c r="C85" s="1" t="s">
        <v>28700</v>
      </c>
      <c r="D85" t="s">
        <v>6</v>
      </c>
    </row>
    <row r="86" spans="1:4" x14ac:dyDescent="0.15">
      <c r="A86" t="s">
        <v>11251</v>
      </c>
      <c r="B86" s="1" t="s">
        <v>28701</v>
      </c>
      <c r="C86" s="1" t="s">
        <v>28702</v>
      </c>
      <c r="D86" t="s">
        <v>6</v>
      </c>
    </row>
    <row r="87" spans="1:4" x14ac:dyDescent="0.15">
      <c r="A87" t="s">
        <v>28703</v>
      </c>
      <c r="B87" s="1" t="s">
        <v>28704</v>
      </c>
      <c r="C87" s="1" t="s">
        <v>28705</v>
      </c>
      <c r="D87" t="s">
        <v>6</v>
      </c>
    </row>
    <row r="88" spans="1:4" x14ac:dyDescent="0.15">
      <c r="A88" t="s">
        <v>20729</v>
      </c>
      <c r="B88" s="1" t="s">
        <v>28706</v>
      </c>
      <c r="C88" s="1" t="s">
        <v>28707</v>
      </c>
      <c r="D88" t="s">
        <v>6</v>
      </c>
    </row>
    <row r="89" spans="1:4" x14ac:dyDescent="0.15">
      <c r="A89" t="s">
        <v>281</v>
      </c>
      <c r="B89" s="1" t="s">
        <v>28708</v>
      </c>
      <c r="C89" s="1" t="s">
        <v>28709</v>
      </c>
      <c r="D89" t="s">
        <v>6</v>
      </c>
    </row>
    <row r="90" spans="1:4" x14ac:dyDescent="0.15">
      <c r="A90" t="s">
        <v>18559</v>
      </c>
      <c r="B90" s="1" t="s">
        <v>28710</v>
      </c>
      <c r="C90" s="1" t="s">
        <v>28711</v>
      </c>
      <c r="D90" t="s">
        <v>6</v>
      </c>
    </row>
    <row r="91" spans="1:4" x14ac:dyDescent="0.15">
      <c r="A91" t="s">
        <v>9474</v>
      </c>
      <c r="B91" s="1" t="s">
        <v>28712</v>
      </c>
      <c r="C91" s="1" t="s">
        <v>28713</v>
      </c>
      <c r="D91" t="s">
        <v>6</v>
      </c>
    </row>
    <row r="92" spans="1:4" x14ac:dyDescent="0.15">
      <c r="A92" t="s">
        <v>1931</v>
      </c>
      <c r="B92" s="1" t="s">
        <v>28714</v>
      </c>
      <c r="C92" s="1" t="s">
        <v>28715</v>
      </c>
      <c r="D92" t="s">
        <v>6</v>
      </c>
    </row>
    <row r="93" spans="1:4" x14ac:dyDescent="0.15">
      <c r="A93" t="s">
        <v>13658</v>
      </c>
      <c r="B93" s="1" t="s">
        <v>28716</v>
      </c>
      <c r="C93" s="1" t="s">
        <v>28717</v>
      </c>
      <c r="D93" t="s">
        <v>6</v>
      </c>
    </row>
    <row r="94" spans="1:4" x14ac:dyDescent="0.15">
      <c r="A94" t="s">
        <v>11694</v>
      </c>
      <c r="B94" s="1" t="s">
        <v>28718</v>
      </c>
      <c r="C94" s="1" t="s">
        <v>28719</v>
      </c>
      <c r="D94" t="s">
        <v>6</v>
      </c>
    </row>
    <row r="95" spans="1:4" x14ac:dyDescent="0.15">
      <c r="A95" t="s">
        <v>2378</v>
      </c>
      <c r="B95" s="1" t="s">
        <v>28720</v>
      </c>
      <c r="C95" s="1" t="s">
        <v>28721</v>
      </c>
      <c r="D95" t="s">
        <v>6</v>
      </c>
    </row>
    <row r="96" spans="1:4" x14ac:dyDescent="0.15">
      <c r="A96" t="s">
        <v>28384</v>
      </c>
      <c r="B96" s="1" t="s">
        <v>28722</v>
      </c>
      <c r="C96" s="1" t="s">
        <v>28723</v>
      </c>
      <c r="D96" t="s">
        <v>6</v>
      </c>
    </row>
    <row r="97" spans="1:4" x14ac:dyDescent="0.15">
      <c r="A97" t="s">
        <v>5052</v>
      </c>
      <c r="B97" s="1" t="s">
        <v>28724</v>
      </c>
      <c r="C97" s="1" t="s">
        <v>28725</v>
      </c>
      <c r="D97" t="s">
        <v>6</v>
      </c>
    </row>
    <row r="98" spans="1:4" x14ac:dyDescent="0.15">
      <c r="A98" t="s">
        <v>28726</v>
      </c>
      <c r="B98" s="1" t="s">
        <v>28727</v>
      </c>
      <c r="C98" s="1" t="s">
        <v>28728</v>
      </c>
      <c r="D98" t="s">
        <v>6</v>
      </c>
    </row>
    <row r="99" spans="1:4" x14ac:dyDescent="0.15">
      <c r="A99" t="s">
        <v>22477</v>
      </c>
      <c r="B99" s="1" t="s">
        <v>28729</v>
      </c>
      <c r="C99" s="1" t="s">
        <v>28730</v>
      </c>
      <c r="D99" t="s">
        <v>6</v>
      </c>
    </row>
    <row r="100" spans="1:4" x14ac:dyDescent="0.15">
      <c r="A100" t="s">
        <v>28731</v>
      </c>
      <c r="B100" s="1" t="s">
        <v>28732</v>
      </c>
      <c r="C100" s="1" t="s">
        <v>28733</v>
      </c>
      <c r="D100" t="s">
        <v>6</v>
      </c>
    </row>
    <row r="101" spans="1:4" x14ac:dyDescent="0.15">
      <c r="A101" t="s">
        <v>15702</v>
      </c>
      <c r="B101" s="1" t="s">
        <v>28734</v>
      </c>
      <c r="C101" s="1" t="s">
        <v>28735</v>
      </c>
      <c r="D101" t="s">
        <v>6</v>
      </c>
    </row>
    <row r="102" spans="1:4" x14ac:dyDescent="0.15">
      <c r="A102" t="s">
        <v>1892</v>
      </c>
      <c r="B102" s="1" t="s">
        <v>28736</v>
      </c>
      <c r="C102" s="1" t="s">
        <v>28737</v>
      </c>
      <c r="D102" t="s">
        <v>6</v>
      </c>
    </row>
    <row r="103" spans="1:4" x14ac:dyDescent="0.15">
      <c r="A103" t="s">
        <v>23886</v>
      </c>
      <c r="B103" s="1" t="s">
        <v>28738</v>
      </c>
      <c r="C103" s="1" t="s">
        <v>28739</v>
      </c>
      <c r="D103" t="s">
        <v>6</v>
      </c>
    </row>
    <row r="104" spans="1:4" x14ac:dyDescent="0.15">
      <c r="A104" t="s">
        <v>1262</v>
      </c>
      <c r="B104" s="1" t="s">
        <v>28740</v>
      </c>
      <c r="C104" s="1" t="s">
        <v>28741</v>
      </c>
      <c r="D104" t="s">
        <v>6</v>
      </c>
    </row>
    <row r="105" spans="1:4" x14ac:dyDescent="0.15">
      <c r="A105" t="s">
        <v>18374</v>
      </c>
      <c r="B105" s="1" t="s">
        <v>28742</v>
      </c>
      <c r="C105" s="1" t="s">
        <v>28743</v>
      </c>
      <c r="D105" t="s">
        <v>6</v>
      </c>
    </row>
    <row r="106" spans="1:4" x14ac:dyDescent="0.15">
      <c r="A106" t="s">
        <v>28744</v>
      </c>
      <c r="B106" s="1" t="s">
        <v>28745</v>
      </c>
      <c r="C106" s="1" t="s">
        <v>28746</v>
      </c>
      <c r="D106" t="s">
        <v>6</v>
      </c>
    </row>
    <row r="107" spans="1:4" x14ac:dyDescent="0.15">
      <c r="A107" t="s">
        <v>22797</v>
      </c>
      <c r="B107" s="1" t="s">
        <v>28747</v>
      </c>
      <c r="C107" s="1" t="s">
        <v>28748</v>
      </c>
      <c r="D107" t="s">
        <v>6</v>
      </c>
    </row>
    <row r="108" spans="1:4" x14ac:dyDescent="0.15">
      <c r="A108" t="s">
        <v>23813</v>
      </c>
      <c r="B108" s="1" t="s">
        <v>28749</v>
      </c>
      <c r="C108" s="1" t="s">
        <v>28750</v>
      </c>
      <c r="D108" t="s">
        <v>6</v>
      </c>
    </row>
    <row r="109" spans="1:4" x14ac:dyDescent="0.15">
      <c r="A109" t="s">
        <v>4585</v>
      </c>
      <c r="B109" s="1" t="s">
        <v>28751</v>
      </c>
      <c r="C109" s="1" t="s">
        <v>28752</v>
      </c>
      <c r="D109" t="s">
        <v>6</v>
      </c>
    </row>
    <row r="110" spans="1:4" x14ac:dyDescent="0.15">
      <c r="A110" t="s">
        <v>28753</v>
      </c>
      <c r="B110" s="1" t="s">
        <v>28754</v>
      </c>
      <c r="C110" s="1" t="s">
        <v>28755</v>
      </c>
      <c r="D110" t="s">
        <v>6</v>
      </c>
    </row>
    <row r="111" spans="1:4" x14ac:dyDescent="0.15">
      <c r="A111" t="s">
        <v>23973</v>
      </c>
      <c r="B111" s="1" t="s">
        <v>28756</v>
      </c>
      <c r="C111" s="1" t="s">
        <v>28757</v>
      </c>
      <c r="D111" t="s">
        <v>6</v>
      </c>
    </row>
    <row r="112" spans="1:4" x14ac:dyDescent="0.15">
      <c r="A112" t="s">
        <v>26472</v>
      </c>
      <c r="B112" s="1" t="s">
        <v>28758</v>
      </c>
      <c r="C112" s="1" t="s">
        <v>28759</v>
      </c>
      <c r="D112" t="s">
        <v>6</v>
      </c>
    </row>
    <row r="113" spans="1:4" x14ac:dyDescent="0.15">
      <c r="A113" t="s">
        <v>28760</v>
      </c>
      <c r="B113" s="1" t="s">
        <v>28761</v>
      </c>
      <c r="C113" s="1" t="s">
        <v>28762</v>
      </c>
      <c r="D113" t="s">
        <v>6</v>
      </c>
    </row>
    <row r="114" spans="1:4" x14ac:dyDescent="0.15">
      <c r="A114" t="s">
        <v>28237</v>
      </c>
      <c r="B114" s="1" t="s">
        <v>28763</v>
      </c>
      <c r="C114" s="1" t="s">
        <v>28764</v>
      </c>
      <c r="D114" t="s">
        <v>6</v>
      </c>
    </row>
    <row r="115" spans="1:4" x14ac:dyDescent="0.15">
      <c r="A115" t="s">
        <v>25723</v>
      </c>
      <c r="B115" s="1" t="s">
        <v>28765</v>
      </c>
      <c r="C115" s="1" t="s">
        <v>28766</v>
      </c>
      <c r="D115" t="s">
        <v>6</v>
      </c>
    </row>
    <row r="116" spans="1:4" x14ac:dyDescent="0.15">
      <c r="A116" t="s">
        <v>1382</v>
      </c>
      <c r="B116" s="1" t="s">
        <v>28767</v>
      </c>
      <c r="C116" s="1" t="s">
        <v>28768</v>
      </c>
      <c r="D116" t="s">
        <v>6</v>
      </c>
    </row>
    <row r="117" spans="1:4" x14ac:dyDescent="0.15">
      <c r="A117" t="s">
        <v>28769</v>
      </c>
      <c r="B117" s="1" t="s">
        <v>28770</v>
      </c>
      <c r="C117" s="1" t="s">
        <v>28771</v>
      </c>
      <c r="D117" t="s">
        <v>6</v>
      </c>
    </row>
    <row r="118" spans="1:4" x14ac:dyDescent="0.15">
      <c r="A118" t="s">
        <v>23077</v>
      </c>
      <c r="B118" s="1" t="s">
        <v>28772</v>
      </c>
      <c r="C118" s="1" t="s">
        <v>28773</v>
      </c>
      <c r="D118" t="s">
        <v>6</v>
      </c>
    </row>
    <row r="119" spans="1:4" x14ac:dyDescent="0.15">
      <c r="A119" t="s">
        <v>28774</v>
      </c>
      <c r="B119" s="1" t="s">
        <v>28775</v>
      </c>
      <c r="C119" s="1" t="s">
        <v>28776</v>
      </c>
      <c r="D119" t="s">
        <v>6</v>
      </c>
    </row>
    <row r="120" spans="1:4" x14ac:dyDescent="0.15">
      <c r="A120" t="s">
        <v>28777</v>
      </c>
      <c r="B120" s="1" t="s">
        <v>28778</v>
      </c>
      <c r="C120" s="1" t="s">
        <v>28779</v>
      </c>
      <c r="D120" t="s">
        <v>6</v>
      </c>
    </row>
    <row r="121" spans="1:4" x14ac:dyDescent="0.15">
      <c r="A121" t="s">
        <v>28780</v>
      </c>
      <c r="B121" s="1" t="s">
        <v>28781</v>
      </c>
      <c r="C121" s="1" t="s">
        <v>28782</v>
      </c>
      <c r="D121" t="s">
        <v>6</v>
      </c>
    </row>
    <row r="122" spans="1:4" x14ac:dyDescent="0.15">
      <c r="A122" t="s">
        <v>28783</v>
      </c>
      <c r="B122" s="1" t="s">
        <v>28784</v>
      </c>
      <c r="C122" s="1" t="s">
        <v>28785</v>
      </c>
      <c r="D122" t="s">
        <v>6</v>
      </c>
    </row>
    <row r="123" spans="1:4" x14ac:dyDescent="0.15">
      <c r="A123" t="s">
        <v>28786</v>
      </c>
      <c r="B123" s="1" t="s">
        <v>28787</v>
      </c>
      <c r="C123" s="1" t="s">
        <v>28788</v>
      </c>
      <c r="D123" t="s">
        <v>6</v>
      </c>
    </row>
    <row r="124" spans="1:4" x14ac:dyDescent="0.15">
      <c r="A124" t="s">
        <v>12575</v>
      </c>
      <c r="B124" s="1" t="s">
        <v>28789</v>
      </c>
      <c r="C124" s="1" t="s">
        <v>28790</v>
      </c>
      <c r="D124" t="s">
        <v>6</v>
      </c>
    </row>
    <row r="125" spans="1:4" x14ac:dyDescent="0.15">
      <c r="A125" t="s">
        <v>11633</v>
      </c>
      <c r="B125" s="1" t="s">
        <v>28791</v>
      </c>
      <c r="C125" s="1" t="s">
        <v>28792</v>
      </c>
      <c r="D125" t="s">
        <v>6</v>
      </c>
    </row>
    <row r="126" spans="1:4" x14ac:dyDescent="0.15">
      <c r="A126" t="s">
        <v>25139</v>
      </c>
      <c r="B126" s="1" t="s">
        <v>28793</v>
      </c>
      <c r="C126" s="1" t="s">
        <v>28794</v>
      </c>
      <c r="D126" t="s">
        <v>6</v>
      </c>
    </row>
    <row r="127" spans="1:4" x14ac:dyDescent="0.15">
      <c r="A127" t="s">
        <v>28795</v>
      </c>
      <c r="B127" s="1" t="s">
        <v>28796</v>
      </c>
      <c r="C127" s="1" t="s">
        <v>28797</v>
      </c>
      <c r="D127" t="s">
        <v>6</v>
      </c>
    </row>
    <row r="128" spans="1:4" x14ac:dyDescent="0.15">
      <c r="A128" t="s">
        <v>28798</v>
      </c>
      <c r="B128" s="1" t="s">
        <v>28799</v>
      </c>
      <c r="C128" s="1" t="s">
        <v>28800</v>
      </c>
      <c r="D128" t="s">
        <v>6</v>
      </c>
    </row>
    <row r="129" spans="1:4" x14ac:dyDescent="0.15">
      <c r="A129" t="s">
        <v>28801</v>
      </c>
      <c r="B129" s="1" t="s">
        <v>28802</v>
      </c>
      <c r="C129" s="1" t="s">
        <v>28803</v>
      </c>
      <c r="D129" t="s">
        <v>6</v>
      </c>
    </row>
    <row r="130" spans="1:4" x14ac:dyDescent="0.15">
      <c r="A130" t="s">
        <v>1325</v>
      </c>
      <c r="B130" s="1" t="s">
        <v>28804</v>
      </c>
      <c r="C130" s="1" t="s">
        <v>28805</v>
      </c>
      <c r="D130" t="s">
        <v>6</v>
      </c>
    </row>
    <row r="131" spans="1:4" x14ac:dyDescent="0.15">
      <c r="A131" t="s">
        <v>1516</v>
      </c>
      <c r="B131" s="1" t="s">
        <v>28806</v>
      </c>
      <c r="C131" s="1" t="s">
        <v>28807</v>
      </c>
      <c r="D131" t="s">
        <v>6</v>
      </c>
    </row>
    <row r="132" spans="1:4" x14ac:dyDescent="0.15">
      <c r="A132" t="s">
        <v>10503</v>
      </c>
      <c r="B132" s="1" t="s">
        <v>28808</v>
      </c>
      <c r="C132" s="1" t="s">
        <v>28809</v>
      </c>
      <c r="D132" t="s">
        <v>6</v>
      </c>
    </row>
    <row r="133" spans="1:4" x14ac:dyDescent="0.15">
      <c r="A133" t="s">
        <v>1590</v>
      </c>
      <c r="B133" s="1" t="s">
        <v>28810</v>
      </c>
      <c r="C133" s="1" t="s">
        <v>28811</v>
      </c>
      <c r="D133" t="s">
        <v>6</v>
      </c>
    </row>
    <row r="134" spans="1:4" x14ac:dyDescent="0.15">
      <c r="A134" t="s">
        <v>7585</v>
      </c>
      <c r="B134" s="1" t="s">
        <v>28812</v>
      </c>
      <c r="C134" s="1" t="s">
        <v>28813</v>
      </c>
      <c r="D134" t="s">
        <v>6</v>
      </c>
    </row>
    <row r="135" spans="1:4" x14ac:dyDescent="0.15">
      <c r="A135" t="s">
        <v>1816</v>
      </c>
      <c r="B135" s="1" t="s">
        <v>28814</v>
      </c>
      <c r="C135" s="1" t="s">
        <v>28815</v>
      </c>
      <c r="D135" t="s">
        <v>6</v>
      </c>
    </row>
    <row r="136" spans="1:4" x14ac:dyDescent="0.15">
      <c r="A136" t="s">
        <v>28816</v>
      </c>
      <c r="B136" s="1" t="s">
        <v>28817</v>
      </c>
      <c r="C136" s="1" t="s">
        <v>28818</v>
      </c>
      <c r="D136" t="s">
        <v>6</v>
      </c>
    </row>
    <row r="137" spans="1:4" x14ac:dyDescent="0.15">
      <c r="A137" t="s">
        <v>18660</v>
      </c>
      <c r="B137" s="1" t="s">
        <v>28819</v>
      </c>
      <c r="C137" s="1" t="s">
        <v>28820</v>
      </c>
      <c r="D137" t="s">
        <v>6</v>
      </c>
    </row>
    <row r="138" spans="1:4" x14ac:dyDescent="0.15">
      <c r="A138" t="s">
        <v>28821</v>
      </c>
      <c r="B138" s="1" t="s">
        <v>28822</v>
      </c>
      <c r="C138" s="1" t="s">
        <v>28823</v>
      </c>
      <c r="D138" t="s">
        <v>6</v>
      </c>
    </row>
    <row r="139" spans="1:4" x14ac:dyDescent="0.15">
      <c r="A139" t="s">
        <v>23397</v>
      </c>
      <c r="B139" s="1" t="s">
        <v>28824</v>
      </c>
      <c r="C139" s="1" t="s">
        <v>28825</v>
      </c>
      <c r="D139" t="s">
        <v>6</v>
      </c>
    </row>
    <row r="140" spans="1:4" x14ac:dyDescent="0.15">
      <c r="A140" t="s">
        <v>24679</v>
      </c>
      <c r="B140" s="1" t="s">
        <v>28826</v>
      </c>
      <c r="C140" s="1" t="s">
        <v>28827</v>
      </c>
      <c r="D140" t="s">
        <v>6</v>
      </c>
    </row>
    <row r="141" spans="1:4" x14ac:dyDescent="0.15">
      <c r="A141" t="s">
        <v>28828</v>
      </c>
      <c r="B141" s="1" t="s">
        <v>28829</v>
      </c>
      <c r="C141" s="1" t="s">
        <v>28830</v>
      </c>
      <c r="D141" t="s">
        <v>6</v>
      </c>
    </row>
    <row r="142" spans="1:4" x14ac:dyDescent="0.15">
      <c r="A142" t="s">
        <v>2654</v>
      </c>
      <c r="B142" s="1" t="s">
        <v>28831</v>
      </c>
      <c r="C142" s="1" t="s">
        <v>28832</v>
      </c>
      <c r="D142" t="s">
        <v>6</v>
      </c>
    </row>
    <row r="143" spans="1:4" x14ac:dyDescent="0.15">
      <c r="A143" t="s">
        <v>28833</v>
      </c>
      <c r="B143" s="1" t="s">
        <v>28834</v>
      </c>
      <c r="C143" s="1" t="s">
        <v>28835</v>
      </c>
      <c r="D143" t="s">
        <v>6</v>
      </c>
    </row>
    <row r="144" spans="1:4" x14ac:dyDescent="0.15">
      <c r="A144" t="s">
        <v>23152</v>
      </c>
      <c r="B144" s="1" t="s">
        <v>28836</v>
      </c>
      <c r="C144" s="1" t="s">
        <v>28837</v>
      </c>
      <c r="D144" t="s">
        <v>6</v>
      </c>
    </row>
    <row r="145" spans="1:4" x14ac:dyDescent="0.15">
      <c r="A145" t="s">
        <v>23169</v>
      </c>
      <c r="B145" s="1" t="s">
        <v>28838</v>
      </c>
      <c r="C145" s="1" t="s">
        <v>28839</v>
      </c>
      <c r="D145" t="s">
        <v>6</v>
      </c>
    </row>
    <row r="146" spans="1:4" x14ac:dyDescent="0.15">
      <c r="A146" t="s">
        <v>2525</v>
      </c>
      <c r="B146" s="1" t="s">
        <v>28840</v>
      </c>
      <c r="C146" s="1" t="s">
        <v>28841</v>
      </c>
      <c r="D146" t="s">
        <v>6</v>
      </c>
    </row>
    <row r="147" spans="1:4" x14ac:dyDescent="0.15">
      <c r="A147" t="s">
        <v>28842</v>
      </c>
      <c r="B147" s="1" t="s">
        <v>28843</v>
      </c>
      <c r="C147" s="1" t="s">
        <v>28844</v>
      </c>
      <c r="D147" t="s">
        <v>6</v>
      </c>
    </row>
    <row r="148" spans="1:4" x14ac:dyDescent="0.15">
      <c r="A148" t="s">
        <v>2636</v>
      </c>
      <c r="B148" s="1" t="s">
        <v>28845</v>
      </c>
      <c r="C148" s="1" t="s">
        <v>28846</v>
      </c>
      <c r="D148" t="s">
        <v>6</v>
      </c>
    </row>
    <row r="149" spans="1:4" x14ac:dyDescent="0.15">
      <c r="A149" t="s">
        <v>4684</v>
      </c>
      <c r="B149" s="1" t="s">
        <v>28847</v>
      </c>
      <c r="C149" s="1" t="s">
        <v>28848</v>
      </c>
      <c r="D149" t="s">
        <v>6</v>
      </c>
    </row>
    <row r="150" spans="1:4" x14ac:dyDescent="0.15">
      <c r="A150" t="s">
        <v>28849</v>
      </c>
      <c r="B150" s="1" t="s">
        <v>28850</v>
      </c>
      <c r="C150" s="1" t="s">
        <v>28851</v>
      </c>
      <c r="D150" t="s">
        <v>6</v>
      </c>
    </row>
    <row r="151" spans="1:4" x14ac:dyDescent="0.15">
      <c r="A151" t="s">
        <v>2888</v>
      </c>
      <c r="B151" s="1" t="s">
        <v>28852</v>
      </c>
      <c r="C151" s="1" t="s">
        <v>28853</v>
      </c>
      <c r="D151" t="s">
        <v>6</v>
      </c>
    </row>
    <row r="152" spans="1:4" x14ac:dyDescent="0.15">
      <c r="A152" t="s">
        <v>28854</v>
      </c>
      <c r="B152" s="1" t="s">
        <v>28855</v>
      </c>
      <c r="C152" s="1" t="s">
        <v>28856</v>
      </c>
      <c r="D152" t="s">
        <v>6</v>
      </c>
    </row>
    <row r="153" spans="1:4" x14ac:dyDescent="0.15">
      <c r="A153" t="s">
        <v>11320</v>
      </c>
      <c r="B153" s="1" t="s">
        <v>28857</v>
      </c>
      <c r="C153" s="1" t="s">
        <v>28858</v>
      </c>
      <c r="D153" t="s">
        <v>6</v>
      </c>
    </row>
    <row r="154" spans="1:4" x14ac:dyDescent="0.15">
      <c r="A154" t="s">
        <v>25608</v>
      </c>
      <c r="B154" s="1" t="s">
        <v>28859</v>
      </c>
      <c r="C154" s="1" t="s">
        <v>28860</v>
      </c>
      <c r="D154" t="s">
        <v>6</v>
      </c>
    </row>
    <row r="155" spans="1:4" x14ac:dyDescent="0.15">
      <c r="A155" t="s">
        <v>28861</v>
      </c>
      <c r="B155" s="1" t="s">
        <v>28862</v>
      </c>
      <c r="C155" s="1" t="s">
        <v>28863</v>
      </c>
      <c r="D155" t="s">
        <v>6</v>
      </c>
    </row>
    <row r="156" spans="1:4" x14ac:dyDescent="0.15">
      <c r="A156" t="s">
        <v>27778</v>
      </c>
      <c r="B156" s="1" t="s">
        <v>28864</v>
      </c>
      <c r="C156" s="1" t="s">
        <v>28865</v>
      </c>
      <c r="D156" t="s">
        <v>6</v>
      </c>
    </row>
    <row r="157" spans="1:4" x14ac:dyDescent="0.15">
      <c r="A157" t="s">
        <v>28866</v>
      </c>
      <c r="B157" s="1" t="s">
        <v>28867</v>
      </c>
      <c r="C157" s="1" t="s">
        <v>28868</v>
      </c>
      <c r="D157" t="s">
        <v>6</v>
      </c>
    </row>
    <row r="158" spans="1:4" x14ac:dyDescent="0.15">
      <c r="A158" t="s">
        <v>11314</v>
      </c>
      <c r="B158" s="1" t="s">
        <v>28869</v>
      </c>
      <c r="C158" s="1" t="s">
        <v>28870</v>
      </c>
      <c r="D158" t="s">
        <v>6</v>
      </c>
    </row>
    <row r="159" spans="1:4" x14ac:dyDescent="0.15">
      <c r="A159" t="s">
        <v>18567</v>
      </c>
      <c r="B159" s="1" t="s">
        <v>28871</v>
      </c>
      <c r="C159" s="1" t="s">
        <v>28872</v>
      </c>
      <c r="D159" t="s">
        <v>6</v>
      </c>
    </row>
    <row r="160" spans="1:4" x14ac:dyDescent="0.15">
      <c r="A160" t="s">
        <v>28873</v>
      </c>
      <c r="B160" s="1" t="s">
        <v>28874</v>
      </c>
      <c r="C160" s="1" t="s">
        <v>28875</v>
      </c>
      <c r="D160" t="s">
        <v>6</v>
      </c>
    </row>
    <row r="161" spans="1:4" x14ac:dyDescent="0.15">
      <c r="A161" t="s">
        <v>3535</v>
      </c>
      <c r="B161" s="1" t="s">
        <v>28876</v>
      </c>
      <c r="C161" s="1" t="s">
        <v>28877</v>
      </c>
      <c r="D161" t="s">
        <v>6</v>
      </c>
    </row>
    <row r="162" spans="1:4" x14ac:dyDescent="0.15">
      <c r="A162" t="s">
        <v>28878</v>
      </c>
      <c r="B162" s="1" t="s">
        <v>28879</v>
      </c>
      <c r="C162" s="1" t="s">
        <v>28880</v>
      </c>
      <c r="D162" t="s">
        <v>6</v>
      </c>
    </row>
    <row r="163" spans="1:4" x14ac:dyDescent="0.15">
      <c r="A163" t="s">
        <v>20265</v>
      </c>
      <c r="B163" s="1" t="s">
        <v>28881</v>
      </c>
      <c r="C163" s="1" t="s">
        <v>28882</v>
      </c>
      <c r="D163" t="s">
        <v>6</v>
      </c>
    </row>
    <row r="164" spans="1:4" x14ac:dyDescent="0.15">
      <c r="A164" t="s">
        <v>26111</v>
      </c>
      <c r="B164" s="1" t="s">
        <v>28883</v>
      </c>
      <c r="C164" s="1" t="s">
        <v>28884</v>
      </c>
      <c r="D164" t="s">
        <v>6</v>
      </c>
    </row>
    <row r="165" spans="1:4" x14ac:dyDescent="0.15">
      <c r="A165" t="s">
        <v>9721</v>
      </c>
      <c r="B165" s="1" t="s">
        <v>28885</v>
      </c>
      <c r="C165" s="1" t="s">
        <v>28886</v>
      </c>
      <c r="D165" t="s">
        <v>6</v>
      </c>
    </row>
    <row r="166" spans="1:4" x14ac:dyDescent="0.15">
      <c r="A166" t="s">
        <v>2705</v>
      </c>
      <c r="B166" s="1" t="s">
        <v>28887</v>
      </c>
      <c r="C166" s="1" t="s">
        <v>28888</v>
      </c>
      <c r="D166" t="s">
        <v>6</v>
      </c>
    </row>
    <row r="167" spans="1:4" x14ac:dyDescent="0.15">
      <c r="A167" t="s">
        <v>28889</v>
      </c>
      <c r="B167" s="1" t="s">
        <v>28890</v>
      </c>
      <c r="C167" s="1" t="s">
        <v>28891</v>
      </c>
      <c r="D167" t="s">
        <v>6</v>
      </c>
    </row>
    <row r="168" spans="1:4" x14ac:dyDescent="0.15">
      <c r="A168" t="s">
        <v>7206</v>
      </c>
      <c r="B168" s="1" t="s">
        <v>28892</v>
      </c>
      <c r="C168" s="1" t="s">
        <v>28893</v>
      </c>
      <c r="D168" t="s">
        <v>6</v>
      </c>
    </row>
    <row r="169" spans="1:4" x14ac:dyDescent="0.15">
      <c r="A169" t="s">
        <v>28894</v>
      </c>
      <c r="B169" s="1" t="s">
        <v>28895</v>
      </c>
      <c r="C169" s="1" t="s">
        <v>28896</v>
      </c>
      <c r="D169" t="s">
        <v>6</v>
      </c>
    </row>
    <row r="170" spans="1:4" x14ac:dyDescent="0.15">
      <c r="A170" t="s">
        <v>9406</v>
      </c>
      <c r="B170" s="1" t="s">
        <v>28897</v>
      </c>
      <c r="C170" s="1" t="s">
        <v>28898</v>
      </c>
      <c r="D170" t="s">
        <v>6</v>
      </c>
    </row>
    <row r="171" spans="1:4" x14ac:dyDescent="0.15">
      <c r="A171" t="s">
        <v>28899</v>
      </c>
      <c r="B171" s="1" t="s">
        <v>28900</v>
      </c>
      <c r="C171" s="1" t="s">
        <v>28901</v>
      </c>
      <c r="D171" t="s">
        <v>6</v>
      </c>
    </row>
    <row r="172" spans="1:4" x14ac:dyDescent="0.15">
      <c r="A172" t="s">
        <v>23229</v>
      </c>
      <c r="B172" s="1" t="s">
        <v>28902</v>
      </c>
      <c r="C172" s="1" t="s">
        <v>28903</v>
      </c>
      <c r="D172" t="s">
        <v>6</v>
      </c>
    </row>
    <row r="173" spans="1:4" x14ac:dyDescent="0.15">
      <c r="A173" t="s">
        <v>18626</v>
      </c>
      <c r="B173" s="1" t="s">
        <v>28904</v>
      </c>
      <c r="C173" s="1" t="s">
        <v>28905</v>
      </c>
      <c r="D173" t="s">
        <v>6</v>
      </c>
    </row>
    <row r="174" spans="1:4" x14ac:dyDescent="0.15">
      <c r="A174" t="s">
        <v>28906</v>
      </c>
      <c r="B174" s="1" t="s">
        <v>28907</v>
      </c>
      <c r="C174" s="1" t="s">
        <v>28908</v>
      </c>
      <c r="D174" t="s">
        <v>6</v>
      </c>
    </row>
    <row r="175" spans="1:4" x14ac:dyDescent="0.15">
      <c r="A175" t="s">
        <v>11827</v>
      </c>
      <c r="B175" s="1" t="s">
        <v>28909</v>
      </c>
      <c r="C175" s="1" t="s">
        <v>28910</v>
      </c>
      <c r="D175" t="s">
        <v>6</v>
      </c>
    </row>
    <row r="176" spans="1:4" x14ac:dyDescent="0.15">
      <c r="A176" t="s">
        <v>11668</v>
      </c>
      <c r="B176" s="1" t="s">
        <v>28911</v>
      </c>
      <c r="C176" s="1" t="s">
        <v>28912</v>
      </c>
      <c r="D176" t="s">
        <v>6</v>
      </c>
    </row>
    <row r="177" spans="1:4" x14ac:dyDescent="0.15">
      <c r="A177" t="s">
        <v>1041</v>
      </c>
      <c r="B177" s="1" t="s">
        <v>28913</v>
      </c>
      <c r="C177" s="1" t="s">
        <v>28914</v>
      </c>
      <c r="D177" t="s">
        <v>6</v>
      </c>
    </row>
    <row r="178" spans="1:4" x14ac:dyDescent="0.15">
      <c r="A178" t="s">
        <v>14606</v>
      </c>
      <c r="B178" s="1" t="s">
        <v>28915</v>
      </c>
      <c r="C178" s="1" t="s">
        <v>28916</v>
      </c>
      <c r="D178" t="s">
        <v>6</v>
      </c>
    </row>
    <row r="179" spans="1:4" x14ac:dyDescent="0.15">
      <c r="A179" t="s">
        <v>28917</v>
      </c>
      <c r="B179" s="1" t="s">
        <v>28918</v>
      </c>
      <c r="C179" s="1" t="s">
        <v>28919</v>
      </c>
      <c r="D179" t="s">
        <v>6</v>
      </c>
    </row>
    <row r="180" spans="1:4" x14ac:dyDescent="0.15">
      <c r="A180" t="s">
        <v>28920</v>
      </c>
      <c r="B180" s="1" t="s">
        <v>28921</v>
      </c>
      <c r="C180" s="1" t="s">
        <v>28922</v>
      </c>
      <c r="D180" t="s">
        <v>6</v>
      </c>
    </row>
    <row r="181" spans="1:4" x14ac:dyDescent="0.15">
      <c r="A181" t="s">
        <v>28923</v>
      </c>
      <c r="B181" s="1" t="s">
        <v>28924</v>
      </c>
      <c r="C181" s="1" t="s">
        <v>28925</v>
      </c>
      <c r="D181" t="s">
        <v>6</v>
      </c>
    </row>
    <row r="182" spans="1:4" x14ac:dyDescent="0.15">
      <c r="A182" t="s">
        <v>11199</v>
      </c>
      <c r="B182" s="1" t="s">
        <v>28926</v>
      </c>
      <c r="C182" s="1" t="s">
        <v>28927</v>
      </c>
      <c r="D182" t="s">
        <v>6</v>
      </c>
    </row>
    <row r="183" spans="1:4" x14ac:dyDescent="0.15">
      <c r="A183" t="s">
        <v>28928</v>
      </c>
      <c r="B183" s="1" t="s">
        <v>28929</v>
      </c>
      <c r="C183" s="1" t="s">
        <v>28930</v>
      </c>
      <c r="D183" t="s">
        <v>6</v>
      </c>
    </row>
    <row r="184" spans="1:4" x14ac:dyDescent="0.15">
      <c r="A184" t="s">
        <v>28931</v>
      </c>
      <c r="B184" s="1" t="s">
        <v>28932</v>
      </c>
      <c r="C184" s="1" t="s">
        <v>28933</v>
      </c>
      <c r="D184" t="s">
        <v>6</v>
      </c>
    </row>
    <row r="185" spans="1:4" x14ac:dyDescent="0.15">
      <c r="A185" t="s">
        <v>173</v>
      </c>
      <c r="B185" s="1" t="s">
        <v>28934</v>
      </c>
      <c r="C185" s="1" t="s">
        <v>28935</v>
      </c>
      <c r="D185" t="s">
        <v>6</v>
      </c>
    </row>
    <row r="186" spans="1:4" x14ac:dyDescent="0.15">
      <c r="A186" t="s">
        <v>11052</v>
      </c>
      <c r="B186" s="1" t="s">
        <v>28936</v>
      </c>
      <c r="C186" s="1" t="s">
        <v>28937</v>
      </c>
      <c r="D186" t="s">
        <v>6</v>
      </c>
    </row>
    <row r="187" spans="1:4" x14ac:dyDescent="0.15">
      <c r="A187" t="s">
        <v>1736</v>
      </c>
      <c r="B187" s="1" t="s">
        <v>28938</v>
      </c>
      <c r="C187" s="1" t="s">
        <v>28939</v>
      </c>
      <c r="D187" t="s">
        <v>6</v>
      </c>
    </row>
    <row r="188" spans="1:4" x14ac:dyDescent="0.15">
      <c r="A188" t="s">
        <v>11148</v>
      </c>
      <c r="B188" s="1" t="s">
        <v>28940</v>
      </c>
      <c r="C188" s="1" t="s">
        <v>28941</v>
      </c>
      <c r="D188" t="s">
        <v>6</v>
      </c>
    </row>
    <row r="189" spans="1:4" x14ac:dyDescent="0.15">
      <c r="A189" t="s">
        <v>23623</v>
      </c>
      <c r="B189" s="1" t="s">
        <v>28942</v>
      </c>
      <c r="C189" s="1" t="s">
        <v>28943</v>
      </c>
      <c r="D189" t="s">
        <v>6</v>
      </c>
    </row>
    <row r="190" spans="1:4" x14ac:dyDescent="0.15">
      <c r="A190" t="s">
        <v>28944</v>
      </c>
      <c r="B190" s="1" t="s">
        <v>28945</v>
      </c>
      <c r="C190" s="1" t="s">
        <v>28946</v>
      </c>
      <c r="D190" t="s">
        <v>6</v>
      </c>
    </row>
    <row r="191" spans="1:4" x14ac:dyDescent="0.15">
      <c r="A191" t="s">
        <v>23400</v>
      </c>
      <c r="B191" s="1" t="s">
        <v>28947</v>
      </c>
      <c r="C191" s="1" t="s">
        <v>28948</v>
      </c>
      <c r="D191" t="s">
        <v>6</v>
      </c>
    </row>
    <row r="192" spans="1:4" x14ac:dyDescent="0.15">
      <c r="A192" t="s">
        <v>11153</v>
      </c>
      <c r="B192" s="1" t="s">
        <v>28949</v>
      </c>
      <c r="C192" s="1" t="s">
        <v>28950</v>
      </c>
      <c r="D192" t="s">
        <v>6</v>
      </c>
    </row>
    <row r="193" spans="1:4" x14ac:dyDescent="0.15">
      <c r="A193" t="s">
        <v>28951</v>
      </c>
      <c r="B193" s="1" t="s">
        <v>28952</v>
      </c>
      <c r="C193" s="1" t="s">
        <v>28953</v>
      </c>
      <c r="D193" t="s">
        <v>6</v>
      </c>
    </row>
    <row r="194" spans="1:4" x14ac:dyDescent="0.15">
      <c r="A194" t="s">
        <v>18527</v>
      </c>
      <c r="B194" s="1" t="s">
        <v>28954</v>
      </c>
      <c r="C194" s="1" t="s">
        <v>28955</v>
      </c>
      <c r="D194" t="s">
        <v>6</v>
      </c>
    </row>
    <row r="195" spans="1:4" x14ac:dyDescent="0.15">
      <c r="A195" t="s">
        <v>2369</v>
      </c>
      <c r="B195" s="1" t="s">
        <v>28956</v>
      </c>
      <c r="C195" s="1" t="s">
        <v>28957</v>
      </c>
      <c r="D195" t="s">
        <v>6</v>
      </c>
    </row>
    <row r="196" spans="1:4" x14ac:dyDescent="0.15">
      <c r="A196" t="s">
        <v>9263</v>
      </c>
      <c r="B196" s="1" t="s">
        <v>28958</v>
      </c>
      <c r="C196" s="1" t="s">
        <v>28959</v>
      </c>
      <c r="D196" t="s">
        <v>6</v>
      </c>
    </row>
    <row r="197" spans="1:4" x14ac:dyDescent="0.15">
      <c r="A197" t="s">
        <v>857</v>
      </c>
      <c r="B197" s="1" t="s">
        <v>28960</v>
      </c>
      <c r="C197" s="1" t="s">
        <v>28961</v>
      </c>
      <c r="D197" t="s">
        <v>6</v>
      </c>
    </row>
    <row r="198" spans="1:4" x14ac:dyDescent="0.15">
      <c r="A198" t="s">
        <v>1614</v>
      </c>
      <c r="B198" s="1" t="s">
        <v>28962</v>
      </c>
      <c r="C198" s="1" t="s">
        <v>28963</v>
      </c>
      <c r="D198" t="s">
        <v>6</v>
      </c>
    </row>
    <row r="199" spans="1:4" x14ac:dyDescent="0.15">
      <c r="A199" t="s">
        <v>2294</v>
      </c>
      <c r="B199" s="1" t="s">
        <v>28964</v>
      </c>
      <c r="C199" s="1" t="s">
        <v>28965</v>
      </c>
      <c r="D199" t="s">
        <v>6</v>
      </c>
    </row>
    <row r="200" spans="1:4" x14ac:dyDescent="0.15">
      <c r="A200" t="s">
        <v>23179</v>
      </c>
      <c r="B200" s="1" t="s">
        <v>28966</v>
      </c>
      <c r="C200" s="1" t="s">
        <v>28967</v>
      </c>
      <c r="D200" t="s">
        <v>6</v>
      </c>
    </row>
    <row r="201" spans="1:4" x14ac:dyDescent="0.15">
      <c r="A201" t="s">
        <v>23210</v>
      </c>
      <c r="B201" s="1" t="s">
        <v>28968</v>
      </c>
      <c r="C201" s="1" t="s">
        <v>28969</v>
      </c>
      <c r="D201" t="s">
        <v>6</v>
      </c>
    </row>
    <row r="202" spans="1:4" x14ac:dyDescent="0.15">
      <c r="A202" t="s">
        <v>24362</v>
      </c>
      <c r="B202" s="1" t="s">
        <v>28970</v>
      </c>
      <c r="C202" s="1" t="s">
        <v>28971</v>
      </c>
      <c r="D202" t="s">
        <v>6</v>
      </c>
    </row>
    <row r="203" spans="1:4" x14ac:dyDescent="0.15">
      <c r="A203" t="s">
        <v>27983</v>
      </c>
      <c r="B203" s="1" t="s">
        <v>28972</v>
      </c>
      <c r="C203" s="1" t="s">
        <v>28973</v>
      </c>
      <c r="D203" t="s">
        <v>6</v>
      </c>
    </row>
    <row r="204" spans="1:4" x14ac:dyDescent="0.15">
      <c r="A204" t="s">
        <v>28974</v>
      </c>
      <c r="B204" s="1" t="s">
        <v>28975</v>
      </c>
      <c r="C204" s="1" t="s">
        <v>28976</v>
      </c>
      <c r="D204" t="s">
        <v>6</v>
      </c>
    </row>
    <row r="205" spans="1:4" x14ac:dyDescent="0.15">
      <c r="A205" t="s">
        <v>27825</v>
      </c>
      <c r="B205" s="1" t="s">
        <v>28977</v>
      </c>
      <c r="C205" s="1" t="s">
        <v>28978</v>
      </c>
      <c r="D205" t="s">
        <v>6</v>
      </c>
    </row>
    <row r="206" spans="1:4" x14ac:dyDescent="0.15">
      <c r="A206" t="s">
        <v>1136</v>
      </c>
      <c r="B206" s="1" t="s">
        <v>28979</v>
      </c>
      <c r="C206" s="1" t="s">
        <v>28980</v>
      </c>
      <c r="D206" t="s">
        <v>6</v>
      </c>
    </row>
    <row r="207" spans="1:4" x14ac:dyDescent="0.15">
      <c r="A207" t="s">
        <v>11355</v>
      </c>
      <c r="B207" s="1" t="s">
        <v>28981</v>
      </c>
      <c r="C207" s="1" t="s">
        <v>28982</v>
      </c>
      <c r="D207" t="s">
        <v>6</v>
      </c>
    </row>
    <row r="208" spans="1:4" x14ac:dyDescent="0.15">
      <c r="A208" t="s">
        <v>28983</v>
      </c>
      <c r="B208" s="1" t="s">
        <v>28984</v>
      </c>
      <c r="C208" s="1" t="s">
        <v>28985</v>
      </c>
      <c r="D208" t="s">
        <v>6</v>
      </c>
    </row>
    <row r="209" spans="1:4" x14ac:dyDescent="0.15">
      <c r="A209" t="s">
        <v>28986</v>
      </c>
      <c r="B209" s="1" t="s">
        <v>28987</v>
      </c>
      <c r="C209" s="1" t="s">
        <v>28988</v>
      </c>
      <c r="D209" t="s">
        <v>6</v>
      </c>
    </row>
    <row r="210" spans="1:4" x14ac:dyDescent="0.15">
      <c r="A210" t="s">
        <v>23125</v>
      </c>
      <c r="B210" s="1" t="s">
        <v>28989</v>
      </c>
      <c r="C210" s="1" t="s">
        <v>28990</v>
      </c>
      <c r="D210" t="s">
        <v>6</v>
      </c>
    </row>
    <row r="211" spans="1:4" x14ac:dyDescent="0.15">
      <c r="A211" t="s">
        <v>28991</v>
      </c>
      <c r="B211" s="1" t="s">
        <v>28992</v>
      </c>
      <c r="C211" s="1" t="s">
        <v>28993</v>
      </c>
      <c r="D211" t="s">
        <v>6</v>
      </c>
    </row>
    <row r="212" spans="1:4" x14ac:dyDescent="0.15">
      <c r="A212" t="s">
        <v>3346</v>
      </c>
      <c r="B212" s="1" t="s">
        <v>28994</v>
      </c>
      <c r="C212" s="1" t="s">
        <v>28995</v>
      </c>
      <c r="D212" t="s">
        <v>6</v>
      </c>
    </row>
    <row r="213" spans="1:4" x14ac:dyDescent="0.15">
      <c r="A213" t="s">
        <v>28996</v>
      </c>
      <c r="B213" s="1" t="s">
        <v>28997</v>
      </c>
      <c r="C213" s="1" t="s">
        <v>28998</v>
      </c>
      <c r="D213" t="s">
        <v>6</v>
      </c>
    </row>
    <row r="214" spans="1:4" x14ac:dyDescent="0.15">
      <c r="A214" t="s">
        <v>11353</v>
      </c>
      <c r="B214" s="1" t="s">
        <v>28999</v>
      </c>
      <c r="C214" s="1" t="s">
        <v>29000</v>
      </c>
      <c r="D214" t="s">
        <v>6</v>
      </c>
    </row>
    <row r="215" spans="1:4" x14ac:dyDescent="0.15">
      <c r="A215" t="s">
        <v>14677</v>
      </c>
      <c r="B215" s="1" t="s">
        <v>29001</v>
      </c>
      <c r="C215" s="1" t="s">
        <v>29002</v>
      </c>
      <c r="D215" t="s">
        <v>6</v>
      </c>
    </row>
    <row r="216" spans="1:4" x14ac:dyDescent="0.15">
      <c r="A216" t="s">
        <v>11636</v>
      </c>
      <c r="B216" s="1" t="s">
        <v>29003</v>
      </c>
      <c r="C216" s="1" t="s">
        <v>29004</v>
      </c>
      <c r="D216" t="s">
        <v>6</v>
      </c>
    </row>
    <row r="217" spans="1:4" x14ac:dyDescent="0.15">
      <c r="A217" t="s">
        <v>6655</v>
      </c>
      <c r="B217" s="1" t="s">
        <v>29005</v>
      </c>
      <c r="C217" s="1" t="s">
        <v>29006</v>
      </c>
      <c r="D217" t="s">
        <v>6</v>
      </c>
    </row>
    <row r="218" spans="1:4" x14ac:dyDescent="0.15">
      <c r="A218" t="s">
        <v>11380</v>
      </c>
      <c r="B218" s="1" t="s">
        <v>29007</v>
      </c>
      <c r="C218" s="1" t="s">
        <v>29008</v>
      </c>
      <c r="D218" t="s">
        <v>6</v>
      </c>
    </row>
    <row r="219" spans="1:4" x14ac:dyDescent="0.15">
      <c r="A219" t="s">
        <v>29009</v>
      </c>
      <c r="B219" s="1" t="s">
        <v>29010</v>
      </c>
      <c r="C219" s="1" t="s">
        <v>29011</v>
      </c>
      <c r="D219" t="s">
        <v>6</v>
      </c>
    </row>
    <row r="220" spans="1:4" x14ac:dyDescent="0.15">
      <c r="A220" t="s">
        <v>15542</v>
      </c>
      <c r="B220" s="1" t="s">
        <v>29012</v>
      </c>
      <c r="C220" s="1" t="s">
        <v>29013</v>
      </c>
      <c r="D220" t="s">
        <v>6</v>
      </c>
    </row>
    <row r="221" spans="1:4" x14ac:dyDescent="0.15">
      <c r="A221" t="s">
        <v>29014</v>
      </c>
      <c r="B221" s="1" t="s">
        <v>29015</v>
      </c>
      <c r="C221" s="1" t="s">
        <v>29016</v>
      </c>
      <c r="D221" t="s">
        <v>6</v>
      </c>
    </row>
    <row r="222" spans="1:4" x14ac:dyDescent="0.15">
      <c r="A222" t="s">
        <v>29017</v>
      </c>
      <c r="B222" s="1" t="s">
        <v>29018</v>
      </c>
      <c r="C222" s="1" t="s">
        <v>29019</v>
      </c>
      <c r="D222" t="s">
        <v>6</v>
      </c>
    </row>
    <row r="223" spans="1:4" x14ac:dyDescent="0.15">
      <c r="A223" t="s">
        <v>29020</v>
      </c>
      <c r="B223" s="1" t="s">
        <v>29021</v>
      </c>
      <c r="C223" s="1" t="s">
        <v>29022</v>
      </c>
      <c r="D223" t="s">
        <v>6</v>
      </c>
    </row>
    <row r="224" spans="1:4" x14ac:dyDescent="0.15">
      <c r="A224" t="s">
        <v>4314</v>
      </c>
      <c r="B224" s="1" t="s">
        <v>29023</v>
      </c>
      <c r="C224" s="1" t="s">
        <v>29024</v>
      </c>
      <c r="D224" t="s">
        <v>6</v>
      </c>
    </row>
    <row r="225" spans="1:4" x14ac:dyDescent="0.15">
      <c r="A225" t="s">
        <v>2154</v>
      </c>
      <c r="B225" s="1" t="s">
        <v>29025</v>
      </c>
      <c r="C225" s="1" t="s">
        <v>29026</v>
      </c>
      <c r="D225" t="s">
        <v>6</v>
      </c>
    </row>
    <row r="226" spans="1:4" x14ac:dyDescent="0.15">
      <c r="A226" t="s">
        <v>411</v>
      </c>
      <c r="B226" s="1" t="s">
        <v>29027</v>
      </c>
      <c r="C226" s="1" t="s">
        <v>29028</v>
      </c>
      <c r="D226" t="s">
        <v>6</v>
      </c>
    </row>
    <row r="227" spans="1:4" x14ac:dyDescent="0.15">
      <c r="A227" t="s">
        <v>29029</v>
      </c>
      <c r="B227" s="1" t="s">
        <v>29030</v>
      </c>
      <c r="C227" s="1" t="s">
        <v>29031</v>
      </c>
      <c r="D227" t="s">
        <v>6</v>
      </c>
    </row>
    <row r="228" spans="1:4" x14ac:dyDescent="0.15">
      <c r="A228" t="s">
        <v>1181</v>
      </c>
      <c r="B228" s="1" t="s">
        <v>29032</v>
      </c>
      <c r="C228" s="1" t="s">
        <v>29033</v>
      </c>
      <c r="D228" t="s">
        <v>6</v>
      </c>
    </row>
    <row r="229" spans="1:4" x14ac:dyDescent="0.15">
      <c r="A229" t="s">
        <v>29034</v>
      </c>
      <c r="B229" s="1" t="s">
        <v>29035</v>
      </c>
      <c r="C229" s="1" t="s">
        <v>29036</v>
      </c>
      <c r="D229" t="s">
        <v>6</v>
      </c>
    </row>
    <row r="230" spans="1:4" x14ac:dyDescent="0.15">
      <c r="A230" t="s">
        <v>11116</v>
      </c>
      <c r="B230" s="1" t="s">
        <v>29037</v>
      </c>
      <c r="C230" s="1" t="s">
        <v>29038</v>
      </c>
      <c r="D230" t="s">
        <v>6</v>
      </c>
    </row>
    <row r="231" spans="1:4" x14ac:dyDescent="0.15">
      <c r="A231" t="s">
        <v>29039</v>
      </c>
      <c r="B231" s="1" t="s">
        <v>29040</v>
      </c>
      <c r="C231" s="1" t="s">
        <v>29041</v>
      </c>
      <c r="D231" t="s">
        <v>6</v>
      </c>
    </row>
    <row r="232" spans="1:4" x14ac:dyDescent="0.15">
      <c r="A232" t="s">
        <v>29042</v>
      </c>
      <c r="B232" s="1" t="s">
        <v>29043</v>
      </c>
      <c r="C232" s="1" t="s">
        <v>29044</v>
      </c>
      <c r="D232" t="s">
        <v>6</v>
      </c>
    </row>
    <row r="233" spans="1:4" x14ac:dyDescent="0.15">
      <c r="A233" t="s">
        <v>3078</v>
      </c>
      <c r="B233" s="1" t="s">
        <v>29045</v>
      </c>
      <c r="C233" s="1" t="s">
        <v>29046</v>
      </c>
      <c r="D233" t="s">
        <v>6</v>
      </c>
    </row>
    <row r="234" spans="1:4" x14ac:dyDescent="0.15">
      <c r="A234" t="s">
        <v>25797</v>
      </c>
      <c r="B234" s="1" t="s">
        <v>29047</v>
      </c>
      <c r="C234" s="1" t="s">
        <v>29048</v>
      </c>
      <c r="D234" t="s">
        <v>6</v>
      </c>
    </row>
    <row r="235" spans="1:4" x14ac:dyDescent="0.15">
      <c r="A235" t="s">
        <v>29049</v>
      </c>
      <c r="B235" s="1" t="s">
        <v>29050</v>
      </c>
      <c r="C235" s="1" t="s">
        <v>29051</v>
      </c>
      <c r="D235" t="s">
        <v>6</v>
      </c>
    </row>
    <row r="236" spans="1:4" x14ac:dyDescent="0.15">
      <c r="A236" t="s">
        <v>29052</v>
      </c>
      <c r="B236" s="1" t="s">
        <v>29053</v>
      </c>
      <c r="C236" s="1" t="s">
        <v>29054</v>
      </c>
      <c r="D236" t="s">
        <v>6</v>
      </c>
    </row>
    <row r="237" spans="1:4" x14ac:dyDescent="0.15">
      <c r="A237" t="s">
        <v>29055</v>
      </c>
      <c r="B237" s="1" t="s">
        <v>29056</v>
      </c>
      <c r="C237" s="1" t="s">
        <v>29057</v>
      </c>
      <c r="D237" t="s">
        <v>6</v>
      </c>
    </row>
    <row r="238" spans="1:4" x14ac:dyDescent="0.15">
      <c r="A238" t="s">
        <v>29058</v>
      </c>
      <c r="B238" s="1" t="s">
        <v>29059</v>
      </c>
      <c r="C238" s="1" t="s">
        <v>29060</v>
      </c>
      <c r="D238" t="s">
        <v>6</v>
      </c>
    </row>
    <row r="239" spans="1:4" x14ac:dyDescent="0.15">
      <c r="A239" t="s">
        <v>29061</v>
      </c>
      <c r="B239" s="1" t="s">
        <v>29062</v>
      </c>
      <c r="C239" s="1" t="s">
        <v>29063</v>
      </c>
      <c r="D239" t="s">
        <v>6</v>
      </c>
    </row>
    <row r="240" spans="1:4" x14ac:dyDescent="0.15">
      <c r="A240" t="s">
        <v>29064</v>
      </c>
      <c r="B240" s="1" t="s">
        <v>29065</v>
      </c>
      <c r="C240" s="1" t="s">
        <v>29066</v>
      </c>
      <c r="D240" t="s">
        <v>6</v>
      </c>
    </row>
    <row r="241" spans="1:4" x14ac:dyDescent="0.15">
      <c r="A241" t="s">
        <v>26589</v>
      </c>
      <c r="B241" s="1" t="s">
        <v>29067</v>
      </c>
      <c r="C241" s="1" t="s">
        <v>29068</v>
      </c>
      <c r="D241" t="s">
        <v>6</v>
      </c>
    </row>
    <row r="242" spans="1:4" x14ac:dyDescent="0.15">
      <c r="A242" t="s">
        <v>29069</v>
      </c>
      <c r="B242" s="1" t="s">
        <v>29070</v>
      </c>
      <c r="C242" s="1" t="s">
        <v>29071</v>
      </c>
      <c r="D242" t="s">
        <v>6</v>
      </c>
    </row>
    <row r="243" spans="1:4" x14ac:dyDescent="0.15">
      <c r="A243" t="s">
        <v>11640</v>
      </c>
      <c r="B243" s="1" t="s">
        <v>29072</v>
      </c>
      <c r="C243" s="1" t="s">
        <v>29073</v>
      </c>
      <c r="D243" t="s">
        <v>6</v>
      </c>
    </row>
    <row r="244" spans="1:4" x14ac:dyDescent="0.15">
      <c r="A244" t="s">
        <v>6375</v>
      </c>
      <c r="B244" s="1" t="s">
        <v>29074</v>
      </c>
      <c r="C244" s="1" t="s">
        <v>29075</v>
      </c>
      <c r="D244" t="s">
        <v>6</v>
      </c>
    </row>
    <row r="245" spans="1:4" x14ac:dyDescent="0.15">
      <c r="A245" t="s">
        <v>9462</v>
      </c>
      <c r="B245" s="1" t="s">
        <v>29076</v>
      </c>
      <c r="C245" s="1" t="s">
        <v>29077</v>
      </c>
      <c r="D245" t="s">
        <v>6</v>
      </c>
    </row>
    <row r="246" spans="1:4" x14ac:dyDescent="0.15">
      <c r="A246" t="s">
        <v>187</v>
      </c>
      <c r="B246" s="1" t="s">
        <v>29078</v>
      </c>
      <c r="C246" s="1" t="s">
        <v>29079</v>
      </c>
      <c r="D246" t="s">
        <v>6</v>
      </c>
    </row>
    <row r="247" spans="1:4" x14ac:dyDescent="0.15">
      <c r="A247" t="s">
        <v>15084</v>
      </c>
      <c r="B247" s="1" t="s">
        <v>29080</v>
      </c>
      <c r="C247" s="1" t="s">
        <v>29081</v>
      </c>
      <c r="D247" t="s">
        <v>6</v>
      </c>
    </row>
    <row r="248" spans="1:4" x14ac:dyDescent="0.15">
      <c r="A248" t="s">
        <v>18263</v>
      </c>
      <c r="B248" s="1" t="s">
        <v>29082</v>
      </c>
      <c r="C248" s="1" t="s">
        <v>29083</v>
      </c>
      <c r="D248" t="s">
        <v>6</v>
      </c>
    </row>
    <row r="249" spans="1:4" x14ac:dyDescent="0.15">
      <c r="A249" t="s">
        <v>1175</v>
      </c>
      <c r="B249" s="1" t="s">
        <v>29084</v>
      </c>
      <c r="C249" s="1" t="s">
        <v>29085</v>
      </c>
      <c r="D249" t="s">
        <v>6</v>
      </c>
    </row>
    <row r="250" spans="1:4" x14ac:dyDescent="0.15">
      <c r="A250" t="s">
        <v>29086</v>
      </c>
      <c r="B250" s="1" t="s">
        <v>29087</v>
      </c>
      <c r="C250" s="1" t="s">
        <v>29088</v>
      </c>
      <c r="D250" t="s">
        <v>6</v>
      </c>
    </row>
    <row r="251" spans="1:4" x14ac:dyDescent="0.15">
      <c r="A251" t="s">
        <v>29089</v>
      </c>
      <c r="B251" s="1" t="s">
        <v>29090</v>
      </c>
      <c r="C251" s="1" t="s">
        <v>29091</v>
      </c>
      <c r="D251" t="s">
        <v>6</v>
      </c>
    </row>
    <row r="252" spans="1:4" x14ac:dyDescent="0.15">
      <c r="A252" t="s">
        <v>29092</v>
      </c>
      <c r="B252" s="1" t="s">
        <v>29093</v>
      </c>
      <c r="C252" s="1" t="s">
        <v>29094</v>
      </c>
      <c r="D252" t="s">
        <v>6</v>
      </c>
    </row>
    <row r="253" spans="1:4" x14ac:dyDescent="0.15">
      <c r="A253" t="s">
        <v>22748</v>
      </c>
      <c r="B253" s="1" t="s">
        <v>29095</v>
      </c>
      <c r="C253" s="1" t="s">
        <v>29096</v>
      </c>
      <c r="D253" t="s">
        <v>6</v>
      </c>
    </row>
    <row r="254" spans="1:4" x14ac:dyDescent="0.15">
      <c r="A254" t="s">
        <v>29097</v>
      </c>
      <c r="B254" s="1" t="s">
        <v>29098</v>
      </c>
      <c r="C254" s="1" t="s">
        <v>29099</v>
      </c>
      <c r="D254" t="s">
        <v>6</v>
      </c>
    </row>
    <row r="255" spans="1:4" x14ac:dyDescent="0.15">
      <c r="A255" t="s">
        <v>29100</v>
      </c>
      <c r="B255" s="1" t="s">
        <v>29101</v>
      </c>
      <c r="C255" s="1" t="s">
        <v>29102</v>
      </c>
      <c r="D255" t="s">
        <v>6</v>
      </c>
    </row>
    <row r="256" spans="1:4" x14ac:dyDescent="0.15">
      <c r="A256" t="s">
        <v>16916</v>
      </c>
      <c r="B256" s="1" t="s">
        <v>29103</v>
      </c>
      <c r="C256" s="1" t="s">
        <v>29104</v>
      </c>
      <c r="D256" t="s">
        <v>6</v>
      </c>
    </row>
    <row r="257" spans="1:4" x14ac:dyDescent="0.15">
      <c r="A257" t="s">
        <v>2570</v>
      </c>
      <c r="B257" s="1" t="s">
        <v>29105</v>
      </c>
      <c r="C257" s="1" t="s">
        <v>29106</v>
      </c>
      <c r="D257" t="s">
        <v>6</v>
      </c>
    </row>
    <row r="258" spans="1:4" x14ac:dyDescent="0.15">
      <c r="A258" t="s">
        <v>29107</v>
      </c>
      <c r="B258" s="1" t="s">
        <v>29108</v>
      </c>
      <c r="C258" s="1" t="s">
        <v>29109</v>
      </c>
      <c r="D258" t="s">
        <v>6</v>
      </c>
    </row>
    <row r="259" spans="1:4" x14ac:dyDescent="0.15">
      <c r="A259" t="s">
        <v>11104</v>
      </c>
      <c r="B259" s="1" t="s">
        <v>29110</v>
      </c>
      <c r="C259" s="1" t="s">
        <v>29111</v>
      </c>
      <c r="D259" t="s">
        <v>6</v>
      </c>
    </row>
    <row r="260" spans="1:4" x14ac:dyDescent="0.15">
      <c r="A260" t="s">
        <v>29112</v>
      </c>
      <c r="B260" s="1" t="s">
        <v>29113</v>
      </c>
      <c r="C260" s="1" t="s">
        <v>29114</v>
      </c>
      <c r="D260" t="s">
        <v>6</v>
      </c>
    </row>
    <row r="261" spans="1:4" x14ac:dyDescent="0.15">
      <c r="A261" t="s">
        <v>3884</v>
      </c>
      <c r="B261" s="1" t="s">
        <v>29115</v>
      </c>
      <c r="C261" s="1" t="s">
        <v>29116</v>
      </c>
      <c r="D261" t="s">
        <v>6</v>
      </c>
    </row>
    <row r="262" spans="1:4" x14ac:dyDescent="0.15">
      <c r="A262" t="s">
        <v>29117</v>
      </c>
      <c r="B262" s="1" t="s">
        <v>29118</v>
      </c>
      <c r="C262" s="1" t="s">
        <v>29119</v>
      </c>
      <c r="D262" t="s">
        <v>6</v>
      </c>
    </row>
    <row r="263" spans="1:4" x14ac:dyDescent="0.15">
      <c r="A263" t="s">
        <v>10477</v>
      </c>
      <c r="B263" s="1" t="s">
        <v>29120</v>
      </c>
      <c r="C263" s="1" t="s">
        <v>29121</v>
      </c>
      <c r="D263" t="s">
        <v>6</v>
      </c>
    </row>
    <row r="264" spans="1:4" x14ac:dyDescent="0.15">
      <c r="A264" t="s">
        <v>29122</v>
      </c>
      <c r="B264" s="1" t="s">
        <v>29123</v>
      </c>
      <c r="C264" s="1" t="s">
        <v>29124</v>
      </c>
      <c r="D264" t="s">
        <v>6</v>
      </c>
    </row>
    <row r="265" spans="1:4" x14ac:dyDescent="0.15">
      <c r="A265" t="s">
        <v>2486</v>
      </c>
      <c r="B265" s="1" t="s">
        <v>29125</v>
      </c>
      <c r="C265" s="1" t="s">
        <v>29126</v>
      </c>
      <c r="D265" t="s">
        <v>6</v>
      </c>
    </row>
    <row r="266" spans="1:4" x14ac:dyDescent="0.15">
      <c r="A266" t="s">
        <v>29127</v>
      </c>
      <c r="B266" s="1" t="s">
        <v>29128</v>
      </c>
      <c r="C266" s="1" t="s">
        <v>29129</v>
      </c>
      <c r="D266" t="s">
        <v>6</v>
      </c>
    </row>
    <row r="267" spans="1:4" x14ac:dyDescent="0.15">
      <c r="A267" t="s">
        <v>29130</v>
      </c>
      <c r="B267" s="1" t="s">
        <v>29131</v>
      </c>
      <c r="C267" s="1" t="s">
        <v>29132</v>
      </c>
      <c r="D267" t="s">
        <v>6</v>
      </c>
    </row>
    <row r="268" spans="1:4" x14ac:dyDescent="0.15">
      <c r="A268" t="s">
        <v>9586</v>
      </c>
      <c r="B268" s="1" t="s">
        <v>29133</v>
      </c>
      <c r="C268" s="1" t="s">
        <v>29134</v>
      </c>
      <c r="D268" t="s">
        <v>6</v>
      </c>
    </row>
    <row r="269" spans="1:4" x14ac:dyDescent="0.15">
      <c r="A269" t="s">
        <v>27069</v>
      </c>
      <c r="B269" s="1" t="s">
        <v>29135</v>
      </c>
      <c r="C269" s="1" t="s">
        <v>29136</v>
      </c>
      <c r="D269" t="s">
        <v>6</v>
      </c>
    </row>
    <row r="270" spans="1:4" x14ac:dyDescent="0.15">
      <c r="A270" t="s">
        <v>10211</v>
      </c>
      <c r="B270" s="1" t="s">
        <v>29137</v>
      </c>
      <c r="C270" s="1" t="s">
        <v>29138</v>
      </c>
      <c r="D270" t="s">
        <v>6</v>
      </c>
    </row>
    <row r="271" spans="1:4" x14ac:dyDescent="0.15">
      <c r="A271" t="s">
        <v>10757</v>
      </c>
      <c r="B271" s="1" t="s">
        <v>29139</v>
      </c>
      <c r="C271" s="1" t="s">
        <v>29140</v>
      </c>
      <c r="D271" t="s">
        <v>6</v>
      </c>
    </row>
    <row r="272" spans="1:4" x14ac:dyDescent="0.15">
      <c r="A272" t="s">
        <v>6700</v>
      </c>
      <c r="B272" s="1" t="s">
        <v>29141</v>
      </c>
      <c r="C272" s="1" t="s">
        <v>29142</v>
      </c>
      <c r="D272" t="s">
        <v>6</v>
      </c>
    </row>
    <row r="273" spans="1:4" x14ac:dyDescent="0.15">
      <c r="A273" t="s">
        <v>16232</v>
      </c>
      <c r="B273" s="1" t="s">
        <v>29143</v>
      </c>
      <c r="C273" s="1" t="s">
        <v>29144</v>
      </c>
      <c r="D273" t="s">
        <v>6</v>
      </c>
    </row>
    <row r="274" spans="1:4" x14ac:dyDescent="0.15">
      <c r="A274" t="s">
        <v>6754</v>
      </c>
      <c r="B274" s="1" t="s">
        <v>29145</v>
      </c>
      <c r="C274" s="1" t="s">
        <v>29146</v>
      </c>
      <c r="D274" t="s">
        <v>6</v>
      </c>
    </row>
    <row r="275" spans="1:4" x14ac:dyDescent="0.15">
      <c r="A275" t="s">
        <v>23245</v>
      </c>
      <c r="B275" s="1" t="s">
        <v>29147</v>
      </c>
      <c r="C275" s="1" t="s">
        <v>29148</v>
      </c>
      <c r="D275" t="s">
        <v>6</v>
      </c>
    </row>
    <row r="276" spans="1:4" x14ac:dyDescent="0.15">
      <c r="A276" t="s">
        <v>3690</v>
      </c>
      <c r="B276" s="1" t="s">
        <v>29149</v>
      </c>
      <c r="C276" s="1" t="s">
        <v>29150</v>
      </c>
      <c r="D276" t="s">
        <v>6</v>
      </c>
    </row>
    <row r="277" spans="1:4" x14ac:dyDescent="0.15">
      <c r="A277" t="s">
        <v>10956</v>
      </c>
      <c r="B277" s="1" t="s">
        <v>29151</v>
      </c>
      <c r="C277" s="1" t="s">
        <v>29152</v>
      </c>
      <c r="D277" t="s">
        <v>6</v>
      </c>
    </row>
    <row r="278" spans="1:4" x14ac:dyDescent="0.15">
      <c r="A278" t="s">
        <v>18351</v>
      </c>
      <c r="B278" s="1" t="s">
        <v>29153</v>
      </c>
      <c r="C278" s="1" t="s">
        <v>29154</v>
      </c>
      <c r="D278" t="s">
        <v>6</v>
      </c>
    </row>
    <row r="279" spans="1:4" x14ac:dyDescent="0.15">
      <c r="A279" t="s">
        <v>1760</v>
      </c>
      <c r="B279" s="1" t="s">
        <v>29155</v>
      </c>
      <c r="C279" s="1" t="s">
        <v>29156</v>
      </c>
      <c r="D279" t="s">
        <v>6</v>
      </c>
    </row>
    <row r="280" spans="1:4" x14ac:dyDescent="0.15">
      <c r="A280" t="s">
        <v>29157</v>
      </c>
      <c r="B280" s="1" t="s">
        <v>29158</v>
      </c>
      <c r="C280" s="1" t="s">
        <v>29159</v>
      </c>
      <c r="D280" t="s">
        <v>6</v>
      </c>
    </row>
    <row r="281" spans="1:4" x14ac:dyDescent="0.15">
      <c r="A281" t="s">
        <v>29160</v>
      </c>
      <c r="B281" s="1" t="s">
        <v>29161</v>
      </c>
      <c r="C281" s="1" t="s">
        <v>29162</v>
      </c>
      <c r="D281" t="s">
        <v>6</v>
      </c>
    </row>
    <row r="282" spans="1:4" x14ac:dyDescent="0.15">
      <c r="A282" t="s">
        <v>29163</v>
      </c>
      <c r="B282" s="1" t="s">
        <v>29164</v>
      </c>
      <c r="C282" s="1" t="s">
        <v>29165</v>
      </c>
      <c r="D282" t="s">
        <v>6</v>
      </c>
    </row>
    <row r="283" spans="1:4" x14ac:dyDescent="0.15">
      <c r="A283" t="s">
        <v>29166</v>
      </c>
      <c r="B283" s="1" t="s">
        <v>29167</v>
      </c>
      <c r="C283" s="1" t="s">
        <v>29168</v>
      </c>
      <c r="D283" t="s">
        <v>6</v>
      </c>
    </row>
    <row r="284" spans="1:4" x14ac:dyDescent="0.15">
      <c r="A284" t="s">
        <v>10769</v>
      </c>
      <c r="B284" s="1" t="s">
        <v>29169</v>
      </c>
      <c r="C284" s="1" t="s">
        <v>29170</v>
      </c>
      <c r="D284" t="s">
        <v>6</v>
      </c>
    </row>
    <row r="285" spans="1:4" x14ac:dyDescent="0.15">
      <c r="A285" t="s">
        <v>22371</v>
      </c>
      <c r="B285" s="1" t="s">
        <v>29171</v>
      </c>
      <c r="C285" s="1" t="s">
        <v>29172</v>
      </c>
      <c r="D285" t="s">
        <v>6</v>
      </c>
    </row>
    <row r="286" spans="1:4" x14ac:dyDescent="0.15">
      <c r="A286" t="s">
        <v>23197</v>
      </c>
      <c r="B286" s="1" t="s">
        <v>29173</v>
      </c>
      <c r="C286" s="1" t="s">
        <v>29174</v>
      </c>
      <c r="D286" t="s">
        <v>6</v>
      </c>
    </row>
    <row r="287" spans="1:4" x14ac:dyDescent="0.15">
      <c r="A287" t="s">
        <v>6226</v>
      </c>
      <c r="B287" s="1" t="s">
        <v>29175</v>
      </c>
      <c r="C287" s="1" t="s">
        <v>29176</v>
      </c>
      <c r="D287" t="s">
        <v>6</v>
      </c>
    </row>
    <row r="288" spans="1:4" x14ac:dyDescent="0.15">
      <c r="A288" t="s">
        <v>7218</v>
      </c>
      <c r="B288" s="1" t="s">
        <v>29177</v>
      </c>
      <c r="C288" s="1" t="s">
        <v>29178</v>
      </c>
      <c r="D288" t="s">
        <v>6</v>
      </c>
    </row>
    <row r="289" spans="1:4" x14ac:dyDescent="0.15">
      <c r="A289" t="s">
        <v>10513</v>
      </c>
      <c r="B289" s="1" t="s">
        <v>29179</v>
      </c>
      <c r="C289" s="1" t="s">
        <v>29180</v>
      </c>
      <c r="D289" t="s">
        <v>6</v>
      </c>
    </row>
    <row r="290" spans="1:4" x14ac:dyDescent="0.15">
      <c r="A290" t="s">
        <v>18609</v>
      </c>
      <c r="B290" s="1" t="s">
        <v>29181</v>
      </c>
      <c r="C290" s="1" t="s">
        <v>29182</v>
      </c>
      <c r="D290" t="s">
        <v>6</v>
      </c>
    </row>
    <row r="291" spans="1:4" x14ac:dyDescent="0.15">
      <c r="A291" t="s">
        <v>1510</v>
      </c>
      <c r="B291" s="1" t="s">
        <v>29183</v>
      </c>
      <c r="C291" s="1" t="s">
        <v>29184</v>
      </c>
      <c r="D291" t="s">
        <v>6</v>
      </c>
    </row>
    <row r="292" spans="1:4" x14ac:dyDescent="0.15">
      <c r="A292" t="s">
        <v>26672</v>
      </c>
      <c r="B292" s="1" t="s">
        <v>29185</v>
      </c>
      <c r="C292" s="1" t="s">
        <v>29186</v>
      </c>
      <c r="D292" t="s">
        <v>6</v>
      </c>
    </row>
    <row r="293" spans="1:4" x14ac:dyDescent="0.15">
      <c r="A293" t="s">
        <v>14418</v>
      </c>
      <c r="B293" s="1" t="s">
        <v>29187</v>
      </c>
      <c r="C293" s="1" t="s">
        <v>29188</v>
      </c>
      <c r="D293" t="s">
        <v>6</v>
      </c>
    </row>
    <row r="294" spans="1:4" x14ac:dyDescent="0.15">
      <c r="A294" t="s">
        <v>11671</v>
      </c>
      <c r="B294" s="1" t="s">
        <v>29189</v>
      </c>
      <c r="C294" s="1" t="s">
        <v>29190</v>
      </c>
      <c r="D294" t="s">
        <v>6</v>
      </c>
    </row>
    <row r="295" spans="1:4" x14ac:dyDescent="0.15">
      <c r="A295" t="s">
        <v>29191</v>
      </c>
      <c r="B295" s="1" t="s">
        <v>29192</v>
      </c>
      <c r="C295" s="1" t="s">
        <v>29193</v>
      </c>
      <c r="D295" t="s">
        <v>6</v>
      </c>
    </row>
    <row r="296" spans="1:4" x14ac:dyDescent="0.15">
      <c r="A296" t="s">
        <v>29194</v>
      </c>
      <c r="B296" s="1" t="s">
        <v>29195</v>
      </c>
      <c r="C296" s="1" t="s">
        <v>29196</v>
      </c>
      <c r="D296" t="s">
        <v>6</v>
      </c>
    </row>
    <row r="297" spans="1:4" x14ac:dyDescent="0.15">
      <c r="A297" t="s">
        <v>29197</v>
      </c>
      <c r="B297" s="1" t="s">
        <v>29198</v>
      </c>
      <c r="C297" s="1" t="s">
        <v>29199</v>
      </c>
      <c r="D297" t="s">
        <v>6</v>
      </c>
    </row>
    <row r="298" spans="1:4" x14ac:dyDescent="0.15">
      <c r="A298" t="s">
        <v>16755</v>
      </c>
      <c r="B298" s="1" t="s">
        <v>29200</v>
      </c>
      <c r="C298" s="1" t="s">
        <v>29201</v>
      </c>
      <c r="D298" t="s">
        <v>6</v>
      </c>
    </row>
    <row r="299" spans="1:4" x14ac:dyDescent="0.15">
      <c r="A299" t="s">
        <v>29202</v>
      </c>
      <c r="B299" s="1" t="s">
        <v>29203</v>
      </c>
      <c r="C299" s="1" t="s">
        <v>29204</v>
      </c>
      <c r="D299" t="s">
        <v>6</v>
      </c>
    </row>
    <row r="300" spans="1:4" x14ac:dyDescent="0.15">
      <c r="A300" t="s">
        <v>20002</v>
      </c>
      <c r="B300" s="1" t="s">
        <v>29205</v>
      </c>
      <c r="C300" s="1" t="s">
        <v>29206</v>
      </c>
      <c r="D300" t="s">
        <v>6</v>
      </c>
    </row>
    <row r="301" spans="1:4" x14ac:dyDescent="0.15">
      <c r="A301" t="s">
        <v>29207</v>
      </c>
      <c r="B301" s="1" t="s">
        <v>29208</v>
      </c>
      <c r="C301" s="1" t="s">
        <v>29209</v>
      </c>
      <c r="D301" t="s">
        <v>6</v>
      </c>
    </row>
    <row r="302" spans="1:4" x14ac:dyDescent="0.15">
      <c r="A302" t="s">
        <v>29210</v>
      </c>
      <c r="B302" s="1" t="s">
        <v>29211</v>
      </c>
      <c r="C302" s="1" t="s">
        <v>29212</v>
      </c>
      <c r="D302" t="s">
        <v>6</v>
      </c>
    </row>
    <row r="303" spans="1:4" x14ac:dyDescent="0.15">
      <c r="A303" t="s">
        <v>7512</v>
      </c>
      <c r="B303" s="1" t="s">
        <v>29213</v>
      </c>
      <c r="C303" s="1" t="s">
        <v>29214</v>
      </c>
      <c r="D303" t="s">
        <v>6</v>
      </c>
    </row>
    <row r="304" spans="1:4" x14ac:dyDescent="0.15">
      <c r="A304" t="s">
        <v>16057</v>
      </c>
      <c r="B304" s="1" t="s">
        <v>29215</v>
      </c>
      <c r="C304" s="1" t="s">
        <v>29216</v>
      </c>
      <c r="D304" t="s">
        <v>6</v>
      </c>
    </row>
    <row r="305" spans="1:4" x14ac:dyDescent="0.15">
      <c r="A305" t="s">
        <v>5639</v>
      </c>
      <c r="B305" s="1" t="s">
        <v>29217</v>
      </c>
      <c r="C305" s="1" t="s">
        <v>29218</v>
      </c>
      <c r="D305" t="s">
        <v>6</v>
      </c>
    </row>
    <row r="306" spans="1:4" x14ac:dyDescent="0.15">
      <c r="A306" t="s">
        <v>29219</v>
      </c>
      <c r="B306" s="1" t="s">
        <v>29220</v>
      </c>
      <c r="C306" s="1" t="s">
        <v>29221</v>
      </c>
      <c r="D306" t="s">
        <v>6</v>
      </c>
    </row>
    <row r="307" spans="1:4" x14ac:dyDescent="0.15">
      <c r="A307" t="s">
        <v>12273</v>
      </c>
      <c r="B307" s="1" t="s">
        <v>29222</v>
      </c>
      <c r="C307" s="1" t="s">
        <v>29223</v>
      </c>
      <c r="D307" t="s">
        <v>6</v>
      </c>
    </row>
    <row r="308" spans="1:4" x14ac:dyDescent="0.15">
      <c r="A308" t="s">
        <v>18980</v>
      </c>
      <c r="B308" s="1" t="s">
        <v>29224</v>
      </c>
      <c r="C308" s="1" t="s">
        <v>29225</v>
      </c>
      <c r="D308" t="s">
        <v>6</v>
      </c>
    </row>
    <row r="309" spans="1:4" x14ac:dyDescent="0.15">
      <c r="A309" t="s">
        <v>10581</v>
      </c>
      <c r="B309" s="1" t="s">
        <v>29226</v>
      </c>
      <c r="C309" s="1" t="s">
        <v>29227</v>
      </c>
      <c r="D309" t="s">
        <v>6</v>
      </c>
    </row>
    <row r="310" spans="1:4" x14ac:dyDescent="0.15">
      <c r="A310" t="s">
        <v>9771</v>
      </c>
      <c r="B310" s="1" t="s">
        <v>29228</v>
      </c>
      <c r="C310" s="1" t="s">
        <v>29229</v>
      </c>
      <c r="D310" t="s">
        <v>6</v>
      </c>
    </row>
    <row r="311" spans="1:4" x14ac:dyDescent="0.15">
      <c r="A311" t="s">
        <v>29230</v>
      </c>
      <c r="B311" s="1" t="s">
        <v>29231</v>
      </c>
      <c r="C311" s="1" t="s">
        <v>29232</v>
      </c>
      <c r="D311" t="s">
        <v>6</v>
      </c>
    </row>
    <row r="312" spans="1:4" x14ac:dyDescent="0.15">
      <c r="A312" t="s">
        <v>23104</v>
      </c>
      <c r="B312" s="1" t="s">
        <v>29233</v>
      </c>
      <c r="C312" s="1" t="s">
        <v>29234</v>
      </c>
      <c r="D312" t="s">
        <v>6</v>
      </c>
    </row>
    <row r="313" spans="1:4" x14ac:dyDescent="0.15">
      <c r="A313" t="s">
        <v>29235</v>
      </c>
      <c r="B313" s="1" t="s">
        <v>29236</v>
      </c>
      <c r="C313" s="1" t="s">
        <v>29237</v>
      </c>
      <c r="D313" t="s">
        <v>6</v>
      </c>
    </row>
    <row r="314" spans="1:4" x14ac:dyDescent="0.15">
      <c r="A314" t="s">
        <v>17478</v>
      </c>
      <c r="B314" s="1" t="s">
        <v>29238</v>
      </c>
      <c r="C314" s="1" t="s">
        <v>29239</v>
      </c>
      <c r="D314" t="s">
        <v>6</v>
      </c>
    </row>
    <row r="315" spans="1:4" x14ac:dyDescent="0.15">
      <c r="A315" t="s">
        <v>29240</v>
      </c>
      <c r="B315" s="1" t="s">
        <v>29241</v>
      </c>
      <c r="C315" s="1" t="s">
        <v>29242</v>
      </c>
      <c r="D315" t="s">
        <v>6</v>
      </c>
    </row>
    <row r="316" spans="1:4" x14ac:dyDescent="0.15">
      <c r="A316" t="s">
        <v>29243</v>
      </c>
      <c r="B316" s="1" t="s">
        <v>29244</v>
      </c>
      <c r="C316" s="1" t="s">
        <v>29245</v>
      </c>
      <c r="D316" t="s">
        <v>6</v>
      </c>
    </row>
    <row r="317" spans="1:4" x14ac:dyDescent="0.15">
      <c r="A317" t="s">
        <v>29246</v>
      </c>
      <c r="B317" s="1" t="s">
        <v>29247</v>
      </c>
      <c r="C317" s="1" t="s">
        <v>29248</v>
      </c>
      <c r="D317" t="s">
        <v>6</v>
      </c>
    </row>
    <row r="318" spans="1:4" x14ac:dyDescent="0.15">
      <c r="A318" t="s">
        <v>29249</v>
      </c>
      <c r="B318" s="1" t="s">
        <v>29250</v>
      </c>
      <c r="C318" s="1" t="s">
        <v>29251</v>
      </c>
      <c r="D318" t="s">
        <v>6</v>
      </c>
    </row>
    <row r="319" spans="1:4" x14ac:dyDescent="0.15">
      <c r="A319" t="s">
        <v>29252</v>
      </c>
      <c r="B319" s="1" t="s">
        <v>29253</v>
      </c>
      <c r="C319" s="1" t="s">
        <v>29254</v>
      </c>
      <c r="D319" t="s">
        <v>6</v>
      </c>
    </row>
    <row r="320" spans="1:4" x14ac:dyDescent="0.15">
      <c r="A320" t="s">
        <v>7733</v>
      </c>
      <c r="B320" s="1" t="s">
        <v>29255</v>
      </c>
      <c r="C320" s="1" t="s">
        <v>29256</v>
      </c>
      <c r="D320" t="s">
        <v>6</v>
      </c>
    </row>
    <row r="321" spans="1:4" x14ac:dyDescent="0.15">
      <c r="A321" t="s">
        <v>29257</v>
      </c>
      <c r="B321" s="1" t="s">
        <v>29258</v>
      </c>
      <c r="C321" s="1" t="s">
        <v>29259</v>
      </c>
      <c r="D321" t="s">
        <v>6</v>
      </c>
    </row>
    <row r="322" spans="1:4" x14ac:dyDescent="0.15">
      <c r="A322" t="s">
        <v>12901</v>
      </c>
      <c r="B322" s="1" t="s">
        <v>29260</v>
      </c>
      <c r="C322" s="1" t="s">
        <v>29261</v>
      </c>
      <c r="D322" t="s">
        <v>6</v>
      </c>
    </row>
    <row r="323" spans="1:4" x14ac:dyDescent="0.15">
      <c r="A323" t="s">
        <v>4398</v>
      </c>
      <c r="B323" s="1" t="s">
        <v>29262</v>
      </c>
      <c r="C323" s="1" t="s">
        <v>29263</v>
      </c>
      <c r="D323" t="s">
        <v>6</v>
      </c>
    </row>
    <row r="324" spans="1:4" x14ac:dyDescent="0.15">
      <c r="A324" t="s">
        <v>23662</v>
      </c>
      <c r="B324" s="1" t="s">
        <v>29264</v>
      </c>
      <c r="C324" s="1" t="s">
        <v>29265</v>
      </c>
      <c r="D324" t="s">
        <v>6</v>
      </c>
    </row>
    <row r="325" spans="1:4" x14ac:dyDescent="0.15">
      <c r="A325" t="s">
        <v>10094</v>
      </c>
      <c r="B325" s="1" t="s">
        <v>29266</v>
      </c>
      <c r="C325" s="1" t="s">
        <v>29267</v>
      </c>
      <c r="D325" t="s">
        <v>6</v>
      </c>
    </row>
    <row r="326" spans="1:4" x14ac:dyDescent="0.15">
      <c r="A326" t="s">
        <v>18889</v>
      </c>
      <c r="B326" s="1" t="s">
        <v>29268</v>
      </c>
      <c r="C326" s="1" t="s">
        <v>29269</v>
      </c>
      <c r="D326" t="s">
        <v>6</v>
      </c>
    </row>
    <row r="327" spans="1:4" x14ac:dyDescent="0.15">
      <c r="A327" t="s">
        <v>29270</v>
      </c>
      <c r="B327" s="1" t="s">
        <v>29271</v>
      </c>
      <c r="C327" s="1" t="s">
        <v>29272</v>
      </c>
      <c r="D327" t="s">
        <v>6</v>
      </c>
    </row>
    <row r="328" spans="1:4" x14ac:dyDescent="0.15">
      <c r="A328" t="s">
        <v>3182</v>
      </c>
      <c r="B328" s="1" t="s">
        <v>29273</v>
      </c>
      <c r="C328" s="1" t="s">
        <v>29274</v>
      </c>
      <c r="D328" t="s">
        <v>6</v>
      </c>
    </row>
    <row r="329" spans="1:4" x14ac:dyDescent="0.15">
      <c r="A329" t="s">
        <v>29275</v>
      </c>
      <c r="B329" s="1" t="s">
        <v>29276</v>
      </c>
      <c r="C329" s="1" t="s">
        <v>29277</v>
      </c>
      <c r="D329" t="s">
        <v>6</v>
      </c>
    </row>
    <row r="330" spans="1:4" x14ac:dyDescent="0.15">
      <c r="A330" t="s">
        <v>29278</v>
      </c>
      <c r="B330" s="1" t="s">
        <v>29279</v>
      </c>
      <c r="C330" s="1" t="s">
        <v>29280</v>
      </c>
      <c r="D330" t="s">
        <v>6</v>
      </c>
    </row>
    <row r="331" spans="1:4" x14ac:dyDescent="0.15">
      <c r="A331" t="s">
        <v>23285</v>
      </c>
      <c r="B331" s="1" t="s">
        <v>29281</v>
      </c>
      <c r="C331" s="1" t="s">
        <v>29282</v>
      </c>
      <c r="D331" t="s">
        <v>6</v>
      </c>
    </row>
    <row r="332" spans="1:4" x14ac:dyDescent="0.15">
      <c r="A332" t="s">
        <v>10423</v>
      </c>
      <c r="B332" s="1" t="s">
        <v>29283</v>
      </c>
      <c r="C332" s="1" t="s">
        <v>29284</v>
      </c>
      <c r="D332" t="s">
        <v>6</v>
      </c>
    </row>
    <row r="333" spans="1:4" x14ac:dyDescent="0.15">
      <c r="A333" t="s">
        <v>16503</v>
      </c>
      <c r="B333" s="1" t="s">
        <v>29285</v>
      </c>
      <c r="C333" s="1" t="s">
        <v>29286</v>
      </c>
      <c r="D333" t="s">
        <v>6</v>
      </c>
    </row>
    <row r="334" spans="1:4" x14ac:dyDescent="0.15">
      <c r="A334" t="s">
        <v>2163</v>
      </c>
      <c r="B334" s="1" t="s">
        <v>29287</v>
      </c>
      <c r="C334" s="1" t="s">
        <v>29288</v>
      </c>
      <c r="D334" t="s">
        <v>6</v>
      </c>
    </row>
    <row r="335" spans="1:4" x14ac:dyDescent="0.15">
      <c r="A335" t="s">
        <v>3821</v>
      </c>
      <c r="B335" s="1" t="s">
        <v>29289</v>
      </c>
      <c r="C335" s="1" t="s">
        <v>29290</v>
      </c>
      <c r="D335" t="s">
        <v>6</v>
      </c>
    </row>
    <row r="336" spans="1:4" x14ac:dyDescent="0.15">
      <c r="A336" t="s">
        <v>11189</v>
      </c>
      <c r="B336" s="1" t="s">
        <v>29291</v>
      </c>
      <c r="C336" s="1" t="s">
        <v>29292</v>
      </c>
      <c r="D336" t="s">
        <v>6</v>
      </c>
    </row>
    <row r="337" spans="1:4" x14ac:dyDescent="0.15">
      <c r="A337" t="s">
        <v>1724</v>
      </c>
      <c r="B337" s="1" t="s">
        <v>29293</v>
      </c>
      <c r="C337" s="1" t="s">
        <v>29294</v>
      </c>
      <c r="D337" t="s">
        <v>6</v>
      </c>
    </row>
    <row r="338" spans="1:4" x14ac:dyDescent="0.15">
      <c r="A338" t="s">
        <v>29295</v>
      </c>
      <c r="B338" s="1" t="s">
        <v>29296</v>
      </c>
      <c r="C338" s="1" t="s">
        <v>29297</v>
      </c>
      <c r="D338" t="s">
        <v>6</v>
      </c>
    </row>
    <row r="339" spans="1:4" x14ac:dyDescent="0.15">
      <c r="A339" t="s">
        <v>9163</v>
      </c>
      <c r="B339" s="1" t="s">
        <v>29298</v>
      </c>
      <c r="C339" s="1" t="s">
        <v>29299</v>
      </c>
      <c r="D339" t="s">
        <v>6</v>
      </c>
    </row>
    <row r="340" spans="1:4" x14ac:dyDescent="0.15">
      <c r="A340" t="s">
        <v>29300</v>
      </c>
      <c r="B340" s="1" t="s">
        <v>29301</v>
      </c>
      <c r="C340" s="1" t="s">
        <v>29302</v>
      </c>
      <c r="D340" t="s">
        <v>6</v>
      </c>
    </row>
    <row r="341" spans="1:4" x14ac:dyDescent="0.15">
      <c r="A341" t="s">
        <v>29303</v>
      </c>
      <c r="B341" s="1" t="s">
        <v>29304</v>
      </c>
      <c r="C341" s="1" t="s">
        <v>29305</v>
      </c>
      <c r="D341" t="s">
        <v>6</v>
      </c>
    </row>
    <row r="342" spans="1:4" x14ac:dyDescent="0.15">
      <c r="A342" t="s">
        <v>29306</v>
      </c>
      <c r="B342" s="1" t="s">
        <v>29307</v>
      </c>
      <c r="C342" s="1" t="s">
        <v>29308</v>
      </c>
      <c r="D342" t="s">
        <v>6</v>
      </c>
    </row>
    <row r="343" spans="1:4" x14ac:dyDescent="0.15">
      <c r="A343" t="s">
        <v>3355</v>
      </c>
      <c r="B343" s="1" t="s">
        <v>29309</v>
      </c>
      <c r="C343" s="1" t="s">
        <v>29310</v>
      </c>
      <c r="D343" t="s">
        <v>6</v>
      </c>
    </row>
    <row r="344" spans="1:4" x14ac:dyDescent="0.15">
      <c r="A344" t="s">
        <v>23084</v>
      </c>
      <c r="B344" s="1" t="s">
        <v>29311</v>
      </c>
      <c r="C344" s="1" t="s">
        <v>29312</v>
      </c>
      <c r="D344" t="s">
        <v>6</v>
      </c>
    </row>
    <row r="345" spans="1:4" x14ac:dyDescent="0.15">
      <c r="A345" t="s">
        <v>29313</v>
      </c>
      <c r="B345" s="1" t="s">
        <v>29314</v>
      </c>
      <c r="C345" s="1" t="s">
        <v>29315</v>
      </c>
      <c r="D345" t="s">
        <v>6</v>
      </c>
    </row>
    <row r="346" spans="1:4" x14ac:dyDescent="0.15">
      <c r="A346" t="s">
        <v>16939</v>
      </c>
      <c r="B346" s="1" t="s">
        <v>29316</v>
      </c>
      <c r="C346" s="1" t="s">
        <v>29317</v>
      </c>
      <c r="D346" t="s">
        <v>6</v>
      </c>
    </row>
    <row r="347" spans="1:4" x14ac:dyDescent="0.15">
      <c r="A347" t="s">
        <v>10380</v>
      </c>
      <c r="B347" s="1" t="s">
        <v>29318</v>
      </c>
      <c r="C347" s="1" t="s">
        <v>29319</v>
      </c>
      <c r="D347" t="s">
        <v>6</v>
      </c>
    </row>
    <row r="348" spans="1:4" x14ac:dyDescent="0.15">
      <c r="A348" t="s">
        <v>29320</v>
      </c>
      <c r="B348" s="1" t="s">
        <v>29321</v>
      </c>
      <c r="C348" s="1" t="s">
        <v>29322</v>
      </c>
      <c r="D348" t="s">
        <v>6</v>
      </c>
    </row>
    <row r="349" spans="1:4" x14ac:dyDescent="0.15">
      <c r="A349" t="s">
        <v>29323</v>
      </c>
      <c r="B349" s="1" t="s">
        <v>29324</v>
      </c>
      <c r="C349" s="1" t="s">
        <v>29325</v>
      </c>
      <c r="D349" t="s">
        <v>6</v>
      </c>
    </row>
    <row r="350" spans="1:4" x14ac:dyDescent="0.15">
      <c r="A350" t="s">
        <v>29326</v>
      </c>
      <c r="B350" s="1" t="s">
        <v>29327</v>
      </c>
      <c r="C350" s="1" t="s">
        <v>29328</v>
      </c>
      <c r="D350" t="s">
        <v>6</v>
      </c>
    </row>
    <row r="351" spans="1:4" x14ac:dyDescent="0.15">
      <c r="A351" t="s">
        <v>11207</v>
      </c>
      <c r="B351" s="1" t="s">
        <v>29329</v>
      </c>
      <c r="C351" s="1" t="s">
        <v>29330</v>
      </c>
      <c r="D351" t="s">
        <v>6</v>
      </c>
    </row>
    <row r="352" spans="1:4" x14ac:dyDescent="0.15">
      <c r="A352" t="s">
        <v>740</v>
      </c>
      <c r="B352" s="1" t="s">
        <v>29331</v>
      </c>
      <c r="C352" s="1" t="s">
        <v>29332</v>
      </c>
      <c r="D352" t="s">
        <v>6</v>
      </c>
    </row>
    <row r="353" spans="1:4" x14ac:dyDescent="0.15">
      <c r="A353" t="s">
        <v>9326</v>
      </c>
      <c r="B353" s="1" t="s">
        <v>29333</v>
      </c>
      <c r="C353" s="1" t="s">
        <v>29334</v>
      </c>
      <c r="D353" t="s">
        <v>6</v>
      </c>
    </row>
    <row r="354" spans="1:4" x14ac:dyDescent="0.15">
      <c r="A354" t="s">
        <v>2276</v>
      </c>
      <c r="B354" s="1" t="s">
        <v>29335</v>
      </c>
      <c r="C354" s="1" t="s">
        <v>29336</v>
      </c>
      <c r="D354" t="s">
        <v>6</v>
      </c>
    </row>
    <row r="355" spans="1:4" x14ac:dyDescent="0.15">
      <c r="A355" t="s">
        <v>29337</v>
      </c>
      <c r="B355" s="1" t="s">
        <v>29338</v>
      </c>
      <c r="C355" s="1" t="s">
        <v>29339</v>
      </c>
      <c r="D355" t="s">
        <v>6</v>
      </c>
    </row>
    <row r="356" spans="1:4" x14ac:dyDescent="0.15">
      <c r="A356" t="s">
        <v>10142</v>
      </c>
      <c r="B356" s="1" t="s">
        <v>29340</v>
      </c>
      <c r="C356" s="1" t="s">
        <v>29341</v>
      </c>
      <c r="D356" t="s">
        <v>6</v>
      </c>
    </row>
    <row r="357" spans="1:4" x14ac:dyDescent="0.15">
      <c r="A357" t="s">
        <v>26525</v>
      </c>
      <c r="B357" s="1" t="s">
        <v>29342</v>
      </c>
      <c r="C357" s="1" t="s">
        <v>29343</v>
      </c>
      <c r="D357" t="s">
        <v>6</v>
      </c>
    </row>
    <row r="358" spans="1:4" x14ac:dyDescent="0.15">
      <c r="A358" t="s">
        <v>15410</v>
      </c>
      <c r="B358" s="1" t="s">
        <v>29344</v>
      </c>
      <c r="C358" s="1" t="s">
        <v>29345</v>
      </c>
      <c r="D358" t="s">
        <v>6</v>
      </c>
    </row>
    <row r="359" spans="1:4" x14ac:dyDescent="0.15">
      <c r="A359" t="s">
        <v>29346</v>
      </c>
      <c r="B359" s="1" t="s">
        <v>29347</v>
      </c>
      <c r="C359" s="1" t="s">
        <v>29348</v>
      </c>
      <c r="D359" t="s">
        <v>6</v>
      </c>
    </row>
    <row r="360" spans="1:4" x14ac:dyDescent="0.15">
      <c r="A360" t="s">
        <v>29349</v>
      </c>
      <c r="B360" s="1" t="s">
        <v>29350</v>
      </c>
      <c r="C360" s="1" t="s">
        <v>29351</v>
      </c>
      <c r="D360" t="s">
        <v>6</v>
      </c>
    </row>
    <row r="361" spans="1:4" x14ac:dyDescent="0.15">
      <c r="A361" t="s">
        <v>29352</v>
      </c>
      <c r="B361" s="1" t="s">
        <v>29353</v>
      </c>
      <c r="C361" s="1" t="s">
        <v>29354</v>
      </c>
      <c r="D361" t="s">
        <v>6</v>
      </c>
    </row>
    <row r="362" spans="1:4" x14ac:dyDescent="0.15">
      <c r="A362" t="s">
        <v>23405</v>
      </c>
      <c r="B362" s="1" t="s">
        <v>29355</v>
      </c>
      <c r="C362" s="1" t="s">
        <v>29356</v>
      </c>
      <c r="D362" t="s">
        <v>6</v>
      </c>
    </row>
    <row r="363" spans="1:4" x14ac:dyDescent="0.15">
      <c r="A363" t="s">
        <v>2303</v>
      </c>
      <c r="B363" s="1" t="s">
        <v>29357</v>
      </c>
      <c r="C363" s="1" t="s">
        <v>29358</v>
      </c>
      <c r="D363" t="s">
        <v>6</v>
      </c>
    </row>
    <row r="364" spans="1:4" x14ac:dyDescent="0.15">
      <c r="A364" t="s">
        <v>29359</v>
      </c>
      <c r="B364" s="1" t="s">
        <v>29360</v>
      </c>
      <c r="C364" s="1" t="s">
        <v>29361</v>
      </c>
      <c r="D364" t="s">
        <v>6</v>
      </c>
    </row>
    <row r="365" spans="1:4" x14ac:dyDescent="0.15">
      <c r="A365" t="s">
        <v>1866</v>
      </c>
      <c r="B365" s="1" t="s">
        <v>29362</v>
      </c>
      <c r="C365" s="1" t="s">
        <v>29363</v>
      </c>
      <c r="D365" t="s">
        <v>6</v>
      </c>
    </row>
    <row r="366" spans="1:4" x14ac:dyDescent="0.15">
      <c r="A366" t="s">
        <v>10316</v>
      </c>
      <c r="B366" s="1" t="s">
        <v>29364</v>
      </c>
      <c r="C366" s="1" t="s">
        <v>29365</v>
      </c>
      <c r="D366" t="s">
        <v>6</v>
      </c>
    </row>
    <row r="367" spans="1:4" x14ac:dyDescent="0.15">
      <c r="A367" t="s">
        <v>25330</v>
      </c>
      <c r="B367" s="1" t="s">
        <v>29366</v>
      </c>
      <c r="C367" s="1" t="s">
        <v>29367</v>
      </c>
      <c r="D367" t="s">
        <v>6</v>
      </c>
    </row>
    <row r="368" spans="1:4" x14ac:dyDescent="0.15">
      <c r="A368" t="s">
        <v>29368</v>
      </c>
      <c r="B368" s="1" t="s">
        <v>29369</v>
      </c>
      <c r="C368" s="1" t="s">
        <v>29370</v>
      </c>
      <c r="D368" t="s">
        <v>6</v>
      </c>
    </row>
    <row r="369" spans="1:4" x14ac:dyDescent="0.15">
      <c r="A369" t="s">
        <v>5633</v>
      </c>
      <c r="B369" s="1" t="s">
        <v>29371</v>
      </c>
      <c r="C369" s="1" t="s">
        <v>29372</v>
      </c>
      <c r="D369" t="s">
        <v>6</v>
      </c>
    </row>
    <row r="370" spans="1:4" x14ac:dyDescent="0.15">
      <c r="A370" t="s">
        <v>347</v>
      </c>
      <c r="B370" s="1" t="s">
        <v>29373</v>
      </c>
      <c r="C370" s="1" t="s">
        <v>29374</v>
      </c>
      <c r="D370" t="s">
        <v>6</v>
      </c>
    </row>
    <row r="371" spans="1:4" x14ac:dyDescent="0.15">
      <c r="A371" t="s">
        <v>12300</v>
      </c>
      <c r="B371" s="1" t="s">
        <v>29375</v>
      </c>
      <c r="C371" s="1" t="s">
        <v>29376</v>
      </c>
      <c r="D371" t="s">
        <v>6</v>
      </c>
    </row>
    <row r="372" spans="1:4" x14ac:dyDescent="0.15">
      <c r="A372" t="s">
        <v>25029</v>
      </c>
      <c r="B372" s="1" t="s">
        <v>29377</v>
      </c>
      <c r="C372" s="1" t="s">
        <v>29378</v>
      </c>
      <c r="D372" t="s">
        <v>6</v>
      </c>
    </row>
    <row r="373" spans="1:4" x14ac:dyDescent="0.15">
      <c r="A373" t="s">
        <v>10684</v>
      </c>
      <c r="B373" s="1" t="s">
        <v>29379</v>
      </c>
      <c r="C373" s="1" t="s">
        <v>29380</v>
      </c>
      <c r="D373" t="s">
        <v>6</v>
      </c>
    </row>
    <row r="374" spans="1:4" x14ac:dyDescent="0.15">
      <c r="A374" t="s">
        <v>701</v>
      </c>
      <c r="B374" s="1" t="s">
        <v>29381</v>
      </c>
      <c r="C374" s="1" t="s">
        <v>29382</v>
      </c>
      <c r="D374" t="s">
        <v>6</v>
      </c>
    </row>
    <row r="375" spans="1:4" x14ac:dyDescent="0.15">
      <c r="A375" t="s">
        <v>2279</v>
      </c>
      <c r="B375" s="1" t="s">
        <v>29383</v>
      </c>
      <c r="C375" s="1" t="s">
        <v>29384</v>
      </c>
      <c r="D375" t="s">
        <v>6</v>
      </c>
    </row>
    <row r="376" spans="1:4" x14ac:dyDescent="0.15">
      <c r="A376" t="s">
        <v>6208</v>
      </c>
      <c r="B376" s="1" t="s">
        <v>29385</v>
      </c>
      <c r="C376" s="1" t="s">
        <v>29386</v>
      </c>
      <c r="D376" t="s">
        <v>6</v>
      </c>
    </row>
    <row r="377" spans="1:4" x14ac:dyDescent="0.15">
      <c r="A377" t="s">
        <v>29387</v>
      </c>
      <c r="B377" s="1" t="s">
        <v>29388</v>
      </c>
      <c r="C377" s="1" t="s">
        <v>29389</v>
      </c>
      <c r="D377" t="s">
        <v>6</v>
      </c>
    </row>
    <row r="378" spans="1:4" x14ac:dyDescent="0.15">
      <c r="A378" t="s">
        <v>1044</v>
      </c>
      <c r="B378" s="1" t="s">
        <v>29390</v>
      </c>
      <c r="C378" s="1" t="s">
        <v>29391</v>
      </c>
      <c r="D378" t="s">
        <v>6</v>
      </c>
    </row>
    <row r="379" spans="1:4" x14ac:dyDescent="0.15">
      <c r="A379" t="s">
        <v>19083</v>
      </c>
      <c r="B379" s="1" t="s">
        <v>29392</v>
      </c>
      <c r="C379" s="1" t="s">
        <v>29393</v>
      </c>
      <c r="D379" t="s">
        <v>6</v>
      </c>
    </row>
    <row r="380" spans="1:4" x14ac:dyDescent="0.15">
      <c r="A380" t="s">
        <v>29394</v>
      </c>
      <c r="B380" s="1" t="s">
        <v>29395</v>
      </c>
      <c r="C380" s="1" t="s">
        <v>29396</v>
      </c>
      <c r="D380" t="s">
        <v>6</v>
      </c>
    </row>
    <row r="381" spans="1:4" x14ac:dyDescent="0.15">
      <c r="A381" t="s">
        <v>2291</v>
      </c>
      <c r="B381" s="1" t="s">
        <v>29397</v>
      </c>
      <c r="C381" s="1" t="s">
        <v>29398</v>
      </c>
      <c r="D381" t="s">
        <v>6</v>
      </c>
    </row>
    <row r="382" spans="1:4" x14ac:dyDescent="0.15">
      <c r="A382" t="s">
        <v>12264</v>
      </c>
      <c r="B382" s="1" t="s">
        <v>29399</v>
      </c>
      <c r="C382" s="1" t="s">
        <v>29400</v>
      </c>
      <c r="D382" t="s">
        <v>6</v>
      </c>
    </row>
    <row r="383" spans="1:4" x14ac:dyDescent="0.15">
      <c r="A383" t="s">
        <v>29401</v>
      </c>
      <c r="B383" s="1" t="s">
        <v>29402</v>
      </c>
      <c r="C383" s="1" t="s">
        <v>29403</v>
      </c>
      <c r="D383" t="s">
        <v>6</v>
      </c>
    </row>
    <row r="384" spans="1:4" x14ac:dyDescent="0.15">
      <c r="A384" t="s">
        <v>5884</v>
      </c>
      <c r="B384" s="1" t="s">
        <v>29404</v>
      </c>
      <c r="C384" s="1" t="s">
        <v>29405</v>
      </c>
      <c r="D384" t="s">
        <v>6</v>
      </c>
    </row>
    <row r="385" spans="1:4" x14ac:dyDescent="0.15">
      <c r="A385" t="s">
        <v>7769</v>
      </c>
      <c r="B385" s="1" t="s">
        <v>29406</v>
      </c>
      <c r="C385" s="1" t="s">
        <v>29407</v>
      </c>
      <c r="D385" t="s">
        <v>6</v>
      </c>
    </row>
    <row r="386" spans="1:4" x14ac:dyDescent="0.15">
      <c r="A386" t="s">
        <v>9641</v>
      </c>
      <c r="B386" s="1" t="s">
        <v>29408</v>
      </c>
      <c r="C386" s="1" t="s">
        <v>29409</v>
      </c>
      <c r="D386" t="s">
        <v>6</v>
      </c>
    </row>
    <row r="387" spans="1:4" x14ac:dyDescent="0.15">
      <c r="A387" t="s">
        <v>26217</v>
      </c>
      <c r="B387" s="1" t="s">
        <v>29410</v>
      </c>
      <c r="C387" s="1" t="s">
        <v>29411</v>
      </c>
      <c r="D387" t="s">
        <v>6</v>
      </c>
    </row>
    <row r="388" spans="1:4" x14ac:dyDescent="0.15">
      <c r="A388" t="s">
        <v>29412</v>
      </c>
      <c r="B388" s="1" t="s">
        <v>29413</v>
      </c>
      <c r="C388" s="1" t="s">
        <v>29414</v>
      </c>
      <c r="D388" t="s">
        <v>6</v>
      </c>
    </row>
    <row r="389" spans="1:4" x14ac:dyDescent="0.15">
      <c r="A389" t="s">
        <v>29415</v>
      </c>
      <c r="B389" s="1" t="s">
        <v>29416</v>
      </c>
      <c r="C389" s="1" t="s">
        <v>29417</v>
      </c>
      <c r="D389" t="s">
        <v>6</v>
      </c>
    </row>
    <row r="390" spans="1:4" x14ac:dyDescent="0.15">
      <c r="A390" t="s">
        <v>5905</v>
      </c>
      <c r="B390" s="1" t="s">
        <v>29418</v>
      </c>
      <c r="C390" s="1" t="s">
        <v>29419</v>
      </c>
      <c r="D390" t="s">
        <v>6</v>
      </c>
    </row>
    <row r="391" spans="1:4" x14ac:dyDescent="0.15">
      <c r="A391" t="s">
        <v>11638</v>
      </c>
      <c r="B391" s="1" t="s">
        <v>29420</v>
      </c>
      <c r="C391" s="1" t="s">
        <v>29421</v>
      </c>
      <c r="D391" t="s">
        <v>6</v>
      </c>
    </row>
    <row r="392" spans="1:4" x14ac:dyDescent="0.15">
      <c r="A392" t="s">
        <v>29422</v>
      </c>
      <c r="B392" s="1" t="s">
        <v>29423</v>
      </c>
      <c r="C392" s="1" t="s">
        <v>29424</v>
      </c>
      <c r="D392" t="s">
        <v>6</v>
      </c>
    </row>
    <row r="393" spans="1:4" x14ac:dyDescent="0.15">
      <c r="A393" t="s">
        <v>2985</v>
      </c>
      <c r="B393" s="1" t="s">
        <v>29425</v>
      </c>
      <c r="C393" s="1" t="s">
        <v>29426</v>
      </c>
      <c r="D393" t="s">
        <v>6</v>
      </c>
    </row>
    <row r="394" spans="1:4" x14ac:dyDescent="0.15">
      <c r="A394" t="s">
        <v>15637</v>
      </c>
      <c r="B394" s="1" t="s">
        <v>29427</v>
      </c>
      <c r="C394" s="1" t="s">
        <v>29428</v>
      </c>
      <c r="D394" t="s">
        <v>6</v>
      </c>
    </row>
    <row r="395" spans="1:4" x14ac:dyDescent="0.15">
      <c r="A395" t="s">
        <v>29429</v>
      </c>
      <c r="B395" s="1" t="s">
        <v>29430</v>
      </c>
      <c r="C395" s="1" t="s">
        <v>29431</v>
      </c>
      <c r="D395" t="s">
        <v>6</v>
      </c>
    </row>
    <row r="396" spans="1:4" x14ac:dyDescent="0.15">
      <c r="A396" t="s">
        <v>11273</v>
      </c>
      <c r="B396" s="1" t="s">
        <v>29432</v>
      </c>
      <c r="C396" s="1" t="s">
        <v>29433</v>
      </c>
      <c r="D396" t="s">
        <v>6</v>
      </c>
    </row>
    <row r="397" spans="1:4" x14ac:dyDescent="0.15">
      <c r="A397" t="s">
        <v>29434</v>
      </c>
      <c r="B397" s="1" t="s">
        <v>29435</v>
      </c>
      <c r="C397" s="1" t="s">
        <v>29436</v>
      </c>
      <c r="D397" t="s">
        <v>6</v>
      </c>
    </row>
    <row r="398" spans="1:4" x14ac:dyDescent="0.15">
      <c r="A398" t="s">
        <v>23048</v>
      </c>
      <c r="B398" s="1" t="s">
        <v>29437</v>
      </c>
      <c r="C398" s="1" t="s">
        <v>29438</v>
      </c>
      <c r="D398" t="s">
        <v>6</v>
      </c>
    </row>
    <row r="399" spans="1:4" x14ac:dyDescent="0.15">
      <c r="A399" t="s">
        <v>2002</v>
      </c>
      <c r="B399" s="1" t="s">
        <v>29439</v>
      </c>
      <c r="C399" s="1" t="s">
        <v>29440</v>
      </c>
      <c r="D399" t="s">
        <v>6</v>
      </c>
    </row>
    <row r="400" spans="1:4" x14ac:dyDescent="0.15">
      <c r="A400" t="s">
        <v>29441</v>
      </c>
      <c r="B400" s="1" t="s">
        <v>29442</v>
      </c>
      <c r="C400" s="1" t="s">
        <v>29443</v>
      </c>
      <c r="D400" t="s">
        <v>6</v>
      </c>
    </row>
    <row r="401" spans="1:4" x14ac:dyDescent="0.15">
      <c r="A401" t="s">
        <v>29444</v>
      </c>
      <c r="B401" s="1" t="s">
        <v>29445</v>
      </c>
      <c r="C401" s="1" t="s">
        <v>29446</v>
      </c>
      <c r="D401" t="s">
        <v>6</v>
      </c>
    </row>
    <row r="402" spans="1:4" x14ac:dyDescent="0.15">
      <c r="A402" t="s">
        <v>1940</v>
      </c>
      <c r="B402" s="1" t="s">
        <v>29447</v>
      </c>
      <c r="C402" s="1" t="s">
        <v>29448</v>
      </c>
      <c r="D402" t="s">
        <v>6</v>
      </c>
    </row>
    <row r="403" spans="1:4" x14ac:dyDescent="0.15">
      <c r="A403" t="s">
        <v>29449</v>
      </c>
      <c r="B403" s="1" t="s">
        <v>29450</v>
      </c>
      <c r="C403" s="1" t="s">
        <v>29451</v>
      </c>
      <c r="D403" t="s">
        <v>6</v>
      </c>
    </row>
    <row r="404" spans="1:4" x14ac:dyDescent="0.15">
      <c r="A404" t="s">
        <v>12165</v>
      </c>
      <c r="B404" s="1" t="s">
        <v>29452</v>
      </c>
      <c r="C404" s="1" t="s">
        <v>29453</v>
      </c>
      <c r="D404" t="s">
        <v>6</v>
      </c>
    </row>
    <row r="405" spans="1:4" x14ac:dyDescent="0.15">
      <c r="A405" t="s">
        <v>29454</v>
      </c>
      <c r="B405" s="1" t="s">
        <v>29455</v>
      </c>
      <c r="C405" s="1" t="s">
        <v>29456</v>
      </c>
      <c r="D405" t="s">
        <v>6</v>
      </c>
    </row>
    <row r="406" spans="1:4" x14ac:dyDescent="0.15">
      <c r="A406" t="s">
        <v>29457</v>
      </c>
      <c r="B406" s="1" t="s">
        <v>29458</v>
      </c>
      <c r="C406" s="1" t="s">
        <v>29459</v>
      </c>
      <c r="D406" t="s">
        <v>6</v>
      </c>
    </row>
    <row r="407" spans="1:4" x14ac:dyDescent="0.15">
      <c r="A407" t="s">
        <v>16362</v>
      </c>
      <c r="B407" s="1" t="s">
        <v>29460</v>
      </c>
      <c r="C407" s="1" t="s">
        <v>29461</v>
      </c>
      <c r="D407" t="s">
        <v>6</v>
      </c>
    </row>
    <row r="408" spans="1:4" x14ac:dyDescent="0.15">
      <c r="A408" t="s">
        <v>29462</v>
      </c>
      <c r="B408" s="1" t="s">
        <v>29463</v>
      </c>
      <c r="C408" s="1" t="s">
        <v>29464</v>
      </c>
      <c r="D408" t="s">
        <v>6</v>
      </c>
    </row>
    <row r="409" spans="1:4" x14ac:dyDescent="0.15">
      <c r="A409" t="s">
        <v>10185</v>
      </c>
      <c r="B409" s="1" t="s">
        <v>29465</v>
      </c>
      <c r="C409" s="1" t="s">
        <v>29466</v>
      </c>
      <c r="D409" t="s">
        <v>6</v>
      </c>
    </row>
    <row r="410" spans="1:4" x14ac:dyDescent="0.15">
      <c r="A410" t="s">
        <v>23065</v>
      </c>
      <c r="B410" s="1" t="s">
        <v>29467</v>
      </c>
      <c r="C410" s="1" t="s">
        <v>29468</v>
      </c>
      <c r="D410" t="s">
        <v>6</v>
      </c>
    </row>
    <row r="411" spans="1:4" x14ac:dyDescent="0.15">
      <c r="A411" t="s">
        <v>2157</v>
      </c>
      <c r="B411" s="1" t="s">
        <v>29469</v>
      </c>
      <c r="C411" s="1" t="s">
        <v>29470</v>
      </c>
      <c r="D411" t="s">
        <v>6</v>
      </c>
    </row>
    <row r="412" spans="1:4" x14ac:dyDescent="0.15">
      <c r="A412" t="s">
        <v>27643</v>
      </c>
      <c r="B412" s="1" t="s">
        <v>29471</v>
      </c>
      <c r="C412" s="1" t="s">
        <v>29472</v>
      </c>
      <c r="D412" t="s">
        <v>6</v>
      </c>
    </row>
    <row r="413" spans="1:4" x14ac:dyDescent="0.15">
      <c r="A413" t="s">
        <v>14820</v>
      </c>
      <c r="B413" s="1" t="s">
        <v>29473</v>
      </c>
      <c r="C413" s="1" t="s">
        <v>29474</v>
      </c>
      <c r="D413" t="s">
        <v>6</v>
      </c>
    </row>
    <row r="414" spans="1:4" x14ac:dyDescent="0.15">
      <c r="A414" t="s">
        <v>4443</v>
      </c>
      <c r="B414" s="1" t="s">
        <v>29475</v>
      </c>
      <c r="C414" s="1" t="s">
        <v>29476</v>
      </c>
      <c r="D414" t="s">
        <v>6</v>
      </c>
    </row>
    <row r="415" spans="1:4" x14ac:dyDescent="0.15">
      <c r="A415" t="s">
        <v>10124</v>
      </c>
      <c r="B415" s="1" t="s">
        <v>29477</v>
      </c>
      <c r="C415" s="1" t="s">
        <v>29478</v>
      </c>
      <c r="D415" t="s">
        <v>6</v>
      </c>
    </row>
    <row r="416" spans="1:4" x14ac:dyDescent="0.15">
      <c r="A416" t="s">
        <v>26987</v>
      </c>
      <c r="B416" s="1" t="s">
        <v>29479</v>
      </c>
      <c r="C416" s="1" t="s">
        <v>29480</v>
      </c>
      <c r="D416" t="s">
        <v>6</v>
      </c>
    </row>
    <row r="417" spans="1:4" x14ac:dyDescent="0.15">
      <c r="A417" t="s">
        <v>223</v>
      </c>
      <c r="B417" s="1" t="s">
        <v>29481</v>
      </c>
      <c r="C417" s="1" t="s">
        <v>29482</v>
      </c>
      <c r="D417" t="s">
        <v>6</v>
      </c>
    </row>
    <row r="418" spans="1:4" x14ac:dyDescent="0.15">
      <c r="A418" t="s">
        <v>2531</v>
      </c>
      <c r="B418" s="1" t="s">
        <v>29483</v>
      </c>
      <c r="C418" s="1" t="s">
        <v>29484</v>
      </c>
      <c r="D418" t="s">
        <v>6</v>
      </c>
    </row>
    <row r="419" spans="1:4" x14ac:dyDescent="0.15">
      <c r="A419" t="s">
        <v>23537</v>
      </c>
      <c r="B419" s="1" t="s">
        <v>29485</v>
      </c>
      <c r="C419" s="1" t="s">
        <v>29486</v>
      </c>
      <c r="D419" t="s">
        <v>6</v>
      </c>
    </row>
    <row r="420" spans="1:4" x14ac:dyDescent="0.15">
      <c r="A420" t="s">
        <v>25097</v>
      </c>
      <c r="B420" s="1" t="s">
        <v>29487</v>
      </c>
      <c r="C420" s="1" t="s">
        <v>29488</v>
      </c>
      <c r="D420" t="s">
        <v>6</v>
      </c>
    </row>
    <row r="421" spans="1:4" x14ac:dyDescent="0.15">
      <c r="A421" t="s">
        <v>29489</v>
      </c>
      <c r="B421" s="1" t="s">
        <v>29490</v>
      </c>
      <c r="C421" s="1" t="s">
        <v>29491</v>
      </c>
      <c r="D421" t="s">
        <v>6</v>
      </c>
    </row>
    <row r="422" spans="1:4" x14ac:dyDescent="0.15">
      <c r="A422" t="s">
        <v>26776</v>
      </c>
      <c r="B422" s="1" t="s">
        <v>29492</v>
      </c>
      <c r="C422" s="1" t="s">
        <v>29493</v>
      </c>
      <c r="D422" t="s">
        <v>6</v>
      </c>
    </row>
    <row r="423" spans="1:4" x14ac:dyDescent="0.15">
      <c r="A423" t="s">
        <v>4754</v>
      </c>
      <c r="B423" s="1" t="s">
        <v>29494</v>
      </c>
      <c r="C423" s="1" t="s">
        <v>29495</v>
      </c>
      <c r="D423" t="s">
        <v>6</v>
      </c>
    </row>
    <row r="424" spans="1:4" x14ac:dyDescent="0.15">
      <c r="A424" t="s">
        <v>10130</v>
      </c>
      <c r="B424" s="1" t="s">
        <v>29496</v>
      </c>
      <c r="C424" s="1" t="s">
        <v>29497</v>
      </c>
      <c r="D424" t="s">
        <v>6</v>
      </c>
    </row>
    <row r="425" spans="1:4" x14ac:dyDescent="0.15">
      <c r="A425" t="s">
        <v>29498</v>
      </c>
      <c r="B425" s="1" t="s">
        <v>29499</v>
      </c>
      <c r="C425" s="1" t="s">
        <v>29500</v>
      </c>
      <c r="D425" t="s">
        <v>6</v>
      </c>
    </row>
    <row r="426" spans="1:4" x14ac:dyDescent="0.15">
      <c r="A426" t="s">
        <v>9480</v>
      </c>
      <c r="B426" s="1" t="s">
        <v>29501</v>
      </c>
      <c r="C426" s="1" t="s">
        <v>29502</v>
      </c>
      <c r="D426" t="s">
        <v>6</v>
      </c>
    </row>
    <row r="427" spans="1:4" x14ac:dyDescent="0.15">
      <c r="A427" t="s">
        <v>12246</v>
      </c>
      <c r="B427" s="1" t="s">
        <v>29503</v>
      </c>
      <c r="C427" s="1" t="s">
        <v>29504</v>
      </c>
      <c r="D427" t="s">
        <v>6</v>
      </c>
    </row>
    <row r="428" spans="1:4" x14ac:dyDescent="0.15">
      <c r="A428" t="s">
        <v>18717</v>
      </c>
      <c r="B428" s="1" t="s">
        <v>29505</v>
      </c>
      <c r="C428" s="1" t="s">
        <v>29506</v>
      </c>
      <c r="D428" t="s">
        <v>6</v>
      </c>
    </row>
    <row r="429" spans="1:4" x14ac:dyDescent="0.15">
      <c r="A429" t="s">
        <v>16095</v>
      </c>
      <c r="B429" s="1" t="s">
        <v>29507</v>
      </c>
      <c r="C429" s="1" t="s">
        <v>29508</v>
      </c>
      <c r="D429" t="s">
        <v>6</v>
      </c>
    </row>
    <row r="430" spans="1:4" x14ac:dyDescent="0.15">
      <c r="A430" t="s">
        <v>2908</v>
      </c>
      <c r="B430" s="1" t="s">
        <v>29509</v>
      </c>
      <c r="C430" s="1" t="s">
        <v>29510</v>
      </c>
      <c r="D430" t="s">
        <v>6</v>
      </c>
    </row>
    <row r="431" spans="1:4" x14ac:dyDescent="0.15">
      <c r="A431" t="s">
        <v>29511</v>
      </c>
      <c r="B431" s="1" t="s">
        <v>29512</v>
      </c>
      <c r="C431" s="1" t="s">
        <v>29513</v>
      </c>
      <c r="D431" t="s">
        <v>6</v>
      </c>
    </row>
    <row r="432" spans="1:4" x14ac:dyDescent="0.15">
      <c r="A432" t="s">
        <v>16109</v>
      </c>
      <c r="B432" s="1" t="s">
        <v>29514</v>
      </c>
      <c r="C432" s="1" t="s">
        <v>29515</v>
      </c>
      <c r="D432" t="s">
        <v>6</v>
      </c>
    </row>
    <row r="433" spans="1:4" x14ac:dyDescent="0.15">
      <c r="A433" t="s">
        <v>29516</v>
      </c>
      <c r="B433" s="1" t="s">
        <v>29517</v>
      </c>
      <c r="C433" s="1" t="s">
        <v>29518</v>
      </c>
      <c r="D433" t="s">
        <v>6</v>
      </c>
    </row>
    <row r="434" spans="1:4" x14ac:dyDescent="0.15">
      <c r="A434" t="s">
        <v>22830</v>
      </c>
      <c r="B434" s="1" t="s">
        <v>29519</v>
      </c>
      <c r="C434" s="1" t="s">
        <v>29520</v>
      </c>
      <c r="D434" t="s">
        <v>6</v>
      </c>
    </row>
    <row r="435" spans="1:4" x14ac:dyDescent="0.15">
      <c r="A435" t="s">
        <v>23320</v>
      </c>
      <c r="B435" s="1" t="s">
        <v>29521</v>
      </c>
      <c r="C435" s="1" t="s">
        <v>29522</v>
      </c>
      <c r="D435" t="s">
        <v>6</v>
      </c>
    </row>
    <row r="436" spans="1:4" x14ac:dyDescent="0.15">
      <c r="A436" t="s">
        <v>3337</v>
      </c>
      <c r="B436" s="1" t="s">
        <v>29523</v>
      </c>
      <c r="C436" s="1" t="s">
        <v>29524</v>
      </c>
      <c r="D436" t="s">
        <v>6</v>
      </c>
    </row>
    <row r="437" spans="1:4" x14ac:dyDescent="0.15">
      <c r="A437" t="s">
        <v>29525</v>
      </c>
      <c r="B437" s="1" t="s">
        <v>29526</v>
      </c>
      <c r="C437" s="1" t="s">
        <v>29527</v>
      </c>
      <c r="D437" t="s">
        <v>6</v>
      </c>
    </row>
    <row r="438" spans="1:4" x14ac:dyDescent="0.15">
      <c r="A438" t="s">
        <v>29528</v>
      </c>
      <c r="B438" s="1" t="s">
        <v>29529</v>
      </c>
      <c r="C438" s="1" t="s">
        <v>29530</v>
      </c>
      <c r="D438" t="s">
        <v>6</v>
      </c>
    </row>
    <row r="439" spans="1:4" x14ac:dyDescent="0.15">
      <c r="A439" t="s">
        <v>3505</v>
      </c>
      <c r="B439" s="1" t="s">
        <v>29531</v>
      </c>
      <c r="C439" s="1" t="s">
        <v>29532</v>
      </c>
      <c r="D439" t="s">
        <v>6</v>
      </c>
    </row>
    <row r="440" spans="1:4" x14ac:dyDescent="0.15">
      <c r="A440" t="s">
        <v>11090</v>
      </c>
      <c r="B440" s="1" t="s">
        <v>29533</v>
      </c>
      <c r="C440" s="1" t="s">
        <v>29534</v>
      </c>
      <c r="D440" t="s">
        <v>6</v>
      </c>
    </row>
    <row r="441" spans="1:4" x14ac:dyDescent="0.15">
      <c r="A441" t="s">
        <v>833</v>
      </c>
      <c r="B441" s="1" t="s">
        <v>29535</v>
      </c>
      <c r="C441" s="1" t="s">
        <v>29536</v>
      </c>
      <c r="D441" t="s">
        <v>6</v>
      </c>
    </row>
    <row r="442" spans="1:4" x14ac:dyDescent="0.15">
      <c r="A442" t="s">
        <v>23422</v>
      </c>
      <c r="B442" s="1" t="s">
        <v>29537</v>
      </c>
      <c r="C442" s="1" t="s">
        <v>29538</v>
      </c>
      <c r="D442" t="s">
        <v>6</v>
      </c>
    </row>
    <row r="443" spans="1:4" x14ac:dyDescent="0.15">
      <c r="A443" t="s">
        <v>11603</v>
      </c>
      <c r="B443" s="1" t="s">
        <v>29539</v>
      </c>
      <c r="C443" s="1" t="s">
        <v>29540</v>
      </c>
      <c r="D443" t="s">
        <v>6</v>
      </c>
    </row>
    <row r="444" spans="1:4" x14ac:dyDescent="0.15">
      <c r="A444" t="s">
        <v>15500</v>
      </c>
      <c r="B444" s="1" t="s">
        <v>29541</v>
      </c>
      <c r="C444" s="1" t="s">
        <v>29542</v>
      </c>
      <c r="D444" t="s">
        <v>6</v>
      </c>
    </row>
    <row r="445" spans="1:4" x14ac:dyDescent="0.15">
      <c r="A445" t="s">
        <v>1214</v>
      </c>
      <c r="B445" s="1" t="s">
        <v>29543</v>
      </c>
      <c r="C445" s="1" t="s">
        <v>29544</v>
      </c>
      <c r="D445" t="s">
        <v>6</v>
      </c>
    </row>
    <row r="446" spans="1:4" x14ac:dyDescent="0.15">
      <c r="A446" t="s">
        <v>29545</v>
      </c>
      <c r="B446" s="1" t="s">
        <v>29546</v>
      </c>
      <c r="C446" s="1" t="s">
        <v>29547</v>
      </c>
      <c r="D446" t="s">
        <v>6</v>
      </c>
    </row>
    <row r="447" spans="1:4" x14ac:dyDescent="0.15">
      <c r="A447" t="s">
        <v>26096</v>
      </c>
      <c r="B447" s="1" t="s">
        <v>29548</v>
      </c>
      <c r="C447" s="1" t="s">
        <v>29549</v>
      </c>
      <c r="D447" t="s">
        <v>6</v>
      </c>
    </row>
    <row r="448" spans="1:4" x14ac:dyDescent="0.15">
      <c r="A448" t="s">
        <v>11351</v>
      </c>
      <c r="B448" s="1" t="s">
        <v>29550</v>
      </c>
      <c r="C448" s="1" t="s">
        <v>29551</v>
      </c>
      <c r="D448" t="s">
        <v>6</v>
      </c>
    </row>
    <row r="449" spans="1:4" x14ac:dyDescent="0.15">
      <c r="A449" t="s">
        <v>16639</v>
      </c>
      <c r="B449" s="1" t="s">
        <v>29552</v>
      </c>
      <c r="C449" s="1" t="s">
        <v>29553</v>
      </c>
      <c r="D449" t="s">
        <v>6</v>
      </c>
    </row>
    <row r="450" spans="1:4" x14ac:dyDescent="0.15">
      <c r="A450" t="s">
        <v>9145</v>
      </c>
      <c r="B450" s="1" t="s">
        <v>29554</v>
      </c>
      <c r="C450" s="1" t="s">
        <v>29555</v>
      </c>
      <c r="D450" t="s">
        <v>6</v>
      </c>
    </row>
    <row r="451" spans="1:4" x14ac:dyDescent="0.15">
      <c r="A451" t="s">
        <v>5528</v>
      </c>
      <c r="B451" s="1" t="s">
        <v>29556</v>
      </c>
      <c r="C451" s="1" t="s">
        <v>29557</v>
      </c>
      <c r="D451" t="s">
        <v>6</v>
      </c>
    </row>
    <row r="452" spans="1:4" x14ac:dyDescent="0.15">
      <c r="A452" t="s">
        <v>29558</v>
      </c>
      <c r="B452" s="1" t="s">
        <v>29559</v>
      </c>
      <c r="C452" s="1" t="s">
        <v>29560</v>
      </c>
      <c r="D452" t="s">
        <v>6</v>
      </c>
    </row>
    <row r="453" spans="1:4" x14ac:dyDescent="0.15">
      <c r="A453" t="s">
        <v>29561</v>
      </c>
      <c r="B453" s="1" t="s">
        <v>29562</v>
      </c>
      <c r="C453" s="1" t="s">
        <v>29563</v>
      </c>
      <c r="D453" t="s">
        <v>6</v>
      </c>
    </row>
    <row r="454" spans="1:4" x14ac:dyDescent="0.15">
      <c r="A454" t="s">
        <v>461</v>
      </c>
      <c r="B454" s="1" t="s">
        <v>29564</v>
      </c>
      <c r="C454" s="1" t="s">
        <v>29565</v>
      </c>
      <c r="D454" t="s">
        <v>6</v>
      </c>
    </row>
    <row r="455" spans="1:4" x14ac:dyDescent="0.15">
      <c r="A455" t="s">
        <v>4980</v>
      </c>
      <c r="B455" s="1" t="s">
        <v>29566</v>
      </c>
      <c r="C455" s="1" t="s">
        <v>29567</v>
      </c>
      <c r="D455" t="s">
        <v>6</v>
      </c>
    </row>
    <row r="456" spans="1:4" x14ac:dyDescent="0.15">
      <c r="A456" t="s">
        <v>5848</v>
      </c>
      <c r="B456" s="1" t="s">
        <v>29568</v>
      </c>
      <c r="C456" s="1" t="s">
        <v>29569</v>
      </c>
      <c r="D456" t="s">
        <v>6</v>
      </c>
    </row>
    <row r="457" spans="1:4" x14ac:dyDescent="0.15">
      <c r="A457" t="s">
        <v>14581</v>
      </c>
      <c r="B457" s="1" t="s">
        <v>29570</v>
      </c>
      <c r="C457" s="1" t="s">
        <v>29571</v>
      </c>
      <c r="D457" t="s">
        <v>6</v>
      </c>
    </row>
    <row r="458" spans="1:4" x14ac:dyDescent="0.15">
      <c r="A458" t="s">
        <v>29572</v>
      </c>
      <c r="B458" s="1" t="s">
        <v>29573</v>
      </c>
      <c r="C458" s="1" t="s">
        <v>29574</v>
      </c>
      <c r="D458" t="s">
        <v>6</v>
      </c>
    </row>
    <row r="459" spans="1:4" x14ac:dyDescent="0.15">
      <c r="A459" t="s">
        <v>24257</v>
      </c>
      <c r="B459" s="1" t="s">
        <v>29575</v>
      </c>
      <c r="C459" s="1" t="s">
        <v>29576</v>
      </c>
      <c r="D459" t="s">
        <v>6</v>
      </c>
    </row>
    <row r="460" spans="1:4" x14ac:dyDescent="0.15">
      <c r="A460" t="s">
        <v>18292</v>
      </c>
      <c r="B460" s="1" t="s">
        <v>29577</v>
      </c>
      <c r="C460" s="1" t="s">
        <v>29578</v>
      </c>
      <c r="D460" t="s">
        <v>6</v>
      </c>
    </row>
    <row r="461" spans="1:4" x14ac:dyDescent="0.15">
      <c r="A461" t="s">
        <v>8506</v>
      </c>
      <c r="B461" s="1" t="s">
        <v>29579</v>
      </c>
      <c r="C461" s="1" t="s">
        <v>29580</v>
      </c>
      <c r="D461" t="s">
        <v>6</v>
      </c>
    </row>
    <row r="462" spans="1:4" x14ac:dyDescent="0.15">
      <c r="A462" t="s">
        <v>29581</v>
      </c>
      <c r="B462">
        <v>3.9450051654029998</v>
      </c>
      <c r="C462" s="1" t="s">
        <v>29582</v>
      </c>
      <c r="D462" t="s">
        <v>6</v>
      </c>
    </row>
    <row r="463" spans="1:4" x14ac:dyDescent="0.15">
      <c r="A463" t="s">
        <v>614</v>
      </c>
      <c r="B463">
        <v>1.6529970921329999</v>
      </c>
      <c r="C463" s="1" t="s">
        <v>29583</v>
      </c>
      <c r="D463" t="s">
        <v>6</v>
      </c>
    </row>
    <row r="464" spans="1:4" x14ac:dyDescent="0.15">
      <c r="A464" t="s">
        <v>10990</v>
      </c>
      <c r="B464">
        <v>1.545409905444</v>
      </c>
      <c r="C464" s="1" t="s">
        <v>29584</v>
      </c>
      <c r="D464" t="s">
        <v>6</v>
      </c>
    </row>
    <row r="465" spans="1:4" x14ac:dyDescent="0.15">
      <c r="A465" t="s">
        <v>15427</v>
      </c>
      <c r="B465">
        <v>1.3473730601739999</v>
      </c>
      <c r="C465" s="1" t="s">
        <v>29585</v>
      </c>
      <c r="D465" t="s">
        <v>6</v>
      </c>
    </row>
    <row r="466" spans="1:4" x14ac:dyDescent="0.15">
      <c r="A466" t="s">
        <v>7934</v>
      </c>
      <c r="B466">
        <v>-1.00313256168103</v>
      </c>
      <c r="C466" s="1" t="s">
        <v>29586</v>
      </c>
      <c r="D466" t="s">
        <v>132</v>
      </c>
    </row>
    <row r="467" spans="1:4" x14ac:dyDescent="0.15">
      <c r="A467" t="s">
        <v>15506</v>
      </c>
      <c r="B467">
        <v>-1.0089108604722401</v>
      </c>
      <c r="C467" s="1" t="s">
        <v>29587</v>
      </c>
      <c r="D467" t="s">
        <v>132</v>
      </c>
    </row>
    <row r="468" spans="1:4" x14ac:dyDescent="0.15">
      <c r="A468" t="s">
        <v>29588</v>
      </c>
      <c r="B468">
        <v>-1.0350359981391799</v>
      </c>
      <c r="C468" s="1" t="s">
        <v>29589</v>
      </c>
      <c r="D468" t="s">
        <v>132</v>
      </c>
    </row>
    <row r="469" spans="1:4" x14ac:dyDescent="0.15">
      <c r="A469" t="s">
        <v>2774</v>
      </c>
      <c r="B469">
        <v>-1.04066978673126</v>
      </c>
      <c r="C469" s="1" t="s">
        <v>29590</v>
      </c>
      <c r="D469" t="s">
        <v>132</v>
      </c>
    </row>
    <row r="470" spans="1:4" x14ac:dyDescent="0.15">
      <c r="A470" t="s">
        <v>29591</v>
      </c>
      <c r="B470">
        <v>-1.06568295277285</v>
      </c>
      <c r="C470" s="1" t="s">
        <v>29592</v>
      </c>
      <c r="D470" t="s">
        <v>132</v>
      </c>
    </row>
    <row r="471" spans="1:4" x14ac:dyDescent="0.15">
      <c r="A471" t="s">
        <v>15577</v>
      </c>
      <c r="B471">
        <v>-1.0765910941810399</v>
      </c>
      <c r="C471" s="1" t="s">
        <v>29593</v>
      </c>
      <c r="D471" t="s">
        <v>132</v>
      </c>
    </row>
    <row r="472" spans="1:4" x14ac:dyDescent="0.15">
      <c r="A472" t="s">
        <v>29594</v>
      </c>
      <c r="B472">
        <v>-1.1060993244066799</v>
      </c>
      <c r="C472" s="1" t="s">
        <v>29595</v>
      </c>
      <c r="D472" t="s">
        <v>132</v>
      </c>
    </row>
    <row r="473" spans="1:4" x14ac:dyDescent="0.15">
      <c r="A473" t="s">
        <v>20292</v>
      </c>
      <c r="B473">
        <v>-1.1099606482234401</v>
      </c>
      <c r="C473" s="1" t="s">
        <v>29596</v>
      </c>
      <c r="D473" t="s">
        <v>132</v>
      </c>
    </row>
    <row r="474" spans="1:4" x14ac:dyDescent="0.15">
      <c r="A474" t="s">
        <v>27141</v>
      </c>
      <c r="B474">
        <v>-1.1284583556535701</v>
      </c>
      <c r="C474" s="1" t="s">
        <v>29597</v>
      </c>
      <c r="D474" t="s">
        <v>132</v>
      </c>
    </row>
    <row r="475" spans="1:4" x14ac:dyDescent="0.15">
      <c r="A475" t="s">
        <v>3436</v>
      </c>
      <c r="B475">
        <v>-1.1322304047745999</v>
      </c>
      <c r="C475" s="1" t="s">
        <v>29598</v>
      </c>
      <c r="D475" t="s">
        <v>132</v>
      </c>
    </row>
    <row r="476" spans="1:4" x14ac:dyDescent="0.15">
      <c r="A476" t="s">
        <v>3451</v>
      </c>
      <c r="B476">
        <v>-1.1804891466625</v>
      </c>
      <c r="C476" s="1" t="s">
        <v>29599</v>
      </c>
      <c r="D476" t="s">
        <v>132</v>
      </c>
    </row>
    <row r="477" spans="1:4" x14ac:dyDescent="0.15">
      <c r="A477" t="s">
        <v>14717</v>
      </c>
      <c r="B477">
        <v>-1.2096504555219201</v>
      </c>
      <c r="C477" s="1" t="s">
        <v>29600</v>
      </c>
      <c r="D477" t="s">
        <v>132</v>
      </c>
    </row>
    <row r="478" spans="1:4" x14ac:dyDescent="0.15">
      <c r="A478" t="s">
        <v>16325</v>
      </c>
      <c r="B478">
        <v>-1.2245624050616299</v>
      </c>
      <c r="C478" s="1" t="s">
        <v>29601</v>
      </c>
      <c r="D478" t="s">
        <v>132</v>
      </c>
    </row>
    <row r="479" spans="1:4" x14ac:dyDescent="0.15">
      <c r="A479" t="s">
        <v>29602</v>
      </c>
      <c r="B479">
        <v>-1.26466141410007</v>
      </c>
      <c r="C479" s="1" t="s">
        <v>29603</v>
      </c>
      <c r="D479" t="s">
        <v>132</v>
      </c>
    </row>
    <row r="480" spans="1:4" x14ac:dyDescent="0.15">
      <c r="A480" t="s">
        <v>29604</v>
      </c>
      <c r="B480">
        <v>-1.27383890470335</v>
      </c>
      <c r="C480" s="1" t="s">
        <v>29605</v>
      </c>
      <c r="D480" t="s">
        <v>132</v>
      </c>
    </row>
    <row r="481" spans="1:4" x14ac:dyDescent="0.15">
      <c r="A481" t="s">
        <v>18475</v>
      </c>
      <c r="B481">
        <v>-1.2821221283195201</v>
      </c>
      <c r="C481" s="1" t="s">
        <v>29606</v>
      </c>
      <c r="D481" t="s">
        <v>132</v>
      </c>
    </row>
    <row r="482" spans="1:4" x14ac:dyDescent="0.15">
      <c r="A482" t="s">
        <v>18612</v>
      </c>
      <c r="B482">
        <v>-1.3214234990072999</v>
      </c>
      <c r="C482" s="1" t="s">
        <v>29607</v>
      </c>
      <c r="D482" t="s">
        <v>132</v>
      </c>
    </row>
    <row r="483" spans="1:4" x14ac:dyDescent="0.15">
      <c r="A483" t="s">
        <v>29608</v>
      </c>
      <c r="B483">
        <v>-1.32537751388576</v>
      </c>
      <c r="C483" s="1" t="s">
        <v>29609</v>
      </c>
      <c r="D483" t="s">
        <v>132</v>
      </c>
    </row>
    <row r="484" spans="1:4" x14ac:dyDescent="0.15">
      <c r="A484" t="s">
        <v>28299</v>
      </c>
      <c r="B484">
        <v>-1.3384343298976999</v>
      </c>
      <c r="C484" s="1" t="s">
        <v>29610</v>
      </c>
      <c r="D484" t="s">
        <v>132</v>
      </c>
    </row>
    <row r="485" spans="1:4" x14ac:dyDescent="0.15">
      <c r="A485" t="s">
        <v>29611</v>
      </c>
      <c r="B485">
        <v>-1.3700239019809499</v>
      </c>
      <c r="C485" s="1" t="s">
        <v>29612</v>
      </c>
      <c r="D485" t="s">
        <v>132</v>
      </c>
    </row>
    <row r="486" spans="1:4" x14ac:dyDescent="0.15">
      <c r="A486" t="s">
        <v>29613</v>
      </c>
      <c r="B486">
        <v>-1.3810415274664201</v>
      </c>
      <c r="C486" s="1" t="s">
        <v>29614</v>
      </c>
      <c r="D486" t="s">
        <v>132</v>
      </c>
    </row>
    <row r="487" spans="1:4" x14ac:dyDescent="0.15">
      <c r="A487" t="s">
        <v>8988</v>
      </c>
      <c r="B487">
        <v>-1.41922165496014</v>
      </c>
      <c r="C487" s="1" t="s">
        <v>29615</v>
      </c>
      <c r="D487" t="s">
        <v>132</v>
      </c>
    </row>
    <row r="488" spans="1:4" x14ac:dyDescent="0.15">
      <c r="A488" t="s">
        <v>23912</v>
      </c>
      <c r="B488">
        <v>-1.4399701332403001</v>
      </c>
      <c r="C488" s="1" t="s">
        <v>29616</v>
      </c>
      <c r="D488" t="s">
        <v>132</v>
      </c>
    </row>
    <row r="489" spans="1:4" x14ac:dyDescent="0.15">
      <c r="A489" t="s">
        <v>16017</v>
      </c>
      <c r="B489">
        <v>-1.4537634058962601</v>
      </c>
      <c r="C489" s="1" t="s">
        <v>29617</v>
      </c>
      <c r="D489" t="s">
        <v>132</v>
      </c>
    </row>
    <row r="490" spans="1:4" x14ac:dyDescent="0.15">
      <c r="A490" t="s">
        <v>29618</v>
      </c>
      <c r="B490">
        <v>-1.49502048835113</v>
      </c>
      <c r="C490" s="1" t="s">
        <v>29619</v>
      </c>
      <c r="D490" t="s">
        <v>132</v>
      </c>
    </row>
    <row r="491" spans="1:4" x14ac:dyDescent="0.15">
      <c r="A491" t="s">
        <v>29620</v>
      </c>
      <c r="B491">
        <v>-1.5006115397775599</v>
      </c>
      <c r="C491" s="1" t="s">
        <v>29621</v>
      </c>
      <c r="D491" t="s">
        <v>132</v>
      </c>
    </row>
    <row r="492" spans="1:4" x14ac:dyDescent="0.15">
      <c r="A492" t="s">
        <v>29622</v>
      </c>
      <c r="B492">
        <v>-1.5038150416563401</v>
      </c>
      <c r="C492" s="1" t="s">
        <v>29623</v>
      </c>
      <c r="D492" t="s">
        <v>132</v>
      </c>
    </row>
    <row r="493" spans="1:4" x14ac:dyDescent="0.15">
      <c r="A493" t="s">
        <v>4469</v>
      </c>
      <c r="B493">
        <v>-1.50884739042629</v>
      </c>
      <c r="C493" s="1" t="s">
        <v>29624</v>
      </c>
      <c r="D493" t="s">
        <v>132</v>
      </c>
    </row>
    <row r="494" spans="1:4" x14ac:dyDescent="0.15">
      <c r="A494" t="s">
        <v>29625</v>
      </c>
      <c r="B494">
        <v>-1.50917843385845</v>
      </c>
      <c r="C494" s="1" t="s">
        <v>29626</v>
      </c>
      <c r="D494" t="s">
        <v>132</v>
      </c>
    </row>
    <row r="495" spans="1:4" x14ac:dyDescent="0.15">
      <c r="A495" t="s">
        <v>12439</v>
      </c>
      <c r="B495">
        <v>-1.5672019997997699</v>
      </c>
      <c r="C495" s="1" t="s">
        <v>29627</v>
      </c>
      <c r="D495" t="s">
        <v>132</v>
      </c>
    </row>
    <row r="496" spans="1:4" x14ac:dyDescent="0.15">
      <c r="A496" t="s">
        <v>1465</v>
      </c>
      <c r="B496">
        <v>-1.5827541019379401</v>
      </c>
      <c r="C496" s="1" t="s">
        <v>29628</v>
      </c>
      <c r="D496" t="s">
        <v>132</v>
      </c>
    </row>
    <row r="497" spans="1:4" x14ac:dyDescent="0.15">
      <c r="A497" t="s">
        <v>29629</v>
      </c>
      <c r="B497">
        <v>-1.6103896752383899</v>
      </c>
      <c r="C497" s="1" t="s">
        <v>29630</v>
      </c>
      <c r="D497" t="s">
        <v>132</v>
      </c>
    </row>
    <row r="498" spans="1:4" x14ac:dyDescent="0.15">
      <c r="A498" t="s">
        <v>29631</v>
      </c>
      <c r="B498">
        <v>-1.8034490175787501</v>
      </c>
      <c r="C498" s="1" t="s">
        <v>29632</v>
      </c>
      <c r="D498" t="s">
        <v>132</v>
      </c>
    </row>
    <row r="499" spans="1:4" x14ac:dyDescent="0.15">
      <c r="A499" t="s">
        <v>16070</v>
      </c>
      <c r="B499">
        <v>-1.83274189135335</v>
      </c>
      <c r="C499" s="1" t="s">
        <v>29633</v>
      </c>
      <c r="D499" t="s">
        <v>132</v>
      </c>
    </row>
    <row r="500" spans="1:4" x14ac:dyDescent="0.15">
      <c r="A500" t="s">
        <v>17738</v>
      </c>
      <c r="B500">
        <v>-2.4635714290800199</v>
      </c>
      <c r="C500" s="1" t="s">
        <v>29634</v>
      </c>
      <c r="D500" t="s">
        <v>132</v>
      </c>
    </row>
    <row r="501" spans="1:4" x14ac:dyDescent="0.15">
      <c r="A501" t="s">
        <v>22906</v>
      </c>
      <c r="B501">
        <v>-3.97053839341367</v>
      </c>
      <c r="C501" s="1" t="s">
        <v>29635</v>
      </c>
      <c r="D501" t="s">
        <v>132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B025-D8A1-49E3-9BCD-204EB7F8398E}">
  <dimension ref="A1:D1899"/>
  <sheetViews>
    <sheetView workbookViewId="0">
      <selection sqref="A1:D1899"/>
    </sheetView>
  </sheetViews>
  <sheetFormatPr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29636</v>
      </c>
      <c r="B2" s="1" t="s">
        <v>29637</v>
      </c>
      <c r="C2" s="1" t="s">
        <v>29638</v>
      </c>
      <c r="D2" t="s">
        <v>6</v>
      </c>
    </row>
    <row r="3" spans="1:4" x14ac:dyDescent="0.15">
      <c r="A3" t="s">
        <v>25005</v>
      </c>
      <c r="B3" s="1" t="s">
        <v>29639</v>
      </c>
      <c r="C3" s="1" t="s">
        <v>29640</v>
      </c>
      <c r="D3" t="s">
        <v>6</v>
      </c>
    </row>
    <row r="4" spans="1:4" x14ac:dyDescent="0.15">
      <c r="A4" t="s">
        <v>29641</v>
      </c>
      <c r="B4" s="1" t="s">
        <v>29642</v>
      </c>
      <c r="C4" s="1" t="s">
        <v>29643</v>
      </c>
      <c r="D4" t="s">
        <v>6</v>
      </c>
    </row>
    <row r="5" spans="1:4" x14ac:dyDescent="0.15">
      <c r="A5" t="s">
        <v>11765</v>
      </c>
      <c r="B5" s="1" t="s">
        <v>29644</v>
      </c>
      <c r="C5" s="1" t="s">
        <v>29645</v>
      </c>
      <c r="D5" t="s">
        <v>6</v>
      </c>
    </row>
    <row r="6" spans="1:4" x14ac:dyDescent="0.15">
      <c r="A6" t="s">
        <v>29646</v>
      </c>
      <c r="B6" s="1" t="s">
        <v>29647</v>
      </c>
      <c r="C6" s="1" t="s">
        <v>29648</v>
      </c>
      <c r="D6" t="s">
        <v>6</v>
      </c>
    </row>
    <row r="7" spans="1:4" x14ac:dyDescent="0.15">
      <c r="A7" t="s">
        <v>16078</v>
      </c>
      <c r="B7" s="1" t="s">
        <v>29649</v>
      </c>
      <c r="C7" s="1" t="s">
        <v>29650</v>
      </c>
      <c r="D7" t="s">
        <v>6</v>
      </c>
    </row>
    <row r="8" spans="1:4" x14ac:dyDescent="0.15">
      <c r="A8" t="s">
        <v>29651</v>
      </c>
      <c r="B8" s="1" t="s">
        <v>29652</v>
      </c>
      <c r="C8" s="1" t="s">
        <v>29653</v>
      </c>
      <c r="D8" t="s">
        <v>6</v>
      </c>
    </row>
    <row r="9" spans="1:4" x14ac:dyDescent="0.15">
      <c r="A9" t="s">
        <v>24351</v>
      </c>
      <c r="B9" s="1" t="s">
        <v>29654</v>
      </c>
      <c r="C9" s="1" t="s">
        <v>29655</v>
      </c>
      <c r="D9" t="s">
        <v>6</v>
      </c>
    </row>
    <row r="10" spans="1:4" x14ac:dyDescent="0.15">
      <c r="A10" t="s">
        <v>29656</v>
      </c>
      <c r="B10" s="1" t="s">
        <v>29657</v>
      </c>
      <c r="C10" s="1" t="s">
        <v>29658</v>
      </c>
      <c r="D10" t="s">
        <v>6</v>
      </c>
    </row>
    <row r="11" spans="1:4" x14ac:dyDescent="0.15">
      <c r="A11" t="s">
        <v>29659</v>
      </c>
      <c r="B11" s="1" t="s">
        <v>29660</v>
      </c>
      <c r="C11" s="1" t="s">
        <v>29661</v>
      </c>
      <c r="D11" t="s">
        <v>6</v>
      </c>
    </row>
    <row r="12" spans="1:4" x14ac:dyDescent="0.15">
      <c r="A12" t="s">
        <v>9819</v>
      </c>
      <c r="B12" s="1" t="s">
        <v>29662</v>
      </c>
      <c r="C12" s="1" t="s">
        <v>29663</v>
      </c>
      <c r="D12" t="s">
        <v>6</v>
      </c>
    </row>
    <row r="13" spans="1:4" x14ac:dyDescent="0.15">
      <c r="A13" t="s">
        <v>9249</v>
      </c>
      <c r="B13" s="1" t="s">
        <v>29664</v>
      </c>
      <c r="C13" s="1" t="s">
        <v>29665</v>
      </c>
      <c r="D13" t="s">
        <v>6</v>
      </c>
    </row>
    <row r="14" spans="1:4" x14ac:dyDescent="0.15">
      <c r="A14" t="s">
        <v>29666</v>
      </c>
      <c r="B14" s="1" t="s">
        <v>29667</v>
      </c>
      <c r="C14" s="1" t="s">
        <v>29668</v>
      </c>
      <c r="D14" t="s">
        <v>6</v>
      </c>
    </row>
    <row r="15" spans="1:4" x14ac:dyDescent="0.15">
      <c r="A15" t="s">
        <v>29669</v>
      </c>
      <c r="B15" s="1" t="s">
        <v>29670</v>
      </c>
      <c r="C15" s="1" t="s">
        <v>29671</v>
      </c>
      <c r="D15" t="s">
        <v>6</v>
      </c>
    </row>
    <row r="16" spans="1:4" x14ac:dyDescent="0.15">
      <c r="A16" t="s">
        <v>29672</v>
      </c>
      <c r="B16" s="1" t="s">
        <v>29673</v>
      </c>
      <c r="C16" s="1" t="s">
        <v>29674</v>
      </c>
      <c r="D16" t="s">
        <v>6</v>
      </c>
    </row>
    <row r="17" spans="1:4" x14ac:dyDescent="0.15">
      <c r="A17" t="s">
        <v>29675</v>
      </c>
      <c r="B17" s="1" t="s">
        <v>29676</v>
      </c>
      <c r="C17" s="1" t="s">
        <v>29677</v>
      </c>
      <c r="D17" t="s">
        <v>6</v>
      </c>
    </row>
    <row r="18" spans="1:4" x14ac:dyDescent="0.15">
      <c r="A18" t="s">
        <v>29678</v>
      </c>
      <c r="B18" s="1" t="s">
        <v>29679</v>
      </c>
      <c r="C18" s="1" t="s">
        <v>29680</v>
      </c>
      <c r="D18" t="s">
        <v>6</v>
      </c>
    </row>
    <row r="19" spans="1:4" x14ac:dyDescent="0.15">
      <c r="A19" t="s">
        <v>29681</v>
      </c>
      <c r="B19" s="1" t="s">
        <v>29682</v>
      </c>
      <c r="C19" s="1" t="s">
        <v>29683</v>
      </c>
      <c r="D19" t="s">
        <v>6</v>
      </c>
    </row>
    <row r="20" spans="1:4" x14ac:dyDescent="0.15">
      <c r="A20" t="s">
        <v>26018</v>
      </c>
      <c r="B20" s="1" t="s">
        <v>29684</v>
      </c>
      <c r="C20" s="1" t="s">
        <v>29685</v>
      </c>
      <c r="D20" t="s">
        <v>6</v>
      </c>
    </row>
    <row r="21" spans="1:4" x14ac:dyDescent="0.15">
      <c r="A21" t="s">
        <v>29686</v>
      </c>
      <c r="B21" s="1" t="s">
        <v>29687</v>
      </c>
      <c r="C21" s="1" t="s">
        <v>29688</v>
      </c>
      <c r="D21" t="s">
        <v>6</v>
      </c>
    </row>
    <row r="22" spans="1:4" x14ac:dyDescent="0.15">
      <c r="A22" t="s">
        <v>29689</v>
      </c>
      <c r="B22" s="1" t="s">
        <v>29690</v>
      </c>
      <c r="C22" s="1" t="s">
        <v>29691</v>
      </c>
      <c r="D22" t="s">
        <v>6</v>
      </c>
    </row>
    <row r="23" spans="1:4" x14ac:dyDescent="0.15">
      <c r="A23" t="s">
        <v>29692</v>
      </c>
      <c r="B23" s="1" t="s">
        <v>29693</v>
      </c>
      <c r="C23" s="1" t="s">
        <v>29694</v>
      </c>
      <c r="D23" t="s">
        <v>6</v>
      </c>
    </row>
    <row r="24" spans="1:4" x14ac:dyDescent="0.15">
      <c r="A24" t="s">
        <v>15946</v>
      </c>
      <c r="B24" s="1" t="s">
        <v>29695</v>
      </c>
      <c r="C24" s="1" t="s">
        <v>29696</v>
      </c>
      <c r="D24" t="s">
        <v>6</v>
      </c>
    </row>
    <row r="25" spans="1:4" x14ac:dyDescent="0.15">
      <c r="A25" t="s">
        <v>15839</v>
      </c>
      <c r="B25" s="1" t="s">
        <v>29697</v>
      </c>
      <c r="C25" s="1" t="s">
        <v>29698</v>
      </c>
      <c r="D25" t="s">
        <v>6</v>
      </c>
    </row>
    <row r="26" spans="1:4" x14ac:dyDescent="0.15">
      <c r="A26" t="s">
        <v>967</v>
      </c>
      <c r="B26" s="1" t="s">
        <v>29699</v>
      </c>
      <c r="C26" s="1" t="s">
        <v>29700</v>
      </c>
      <c r="D26" t="s">
        <v>6</v>
      </c>
    </row>
    <row r="27" spans="1:4" x14ac:dyDescent="0.15">
      <c r="A27" t="s">
        <v>29701</v>
      </c>
      <c r="B27" s="1" t="s">
        <v>29702</v>
      </c>
      <c r="C27" s="1" t="s">
        <v>29703</v>
      </c>
      <c r="D27" t="s">
        <v>6</v>
      </c>
    </row>
    <row r="28" spans="1:4" x14ac:dyDescent="0.15">
      <c r="A28" t="s">
        <v>22257</v>
      </c>
      <c r="B28" s="1" t="s">
        <v>29704</v>
      </c>
      <c r="C28" s="1" t="s">
        <v>29705</v>
      </c>
      <c r="D28" t="s">
        <v>6</v>
      </c>
    </row>
    <row r="29" spans="1:4" x14ac:dyDescent="0.15">
      <c r="A29" t="s">
        <v>15883</v>
      </c>
      <c r="B29" s="1" t="s">
        <v>29706</v>
      </c>
      <c r="C29" s="1" t="s">
        <v>29707</v>
      </c>
      <c r="D29" t="s">
        <v>6</v>
      </c>
    </row>
    <row r="30" spans="1:4" x14ac:dyDescent="0.15">
      <c r="A30" t="s">
        <v>15668</v>
      </c>
      <c r="B30" s="1" t="s">
        <v>29708</v>
      </c>
      <c r="C30" s="1" t="s">
        <v>29709</v>
      </c>
      <c r="D30" t="s">
        <v>6</v>
      </c>
    </row>
    <row r="31" spans="1:4" x14ac:dyDescent="0.15">
      <c r="A31" t="s">
        <v>686</v>
      </c>
      <c r="B31" s="1" t="s">
        <v>29710</v>
      </c>
      <c r="C31" s="1" t="s">
        <v>29711</v>
      </c>
      <c r="D31" t="s">
        <v>6</v>
      </c>
    </row>
    <row r="32" spans="1:4" x14ac:dyDescent="0.15">
      <c r="A32" t="s">
        <v>29712</v>
      </c>
      <c r="B32" s="1" t="s">
        <v>29713</v>
      </c>
      <c r="C32" s="1" t="s">
        <v>29714</v>
      </c>
      <c r="D32" t="s">
        <v>6</v>
      </c>
    </row>
    <row r="33" spans="1:4" x14ac:dyDescent="0.15">
      <c r="A33" t="s">
        <v>15833</v>
      </c>
      <c r="B33" s="1" t="s">
        <v>29715</v>
      </c>
      <c r="C33" s="1" t="s">
        <v>29716</v>
      </c>
      <c r="D33" t="s">
        <v>6</v>
      </c>
    </row>
    <row r="34" spans="1:4" x14ac:dyDescent="0.15">
      <c r="A34" t="s">
        <v>29717</v>
      </c>
      <c r="B34" s="1" t="s">
        <v>29718</v>
      </c>
      <c r="C34" s="1" t="s">
        <v>29719</v>
      </c>
      <c r="D34" t="s">
        <v>6</v>
      </c>
    </row>
    <row r="35" spans="1:4" x14ac:dyDescent="0.15">
      <c r="A35" t="s">
        <v>29720</v>
      </c>
      <c r="B35" s="1" t="s">
        <v>29721</v>
      </c>
      <c r="C35" s="1" t="s">
        <v>29722</v>
      </c>
      <c r="D35" t="s">
        <v>6</v>
      </c>
    </row>
    <row r="36" spans="1:4" x14ac:dyDescent="0.15">
      <c r="A36" t="s">
        <v>29723</v>
      </c>
      <c r="B36" s="1" t="s">
        <v>29724</v>
      </c>
      <c r="C36" s="1" t="s">
        <v>29725</v>
      </c>
      <c r="D36" t="s">
        <v>6</v>
      </c>
    </row>
    <row r="37" spans="1:4" x14ac:dyDescent="0.15">
      <c r="A37" t="s">
        <v>29726</v>
      </c>
      <c r="B37" s="1" t="s">
        <v>29727</v>
      </c>
      <c r="C37" s="1" t="s">
        <v>29728</v>
      </c>
      <c r="D37" t="s">
        <v>6</v>
      </c>
    </row>
    <row r="38" spans="1:4" x14ac:dyDescent="0.15">
      <c r="A38" t="s">
        <v>16319</v>
      </c>
      <c r="B38" s="1" t="s">
        <v>29729</v>
      </c>
      <c r="C38" s="1" t="s">
        <v>29730</v>
      </c>
      <c r="D38" t="s">
        <v>6</v>
      </c>
    </row>
    <row r="39" spans="1:4" x14ac:dyDescent="0.15">
      <c r="A39" t="s">
        <v>11320</v>
      </c>
      <c r="B39" s="1" t="s">
        <v>29731</v>
      </c>
      <c r="C39" s="1" t="s">
        <v>29732</v>
      </c>
      <c r="D39" t="s">
        <v>6</v>
      </c>
    </row>
    <row r="40" spans="1:4" x14ac:dyDescent="0.15">
      <c r="A40" t="s">
        <v>22309</v>
      </c>
      <c r="B40" s="1" t="s">
        <v>29733</v>
      </c>
      <c r="C40" s="1" t="s">
        <v>29734</v>
      </c>
      <c r="D40" t="s">
        <v>6</v>
      </c>
    </row>
    <row r="41" spans="1:4" x14ac:dyDescent="0.15">
      <c r="A41" t="s">
        <v>1250</v>
      </c>
      <c r="B41" s="1" t="s">
        <v>29735</v>
      </c>
      <c r="C41" s="1" t="s">
        <v>29736</v>
      </c>
      <c r="D41" t="s">
        <v>6</v>
      </c>
    </row>
    <row r="42" spans="1:4" x14ac:dyDescent="0.15">
      <c r="A42" t="s">
        <v>29737</v>
      </c>
      <c r="B42" s="1" t="s">
        <v>29738</v>
      </c>
      <c r="C42" s="1" t="s">
        <v>29739</v>
      </c>
      <c r="D42" t="s">
        <v>6</v>
      </c>
    </row>
    <row r="43" spans="1:4" x14ac:dyDescent="0.15">
      <c r="A43" t="s">
        <v>15451</v>
      </c>
      <c r="B43" s="1" t="s">
        <v>29740</v>
      </c>
      <c r="C43" s="1" t="s">
        <v>29741</v>
      </c>
      <c r="D43" t="s">
        <v>6</v>
      </c>
    </row>
    <row r="44" spans="1:4" x14ac:dyDescent="0.15">
      <c r="A44" t="s">
        <v>29742</v>
      </c>
      <c r="B44" s="1" t="s">
        <v>29743</v>
      </c>
      <c r="C44" s="1" t="s">
        <v>29744</v>
      </c>
      <c r="D44" t="s">
        <v>6</v>
      </c>
    </row>
    <row r="45" spans="1:4" x14ac:dyDescent="0.15">
      <c r="A45" t="s">
        <v>15685</v>
      </c>
      <c r="B45" s="1" t="s">
        <v>29745</v>
      </c>
      <c r="C45" s="1" t="s">
        <v>29746</v>
      </c>
      <c r="D45" t="s">
        <v>6</v>
      </c>
    </row>
    <row r="46" spans="1:4" x14ac:dyDescent="0.15">
      <c r="A46" t="s">
        <v>10166</v>
      </c>
      <c r="B46" s="1" t="s">
        <v>29747</v>
      </c>
      <c r="C46" s="1" t="s">
        <v>29748</v>
      </c>
      <c r="D46" t="s">
        <v>6</v>
      </c>
    </row>
    <row r="47" spans="1:4" x14ac:dyDescent="0.15">
      <c r="A47" t="s">
        <v>29749</v>
      </c>
      <c r="B47" s="1" t="s">
        <v>29750</v>
      </c>
      <c r="C47" s="1" t="s">
        <v>29751</v>
      </c>
      <c r="D47" t="s">
        <v>6</v>
      </c>
    </row>
    <row r="48" spans="1:4" x14ac:dyDescent="0.15">
      <c r="A48" t="s">
        <v>25424</v>
      </c>
      <c r="B48" s="1" t="s">
        <v>29752</v>
      </c>
      <c r="C48" s="1" t="s">
        <v>29753</v>
      </c>
      <c r="D48" t="s">
        <v>6</v>
      </c>
    </row>
    <row r="49" spans="1:4" x14ac:dyDescent="0.15">
      <c r="A49" t="s">
        <v>29754</v>
      </c>
      <c r="B49" s="1" t="s">
        <v>29755</v>
      </c>
      <c r="C49" s="1" t="s">
        <v>29756</v>
      </c>
      <c r="D49" t="s">
        <v>6</v>
      </c>
    </row>
    <row r="50" spans="1:4" x14ac:dyDescent="0.15">
      <c r="A50" t="s">
        <v>29757</v>
      </c>
      <c r="B50" s="1" t="s">
        <v>29758</v>
      </c>
      <c r="C50" s="1" t="s">
        <v>29759</v>
      </c>
      <c r="D50" t="s">
        <v>6</v>
      </c>
    </row>
    <row r="51" spans="1:4" x14ac:dyDescent="0.15">
      <c r="A51" t="s">
        <v>5430</v>
      </c>
      <c r="B51" s="1" t="s">
        <v>29760</v>
      </c>
      <c r="C51" s="1" t="s">
        <v>29761</v>
      </c>
      <c r="D51" t="s">
        <v>6</v>
      </c>
    </row>
    <row r="52" spans="1:4" x14ac:dyDescent="0.15">
      <c r="A52" t="s">
        <v>20992</v>
      </c>
      <c r="B52" s="1" t="s">
        <v>29762</v>
      </c>
      <c r="C52" s="1" t="s">
        <v>29763</v>
      </c>
      <c r="D52" t="s">
        <v>6</v>
      </c>
    </row>
    <row r="53" spans="1:4" x14ac:dyDescent="0.15">
      <c r="A53" t="s">
        <v>7872</v>
      </c>
      <c r="B53" s="1" t="s">
        <v>29764</v>
      </c>
      <c r="C53" s="1" t="s">
        <v>29765</v>
      </c>
      <c r="D53" t="s">
        <v>6</v>
      </c>
    </row>
    <row r="54" spans="1:4" x14ac:dyDescent="0.15">
      <c r="A54" t="s">
        <v>19660</v>
      </c>
      <c r="B54" s="1" t="s">
        <v>29766</v>
      </c>
      <c r="C54" s="1" t="s">
        <v>29767</v>
      </c>
      <c r="D54" t="s">
        <v>6</v>
      </c>
    </row>
    <row r="55" spans="1:4" x14ac:dyDescent="0.15">
      <c r="A55" t="s">
        <v>15784</v>
      </c>
      <c r="B55" s="1" t="s">
        <v>29768</v>
      </c>
      <c r="C55" s="1" t="s">
        <v>29769</v>
      </c>
      <c r="D55" t="s">
        <v>6</v>
      </c>
    </row>
    <row r="56" spans="1:4" x14ac:dyDescent="0.15">
      <c r="A56" t="s">
        <v>29770</v>
      </c>
      <c r="B56" s="1" t="s">
        <v>29771</v>
      </c>
      <c r="C56" s="1" t="s">
        <v>29772</v>
      </c>
      <c r="D56" t="s">
        <v>6</v>
      </c>
    </row>
    <row r="57" spans="1:4" x14ac:dyDescent="0.15">
      <c r="A57" t="s">
        <v>26712</v>
      </c>
      <c r="B57" s="1" t="s">
        <v>29773</v>
      </c>
      <c r="C57" s="1" t="s">
        <v>29774</v>
      </c>
      <c r="D57" t="s">
        <v>6</v>
      </c>
    </row>
    <row r="58" spans="1:4" x14ac:dyDescent="0.15">
      <c r="A58" t="s">
        <v>29775</v>
      </c>
      <c r="B58" s="1" t="s">
        <v>29776</v>
      </c>
      <c r="C58" s="1" t="s">
        <v>29777</v>
      </c>
      <c r="D58" t="s">
        <v>6</v>
      </c>
    </row>
    <row r="59" spans="1:4" x14ac:dyDescent="0.15">
      <c r="A59" t="s">
        <v>26685</v>
      </c>
      <c r="B59" s="1" t="s">
        <v>29778</v>
      </c>
      <c r="C59" s="1" t="s">
        <v>29779</v>
      </c>
      <c r="D59" t="s">
        <v>6</v>
      </c>
    </row>
    <row r="60" spans="1:4" x14ac:dyDescent="0.15">
      <c r="A60" t="s">
        <v>29780</v>
      </c>
      <c r="B60" s="1" t="s">
        <v>29781</v>
      </c>
      <c r="C60" s="1" t="s">
        <v>29782</v>
      </c>
      <c r="D60" t="s">
        <v>6</v>
      </c>
    </row>
    <row r="61" spans="1:4" x14ac:dyDescent="0.15">
      <c r="A61" t="s">
        <v>3785</v>
      </c>
      <c r="B61" s="1" t="s">
        <v>29783</v>
      </c>
      <c r="C61" s="1" t="s">
        <v>29784</v>
      </c>
      <c r="D61" t="s">
        <v>6</v>
      </c>
    </row>
    <row r="62" spans="1:4" x14ac:dyDescent="0.15">
      <c r="A62" t="s">
        <v>18337</v>
      </c>
      <c r="B62" s="1" t="s">
        <v>29785</v>
      </c>
      <c r="C62" s="1" t="s">
        <v>29786</v>
      </c>
      <c r="D62" t="s">
        <v>6</v>
      </c>
    </row>
    <row r="63" spans="1:4" x14ac:dyDescent="0.15">
      <c r="A63" t="s">
        <v>14851</v>
      </c>
      <c r="B63" s="1" t="s">
        <v>29787</v>
      </c>
      <c r="C63" s="1" t="s">
        <v>29788</v>
      </c>
      <c r="D63" t="s">
        <v>6</v>
      </c>
    </row>
    <row r="64" spans="1:4" x14ac:dyDescent="0.15">
      <c r="A64" t="s">
        <v>1943</v>
      </c>
      <c r="B64" s="1" t="s">
        <v>29789</v>
      </c>
      <c r="C64" s="1" t="s">
        <v>29790</v>
      </c>
      <c r="D64" t="s">
        <v>6</v>
      </c>
    </row>
    <row r="65" spans="1:4" x14ac:dyDescent="0.15">
      <c r="A65" t="s">
        <v>29791</v>
      </c>
      <c r="B65" s="1" t="s">
        <v>29792</v>
      </c>
      <c r="C65" s="1" t="s">
        <v>29793</v>
      </c>
      <c r="D65" t="s">
        <v>6</v>
      </c>
    </row>
    <row r="66" spans="1:4" x14ac:dyDescent="0.15">
      <c r="A66" t="s">
        <v>11806</v>
      </c>
      <c r="B66" s="1" t="s">
        <v>29794</v>
      </c>
      <c r="C66" s="1" t="s">
        <v>29795</v>
      </c>
      <c r="D66" t="s">
        <v>6</v>
      </c>
    </row>
    <row r="67" spans="1:4" x14ac:dyDescent="0.15">
      <c r="A67" t="s">
        <v>29796</v>
      </c>
      <c r="B67" s="1" t="s">
        <v>29797</v>
      </c>
      <c r="C67" s="1" t="s">
        <v>29798</v>
      </c>
      <c r="D67" t="s">
        <v>6</v>
      </c>
    </row>
    <row r="68" spans="1:4" x14ac:dyDescent="0.15">
      <c r="A68" t="s">
        <v>16200</v>
      </c>
      <c r="B68" s="1" t="s">
        <v>29799</v>
      </c>
      <c r="C68" s="1" t="s">
        <v>29800</v>
      </c>
      <c r="D68" t="s">
        <v>6</v>
      </c>
    </row>
    <row r="69" spans="1:4" x14ac:dyDescent="0.15">
      <c r="A69" t="s">
        <v>15957</v>
      </c>
      <c r="B69" s="1" t="s">
        <v>29801</v>
      </c>
      <c r="C69" s="1" t="s">
        <v>29802</v>
      </c>
      <c r="D69" t="s">
        <v>6</v>
      </c>
    </row>
    <row r="70" spans="1:4" x14ac:dyDescent="0.15">
      <c r="A70" t="s">
        <v>9462</v>
      </c>
      <c r="B70" s="1" t="s">
        <v>29803</v>
      </c>
      <c r="C70" s="1" t="s">
        <v>29804</v>
      </c>
      <c r="D70" t="s">
        <v>6</v>
      </c>
    </row>
    <row r="71" spans="1:4" x14ac:dyDescent="0.15">
      <c r="A71" t="s">
        <v>8890</v>
      </c>
      <c r="B71" s="1" t="s">
        <v>29805</v>
      </c>
      <c r="C71" s="1" t="s">
        <v>29806</v>
      </c>
      <c r="D71" t="s">
        <v>6</v>
      </c>
    </row>
    <row r="72" spans="1:4" x14ac:dyDescent="0.15">
      <c r="A72" t="s">
        <v>2405</v>
      </c>
      <c r="B72" s="1" t="s">
        <v>29807</v>
      </c>
      <c r="C72" s="1" t="s">
        <v>29808</v>
      </c>
      <c r="D72" t="s">
        <v>6</v>
      </c>
    </row>
    <row r="73" spans="1:4" x14ac:dyDescent="0.15">
      <c r="A73" t="s">
        <v>11046</v>
      </c>
      <c r="B73" s="1" t="s">
        <v>29809</v>
      </c>
      <c r="C73" s="1" t="s">
        <v>29810</v>
      </c>
      <c r="D73" t="s">
        <v>6</v>
      </c>
    </row>
    <row r="74" spans="1:4" x14ac:dyDescent="0.15">
      <c r="A74" t="s">
        <v>11064</v>
      </c>
      <c r="B74" s="1" t="s">
        <v>29811</v>
      </c>
      <c r="C74" s="1" t="s">
        <v>29812</v>
      </c>
      <c r="D74" t="s">
        <v>6</v>
      </c>
    </row>
    <row r="75" spans="1:4" x14ac:dyDescent="0.15">
      <c r="A75" t="s">
        <v>10263</v>
      </c>
      <c r="B75" s="1" t="s">
        <v>29813</v>
      </c>
      <c r="C75" s="1" t="s">
        <v>29814</v>
      </c>
      <c r="D75" t="s">
        <v>6</v>
      </c>
    </row>
    <row r="76" spans="1:4" x14ac:dyDescent="0.15">
      <c r="A76" t="s">
        <v>9398</v>
      </c>
      <c r="B76" s="1" t="s">
        <v>29815</v>
      </c>
      <c r="C76" s="1" t="s">
        <v>29816</v>
      </c>
      <c r="D76" t="s">
        <v>6</v>
      </c>
    </row>
    <row r="77" spans="1:4" x14ac:dyDescent="0.15">
      <c r="A77" t="s">
        <v>29817</v>
      </c>
      <c r="B77" s="1" t="s">
        <v>29818</v>
      </c>
      <c r="C77" s="1" t="s">
        <v>29819</v>
      </c>
      <c r="D77" t="s">
        <v>6</v>
      </c>
    </row>
    <row r="78" spans="1:4" x14ac:dyDescent="0.15">
      <c r="A78" t="s">
        <v>9340</v>
      </c>
      <c r="B78" s="1" t="s">
        <v>29820</v>
      </c>
      <c r="C78" s="1" t="s">
        <v>29821</v>
      </c>
      <c r="D78" t="s">
        <v>6</v>
      </c>
    </row>
    <row r="79" spans="1:4" x14ac:dyDescent="0.15">
      <c r="A79" t="s">
        <v>29822</v>
      </c>
      <c r="B79" s="1" t="s">
        <v>29823</v>
      </c>
      <c r="C79" s="1" t="s">
        <v>29824</v>
      </c>
      <c r="D79" t="s">
        <v>6</v>
      </c>
    </row>
    <row r="80" spans="1:4" x14ac:dyDescent="0.15">
      <c r="A80" t="s">
        <v>29825</v>
      </c>
      <c r="B80" s="1" t="s">
        <v>29826</v>
      </c>
      <c r="C80" s="1" t="s">
        <v>29827</v>
      </c>
      <c r="D80" t="s">
        <v>6</v>
      </c>
    </row>
    <row r="81" spans="1:4" x14ac:dyDescent="0.15">
      <c r="A81" t="s">
        <v>29828</v>
      </c>
      <c r="B81" s="1" t="s">
        <v>29829</v>
      </c>
      <c r="C81" s="1" t="s">
        <v>29830</v>
      </c>
      <c r="D81" t="s">
        <v>6</v>
      </c>
    </row>
    <row r="82" spans="1:4" x14ac:dyDescent="0.15">
      <c r="A82" t="s">
        <v>29831</v>
      </c>
      <c r="B82" s="1" t="s">
        <v>29832</v>
      </c>
      <c r="C82" s="1" t="s">
        <v>29833</v>
      </c>
      <c r="D82" t="s">
        <v>6</v>
      </c>
    </row>
    <row r="83" spans="1:4" x14ac:dyDescent="0.15">
      <c r="A83" t="s">
        <v>9318</v>
      </c>
      <c r="B83" s="1" t="s">
        <v>29834</v>
      </c>
      <c r="C83" s="1" t="s">
        <v>29835</v>
      </c>
      <c r="D83" t="s">
        <v>6</v>
      </c>
    </row>
    <row r="84" spans="1:4" x14ac:dyDescent="0.15">
      <c r="A84" t="s">
        <v>1121</v>
      </c>
      <c r="B84" s="1" t="s">
        <v>29836</v>
      </c>
      <c r="C84" s="1" t="s">
        <v>29837</v>
      </c>
      <c r="D84" t="s">
        <v>6</v>
      </c>
    </row>
    <row r="85" spans="1:4" x14ac:dyDescent="0.15">
      <c r="A85" t="s">
        <v>16232</v>
      </c>
      <c r="B85" s="1" t="s">
        <v>29838</v>
      </c>
      <c r="C85" s="1" t="s">
        <v>29839</v>
      </c>
      <c r="D85" t="s">
        <v>6</v>
      </c>
    </row>
    <row r="86" spans="1:4" x14ac:dyDescent="0.15">
      <c r="A86" t="s">
        <v>25375</v>
      </c>
      <c r="B86" s="1" t="s">
        <v>29840</v>
      </c>
      <c r="C86" s="1" t="s">
        <v>29841</v>
      </c>
      <c r="D86" t="s">
        <v>6</v>
      </c>
    </row>
    <row r="87" spans="1:4" x14ac:dyDescent="0.15">
      <c r="A87" t="s">
        <v>9998</v>
      </c>
      <c r="B87" s="1" t="s">
        <v>29842</v>
      </c>
      <c r="C87" s="1" t="s">
        <v>29843</v>
      </c>
      <c r="D87" t="s">
        <v>6</v>
      </c>
    </row>
    <row r="88" spans="1:4" x14ac:dyDescent="0.15">
      <c r="A88" t="s">
        <v>3036</v>
      </c>
      <c r="B88" s="1" t="s">
        <v>29844</v>
      </c>
      <c r="C88" s="1" t="s">
        <v>29845</v>
      </c>
      <c r="D88" t="s">
        <v>6</v>
      </c>
    </row>
    <row r="89" spans="1:4" x14ac:dyDescent="0.15">
      <c r="A89" t="s">
        <v>29846</v>
      </c>
      <c r="B89" s="1" t="s">
        <v>29847</v>
      </c>
      <c r="C89" s="1" t="s">
        <v>29848</v>
      </c>
      <c r="D89" t="s">
        <v>6</v>
      </c>
    </row>
    <row r="90" spans="1:4" x14ac:dyDescent="0.15">
      <c r="A90" t="s">
        <v>10702</v>
      </c>
      <c r="B90" s="1" t="s">
        <v>29849</v>
      </c>
      <c r="C90" s="1" t="s">
        <v>29850</v>
      </c>
      <c r="D90" t="s">
        <v>6</v>
      </c>
    </row>
    <row r="91" spans="1:4" x14ac:dyDescent="0.15">
      <c r="A91" t="s">
        <v>29851</v>
      </c>
      <c r="B91" s="1" t="s">
        <v>29852</v>
      </c>
      <c r="C91" s="1" t="s">
        <v>29853</v>
      </c>
      <c r="D91" t="s">
        <v>6</v>
      </c>
    </row>
    <row r="92" spans="1:4" x14ac:dyDescent="0.15">
      <c r="A92" t="s">
        <v>29854</v>
      </c>
      <c r="B92" s="1" t="s">
        <v>29855</v>
      </c>
      <c r="C92" s="1" t="s">
        <v>29856</v>
      </c>
      <c r="D92" t="s">
        <v>6</v>
      </c>
    </row>
    <row r="93" spans="1:4" x14ac:dyDescent="0.15">
      <c r="A93" t="s">
        <v>27083</v>
      </c>
      <c r="B93" s="1" t="s">
        <v>29857</v>
      </c>
      <c r="C93" s="1" t="s">
        <v>29858</v>
      </c>
      <c r="D93" t="s">
        <v>6</v>
      </c>
    </row>
    <row r="94" spans="1:4" x14ac:dyDescent="0.15">
      <c r="A94" t="s">
        <v>1301</v>
      </c>
      <c r="B94" s="1" t="s">
        <v>29859</v>
      </c>
      <c r="C94" s="1" t="s">
        <v>29860</v>
      </c>
      <c r="D94" t="s">
        <v>6</v>
      </c>
    </row>
    <row r="95" spans="1:4" x14ac:dyDescent="0.15">
      <c r="A95" t="s">
        <v>24574</v>
      </c>
      <c r="B95" s="1" t="s">
        <v>29861</v>
      </c>
      <c r="C95" s="1" t="s">
        <v>29862</v>
      </c>
      <c r="D95" t="s">
        <v>6</v>
      </c>
    </row>
    <row r="96" spans="1:4" x14ac:dyDescent="0.15">
      <c r="A96" t="s">
        <v>18112</v>
      </c>
      <c r="B96" s="1" t="s">
        <v>29863</v>
      </c>
      <c r="C96" s="1" t="s">
        <v>29864</v>
      </c>
      <c r="D96" t="s">
        <v>6</v>
      </c>
    </row>
    <row r="97" spans="1:4" x14ac:dyDescent="0.15">
      <c r="A97" t="s">
        <v>29865</v>
      </c>
      <c r="B97" s="1" t="s">
        <v>29866</v>
      </c>
      <c r="C97" s="1" t="s">
        <v>29867</v>
      </c>
      <c r="D97" t="s">
        <v>6</v>
      </c>
    </row>
    <row r="98" spans="1:4" x14ac:dyDescent="0.15">
      <c r="A98" t="s">
        <v>22216</v>
      </c>
      <c r="B98" s="1" t="s">
        <v>29868</v>
      </c>
      <c r="C98" s="1" t="s">
        <v>29869</v>
      </c>
      <c r="D98" t="s">
        <v>6</v>
      </c>
    </row>
    <row r="99" spans="1:4" x14ac:dyDescent="0.15">
      <c r="A99" t="s">
        <v>29870</v>
      </c>
      <c r="B99" s="1" t="s">
        <v>29871</v>
      </c>
      <c r="C99" s="1" t="s">
        <v>29872</v>
      </c>
      <c r="D99" t="s">
        <v>6</v>
      </c>
    </row>
    <row r="100" spans="1:4" x14ac:dyDescent="0.15">
      <c r="A100" t="s">
        <v>20922</v>
      </c>
      <c r="B100" s="1" t="s">
        <v>29873</v>
      </c>
      <c r="C100" s="1" t="s">
        <v>29874</v>
      </c>
      <c r="D100" t="s">
        <v>6</v>
      </c>
    </row>
    <row r="101" spans="1:4" x14ac:dyDescent="0.15">
      <c r="A101" t="s">
        <v>29875</v>
      </c>
      <c r="B101" s="1" t="s">
        <v>29876</v>
      </c>
      <c r="C101" s="1" t="s">
        <v>29877</v>
      </c>
      <c r="D101" t="s">
        <v>6</v>
      </c>
    </row>
    <row r="102" spans="1:4" x14ac:dyDescent="0.15">
      <c r="A102" t="s">
        <v>15275</v>
      </c>
      <c r="B102" s="1" t="s">
        <v>29878</v>
      </c>
      <c r="C102" s="1" t="s">
        <v>29879</v>
      </c>
      <c r="D102" t="s">
        <v>6</v>
      </c>
    </row>
    <row r="103" spans="1:4" x14ac:dyDescent="0.15">
      <c r="A103" t="s">
        <v>29880</v>
      </c>
      <c r="B103" s="1" t="s">
        <v>29881</v>
      </c>
      <c r="C103" s="1" t="s">
        <v>29882</v>
      </c>
      <c r="D103" t="s">
        <v>6</v>
      </c>
    </row>
    <row r="104" spans="1:4" x14ac:dyDescent="0.15">
      <c r="A104" t="s">
        <v>29883</v>
      </c>
      <c r="B104" s="1" t="s">
        <v>29884</v>
      </c>
      <c r="C104" s="1" t="s">
        <v>29885</v>
      </c>
      <c r="D104" t="s">
        <v>6</v>
      </c>
    </row>
    <row r="105" spans="1:4" x14ac:dyDescent="0.15">
      <c r="A105" t="s">
        <v>18351</v>
      </c>
      <c r="B105" s="1" t="s">
        <v>29886</v>
      </c>
      <c r="C105" s="1" t="s">
        <v>29887</v>
      </c>
      <c r="D105" t="s">
        <v>6</v>
      </c>
    </row>
    <row r="106" spans="1:4" x14ac:dyDescent="0.15">
      <c r="A106" t="s">
        <v>29888</v>
      </c>
      <c r="B106" s="1" t="s">
        <v>29889</v>
      </c>
      <c r="C106" s="1" t="s">
        <v>29890</v>
      </c>
      <c r="D106" t="s">
        <v>6</v>
      </c>
    </row>
    <row r="107" spans="1:4" x14ac:dyDescent="0.15">
      <c r="A107" t="s">
        <v>25244</v>
      </c>
      <c r="B107" s="1" t="s">
        <v>29891</v>
      </c>
      <c r="C107" s="1" t="s">
        <v>29892</v>
      </c>
      <c r="D107" t="s">
        <v>6</v>
      </c>
    </row>
    <row r="108" spans="1:4" x14ac:dyDescent="0.15">
      <c r="A108" t="s">
        <v>29893</v>
      </c>
      <c r="B108" s="1" t="s">
        <v>29894</v>
      </c>
      <c r="C108" s="1" t="s">
        <v>29895</v>
      </c>
      <c r="D108" t="s">
        <v>6</v>
      </c>
    </row>
    <row r="109" spans="1:4" x14ac:dyDescent="0.15">
      <c r="A109" t="s">
        <v>11126</v>
      </c>
      <c r="B109" s="1" t="s">
        <v>29896</v>
      </c>
      <c r="C109" s="1" t="s">
        <v>29897</v>
      </c>
      <c r="D109" t="s">
        <v>6</v>
      </c>
    </row>
    <row r="110" spans="1:4" x14ac:dyDescent="0.15">
      <c r="A110" t="s">
        <v>15599</v>
      </c>
      <c r="B110" s="1" t="s">
        <v>29898</v>
      </c>
      <c r="C110" s="1" t="s">
        <v>29899</v>
      </c>
      <c r="D110" t="s">
        <v>6</v>
      </c>
    </row>
    <row r="111" spans="1:4" x14ac:dyDescent="0.15">
      <c r="A111" t="s">
        <v>29900</v>
      </c>
      <c r="B111" s="1" t="s">
        <v>29901</v>
      </c>
      <c r="C111" s="1" t="s">
        <v>29902</v>
      </c>
      <c r="D111" t="s">
        <v>6</v>
      </c>
    </row>
    <row r="112" spans="1:4" x14ac:dyDescent="0.15">
      <c r="A112" t="s">
        <v>28361</v>
      </c>
      <c r="B112" s="1" t="s">
        <v>29903</v>
      </c>
      <c r="C112" s="1" t="s">
        <v>29904</v>
      </c>
      <c r="D112" t="s">
        <v>6</v>
      </c>
    </row>
    <row r="113" spans="1:4" x14ac:dyDescent="0.15">
      <c r="A113" t="s">
        <v>491</v>
      </c>
      <c r="B113" s="1" t="s">
        <v>29905</v>
      </c>
      <c r="C113" s="1" t="s">
        <v>29906</v>
      </c>
      <c r="D113" t="s">
        <v>6</v>
      </c>
    </row>
    <row r="114" spans="1:4" x14ac:dyDescent="0.15">
      <c r="A114" t="s">
        <v>24053</v>
      </c>
      <c r="B114" s="1" t="s">
        <v>29907</v>
      </c>
      <c r="C114" s="1" t="s">
        <v>29908</v>
      </c>
      <c r="D114" t="s">
        <v>6</v>
      </c>
    </row>
    <row r="115" spans="1:4" x14ac:dyDescent="0.15">
      <c r="A115" t="s">
        <v>28105</v>
      </c>
      <c r="B115" s="1" t="s">
        <v>29909</v>
      </c>
      <c r="C115" s="1" t="s">
        <v>29910</v>
      </c>
      <c r="D115" t="s">
        <v>6</v>
      </c>
    </row>
    <row r="116" spans="1:4" x14ac:dyDescent="0.15">
      <c r="A116" t="s">
        <v>22616</v>
      </c>
      <c r="B116" s="1" t="s">
        <v>29911</v>
      </c>
      <c r="C116" s="1" t="s">
        <v>29912</v>
      </c>
      <c r="D116" t="s">
        <v>6</v>
      </c>
    </row>
    <row r="117" spans="1:4" x14ac:dyDescent="0.15">
      <c r="A117" t="s">
        <v>2953</v>
      </c>
      <c r="B117" s="1" t="s">
        <v>29913</v>
      </c>
      <c r="C117" s="1" t="s">
        <v>29914</v>
      </c>
      <c r="D117" t="s">
        <v>6</v>
      </c>
    </row>
    <row r="118" spans="1:4" x14ac:dyDescent="0.15">
      <c r="A118" t="s">
        <v>18167</v>
      </c>
      <c r="B118" s="1" t="s">
        <v>29915</v>
      </c>
      <c r="C118" s="1" t="s">
        <v>29916</v>
      </c>
      <c r="D118" t="s">
        <v>6</v>
      </c>
    </row>
    <row r="119" spans="1:4" x14ac:dyDescent="0.15">
      <c r="A119" t="s">
        <v>14756</v>
      </c>
      <c r="B119" s="1" t="s">
        <v>29917</v>
      </c>
      <c r="C119" s="1" t="s">
        <v>29918</v>
      </c>
      <c r="D119" t="s">
        <v>6</v>
      </c>
    </row>
    <row r="120" spans="1:4" x14ac:dyDescent="0.15">
      <c r="A120" t="s">
        <v>15367</v>
      </c>
      <c r="B120" s="1" t="s">
        <v>29919</v>
      </c>
      <c r="C120" s="1" t="s">
        <v>29920</v>
      </c>
      <c r="D120" t="s">
        <v>6</v>
      </c>
    </row>
    <row r="121" spans="1:4" x14ac:dyDescent="0.15">
      <c r="A121" t="s">
        <v>16194</v>
      </c>
      <c r="B121" s="1" t="s">
        <v>29921</v>
      </c>
      <c r="C121" s="1" t="s">
        <v>29922</v>
      </c>
      <c r="D121" t="s">
        <v>6</v>
      </c>
    </row>
    <row r="122" spans="1:4" x14ac:dyDescent="0.15">
      <c r="A122" t="s">
        <v>28206</v>
      </c>
      <c r="B122" s="1" t="s">
        <v>29923</v>
      </c>
      <c r="C122" s="1" t="s">
        <v>29924</v>
      </c>
      <c r="D122" t="s">
        <v>6</v>
      </c>
    </row>
    <row r="123" spans="1:4" x14ac:dyDescent="0.15">
      <c r="A123" t="s">
        <v>1697</v>
      </c>
      <c r="B123" s="1" t="s">
        <v>29925</v>
      </c>
      <c r="C123" s="1" t="s">
        <v>29926</v>
      </c>
      <c r="D123" t="s">
        <v>6</v>
      </c>
    </row>
    <row r="124" spans="1:4" x14ac:dyDescent="0.15">
      <c r="A124" t="s">
        <v>16911</v>
      </c>
      <c r="B124" s="1" t="s">
        <v>29927</v>
      </c>
      <c r="C124" s="1" t="s">
        <v>29928</v>
      </c>
      <c r="D124" t="s">
        <v>6</v>
      </c>
    </row>
    <row r="125" spans="1:4" x14ac:dyDescent="0.15">
      <c r="A125" t="s">
        <v>27032</v>
      </c>
      <c r="B125" s="1" t="s">
        <v>29929</v>
      </c>
      <c r="C125" s="1" t="s">
        <v>29930</v>
      </c>
      <c r="D125" t="s">
        <v>6</v>
      </c>
    </row>
    <row r="126" spans="1:4" x14ac:dyDescent="0.15">
      <c r="A126" t="s">
        <v>29931</v>
      </c>
      <c r="B126" s="1" t="s">
        <v>29932</v>
      </c>
      <c r="C126" s="1" t="s">
        <v>29933</v>
      </c>
      <c r="D126" t="s">
        <v>6</v>
      </c>
    </row>
    <row r="127" spans="1:4" x14ac:dyDescent="0.15">
      <c r="A127" t="s">
        <v>29934</v>
      </c>
      <c r="B127" s="1" t="s">
        <v>29935</v>
      </c>
      <c r="C127" s="1" t="s">
        <v>29936</v>
      </c>
      <c r="D127" t="s">
        <v>6</v>
      </c>
    </row>
    <row r="128" spans="1:4" x14ac:dyDescent="0.15">
      <c r="A128" t="s">
        <v>29937</v>
      </c>
      <c r="B128" s="1" t="s">
        <v>29938</v>
      </c>
      <c r="C128" s="1" t="s">
        <v>29939</v>
      </c>
      <c r="D128" t="s">
        <v>6</v>
      </c>
    </row>
    <row r="129" spans="1:4" x14ac:dyDescent="0.15">
      <c r="A129" t="s">
        <v>10096</v>
      </c>
      <c r="B129" s="1" t="s">
        <v>29940</v>
      </c>
      <c r="C129" s="1" t="s">
        <v>29941</v>
      </c>
      <c r="D129" t="s">
        <v>6</v>
      </c>
    </row>
    <row r="130" spans="1:4" x14ac:dyDescent="0.15">
      <c r="A130" t="s">
        <v>19456</v>
      </c>
      <c r="B130" s="1" t="s">
        <v>29942</v>
      </c>
      <c r="C130" s="1" t="s">
        <v>29943</v>
      </c>
      <c r="D130" t="s">
        <v>6</v>
      </c>
    </row>
    <row r="131" spans="1:4" x14ac:dyDescent="0.15">
      <c r="A131" t="s">
        <v>19603</v>
      </c>
      <c r="B131" s="1" t="s">
        <v>29944</v>
      </c>
      <c r="C131" s="1" t="s">
        <v>29945</v>
      </c>
      <c r="D131" t="s">
        <v>6</v>
      </c>
    </row>
    <row r="132" spans="1:4" x14ac:dyDescent="0.15">
      <c r="A132" t="s">
        <v>10970</v>
      </c>
      <c r="B132" s="1" t="s">
        <v>29946</v>
      </c>
      <c r="C132" s="1" t="s">
        <v>29947</v>
      </c>
      <c r="D132" t="s">
        <v>6</v>
      </c>
    </row>
    <row r="133" spans="1:4" x14ac:dyDescent="0.15">
      <c r="A133" t="s">
        <v>1453</v>
      </c>
      <c r="B133" s="1" t="s">
        <v>29948</v>
      </c>
      <c r="C133" s="1" t="s">
        <v>29949</v>
      </c>
      <c r="D133" t="s">
        <v>6</v>
      </c>
    </row>
    <row r="134" spans="1:4" x14ac:dyDescent="0.15">
      <c r="A134" t="s">
        <v>5878</v>
      </c>
      <c r="B134" s="1" t="s">
        <v>29950</v>
      </c>
      <c r="C134" s="1" t="s">
        <v>29951</v>
      </c>
      <c r="D134" t="s">
        <v>6</v>
      </c>
    </row>
    <row r="135" spans="1:4" x14ac:dyDescent="0.15">
      <c r="A135" t="s">
        <v>18559</v>
      </c>
      <c r="B135" s="1" t="s">
        <v>29952</v>
      </c>
      <c r="C135" s="1" t="s">
        <v>29953</v>
      </c>
      <c r="D135" t="s">
        <v>6</v>
      </c>
    </row>
    <row r="136" spans="1:4" x14ac:dyDescent="0.15">
      <c r="A136" t="s">
        <v>20133</v>
      </c>
      <c r="B136" s="1" t="s">
        <v>29954</v>
      </c>
      <c r="C136" s="1" t="s">
        <v>29955</v>
      </c>
      <c r="D136" t="s">
        <v>6</v>
      </c>
    </row>
    <row r="137" spans="1:4" x14ac:dyDescent="0.15">
      <c r="A137" t="s">
        <v>29956</v>
      </c>
      <c r="B137" s="1" t="s">
        <v>29957</v>
      </c>
      <c r="C137" s="1" t="s">
        <v>29958</v>
      </c>
      <c r="D137" t="s">
        <v>6</v>
      </c>
    </row>
    <row r="138" spans="1:4" x14ac:dyDescent="0.15">
      <c r="A138" t="s">
        <v>29959</v>
      </c>
      <c r="B138" s="1" t="s">
        <v>29960</v>
      </c>
      <c r="C138" s="1" t="s">
        <v>29961</v>
      </c>
      <c r="D138" t="s">
        <v>6</v>
      </c>
    </row>
    <row r="139" spans="1:4" x14ac:dyDescent="0.15">
      <c r="A139" t="s">
        <v>25359</v>
      </c>
      <c r="B139" s="1" t="s">
        <v>29962</v>
      </c>
      <c r="C139" s="1" t="s">
        <v>29963</v>
      </c>
      <c r="D139" t="s">
        <v>6</v>
      </c>
    </row>
    <row r="140" spans="1:4" x14ac:dyDescent="0.15">
      <c r="A140" t="s">
        <v>21979</v>
      </c>
      <c r="B140" s="1" t="s">
        <v>29964</v>
      </c>
      <c r="C140" s="1" t="s">
        <v>29965</v>
      </c>
      <c r="D140" t="s">
        <v>6</v>
      </c>
    </row>
    <row r="141" spans="1:4" x14ac:dyDescent="0.15">
      <c r="A141" t="s">
        <v>29966</v>
      </c>
      <c r="B141" s="1" t="s">
        <v>29967</v>
      </c>
      <c r="C141" s="1" t="s">
        <v>29968</v>
      </c>
      <c r="D141" t="s">
        <v>6</v>
      </c>
    </row>
    <row r="142" spans="1:4" x14ac:dyDescent="0.15">
      <c r="A142" t="s">
        <v>29969</v>
      </c>
      <c r="B142" s="1" t="s">
        <v>29970</v>
      </c>
      <c r="C142" s="1" t="s">
        <v>29971</v>
      </c>
      <c r="D142" t="s">
        <v>6</v>
      </c>
    </row>
    <row r="143" spans="1:4" x14ac:dyDescent="0.15">
      <c r="A143" t="s">
        <v>16225</v>
      </c>
      <c r="B143" s="1" t="s">
        <v>29972</v>
      </c>
      <c r="C143" s="1" t="s">
        <v>29973</v>
      </c>
      <c r="D143" t="s">
        <v>6</v>
      </c>
    </row>
    <row r="144" spans="1:4" x14ac:dyDescent="0.15">
      <c r="A144" t="s">
        <v>29974</v>
      </c>
      <c r="B144" s="1" t="s">
        <v>29975</v>
      </c>
      <c r="C144" s="1" t="s">
        <v>29976</v>
      </c>
      <c r="D144" t="s">
        <v>6</v>
      </c>
    </row>
    <row r="145" spans="1:4" x14ac:dyDescent="0.15">
      <c r="A145" t="s">
        <v>11010</v>
      </c>
      <c r="B145" s="1" t="s">
        <v>29977</v>
      </c>
      <c r="C145" s="1" t="s">
        <v>29978</v>
      </c>
      <c r="D145" t="s">
        <v>6</v>
      </c>
    </row>
    <row r="146" spans="1:4" x14ac:dyDescent="0.15">
      <c r="A146" t="s">
        <v>1498</v>
      </c>
      <c r="B146" s="1" t="s">
        <v>29979</v>
      </c>
      <c r="C146" s="1" t="s">
        <v>29980</v>
      </c>
      <c r="D146" t="s">
        <v>6</v>
      </c>
    </row>
    <row r="147" spans="1:4" x14ac:dyDescent="0.15">
      <c r="A147" t="s">
        <v>10757</v>
      </c>
      <c r="B147" s="1" t="s">
        <v>29981</v>
      </c>
      <c r="C147" s="1" t="s">
        <v>29982</v>
      </c>
      <c r="D147" t="s">
        <v>6</v>
      </c>
    </row>
    <row r="148" spans="1:4" x14ac:dyDescent="0.15">
      <c r="A148" t="s">
        <v>29983</v>
      </c>
      <c r="B148" s="1" t="s">
        <v>29984</v>
      </c>
      <c r="C148" s="1" t="s">
        <v>29985</v>
      </c>
      <c r="D148" t="s">
        <v>6</v>
      </c>
    </row>
    <row r="149" spans="1:4" x14ac:dyDescent="0.15">
      <c r="A149" t="s">
        <v>15734</v>
      </c>
      <c r="B149" s="1" t="s">
        <v>29986</v>
      </c>
      <c r="C149" s="1" t="s">
        <v>29987</v>
      </c>
      <c r="D149" t="s">
        <v>6</v>
      </c>
    </row>
    <row r="150" spans="1:4" x14ac:dyDescent="0.15">
      <c r="A150" t="s">
        <v>17495</v>
      </c>
      <c r="B150" s="1" t="s">
        <v>29988</v>
      </c>
      <c r="C150" s="1" t="s">
        <v>29989</v>
      </c>
      <c r="D150" t="s">
        <v>6</v>
      </c>
    </row>
    <row r="151" spans="1:4" x14ac:dyDescent="0.15">
      <c r="A151" t="s">
        <v>8668</v>
      </c>
      <c r="B151" s="1" t="s">
        <v>29990</v>
      </c>
      <c r="C151" s="1" t="s">
        <v>29991</v>
      </c>
      <c r="D151" t="s">
        <v>6</v>
      </c>
    </row>
    <row r="152" spans="1:4" x14ac:dyDescent="0.15">
      <c r="A152" t="s">
        <v>29992</v>
      </c>
      <c r="B152" s="1" t="s">
        <v>29993</v>
      </c>
      <c r="C152" s="1" t="s">
        <v>29994</v>
      </c>
      <c r="D152" t="s">
        <v>6</v>
      </c>
    </row>
    <row r="153" spans="1:4" x14ac:dyDescent="0.15">
      <c r="A153" t="s">
        <v>29995</v>
      </c>
      <c r="B153" s="1" t="s">
        <v>29996</v>
      </c>
      <c r="C153" s="1" t="s">
        <v>29997</v>
      </c>
      <c r="D153" t="s">
        <v>6</v>
      </c>
    </row>
    <row r="154" spans="1:4" x14ac:dyDescent="0.15">
      <c r="A154" t="s">
        <v>9044</v>
      </c>
      <c r="B154" s="1" t="s">
        <v>29998</v>
      </c>
      <c r="C154" s="1" t="s">
        <v>29999</v>
      </c>
      <c r="D154" t="s">
        <v>6</v>
      </c>
    </row>
    <row r="155" spans="1:4" x14ac:dyDescent="0.15">
      <c r="A155" t="s">
        <v>30000</v>
      </c>
      <c r="B155" s="1" t="s">
        <v>30001</v>
      </c>
      <c r="C155" s="1" t="s">
        <v>30002</v>
      </c>
      <c r="D155" t="s">
        <v>6</v>
      </c>
    </row>
    <row r="156" spans="1:4" x14ac:dyDescent="0.15">
      <c r="A156" t="s">
        <v>30003</v>
      </c>
      <c r="B156" s="1" t="s">
        <v>30004</v>
      </c>
      <c r="C156" s="1" t="s">
        <v>30005</v>
      </c>
      <c r="D156" t="s">
        <v>6</v>
      </c>
    </row>
    <row r="157" spans="1:4" x14ac:dyDescent="0.15">
      <c r="A157" t="s">
        <v>16380</v>
      </c>
      <c r="B157" s="1" t="s">
        <v>30006</v>
      </c>
      <c r="C157" s="1" t="s">
        <v>30007</v>
      </c>
      <c r="D157" t="s">
        <v>6</v>
      </c>
    </row>
    <row r="158" spans="1:4" x14ac:dyDescent="0.15">
      <c r="A158" t="s">
        <v>776</v>
      </c>
      <c r="B158" s="1" t="s">
        <v>30008</v>
      </c>
      <c r="C158" s="1" t="s">
        <v>30009</v>
      </c>
      <c r="D158" t="s">
        <v>6</v>
      </c>
    </row>
    <row r="159" spans="1:4" x14ac:dyDescent="0.15">
      <c r="A159" t="s">
        <v>30010</v>
      </c>
      <c r="B159" s="1" t="s">
        <v>30011</v>
      </c>
      <c r="C159" s="1" t="s">
        <v>30012</v>
      </c>
      <c r="D159" t="s">
        <v>6</v>
      </c>
    </row>
    <row r="160" spans="1:4" x14ac:dyDescent="0.15">
      <c r="A160" t="s">
        <v>30013</v>
      </c>
      <c r="B160" s="1" t="s">
        <v>30014</v>
      </c>
      <c r="C160" s="1" t="s">
        <v>30015</v>
      </c>
      <c r="D160" t="s">
        <v>6</v>
      </c>
    </row>
    <row r="161" spans="1:4" x14ac:dyDescent="0.15">
      <c r="A161" t="s">
        <v>30016</v>
      </c>
      <c r="B161" s="1" t="s">
        <v>30017</v>
      </c>
      <c r="C161" s="1" t="s">
        <v>30018</v>
      </c>
      <c r="D161" t="s">
        <v>6</v>
      </c>
    </row>
    <row r="162" spans="1:4" x14ac:dyDescent="0.15">
      <c r="A162" t="s">
        <v>30019</v>
      </c>
      <c r="B162" s="1" t="s">
        <v>30020</v>
      </c>
      <c r="C162" s="1" t="s">
        <v>30021</v>
      </c>
      <c r="D162" t="s">
        <v>6</v>
      </c>
    </row>
    <row r="163" spans="1:4" x14ac:dyDescent="0.15">
      <c r="A163" t="s">
        <v>30022</v>
      </c>
      <c r="B163" s="1" t="s">
        <v>30023</v>
      </c>
      <c r="C163" s="1" t="s">
        <v>30024</v>
      </c>
      <c r="D163" t="s">
        <v>6</v>
      </c>
    </row>
    <row r="164" spans="1:4" x14ac:dyDescent="0.15">
      <c r="A164" t="s">
        <v>30025</v>
      </c>
      <c r="B164" s="1" t="s">
        <v>30026</v>
      </c>
      <c r="C164" s="1" t="s">
        <v>30027</v>
      </c>
      <c r="D164" t="s">
        <v>6</v>
      </c>
    </row>
    <row r="165" spans="1:4" x14ac:dyDescent="0.15">
      <c r="A165" t="s">
        <v>17895</v>
      </c>
      <c r="B165" s="1" t="s">
        <v>30028</v>
      </c>
      <c r="C165" s="1" t="s">
        <v>30029</v>
      </c>
      <c r="D165" t="s">
        <v>6</v>
      </c>
    </row>
    <row r="166" spans="1:4" x14ac:dyDescent="0.15">
      <c r="A166" t="s">
        <v>30030</v>
      </c>
      <c r="B166" s="1" t="s">
        <v>30031</v>
      </c>
      <c r="C166" s="1" t="s">
        <v>30032</v>
      </c>
      <c r="D166" t="s">
        <v>6</v>
      </c>
    </row>
    <row r="167" spans="1:4" x14ac:dyDescent="0.15">
      <c r="A167" t="s">
        <v>30033</v>
      </c>
      <c r="B167" s="1" t="s">
        <v>30034</v>
      </c>
      <c r="C167" s="1" t="s">
        <v>30035</v>
      </c>
      <c r="D167" t="s">
        <v>6</v>
      </c>
    </row>
    <row r="168" spans="1:4" x14ac:dyDescent="0.15">
      <c r="A168" t="s">
        <v>30036</v>
      </c>
      <c r="B168" s="1" t="s">
        <v>30037</v>
      </c>
      <c r="C168" s="1" t="s">
        <v>30038</v>
      </c>
      <c r="D168" t="s">
        <v>6</v>
      </c>
    </row>
    <row r="169" spans="1:4" x14ac:dyDescent="0.15">
      <c r="A169" t="s">
        <v>30039</v>
      </c>
      <c r="B169" s="1" t="s">
        <v>30040</v>
      </c>
      <c r="C169" s="1" t="s">
        <v>30041</v>
      </c>
      <c r="D169" t="s">
        <v>6</v>
      </c>
    </row>
    <row r="170" spans="1:4" x14ac:dyDescent="0.15">
      <c r="A170" t="s">
        <v>515</v>
      </c>
      <c r="B170" s="1" t="s">
        <v>30042</v>
      </c>
      <c r="C170" s="1" t="s">
        <v>30043</v>
      </c>
      <c r="D170" t="s">
        <v>6</v>
      </c>
    </row>
    <row r="171" spans="1:4" x14ac:dyDescent="0.15">
      <c r="A171" t="s">
        <v>16346</v>
      </c>
      <c r="B171" s="1" t="s">
        <v>30044</v>
      </c>
      <c r="C171" s="1" t="s">
        <v>30045</v>
      </c>
      <c r="D171" t="s">
        <v>6</v>
      </c>
    </row>
    <row r="172" spans="1:4" x14ac:dyDescent="0.15">
      <c r="A172" t="s">
        <v>30046</v>
      </c>
      <c r="B172" s="1" t="s">
        <v>30047</v>
      </c>
      <c r="C172" s="1" t="s">
        <v>30048</v>
      </c>
      <c r="D172" t="s">
        <v>6</v>
      </c>
    </row>
    <row r="173" spans="1:4" x14ac:dyDescent="0.15">
      <c r="A173" t="s">
        <v>7003</v>
      </c>
      <c r="B173" s="1" t="s">
        <v>30049</v>
      </c>
      <c r="C173" s="1" t="s">
        <v>30050</v>
      </c>
      <c r="D173" t="s">
        <v>6</v>
      </c>
    </row>
    <row r="174" spans="1:4" x14ac:dyDescent="0.15">
      <c r="A174" t="s">
        <v>16974</v>
      </c>
      <c r="B174" s="1" t="s">
        <v>30051</v>
      </c>
      <c r="C174" s="1" t="s">
        <v>30052</v>
      </c>
      <c r="D174" t="s">
        <v>6</v>
      </c>
    </row>
    <row r="175" spans="1:4" x14ac:dyDescent="0.15">
      <c r="A175" t="s">
        <v>2118</v>
      </c>
      <c r="B175" s="1" t="s">
        <v>30053</v>
      </c>
      <c r="C175" s="1" t="s">
        <v>30054</v>
      </c>
      <c r="D175" t="s">
        <v>6</v>
      </c>
    </row>
    <row r="176" spans="1:4" x14ac:dyDescent="0.15">
      <c r="A176" t="s">
        <v>30055</v>
      </c>
      <c r="B176" s="1" t="s">
        <v>30056</v>
      </c>
      <c r="C176" s="1" t="s">
        <v>30057</v>
      </c>
      <c r="D176" t="s">
        <v>6</v>
      </c>
    </row>
    <row r="177" spans="1:4" x14ac:dyDescent="0.15">
      <c r="A177" t="s">
        <v>10014</v>
      </c>
      <c r="B177" s="1" t="s">
        <v>30058</v>
      </c>
      <c r="C177" s="1" t="s">
        <v>30059</v>
      </c>
      <c r="D177" t="s">
        <v>6</v>
      </c>
    </row>
    <row r="178" spans="1:4" x14ac:dyDescent="0.15">
      <c r="A178" t="s">
        <v>2552</v>
      </c>
      <c r="B178" s="1" t="s">
        <v>30060</v>
      </c>
      <c r="C178" s="1" t="s">
        <v>30061</v>
      </c>
      <c r="D178" t="s">
        <v>6</v>
      </c>
    </row>
    <row r="179" spans="1:4" x14ac:dyDescent="0.15">
      <c r="A179" t="s">
        <v>26156</v>
      </c>
      <c r="B179" s="1" t="s">
        <v>30062</v>
      </c>
      <c r="C179" s="1" t="s">
        <v>30063</v>
      </c>
      <c r="D179" t="s">
        <v>6</v>
      </c>
    </row>
    <row r="180" spans="1:4" x14ac:dyDescent="0.15">
      <c r="A180" t="s">
        <v>1229</v>
      </c>
      <c r="B180" s="1" t="s">
        <v>30064</v>
      </c>
      <c r="C180" s="1" t="s">
        <v>30065</v>
      </c>
      <c r="D180" t="s">
        <v>6</v>
      </c>
    </row>
    <row r="181" spans="1:4" x14ac:dyDescent="0.15">
      <c r="A181" t="s">
        <v>16447</v>
      </c>
      <c r="B181" s="1" t="s">
        <v>30066</v>
      </c>
      <c r="C181" s="1" t="s">
        <v>30067</v>
      </c>
      <c r="D181" t="s">
        <v>6</v>
      </c>
    </row>
    <row r="182" spans="1:4" x14ac:dyDescent="0.15">
      <c r="A182" t="s">
        <v>8546</v>
      </c>
      <c r="B182" s="1" t="s">
        <v>30068</v>
      </c>
      <c r="C182" s="1" t="s">
        <v>30069</v>
      </c>
      <c r="D182" t="s">
        <v>6</v>
      </c>
    </row>
    <row r="183" spans="1:4" x14ac:dyDescent="0.15">
      <c r="A183" t="s">
        <v>30070</v>
      </c>
      <c r="B183" s="1" t="s">
        <v>30071</v>
      </c>
      <c r="C183" s="1" t="s">
        <v>30072</v>
      </c>
      <c r="D183" t="s">
        <v>6</v>
      </c>
    </row>
    <row r="184" spans="1:4" x14ac:dyDescent="0.15">
      <c r="A184" t="s">
        <v>9600</v>
      </c>
      <c r="B184" s="1" t="s">
        <v>30073</v>
      </c>
      <c r="C184" s="1" t="s">
        <v>30074</v>
      </c>
      <c r="D184" t="s">
        <v>6</v>
      </c>
    </row>
    <row r="185" spans="1:4" x14ac:dyDescent="0.15">
      <c r="A185" t="s">
        <v>30075</v>
      </c>
      <c r="B185" s="1" t="s">
        <v>30076</v>
      </c>
      <c r="C185" s="1" t="s">
        <v>30077</v>
      </c>
      <c r="D185" t="s">
        <v>6</v>
      </c>
    </row>
    <row r="186" spans="1:4" x14ac:dyDescent="0.15">
      <c r="A186" t="s">
        <v>25652</v>
      </c>
      <c r="B186" s="1" t="s">
        <v>30078</v>
      </c>
      <c r="C186" s="1" t="s">
        <v>30079</v>
      </c>
      <c r="D186" t="s">
        <v>6</v>
      </c>
    </row>
    <row r="187" spans="1:4" x14ac:dyDescent="0.15">
      <c r="A187" t="s">
        <v>10342</v>
      </c>
      <c r="B187" s="1" t="s">
        <v>30080</v>
      </c>
      <c r="C187" s="1" t="s">
        <v>30081</v>
      </c>
      <c r="D187" t="s">
        <v>6</v>
      </c>
    </row>
    <row r="188" spans="1:4" x14ac:dyDescent="0.15">
      <c r="A188" t="s">
        <v>1450</v>
      </c>
      <c r="B188" s="1" t="s">
        <v>30082</v>
      </c>
      <c r="C188" s="1" t="s">
        <v>30083</v>
      </c>
      <c r="D188" t="s">
        <v>6</v>
      </c>
    </row>
    <row r="189" spans="1:4" x14ac:dyDescent="0.15">
      <c r="A189" t="s">
        <v>30084</v>
      </c>
      <c r="B189" s="1" t="s">
        <v>30085</v>
      </c>
      <c r="C189" s="1" t="s">
        <v>30086</v>
      </c>
      <c r="D189" t="s">
        <v>6</v>
      </c>
    </row>
    <row r="190" spans="1:4" x14ac:dyDescent="0.15">
      <c r="A190" t="s">
        <v>30087</v>
      </c>
      <c r="B190" s="1" t="s">
        <v>30088</v>
      </c>
      <c r="C190" s="1" t="s">
        <v>30089</v>
      </c>
      <c r="D190" t="s">
        <v>6</v>
      </c>
    </row>
    <row r="191" spans="1:4" x14ac:dyDescent="0.15">
      <c r="A191" t="s">
        <v>7755</v>
      </c>
      <c r="B191" s="1" t="s">
        <v>30090</v>
      </c>
      <c r="C191" s="1" t="s">
        <v>30091</v>
      </c>
      <c r="D191" t="s">
        <v>6</v>
      </c>
    </row>
    <row r="192" spans="1:4" x14ac:dyDescent="0.15">
      <c r="A192" t="s">
        <v>30092</v>
      </c>
      <c r="B192" s="1" t="s">
        <v>30093</v>
      </c>
      <c r="C192" s="1" t="s">
        <v>30094</v>
      </c>
      <c r="D192" t="s">
        <v>6</v>
      </c>
    </row>
    <row r="193" spans="1:4" x14ac:dyDescent="0.15">
      <c r="A193" t="s">
        <v>19549</v>
      </c>
      <c r="B193" s="1" t="s">
        <v>30095</v>
      </c>
      <c r="C193" s="1" t="s">
        <v>30096</v>
      </c>
      <c r="D193" t="s">
        <v>6</v>
      </c>
    </row>
    <row r="194" spans="1:4" x14ac:dyDescent="0.15">
      <c r="A194" t="s">
        <v>27765</v>
      </c>
      <c r="B194" s="1" t="s">
        <v>30097</v>
      </c>
      <c r="C194" s="1" t="s">
        <v>30098</v>
      </c>
      <c r="D194" t="s">
        <v>6</v>
      </c>
    </row>
    <row r="195" spans="1:4" x14ac:dyDescent="0.15">
      <c r="A195" t="s">
        <v>25272</v>
      </c>
      <c r="B195" s="1" t="s">
        <v>30099</v>
      </c>
      <c r="C195" s="1" t="s">
        <v>30100</v>
      </c>
      <c r="D195" t="s">
        <v>6</v>
      </c>
    </row>
    <row r="196" spans="1:4" x14ac:dyDescent="0.15">
      <c r="A196" t="s">
        <v>731</v>
      </c>
      <c r="B196" s="1" t="s">
        <v>30101</v>
      </c>
      <c r="C196" s="1" t="s">
        <v>30102</v>
      </c>
      <c r="D196" t="s">
        <v>6</v>
      </c>
    </row>
    <row r="197" spans="1:4" x14ac:dyDescent="0.15">
      <c r="A197" t="s">
        <v>30103</v>
      </c>
      <c r="B197" s="1" t="s">
        <v>30104</v>
      </c>
      <c r="C197" s="1" t="s">
        <v>30105</v>
      </c>
      <c r="D197" t="s">
        <v>6</v>
      </c>
    </row>
    <row r="198" spans="1:4" x14ac:dyDescent="0.15">
      <c r="A198" t="s">
        <v>30106</v>
      </c>
      <c r="B198" s="1" t="s">
        <v>30107</v>
      </c>
      <c r="C198" s="1" t="s">
        <v>30108</v>
      </c>
      <c r="D198" t="s">
        <v>6</v>
      </c>
    </row>
    <row r="199" spans="1:4" x14ac:dyDescent="0.15">
      <c r="A199" t="s">
        <v>680</v>
      </c>
      <c r="B199" s="1" t="s">
        <v>30109</v>
      </c>
      <c r="C199" s="1" t="s">
        <v>30110</v>
      </c>
      <c r="D199" t="s">
        <v>6</v>
      </c>
    </row>
    <row r="200" spans="1:4" x14ac:dyDescent="0.15">
      <c r="A200" t="s">
        <v>16017</v>
      </c>
      <c r="B200" s="1" t="s">
        <v>30111</v>
      </c>
      <c r="C200" s="1" t="s">
        <v>30112</v>
      </c>
      <c r="D200" t="s">
        <v>6</v>
      </c>
    </row>
    <row r="201" spans="1:4" x14ac:dyDescent="0.15">
      <c r="A201" t="s">
        <v>743</v>
      </c>
      <c r="B201" s="1" t="s">
        <v>30113</v>
      </c>
      <c r="C201" s="1" t="s">
        <v>30114</v>
      </c>
      <c r="D201" t="s">
        <v>6</v>
      </c>
    </row>
    <row r="202" spans="1:4" x14ac:dyDescent="0.15">
      <c r="A202" t="s">
        <v>767</v>
      </c>
      <c r="B202" s="1" t="s">
        <v>30115</v>
      </c>
      <c r="C202" s="1" t="s">
        <v>30116</v>
      </c>
      <c r="D202" t="s">
        <v>6</v>
      </c>
    </row>
    <row r="203" spans="1:4" x14ac:dyDescent="0.15">
      <c r="A203" t="s">
        <v>30117</v>
      </c>
      <c r="B203" s="1" t="s">
        <v>30118</v>
      </c>
      <c r="C203" s="1" t="s">
        <v>30119</v>
      </c>
      <c r="D203" t="s">
        <v>6</v>
      </c>
    </row>
    <row r="204" spans="1:4" x14ac:dyDescent="0.15">
      <c r="A204" t="s">
        <v>25148</v>
      </c>
      <c r="B204" s="1" t="s">
        <v>30120</v>
      </c>
      <c r="C204" s="1" t="s">
        <v>30121</v>
      </c>
      <c r="D204" t="s">
        <v>6</v>
      </c>
    </row>
    <row r="205" spans="1:4" x14ac:dyDescent="0.15">
      <c r="A205" t="s">
        <v>29235</v>
      </c>
      <c r="B205" s="1" t="s">
        <v>30122</v>
      </c>
      <c r="C205" s="1" t="s">
        <v>30123</v>
      </c>
      <c r="D205" t="s">
        <v>6</v>
      </c>
    </row>
    <row r="206" spans="1:4" x14ac:dyDescent="0.15">
      <c r="A206" t="s">
        <v>30124</v>
      </c>
      <c r="B206" s="1" t="s">
        <v>30125</v>
      </c>
      <c r="C206" s="1" t="s">
        <v>30126</v>
      </c>
      <c r="D206" t="s">
        <v>6</v>
      </c>
    </row>
    <row r="207" spans="1:4" x14ac:dyDescent="0.15">
      <c r="A207" t="s">
        <v>30127</v>
      </c>
      <c r="B207" s="1" t="s">
        <v>30128</v>
      </c>
      <c r="C207" s="1" t="s">
        <v>30129</v>
      </c>
      <c r="D207" t="s">
        <v>6</v>
      </c>
    </row>
    <row r="208" spans="1:4" x14ac:dyDescent="0.15">
      <c r="A208" t="s">
        <v>15215</v>
      </c>
      <c r="B208" s="1" t="s">
        <v>30130</v>
      </c>
      <c r="C208" s="1" t="s">
        <v>30131</v>
      </c>
      <c r="D208" t="s">
        <v>6</v>
      </c>
    </row>
    <row r="209" spans="1:4" x14ac:dyDescent="0.15">
      <c r="A209" t="s">
        <v>1587</v>
      </c>
      <c r="B209" s="1" t="s">
        <v>30132</v>
      </c>
      <c r="C209" s="1" t="s">
        <v>30133</v>
      </c>
      <c r="D209" t="s">
        <v>6</v>
      </c>
    </row>
    <row r="210" spans="1:4" x14ac:dyDescent="0.15">
      <c r="A210" t="s">
        <v>16528</v>
      </c>
      <c r="B210" s="1" t="s">
        <v>30134</v>
      </c>
      <c r="C210" s="1" t="s">
        <v>30135</v>
      </c>
      <c r="D210" t="s">
        <v>6</v>
      </c>
    </row>
    <row r="211" spans="1:4" x14ac:dyDescent="0.15">
      <c r="A211" t="s">
        <v>27620</v>
      </c>
      <c r="B211" s="1" t="s">
        <v>30136</v>
      </c>
      <c r="C211" s="1" t="s">
        <v>30137</v>
      </c>
      <c r="D211" t="s">
        <v>6</v>
      </c>
    </row>
    <row r="212" spans="1:4" x14ac:dyDescent="0.15">
      <c r="A212" t="s">
        <v>30138</v>
      </c>
      <c r="B212" s="1" t="s">
        <v>30139</v>
      </c>
      <c r="C212" s="1" t="s">
        <v>30140</v>
      </c>
      <c r="D212" t="s">
        <v>6</v>
      </c>
    </row>
    <row r="213" spans="1:4" x14ac:dyDescent="0.15">
      <c r="A213" t="s">
        <v>4478</v>
      </c>
      <c r="B213" s="1" t="s">
        <v>30141</v>
      </c>
      <c r="C213" s="1" t="s">
        <v>30142</v>
      </c>
      <c r="D213" t="s">
        <v>6</v>
      </c>
    </row>
    <row r="214" spans="1:4" x14ac:dyDescent="0.15">
      <c r="A214" t="s">
        <v>30143</v>
      </c>
      <c r="B214" s="1" t="s">
        <v>30144</v>
      </c>
      <c r="C214" s="1" t="s">
        <v>30145</v>
      </c>
      <c r="D214" t="s">
        <v>6</v>
      </c>
    </row>
    <row r="215" spans="1:4" x14ac:dyDescent="0.15">
      <c r="A215" t="s">
        <v>30146</v>
      </c>
      <c r="B215" s="1" t="s">
        <v>30147</v>
      </c>
      <c r="C215" s="1" t="s">
        <v>30148</v>
      </c>
      <c r="D215" t="s">
        <v>6</v>
      </c>
    </row>
    <row r="216" spans="1:4" x14ac:dyDescent="0.15">
      <c r="A216" t="s">
        <v>12100</v>
      </c>
      <c r="B216" s="1" t="s">
        <v>30149</v>
      </c>
      <c r="C216" s="1" t="s">
        <v>30150</v>
      </c>
      <c r="D216" t="s">
        <v>6</v>
      </c>
    </row>
    <row r="217" spans="1:4" x14ac:dyDescent="0.15">
      <c r="A217" t="s">
        <v>30151</v>
      </c>
      <c r="B217" s="1" t="s">
        <v>30152</v>
      </c>
      <c r="C217" s="1" t="s">
        <v>30153</v>
      </c>
      <c r="D217" t="s">
        <v>6</v>
      </c>
    </row>
    <row r="218" spans="1:4" x14ac:dyDescent="0.15">
      <c r="A218" t="s">
        <v>91</v>
      </c>
      <c r="B218" s="1" t="s">
        <v>30154</v>
      </c>
      <c r="C218" s="1" t="s">
        <v>30155</v>
      </c>
      <c r="D218" t="s">
        <v>6</v>
      </c>
    </row>
    <row r="219" spans="1:4" x14ac:dyDescent="0.15">
      <c r="A219" t="s">
        <v>14556</v>
      </c>
      <c r="B219" s="1" t="s">
        <v>30156</v>
      </c>
      <c r="C219" s="1" t="s">
        <v>30157</v>
      </c>
      <c r="D219" t="s">
        <v>6</v>
      </c>
    </row>
    <row r="220" spans="1:4" x14ac:dyDescent="0.15">
      <c r="A220" t="s">
        <v>10417</v>
      </c>
      <c r="B220" s="1" t="s">
        <v>30158</v>
      </c>
      <c r="C220" s="1" t="s">
        <v>30159</v>
      </c>
      <c r="D220" t="s">
        <v>6</v>
      </c>
    </row>
    <row r="221" spans="1:4" x14ac:dyDescent="0.15">
      <c r="A221" t="s">
        <v>4279</v>
      </c>
      <c r="B221" s="1" t="s">
        <v>30160</v>
      </c>
      <c r="C221" s="1" t="s">
        <v>30161</v>
      </c>
      <c r="D221" t="s">
        <v>6</v>
      </c>
    </row>
    <row r="222" spans="1:4" x14ac:dyDescent="0.15">
      <c r="A222" t="s">
        <v>24999</v>
      </c>
      <c r="B222" s="1" t="s">
        <v>30162</v>
      </c>
      <c r="C222" s="1" t="s">
        <v>30163</v>
      </c>
      <c r="D222" t="s">
        <v>6</v>
      </c>
    </row>
    <row r="223" spans="1:4" x14ac:dyDescent="0.15">
      <c r="A223" t="s">
        <v>25106</v>
      </c>
      <c r="B223" s="1" t="s">
        <v>30164</v>
      </c>
      <c r="C223" s="1" t="s">
        <v>30165</v>
      </c>
      <c r="D223" t="s">
        <v>6</v>
      </c>
    </row>
    <row r="224" spans="1:4" x14ac:dyDescent="0.15">
      <c r="A224" t="s">
        <v>30166</v>
      </c>
      <c r="B224" s="1" t="s">
        <v>30167</v>
      </c>
      <c r="C224" s="1" t="s">
        <v>30168</v>
      </c>
      <c r="D224" t="s">
        <v>6</v>
      </c>
    </row>
    <row r="225" spans="1:4" x14ac:dyDescent="0.15">
      <c r="A225" t="s">
        <v>9843</v>
      </c>
      <c r="B225" s="1" t="s">
        <v>30169</v>
      </c>
      <c r="C225" s="1" t="s">
        <v>30170</v>
      </c>
      <c r="D225" t="s">
        <v>6</v>
      </c>
    </row>
    <row r="226" spans="1:4" x14ac:dyDescent="0.15">
      <c r="A226" t="s">
        <v>26776</v>
      </c>
      <c r="B226" s="1" t="s">
        <v>30171</v>
      </c>
      <c r="C226" s="1" t="s">
        <v>30172</v>
      </c>
      <c r="D226" t="s">
        <v>6</v>
      </c>
    </row>
    <row r="227" spans="1:4" x14ac:dyDescent="0.15">
      <c r="A227" t="s">
        <v>20513</v>
      </c>
      <c r="B227" s="1" t="s">
        <v>30173</v>
      </c>
      <c r="C227" s="1" t="s">
        <v>30174</v>
      </c>
      <c r="D227" t="s">
        <v>6</v>
      </c>
    </row>
    <row r="228" spans="1:4" x14ac:dyDescent="0.15">
      <c r="A228" t="s">
        <v>14787</v>
      </c>
      <c r="B228" s="1" t="s">
        <v>30175</v>
      </c>
      <c r="C228" s="1" t="s">
        <v>30176</v>
      </c>
      <c r="D228" t="s">
        <v>6</v>
      </c>
    </row>
    <row r="229" spans="1:4" x14ac:dyDescent="0.15">
      <c r="A229" t="s">
        <v>30177</v>
      </c>
      <c r="B229" s="1" t="s">
        <v>30178</v>
      </c>
      <c r="C229" s="1" t="s">
        <v>30179</v>
      </c>
      <c r="D229" t="s">
        <v>6</v>
      </c>
    </row>
    <row r="230" spans="1:4" x14ac:dyDescent="0.15">
      <c r="A230" t="s">
        <v>30180</v>
      </c>
      <c r="B230" s="1" t="s">
        <v>30181</v>
      </c>
      <c r="C230" s="1" t="s">
        <v>30182</v>
      </c>
      <c r="D230" t="s">
        <v>6</v>
      </c>
    </row>
    <row r="231" spans="1:4" x14ac:dyDescent="0.15">
      <c r="A231" t="s">
        <v>9625</v>
      </c>
      <c r="B231" s="1" t="s">
        <v>30183</v>
      </c>
      <c r="C231" s="1" t="s">
        <v>30184</v>
      </c>
      <c r="D231" t="s">
        <v>6</v>
      </c>
    </row>
    <row r="232" spans="1:4" x14ac:dyDescent="0.15">
      <c r="A232" t="s">
        <v>15232</v>
      </c>
      <c r="B232" s="1" t="s">
        <v>30185</v>
      </c>
      <c r="C232" s="1" t="s">
        <v>30186</v>
      </c>
      <c r="D232" t="s">
        <v>6</v>
      </c>
    </row>
    <row r="233" spans="1:4" x14ac:dyDescent="0.15">
      <c r="A233" t="s">
        <v>3260</v>
      </c>
      <c r="B233" s="1" t="s">
        <v>30187</v>
      </c>
      <c r="C233" s="1" t="s">
        <v>30188</v>
      </c>
      <c r="D233" t="s">
        <v>6</v>
      </c>
    </row>
    <row r="234" spans="1:4" x14ac:dyDescent="0.15">
      <c r="A234" t="s">
        <v>30189</v>
      </c>
      <c r="B234" s="1" t="s">
        <v>30190</v>
      </c>
      <c r="C234" s="1" t="s">
        <v>30191</v>
      </c>
      <c r="D234" t="s">
        <v>6</v>
      </c>
    </row>
    <row r="235" spans="1:4" x14ac:dyDescent="0.15">
      <c r="A235" t="s">
        <v>25285</v>
      </c>
      <c r="B235" s="1" t="s">
        <v>30192</v>
      </c>
      <c r="C235" s="1" t="s">
        <v>30193</v>
      </c>
      <c r="D235" t="s">
        <v>6</v>
      </c>
    </row>
    <row r="236" spans="1:4" x14ac:dyDescent="0.15">
      <c r="A236" t="s">
        <v>30194</v>
      </c>
      <c r="B236" s="1" t="s">
        <v>30195</v>
      </c>
      <c r="C236" s="1" t="s">
        <v>30196</v>
      </c>
      <c r="D236" t="s">
        <v>6</v>
      </c>
    </row>
    <row r="237" spans="1:4" x14ac:dyDescent="0.15">
      <c r="A237" t="s">
        <v>9488</v>
      </c>
      <c r="B237" s="1" t="s">
        <v>30197</v>
      </c>
      <c r="C237" s="1" t="s">
        <v>30198</v>
      </c>
      <c r="D237" t="s">
        <v>6</v>
      </c>
    </row>
    <row r="238" spans="1:4" x14ac:dyDescent="0.15">
      <c r="A238" t="s">
        <v>7338</v>
      </c>
      <c r="B238" s="1" t="s">
        <v>30199</v>
      </c>
      <c r="C238" s="1" t="s">
        <v>30200</v>
      </c>
      <c r="D238" t="s">
        <v>6</v>
      </c>
    </row>
    <row r="239" spans="1:4" x14ac:dyDescent="0.15">
      <c r="A239" t="s">
        <v>30201</v>
      </c>
      <c r="B239" s="1" t="s">
        <v>30202</v>
      </c>
      <c r="C239" s="1" t="s">
        <v>30203</v>
      </c>
      <c r="D239" t="s">
        <v>6</v>
      </c>
    </row>
    <row r="240" spans="1:4" x14ac:dyDescent="0.15">
      <c r="A240" t="s">
        <v>1634</v>
      </c>
      <c r="B240" s="1" t="s">
        <v>30204</v>
      </c>
      <c r="C240" s="1" t="s">
        <v>30205</v>
      </c>
      <c r="D240" t="s">
        <v>6</v>
      </c>
    </row>
    <row r="241" spans="1:4" x14ac:dyDescent="0.15">
      <c r="A241" t="s">
        <v>30206</v>
      </c>
      <c r="B241" s="1" t="s">
        <v>30207</v>
      </c>
      <c r="C241" s="1" t="s">
        <v>30208</v>
      </c>
      <c r="D241" t="s">
        <v>6</v>
      </c>
    </row>
    <row r="242" spans="1:4" x14ac:dyDescent="0.15">
      <c r="A242" t="s">
        <v>30209</v>
      </c>
      <c r="B242" s="1" t="s">
        <v>30210</v>
      </c>
      <c r="C242" s="1" t="s">
        <v>30211</v>
      </c>
      <c r="D242" t="s">
        <v>6</v>
      </c>
    </row>
    <row r="243" spans="1:4" x14ac:dyDescent="0.15">
      <c r="A243" t="s">
        <v>487</v>
      </c>
      <c r="B243" s="1" t="s">
        <v>30212</v>
      </c>
      <c r="C243" s="1" t="s">
        <v>30213</v>
      </c>
      <c r="D243" t="s">
        <v>6</v>
      </c>
    </row>
    <row r="244" spans="1:4" x14ac:dyDescent="0.15">
      <c r="A244" t="s">
        <v>5268</v>
      </c>
      <c r="B244" s="1" t="s">
        <v>30214</v>
      </c>
      <c r="C244" s="1" t="s">
        <v>30215</v>
      </c>
      <c r="D244" t="s">
        <v>6</v>
      </c>
    </row>
    <row r="245" spans="1:4" x14ac:dyDescent="0.15">
      <c r="A245" t="s">
        <v>6572</v>
      </c>
      <c r="B245" s="1" t="s">
        <v>30216</v>
      </c>
      <c r="C245" s="1" t="s">
        <v>30217</v>
      </c>
      <c r="D245" t="s">
        <v>6</v>
      </c>
    </row>
    <row r="246" spans="1:4" x14ac:dyDescent="0.15">
      <c r="A246" t="s">
        <v>30218</v>
      </c>
      <c r="B246" s="1" t="s">
        <v>30219</v>
      </c>
      <c r="C246" s="1" t="s">
        <v>30220</v>
      </c>
      <c r="D246" t="s">
        <v>6</v>
      </c>
    </row>
    <row r="247" spans="1:4" x14ac:dyDescent="0.15">
      <c r="A247" t="s">
        <v>30221</v>
      </c>
      <c r="B247" s="1" t="s">
        <v>30222</v>
      </c>
      <c r="C247" s="1" t="s">
        <v>30223</v>
      </c>
      <c r="D247" t="s">
        <v>6</v>
      </c>
    </row>
    <row r="248" spans="1:4" x14ac:dyDescent="0.15">
      <c r="A248" t="s">
        <v>14289</v>
      </c>
      <c r="B248" s="1" t="s">
        <v>30224</v>
      </c>
      <c r="C248" s="1" t="s">
        <v>30225</v>
      </c>
      <c r="D248" t="s">
        <v>6</v>
      </c>
    </row>
    <row r="249" spans="1:4" x14ac:dyDescent="0.15">
      <c r="A249" t="s">
        <v>18808</v>
      </c>
      <c r="B249" s="1" t="s">
        <v>30226</v>
      </c>
      <c r="C249" s="1" t="s">
        <v>30227</v>
      </c>
      <c r="D249" t="s">
        <v>6</v>
      </c>
    </row>
    <row r="250" spans="1:4" x14ac:dyDescent="0.15">
      <c r="A250" t="s">
        <v>14754</v>
      </c>
      <c r="B250" s="1" t="s">
        <v>30228</v>
      </c>
      <c r="C250" s="1" t="s">
        <v>30229</v>
      </c>
      <c r="D250" t="s">
        <v>6</v>
      </c>
    </row>
    <row r="251" spans="1:4" x14ac:dyDescent="0.15">
      <c r="A251" t="s">
        <v>30230</v>
      </c>
      <c r="B251" s="1" t="s">
        <v>30231</v>
      </c>
      <c r="C251" s="1" t="s">
        <v>30232</v>
      </c>
      <c r="D251" t="s">
        <v>6</v>
      </c>
    </row>
    <row r="252" spans="1:4" x14ac:dyDescent="0.15">
      <c r="A252" t="s">
        <v>30233</v>
      </c>
      <c r="B252" s="1" t="s">
        <v>30234</v>
      </c>
      <c r="C252" s="1" t="s">
        <v>30235</v>
      </c>
      <c r="D252" t="s">
        <v>6</v>
      </c>
    </row>
    <row r="253" spans="1:4" x14ac:dyDescent="0.15">
      <c r="A253" t="s">
        <v>30236</v>
      </c>
      <c r="B253" s="1" t="s">
        <v>30237</v>
      </c>
      <c r="C253" s="1" t="s">
        <v>30238</v>
      </c>
      <c r="D253" t="s">
        <v>6</v>
      </c>
    </row>
    <row r="254" spans="1:4" x14ac:dyDescent="0.15">
      <c r="A254" t="s">
        <v>30239</v>
      </c>
      <c r="B254" s="1" t="s">
        <v>30240</v>
      </c>
      <c r="C254" s="1" t="s">
        <v>30241</v>
      </c>
      <c r="D254" t="s">
        <v>6</v>
      </c>
    </row>
    <row r="255" spans="1:4" x14ac:dyDescent="0.15">
      <c r="A255" t="s">
        <v>121</v>
      </c>
      <c r="B255" s="1" t="s">
        <v>30242</v>
      </c>
      <c r="C255" s="1" t="s">
        <v>30243</v>
      </c>
      <c r="D255" t="s">
        <v>6</v>
      </c>
    </row>
    <row r="256" spans="1:4" x14ac:dyDescent="0.15">
      <c r="A256" t="s">
        <v>30244</v>
      </c>
      <c r="B256" s="1" t="s">
        <v>30245</v>
      </c>
      <c r="C256" s="1" t="s">
        <v>30246</v>
      </c>
      <c r="D256" t="s">
        <v>6</v>
      </c>
    </row>
    <row r="257" spans="1:4" x14ac:dyDescent="0.15">
      <c r="A257" t="s">
        <v>30247</v>
      </c>
      <c r="B257" s="1" t="s">
        <v>30248</v>
      </c>
      <c r="C257" s="1" t="s">
        <v>30249</v>
      </c>
      <c r="D257" t="s">
        <v>6</v>
      </c>
    </row>
    <row r="258" spans="1:4" x14ac:dyDescent="0.15">
      <c r="A258" t="s">
        <v>30250</v>
      </c>
      <c r="B258" s="1" t="s">
        <v>30251</v>
      </c>
      <c r="C258" s="1" t="s">
        <v>30252</v>
      </c>
      <c r="D258" t="s">
        <v>6</v>
      </c>
    </row>
    <row r="259" spans="1:4" x14ac:dyDescent="0.15">
      <c r="A259" t="s">
        <v>23482</v>
      </c>
      <c r="B259" s="1" t="s">
        <v>30253</v>
      </c>
      <c r="C259" s="1" t="s">
        <v>30254</v>
      </c>
      <c r="D259" t="s">
        <v>6</v>
      </c>
    </row>
    <row r="260" spans="1:4" x14ac:dyDescent="0.15">
      <c r="A260" t="s">
        <v>30255</v>
      </c>
      <c r="B260" s="1" t="s">
        <v>30256</v>
      </c>
      <c r="C260" s="1" t="s">
        <v>30257</v>
      </c>
      <c r="D260" t="s">
        <v>6</v>
      </c>
    </row>
    <row r="261" spans="1:4" x14ac:dyDescent="0.15">
      <c r="A261" t="s">
        <v>4440</v>
      </c>
      <c r="B261" s="1" t="s">
        <v>30258</v>
      </c>
      <c r="C261" s="1" t="s">
        <v>30259</v>
      </c>
      <c r="D261" t="s">
        <v>6</v>
      </c>
    </row>
    <row r="262" spans="1:4" x14ac:dyDescent="0.15">
      <c r="A262" t="s">
        <v>8858</v>
      </c>
      <c r="B262" s="1" t="s">
        <v>30260</v>
      </c>
      <c r="C262" s="1" t="s">
        <v>30261</v>
      </c>
      <c r="D262" t="s">
        <v>6</v>
      </c>
    </row>
    <row r="263" spans="1:4" x14ac:dyDescent="0.15">
      <c r="A263" t="s">
        <v>30262</v>
      </c>
      <c r="B263" s="1" t="s">
        <v>30263</v>
      </c>
      <c r="C263" s="1" t="s">
        <v>30264</v>
      </c>
      <c r="D263" t="s">
        <v>6</v>
      </c>
    </row>
    <row r="264" spans="1:4" x14ac:dyDescent="0.15">
      <c r="A264" t="s">
        <v>30265</v>
      </c>
      <c r="B264" s="1" t="s">
        <v>30266</v>
      </c>
      <c r="C264" s="1" t="s">
        <v>30267</v>
      </c>
      <c r="D264" t="s">
        <v>6</v>
      </c>
    </row>
    <row r="265" spans="1:4" x14ac:dyDescent="0.15">
      <c r="A265" t="s">
        <v>30268</v>
      </c>
      <c r="B265" s="1" t="s">
        <v>30269</v>
      </c>
      <c r="C265" s="1" t="s">
        <v>30270</v>
      </c>
      <c r="D265" t="s">
        <v>6</v>
      </c>
    </row>
    <row r="266" spans="1:4" x14ac:dyDescent="0.15">
      <c r="A266" t="s">
        <v>1056</v>
      </c>
      <c r="B266" s="1" t="s">
        <v>30271</v>
      </c>
      <c r="C266" s="1" t="s">
        <v>30272</v>
      </c>
      <c r="D266" t="s">
        <v>6</v>
      </c>
    </row>
    <row r="267" spans="1:4" x14ac:dyDescent="0.15">
      <c r="A267" t="s">
        <v>16828</v>
      </c>
      <c r="B267" s="1" t="s">
        <v>30273</v>
      </c>
      <c r="C267" s="1" t="s">
        <v>30274</v>
      </c>
      <c r="D267" t="s">
        <v>6</v>
      </c>
    </row>
    <row r="268" spans="1:4" x14ac:dyDescent="0.15">
      <c r="A268" t="s">
        <v>30275</v>
      </c>
      <c r="B268" s="1" t="s">
        <v>30276</v>
      </c>
      <c r="C268" s="1" t="s">
        <v>30277</v>
      </c>
      <c r="D268" t="s">
        <v>6</v>
      </c>
    </row>
    <row r="269" spans="1:4" x14ac:dyDescent="0.15">
      <c r="A269" t="s">
        <v>6229</v>
      </c>
      <c r="B269" s="1" t="s">
        <v>30278</v>
      </c>
      <c r="C269" s="1" t="s">
        <v>30279</v>
      </c>
      <c r="D269" t="s">
        <v>6</v>
      </c>
    </row>
    <row r="270" spans="1:4" x14ac:dyDescent="0.15">
      <c r="A270" t="s">
        <v>3908</v>
      </c>
      <c r="B270" s="1" t="s">
        <v>30280</v>
      </c>
      <c r="C270" s="1" t="s">
        <v>30281</v>
      </c>
      <c r="D270" t="s">
        <v>6</v>
      </c>
    </row>
    <row r="271" spans="1:4" x14ac:dyDescent="0.15">
      <c r="A271" t="s">
        <v>15243</v>
      </c>
      <c r="B271" s="1" t="s">
        <v>30282</v>
      </c>
      <c r="C271" s="1" t="s">
        <v>30283</v>
      </c>
      <c r="D271" t="s">
        <v>6</v>
      </c>
    </row>
    <row r="272" spans="1:4" x14ac:dyDescent="0.15">
      <c r="A272" t="s">
        <v>30284</v>
      </c>
      <c r="B272" s="1" t="s">
        <v>30285</v>
      </c>
      <c r="C272" s="1" t="s">
        <v>30286</v>
      </c>
      <c r="D272" t="s">
        <v>6</v>
      </c>
    </row>
    <row r="273" spans="1:4" x14ac:dyDescent="0.15">
      <c r="A273" t="s">
        <v>23236</v>
      </c>
      <c r="B273" s="1" t="s">
        <v>30287</v>
      </c>
      <c r="C273" s="1" t="s">
        <v>30288</v>
      </c>
      <c r="D273" t="s">
        <v>6</v>
      </c>
    </row>
    <row r="274" spans="1:4" x14ac:dyDescent="0.15">
      <c r="A274" t="s">
        <v>869</v>
      </c>
      <c r="B274" s="1" t="s">
        <v>30289</v>
      </c>
      <c r="C274" s="1" t="s">
        <v>30290</v>
      </c>
      <c r="D274" t="s">
        <v>6</v>
      </c>
    </row>
    <row r="275" spans="1:4" x14ac:dyDescent="0.15">
      <c r="A275" t="s">
        <v>16656</v>
      </c>
      <c r="B275" s="1" t="s">
        <v>30291</v>
      </c>
      <c r="C275" s="1" t="s">
        <v>30292</v>
      </c>
      <c r="D275" t="s">
        <v>6</v>
      </c>
    </row>
    <row r="276" spans="1:4" x14ac:dyDescent="0.15">
      <c r="A276" t="s">
        <v>30293</v>
      </c>
      <c r="B276" s="1" t="s">
        <v>30294</v>
      </c>
      <c r="C276" s="1" t="s">
        <v>30295</v>
      </c>
      <c r="D276" t="s">
        <v>6</v>
      </c>
    </row>
    <row r="277" spans="1:4" x14ac:dyDescent="0.15">
      <c r="A277" t="s">
        <v>8064</v>
      </c>
      <c r="B277" s="1" t="s">
        <v>30296</v>
      </c>
      <c r="C277" s="1" t="s">
        <v>30297</v>
      </c>
      <c r="D277" t="s">
        <v>6</v>
      </c>
    </row>
    <row r="278" spans="1:4" x14ac:dyDescent="0.15">
      <c r="A278" t="s">
        <v>6865</v>
      </c>
      <c r="B278" s="1" t="s">
        <v>30298</v>
      </c>
      <c r="C278" s="1" t="s">
        <v>30299</v>
      </c>
      <c r="D278" t="s">
        <v>6</v>
      </c>
    </row>
    <row r="279" spans="1:4" x14ac:dyDescent="0.15">
      <c r="A279" t="s">
        <v>10142</v>
      </c>
      <c r="B279" s="1" t="s">
        <v>30300</v>
      </c>
      <c r="C279" s="1" t="s">
        <v>30301</v>
      </c>
      <c r="D279" t="s">
        <v>6</v>
      </c>
    </row>
    <row r="280" spans="1:4" x14ac:dyDescent="0.15">
      <c r="A280" t="s">
        <v>16653</v>
      </c>
      <c r="B280" s="1" t="s">
        <v>30302</v>
      </c>
      <c r="C280" s="1" t="s">
        <v>30303</v>
      </c>
      <c r="D280" t="s">
        <v>6</v>
      </c>
    </row>
    <row r="281" spans="1:4" x14ac:dyDescent="0.15">
      <c r="A281" t="s">
        <v>30304</v>
      </c>
      <c r="B281" s="1" t="s">
        <v>30305</v>
      </c>
      <c r="C281" s="1" t="s">
        <v>30306</v>
      </c>
      <c r="D281" t="s">
        <v>6</v>
      </c>
    </row>
    <row r="282" spans="1:4" x14ac:dyDescent="0.15">
      <c r="A282" t="s">
        <v>30307</v>
      </c>
      <c r="B282" s="1" t="s">
        <v>30308</v>
      </c>
      <c r="C282" s="1" t="s">
        <v>30309</v>
      </c>
      <c r="D282" t="s">
        <v>6</v>
      </c>
    </row>
    <row r="283" spans="1:4" x14ac:dyDescent="0.15">
      <c r="A283" t="s">
        <v>8399</v>
      </c>
      <c r="B283" s="1" t="s">
        <v>30310</v>
      </c>
      <c r="C283" s="1" t="s">
        <v>30311</v>
      </c>
      <c r="D283" t="s">
        <v>6</v>
      </c>
    </row>
    <row r="284" spans="1:4" x14ac:dyDescent="0.15">
      <c r="A284" t="s">
        <v>30312</v>
      </c>
      <c r="B284" s="1" t="s">
        <v>30313</v>
      </c>
      <c r="C284" s="1" t="s">
        <v>30314</v>
      </c>
      <c r="D284" t="s">
        <v>6</v>
      </c>
    </row>
    <row r="285" spans="1:4" x14ac:dyDescent="0.15">
      <c r="A285" t="s">
        <v>30315</v>
      </c>
      <c r="B285" s="1" t="s">
        <v>30316</v>
      </c>
      <c r="C285" s="1" t="s">
        <v>30317</v>
      </c>
      <c r="D285" t="s">
        <v>6</v>
      </c>
    </row>
    <row r="286" spans="1:4" x14ac:dyDescent="0.15">
      <c r="A286" t="s">
        <v>3631</v>
      </c>
      <c r="B286" s="1" t="s">
        <v>30318</v>
      </c>
      <c r="C286" s="1" t="s">
        <v>30319</v>
      </c>
      <c r="D286" t="s">
        <v>6</v>
      </c>
    </row>
    <row r="287" spans="1:4" x14ac:dyDescent="0.15">
      <c r="A287" t="s">
        <v>30320</v>
      </c>
      <c r="B287" s="1" t="s">
        <v>30321</v>
      </c>
      <c r="C287" s="1" t="s">
        <v>30322</v>
      </c>
      <c r="D287" t="s">
        <v>6</v>
      </c>
    </row>
    <row r="288" spans="1:4" x14ac:dyDescent="0.15">
      <c r="A288" t="s">
        <v>13006</v>
      </c>
      <c r="B288" s="1" t="s">
        <v>30323</v>
      </c>
      <c r="C288" s="1" t="s">
        <v>30324</v>
      </c>
      <c r="D288" t="s">
        <v>6</v>
      </c>
    </row>
    <row r="289" spans="1:4" x14ac:dyDescent="0.15">
      <c r="A289" t="s">
        <v>30325</v>
      </c>
      <c r="B289" s="1" t="s">
        <v>30326</v>
      </c>
      <c r="C289" s="1" t="s">
        <v>30327</v>
      </c>
      <c r="D289" t="s">
        <v>6</v>
      </c>
    </row>
    <row r="290" spans="1:4" x14ac:dyDescent="0.15">
      <c r="A290" t="s">
        <v>30328</v>
      </c>
      <c r="B290" s="1" t="s">
        <v>30329</v>
      </c>
      <c r="C290" s="1" t="s">
        <v>30330</v>
      </c>
      <c r="D290" t="s">
        <v>6</v>
      </c>
    </row>
    <row r="291" spans="1:4" x14ac:dyDescent="0.15">
      <c r="A291" t="s">
        <v>18917</v>
      </c>
      <c r="B291" s="1" t="s">
        <v>30331</v>
      </c>
      <c r="C291" s="1" t="s">
        <v>30332</v>
      </c>
      <c r="D291" t="s">
        <v>6</v>
      </c>
    </row>
    <row r="292" spans="1:4" x14ac:dyDescent="0.15">
      <c r="A292" t="s">
        <v>30333</v>
      </c>
      <c r="B292" s="1" t="s">
        <v>30334</v>
      </c>
      <c r="C292" s="1" t="s">
        <v>30335</v>
      </c>
      <c r="D292" t="s">
        <v>6</v>
      </c>
    </row>
    <row r="293" spans="1:4" x14ac:dyDescent="0.15">
      <c r="A293" t="s">
        <v>8994</v>
      </c>
      <c r="B293" s="1" t="s">
        <v>30336</v>
      </c>
      <c r="C293" s="1" t="s">
        <v>30337</v>
      </c>
      <c r="D293" t="s">
        <v>6</v>
      </c>
    </row>
    <row r="294" spans="1:4" x14ac:dyDescent="0.15">
      <c r="A294" t="s">
        <v>21139</v>
      </c>
      <c r="B294" s="1" t="s">
        <v>30338</v>
      </c>
      <c r="C294" s="1" t="s">
        <v>30339</v>
      </c>
      <c r="D294" t="s">
        <v>6</v>
      </c>
    </row>
    <row r="295" spans="1:4" x14ac:dyDescent="0.15">
      <c r="A295" t="s">
        <v>30340</v>
      </c>
      <c r="B295" s="1" t="s">
        <v>30341</v>
      </c>
      <c r="C295" s="1" t="s">
        <v>30342</v>
      </c>
      <c r="D295" t="s">
        <v>6</v>
      </c>
    </row>
    <row r="296" spans="1:4" x14ac:dyDescent="0.15">
      <c r="A296" t="s">
        <v>21714</v>
      </c>
      <c r="B296" s="1" t="s">
        <v>30343</v>
      </c>
      <c r="C296" s="1" t="s">
        <v>30344</v>
      </c>
      <c r="D296" t="s">
        <v>6</v>
      </c>
    </row>
    <row r="297" spans="1:4" x14ac:dyDescent="0.15">
      <c r="A297" t="s">
        <v>5830</v>
      </c>
      <c r="B297" s="1" t="s">
        <v>30345</v>
      </c>
      <c r="C297" s="1" t="s">
        <v>30346</v>
      </c>
      <c r="D297" t="s">
        <v>6</v>
      </c>
    </row>
    <row r="298" spans="1:4" x14ac:dyDescent="0.15">
      <c r="A298" t="s">
        <v>30347</v>
      </c>
      <c r="B298" s="1" t="s">
        <v>30348</v>
      </c>
      <c r="C298" s="1" t="s">
        <v>30349</v>
      </c>
      <c r="D298" t="s">
        <v>6</v>
      </c>
    </row>
    <row r="299" spans="1:4" x14ac:dyDescent="0.15">
      <c r="A299" t="s">
        <v>8522</v>
      </c>
      <c r="B299" s="1" t="s">
        <v>30350</v>
      </c>
      <c r="C299" s="1" t="s">
        <v>30351</v>
      </c>
      <c r="D299" t="s">
        <v>6</v>
      </c>
    </row>
    <row r="300" spans="1:4" x14ac:dyDescent="0.15">
      <c r="A300" t="s">
        <v>30352</v>
      </c>
      <c r="B300" s="1" t="s">
        <v>30353</v>
      </c>
      <c r="C300" s="1" t="s">
        <v>30354</v>
      </c>
      <c r="D300" t="s">
        <v>6</v>
      </c>
    </row>
    <row r="301" spans="1:4" x14ac:dyDescent="0.15">
      <c r="A301" t="s">
        <v>30355</v>
      </c>
      <c r="B301" s="1" t="s">
        <v>30356</v>
      </c>
      <c r="C301" s="1" t="s">
        <v>30357</v>
      </c>
      <c r="D301" t="s">
        <v>6</v>
      </c>
    </row>
    <row r="302" spans="1:4" x14ac:dyDescent="0.15">
      <c r="A302" t="s">
        <v>16429</v>
      </c>
      <c r="B302" s="1" t="s">
        <v>30358</v>
      </c>
      <c r="C302" s="1" t="s">
        <v>30359</v>
      </c>
      <c r="D302" t="s">
        <v>6</v>
      </c>
    </row>
    <row r="303" spans="1:4" x14ac:dyDescent="0.15">
      <c r="A303" t="s">
        <v>28061</v>
      </c>
      <c r="B303" s="1" t="s">
        <v>30360</v>
      </c>
      <c r="C303" s="1" t="s">
        <v>30361</v>
      </c>
      <c r="D303" t="s">
        <v>6</v>
      </c>
    </row>
    <row r="304" spans="1:4" x14ac:dyDescent="0.15">
      <c r="A304" t="s">
        <v>30362</v>
      </c>
      <c r="B304" s="1" t="s">
        <v>30363</v>
      </c>
      <c r="C304" s="1" t="s">
        <v>30364</v>
      </c>
      <c r="D304" t="s">
        <v>6</v>
      </c>
    </row>
    <row r="305" spans="1:4" x14ac:dyDescent="0.15">
      <c r="A305" t="s">
        <v>15443</v>
      </c>
      <c r="B305" s="1" t="s">
        <v>30365</v>
      </c>
      <c r="C305" s="1" t="s">
        <v>30366</v>
      </c>
      <c r="D305" t="s">
        <v>6</v>
      </c>
    </row>
    <row r="306" spans="1:4" x14ac:dyDescent="0.15">
      <c r="A306" t="s">
        <v>30367</v>
      </c>
      <c r="B306" s="1" t="s">
        <v>30368</v>
      </c>
      <c r="C306" s="1" t="s">
        <v>30369</v>
      </c>
      <c r="D306" t="s">
        <v>6</v>
      </c>
    </row>
    <row r="307" spans="1:4" x14ac:dyDescent="0.15">
      <c r="A307" t="s">
        <v>30370</v>
      </c>
      <c r="B307" s="1" t="s">
        <v>30371</v>
      </c>
      <c r="C307" s="1" t="s">
        <v>30372</v>
      </c>
      <c r="D307" t="s">
        <v>6</v>
      </c>
    </row>
    <row r="308" spans="1:4" x14ac:dyDescent="0.15">
      <c r="A308" t="s">
        <v>30373</v>
      </c>
      <c r="B308" s="1" t="s">
        <v>30374</v>
      </c>
      <c r="C308" s="1" t="s">
        <v>30375</v>
      </c>
      <c r="D308" t="s">
        <v>6</v>
      </c>
    </row>
    <row r="309" spans="1:4" x14ac:dyDescent="0.15">
      <c r="A309" t="s">
        <v>8992</v>
      </c>
      <c r="B309" s="1" t="s">
        <v>30376</v>
      </c>
      <c r="C309" s="1" t="s">
        <v>30377</v>
      </c>
      <c r="D309" t="s">
        <v>6</v>
      </c>
    </row>
    <row r="310" spans="1:4" x14ac:dyDescent="0.15">
      <c r="A310" t="s">
        <v>19866</v>
      </c>
      <c r="B310" s="1" t="s">
        <v>30378</v>
      </c>
      <c r="C310" s="1" t="s">
        <v>30379</v>
      </c>
      <c r="D310" t="s">
        <v>6</v>
      </c>
    </row>
    <row r="311" spans="1:4" x14ac:dyDescent="0.15">
      <c r="A311" t="s">
        <v>6847</v>
      </c>
      <c r="B311" s="1" t="s">
        <v>30380</v>
      </c>
      <c r="C311" s="1" t="s">
        <v>30381</v>
      </c>
      <c r="D311" t="s">
        <v>6</v>
      </c>
    </row>
    <row r="312" spans="1:4" x14ac:dyDescent="0.15">
      <c r="A312" t="s">
        <v>30382</v>
      </c>
      <c r="B312" s="1" t="s">
        <v>30383</v>
      </c>
      <c r="C312" s="1" t="s">
        <v>30384</v>
      </c>
      <c r="D312" t="s">
        <v>6</v>
      </c>
    </row>
    <row r="313" spans="1:4" x14ac:dyDescent="0.15">
      <c r="A313" t="s">
        <v>2169</v>
      </c>
      <c r="B313" s="1" t="s">
        <v>30385</v>
      </c>
      <c r="C313" s="1" t="s">
        <v>30386</v>
      </c>
      <c r="D313" t="s">
        <v>6</v>
      </c>
    </row>
    <row r="314" spans="1:4" x14ac:dyDescent="0.15">
      <c r="A314" t="s">
        <v>11514</v>
      </c>
      <c r="B314" s="1" t="s">
        <v>30387</v>
      </c>
      <c r="C314" s="1" t="s">
        <v>30388</v>
      </c>
      <c r="D314" t="s">
        <v>6</v>
      </c>
    </row>
    <row r="315" spans="1:4" x14ac:dyDescent="0.15">
      <c r="A315" t="s">
        <v>2585</v>
      </c>
      <c r="B315" s="1" t="s">
        <v>30389</v>
      </c>
      <c r="C315" s="1" t="s">
        <v>30390</v>
      </c>
      <c r="D315" t="s">
        <v>6</v>
      </c>
    </row>
    <row r="316" spans="1:4" x14ac:dyDescent="0.15">
      <c r="A316" t="s">
        <v>28078</v>
      </c>
      <c r="B316" s="1" t="s">
        <v>30391</v>
      </c>
      <c r="C316" s="1" t="s">
        <v>30392</v>
      </c>
      <c r="D316" t="s">
        <v>6</v>
      </c>
    </row>
    <row r="317" spans="1:4" x14ac:dyDescent="0.15">
      <c r="A317" t="s">
        <v>315</v>
      </c>
      <c r="B317" s="1" t="s">
        <v>30393</v>
      </c>
      <c r="C317" s="1" t="s">
        <v>30394</v>
      </c>
      <c r="D317" t="s">
        <v>6</v>
      </c>
    </row>
    <row r="318" spans="1:4" x14ac:dyDescent="0.15">
      <c r="A318" t="s">
        <v>23651</v>
      </c>
      <c r="B318" s="1" t="s">
        <v>30395</v>
      </c>
      <c r="C318" s="1" t="s">
        <v>30396</v>
      </c>
      <c r="D318" t="s">
        <v>6</v>
      </c>
    </row>
    <row r="319" spans="1:4" x14ac:dyDescent="0.15">
      <c r="A319" t="s">
        <v>30397</v>
      </c>
      <c r="B319" s="1" t="s">
        <v>30398</v>
      </c>
      <c r="C319" s="1" t="s">
        <v>30399</v>
      </c>
      <c r="D319" t="s">
        <v>6</v>
      </c>
    </row>
    <row r="320" spans="1:4" x14ac:dyDescent="0.15">
      <c r="A320" t="s">
        <v>818</v>
      </c>
      <c r="B320" s="1" t="s">
        <v>30400</v>
      </c>
      <c r="C320" s="1" t="s">
        <v>30401</v>
      </c>
      <c r="D320" t="s">
        <v>6</v>
      </c>
    </row>
    <row r="321" spans="1:4" x14ac:dyDescent="0.15">
      <c r="A321" t="s">
        <v>28103</v>
      </c>
      <c r="B321" s="1" t="s">
        <v>30402</v>
      </c>
      <c r="C321" s="1" t="s">
        <v>30403</v>
      </c>
      <c r="D321" t="s">
        <v>6</v>
      </c>
    </row>
    <row r="322" spans="1:4" x14ac:dyDescent="0.15">
      <c r="A322" t="s">
        <v>9590</v>
      </c>
      <c r="B322" s="1" t="s">
        <v>30404</v>
      </c>
      <c r="C322" s="1" t="s">
        <v>30405</v>
      </c>
      <c r="D322" t="s">
        <v>6</v>
      </c>
    </row>
    <row r="323" spans="1:4" x14ac:dyDescent="0.15">
      <c r="A323" t="s">
        <v>7407</v>
      </c>
      <c r="B323" s="1" t="s">
        <v>30406</v>
      </c>
      <c r="C323" s="1" t="s">
        <v>30407</v>
      </c>
      <c r="D323" t="s">
        <v>6</v>
      </c>
    </row>
    <row r="324" spans="1:4" x14ac:dyDescent="0.15">
      <c r="A324" t="s">
        <v>13319</v>
      </c>
      <c r="B324" s="1" t="s">
        <v>30408</v>
      </c>
      <c r="C324" s="1" t="s">
        <v>30409</v>
      </c>
      <c r="D324" t="s">
        <v>6</v>
      </c>
    </row>
    <row r="325" spans="1:4" x14ac:dyDescent="0.15">
      <c r="A325" t="s">
        <v>14731</v>
      </c>
      <c r="B325" s="1" t="s">
        <v>30410</v>
      </c>
      <c r="C325" s="1" t="s">
        <v>30411</v>
      </c>
      <c r="D325" t="s">
        <v>6</v>
      </c>
    </row>
    <row r="326" spans="1:4" x14ac:dyDescent="0.15">
      <c r="A326" t="s">
        <v>3149</v>
      </c>
      <c r="B326" s="1" t="s">
        <v>30412</v>
      </c>
      <c r="C326" s="1" t="s">
        <v>30413</v>
      </c>
      <c r="D326" t="s">
        <v>6</v>
      </c>
    </row>
    <row r="327" spans="1:4" x14ac:dyDescent="0.15">
      <c r="A327" t="s">
        <v>7674</v>
      </c>
      <c r="B327" s="1" t="s">
        <v>30414</v>
      </c>
      <c r="C327" s="1" t="s">
        <v>30415</v>
      </c>
      <c r="D327" t="s">
        <v>6</v>
      </c>
    </row>
    <row r="328" spans="1:4" x14ac:dyDescent="0.15">
      <c r="A328" t="s">
        <v>2163</v>
      </c>
      <c r="B328" s="1" t="s">
        <v>30416</v>
      </c>
      <c r="C328" s="1" t="s">
        <v>30417</v>
      </c>
      <c r="D328" t="s">
        <v>6</v>
      </c>
    </row>
    <row r="329" spans="1:4" x14ac:dyDescent="0.15">
      <c r="A329" t="s">
        <v>30418</v>
      </c>
      <c r="B329" s="1" t="s">
        <v>30419</v>
      </c>
      <c r="C329" s="1" t="s">
        <v>30420</v>
      </c>
      <c r="D329" t="s">
        <v>6</v>
      </c>
    </row>
    <row r="330" spans="1:4" x14ac:dyDescent="0.15">
      <c r="A330" t="s">
        <v>2241</v>
      </c>
      <c r="B330" s="1" t="s">
        <v>30421</v>
      </c>
      <c r="C330" s="1" t="s">
        <v>30422</v>
      </c>
      <c r="D330" t="s">
        <v>6</v>
      </c>
    </row>
    <row r="331" spans="1:4" x14ac:dyDescent="0.15">
      <c r="A331" t="s">
        <v>30423</v>
      </c>
      <c r="B331" s="1" t="s">
        <v>30424</v>
      </c>
      <c r="C331" s="1" t="s">
        <v>30425</v>
      </c>
      <c r="D331" t="s">
        <v>6</v>
      </c>
    </row>
    <row r="332" spans="1:4" x14ac:dyDescent="0.15">
      <c r="A332" t="s">
        <v>22866</v>
      </c>
      <c r="B332" s="1" t="s">
        <v>30426</v>
      </c>
      <c r="C332" s="1" t="s">
        <v>30427</v>
      </c>
      <c r="D332" t="s">
        <v>6</v>
      </c>
    </row>
    <row r="333" spans="1:4" x14ac:dyDescent="0.15">
      <c r="A333" t="s">
        <v>30428</v>
      </c>
      <c r="B333" s="1" t="s">
        <v>30429</v>
      </c>
      <c r="C333" s="1" t="s">
        <v>30430</v>
      </c>
      <c r="D333" t="s">
        <v>6</v>
      </c>
    </row>
    <row r="334" spans="1:4" x14ac:dyDescent="0.15">
      <c r="A334" t="s">
        <v>4983</v>
      </c>
      <c r="B334" s="1" t="s">
        <v>30431</v>
      </c>
      <c r="C334" s="1" t="s">
        <v>30432</v>
      </c>
      <c r="D334" t="s">
        <v>6</v>
      </c>
    </row>
    <row r="335" spans="1:4" x14ac:dyDescent="0.15">
      <c r="A335" t="s">
        <v>30433</v>
      </c>
      <c r="B335" s="1" t="s">
        <v>30434</v>
      </c>
      <c r="C335" s="1" t="s">
        <v>30435</v>
      </c>
      <c r="D335" t="s">
        <v>6</v>
      </c>
    </row>
    <row r="336" spans="1:4" x14ac:dyDescent="0.15">
      <c r="A336" t="s">
        <v>17385</v>
      </c>
      <c r="B336" s="1" t="s">
        <v>30436</v>
      </c>
      <c r="C336" s="1" t="s">
        <v>30437</v>
      </c>
      <c r="D336" t="s">
        <v>6</v>
      </c>
    </row>
    <row r="337" spans="1:4" x14ac:dyDescent="0.15">
      <c r="A337" t="s">
        <v>27921</v>
      </c>
      <c r="B337" s="1" t="s">
        <v>30438</v>
      </c>
      <c r="C337" s="1" t="s">
        <v>30439</v>
      </c>
      <c r="D337" t="s">
        <v>6</v>
      </c>
    </row>
    <row r="338" spans="1:4" x14ac:dyDescent="0.15">
      <c r="A338" t="s">
        <v>7123</v>
      </c>
      <c r="B338" s="1" t="s">
        <v>30440</v>
      </c>
      <c r="C338" s="1" t="s">
        <v>30441</v>
      </c>
      <c r="D338" t="s">
        <v>6</v>
      </c>
    </row>
    <row r="339" spans="1:4" x14ac:dyDescent="0.15">
      <c r="A339" t="s">
        <v>5645</v>
      </c>
      <c r="B339" s="1" t="s">
        <v>30442</v>
      </c>
      <c r="C339" s="1" t="s">
        <v>30443</v>
      </c>
      <c r="D339" t="s">
        <v>6</v>
      </c>
    </row>
    <row r="340" spans="1:4" x14ac:dyDescent="0.15">
      <c r="A340" t="s">
        <v>30444</v>
      </c>
      <c r="B340" s="1" t="s">
        <v>30445</v>
      </c>
      <c r="C340" s="1" t="s">
        <v>30446</v>
      </c>
      <c r="D340" t="s">
        <v>6</v>
      </c>
    </row>
    <row r="341" spans="1:4" x14ac:dyDescent="0.15">
      <c r="A341" t="s">
        <v>13213</v>
      </c>
      <c r="B341" s="1" t="s">
        <v>30447</v>
      </c>
      <c r="C341" s="1" t="s">
        <v>30448</v>
      </c>
      <c r="D341" t="s">
        <v>6</v>
      </c>
    </row>
    <row r="342" spans="1:4" x14ac:dyDescent="0.15">
      <c r="A342" t="s">
        <v>15298</v>
      </c>
      <c r="B342" s="1" t="s">
        <v>30449</v>
      </c>
      <c r="C342" s="1" t="s">
        <v>30450</v>
      </c>
      <c r="D342" t="s">
        <v>6</v>
      </c>
    </row>
    <row r="343" spans="1:4" x14ac:dyDescent="0.15">
      <c r="A343" t="s">
        <v>10535</v>
      </c>
      <c r="B343" s="1" t="s">
        <v>30451</v>
      </c>
      <c r="C343" s="1" t="s">
        <v>30452</v>
      </c>
      <c r="D343" t="s">
        <v>6</v>
      </c>
    </row>
    <row r="344" spans="1:4" x14ac:dyDescent="0.15">
      <c r="A344" t="s">
        <v>27568</v>
      </c>
      <c r="B344" s="1" t="s">
        <v>30453</v>
      </c>
      <c r="C344" s="1" t="s">
        <v>30454</v>
      </c>
      <c r="D344" t="s">
        <v>6</v>
      </c>
    </row>
    <row r="345" spans="1:4" x14ac:dyDescent="0.15">
      <c r="A345" t="s">
        <v>5448</v>
      </c>
      <c r="B345" s="1" t="s">
        <v>30455</v>
      </c>
      <c r="C345" s="1" t="s">
        <v>30456</v>
      </c>
      <c r="D345" t="s">
        <v>6</v>
      </c>
    </row>
    <row r="346" spans="1:4" x14ac:dyDescent="0.15">
      <c r="A346" t="s">
        <v>30457</v>
      </c>
      <c r="B346" s="1" t="s">
        <v>30458</v>
      </c>
      <c r="C346" s="1" t="s">
        <v>30459</v>
      </c>
      <c r="D346" t="s">
        <v>6</v>
      </c>
    </row>
    <row r="347" spans="1:4" x14ac:dyDescent="0.15">
      <c r="A347" t="s">
        <v>30460</v>
      </c>
      <c r="B347" s="1" t="s">
        <v>30461</v>
      </c>
      <c r="C347" s="1" t="s">
        <v>30462</v>
      </c>
      <c r="D347" t="s">
        <v>6</v>
      </c>
    </row>
    <row r="348" spans="1:4" x14ac:dyDescent="0.15">
      <c r="A348" t="s">
        <v>1608</v>
      </c>
      <c r="B348" s="1" t="s">
        <v>30463</v>
      </c>
      <c r="C348" s="1" t="s">
        <v>30464</v>
      </c>
      <c r="D348" t="s">
        <v>6</v>
      </c>
    </row>
    <row r="349" spans="1:4" x14ac:dyDescent="0.15">
      <c r="A349" t="s">
        <v>30465</v>
      </c>
      <c r="B349" s="1" t="s">
        <v>30466</v>
      </c>
      <c r="C349" s="1" t="s">
        <v>30467</v>
      </c>
      <c r="D349" t="s">
        <v>6</v>
      </c>
    </row>
    <row r="350" spans="1:4" x14ac:dyDescent="0.15">
      <c r="A350" t="s">
        <v>30468</v>
      </c>
      <c r="B350" s="1" t="s">
        <v>30469</v>
      </c>
      <c r="C350" s="1" t="s">
        <v>30470</v>
      </c>
      <c r="D350" t="s">
        <v>6</v>
      </c>
    </row>
    <row r="351" spans="1:4" x14ac:dyDescent="0.15">
      <c r="A351" t="s">
        <v>4772</v>
      </c>
      <c r="B351" s="1" t="s">
        <v>30471</v>
      </c>
      <c r="C351" s="1" t="s">
        <v>30472</v>
      </c>
      <c r="D351" t="s">
        <v>6</v>
      </c>
    </row>
    <row r="352" spans="1:4" x14ac:dyDescent="0.15">
      <c r="A352" t="s">
        <v>27423</v>
      </c>
      <c r="B352" s="1" t="s">
        <v>30473</v>
      </c>
      <c r="C352" s="1" t="s">
        <v>30474</v>
      </c>
      <c r="D352" t="s">
        <v>6</v>
      </c>
    </row>
    <row r="353" spans="1:4" x14ac:dyDescent="0.15">
      <c r="A353" t="s">
        <v>21866</v>
      </c>
      <c r="B353" s="1" t="s">
        <v>30475</v>
      </c>
      <c r="C353" s="1" t="s">
        <v>30476</v>
      </c>
      <c r="D353" t="s">
        <v>6</v>
      </c>
    </row>
    <row r="354" spans="1:4" x14ac:dyDescent="0.15">
      <c r="A354" t="s">
        <v>15973</v>
      </c>
      <c r="B354" s="1" t="s">
        <v>30477</v>
      </c>
      <c r="C354" s="1" t="s">
        <v>30478</v>
      </c>
      <c r="D354" t="s">
        <v>6</v>
      </c>
    </row>
    <row r="355" spans="1:4" x14ac:dyDescent="0.15">
      <c r="A355" t="s">
        <v>8335</v>
      </c>
      <c r="B355" s="1" t="s">
        <v>30479</v>
      </c>
      <c r="C355" s="1" t="s">
        <v>30480</v>
      </c>
      <c r="D355" t="s">
        <v>6</v>
      </c>
    </row>
    <row r="356" spans="1:4" x14ac:dyDescent="0.15">
      <c r="A356" t="s">
        <v>8846</v>
      </c>
      <c r="B356" s="1" t="s">
        <v>30481</v>
      </c>
      <c r="C356" s="1" t="s">
        <v>30482</v>
      </c>
      <c r="D356" t="s">
        <v>6</v>
      </c>
    </row>
    <row r="357" spans="1:4" x14ac:dyDescent="0.15">
      <c r="A357" t="s">
        <v>20835</v>
      </c>
      <c r="B357" s="1" t="s">
        <v>30483</v>
      </c>
      <c r="C357" s="1" t="s">
        <v>30484</v>
      </c>
      <c r="D357" t="s">
        <v>6</v>
      </c>
    </row>
    <row r="358" spans="1:4" x14ac:dyDescent="0.15">
      <c r="A358" t="s">
        <v>3442</v>
      </c>
      <c r="B358" s="1" t="s">
        <v>30485</v>
      </c>
      <c r="C358" s="1" t="s">
        <v>30486</v>
      </c>
      <c r="D358" t="s">
        <v>6</v>
      </c>
    </row>
    <row r="359" spans="1:4" x14ac:dyDescent="0.15">
      <c r="A359" t="s">
        <v>30487</v>
      </c>
      <c r="B359" s="1" t="s">
        <v>30488</v>
      </c>
      <c r="C359" s="1" t="s">
        <v>30489</v>
      </c>
      <c r="D359" t="s">
        <v>6</v>
      </c>
    </row>
    <row r="360" spans="1:4" x14ac:dyDescent="0.15">
      <c r="A360" t="s">
        <v>2052</v>
      </c>
      <c r="B360" s="1" t="s">
        <v>30490</v>
      </c>
      <c r="C360" s="1" t="s">
        <v>30491</v>
      </c>
      <c r="D360" t="s">
        <v>6</v>
      </c>
    </row>
    <row r="361" spans="1:4" x14ac:dyDescent="0.15">
      <c r="A361" t="s">
        <v>10306</v>
      </c>
      <c r="B361" s="1" t="s">
        <v>30492</v>
      </c>
      <c r="C361" s="1" t="s">
        <v>30493</v>
      </c>
      <c r="D361" t="s">
        <v>6</v>
      </c>
    </row>
    <row r="362" spans="1:4" x14ac:dyDescent="0.15">
      <c r="A362" t="s">
        <v>30494</v>
      </c>
      <c r="B362" s="1" t="s">
        <v>30495</v>
      </c>
      <c r="C362" s="1" t="s">
        <v>30496</v>
      </c>
      <c r="D362" t="s">
        <v>6</v>
      </c>
    </row>
    <row r="363" spans="1:4" x14ac:dyDescent="0.15">
      <c r="A363" t="s">
        <v>30497</v>
      </c>
      <c r="B363" s="1" t="s">
        <v>30498</v>
      </c>
      <c r="C363" s="1" t="s">
        <v>30499</v>
      </c>
      <c r="D363" t="s">
        <v>6</v>
      </c>
    </row>
    <row r="364" spans="1:4" x14ac:dyDescent="0.15">
      <c r="A364" t="s">
        <v>6025</v>
      </c>
      <c r="B364" s="1" t="s">
        <v>30500</v>
      </c>
      <c r="C364" s="1" t="s">
        <v>30501</v>
      </c>
      <c r="D364" t="s">
        <v>6</v>
      </c>
    </row>
    <row r="365" spans="1:4" x14ac:dyDescent="0.15">
      <c r="A365" t="s">
        <v>30502</v>
      </c>
      <c r="B365" s="1" t="s">
        <v>30503</v>
      </c>
      <c r="C365" s="1" t="s">
        <v>30504</v>
      </c>
      <c r="D365" t="s">
        <v>6</v>
      </c>
    </row>
    <row r="366" spans="1:4" x14ac:dyDescent="0.15">
      <c r="A366" t="s">
        <v>8817</v>
      </c>
      <c r="B366" s="1" t="s">
        <v>30505</v>
      </c>
      <c r="C366" s="1" t="s">
        <v>30506</v>
      </c>
      <c r="D366" t="s">
        <v>6</v>
      </c>
    </row>
    <row r="367" spans="1:4" x14ac:dyDescent="0.15">
      <c r="A367" t="s">
        <v>30507</v>
      </c>
      <c r="B367" s="1" t="s">
        <v>30508</v>
      </c>
      <c r="C367" s="1" t="s">
        <v>30509</v>
      </c>
      <c r="D367" t="s">
        <v>6</v>
      </c>
    </row>
    <row r="368" spans="1:4" x14ac:dyDescent="0.15">
      <c r="A368" t="s">
        <v>8518</v>
      </c>
      <c r="B368" s="1" t="s">
        <v>30510</v>
      </c>
      <c r="C368" s="1" t="s">
        <v>30511</v>
      </c>
      <c r="D368" t="s">
        <v>6</v>
      </c>
    </row>
    <row r="369" spans="1:4" x14ac:dyDescent="0.15">
      <c r="A369" t="s">
        <v>30512</v>
      </c>
      <c r="B369" s="1" t="s">
        <v>30513</v>
      </c>
      <c r="C369" s="1" t="s">
        <v>30514</v>
      </c>
      <c r="D369" t="s">
        <v>6</v>
      </c>
    </row>
    <row r="370" spans="1:4" x14ac:dyDescent="0.15">
      <c r="A370" t="s">
        <v>23907</v>
      </c>
      <c r="B370" s="1" t="s">
        <v>30515</v>
      </c>
      <c r="C370" s="1" t="s">
        <v>30516</v>
      </c>
      <c r="D370" t="s">
        <v>6</v>
      </c>
    </row>
    <row r="371" spans="1:4" x14ac:dyDescent="0.15">
      <c r="A371" t="s">
        <v>9604</v>
      </c>
      <c r="B371" s="1" t="s">
        <v>30517</v>
      </c>
      <c r="C371" s="1" t="s">
        <v>30518</v>
      </c>
      <c r="D371" t="s">
        <v>6</v>
      </c>
    </row>
    <row r="372" spans="1:4" x14ac:dyDescent="0.15">
      <c r="A372" t="s">
        <v>30519</v>
      </c>
      <c r="B372" s="1" t="s">
        <v>30520</v>
      </c>
      <c r="C372" s="1" t="s">
        <v>30521</v>
      </c>
      <c r="D372" t="s">
        <v>6</v>
      </c>
    </row>
    <row r="373" spans="1:4" x14ac:dyDescent="0.15">
      <c r="A373" t="s">
        <v>30522</v>
      </c>
      <c r="B373" s="1" t="s">
        <v>30523</v>
      </c>
      <c r="C373" s="1" t="s">
        <v>30524</v>
      </c>
      <c r="D373" t="s">
        <v>6</v>
      </c>
    </row>
    <row r="374" spans="1:4" x14ac:dyDescent="0.15">
      <c r="A374" t="s">
        <v>30525</v>
      </c>
      <c r="B374" s="1" t="s">
        <v>30526</v>
      </c>
      <c r="C374" s="1" t="s">
        <v>30527</v>
      </c>
      <c r="D374" t="s">
        <v>6</v>
      </c>
    </row>
    <row r="375" spans="1:4" x14ac:dyDescent="0.15">
      <c r="A375" t="s">
        <v>30528</v>
      </c>
      <c r="B375" s="1" t="s">
        <v>30529</v>
      </c>
      <c r="C375" s="1" t="s">
        <v>30530</v>
      </c>
      <c r="D375" t="s">
        <v>6</v>
      </c>
    </row>
    <row r="376" spans="1:4" x14ac:dyDescent="0.15">
      <c r="A376" t="s">
        <v>20055</v>
      </c>
      <c r="B376" s="1" t="s">
        <v>30531</v>
      </c>
      <c r="C376" s="1" t="s">
        <v>30532</v>
      </c>
      <c r="D376" t="s">
        <v>6</v>
      </c>
    </row>
    <row r="377" spans="1:4" x14ac:dyDescent="0.15">
      <c r="A377" t="s">
        <v>9402</v>
      </c>
      <c r="B377" s="1" t="s">
        <v>30533</v>
      </c>
      <c r="C377" s="1" t="s">
        <v>30534</v>
      </c>
      <c r="D377" t="s">
        <v>6</v>
      </c>
    </row>
    <row r="378" spans="1:4" x14ac:dyDescent="0.15">
      <c r="A378" t="s">
        <v>9215</v>
      </c>
      <c r="B378" s="1" t="s">
        <v>30535</v>
      </c>
      <c r="C378" s="1" t="s">
        <v>30536</v>
      </c>
      <c r="D378" t="s">
        <v>6</v>
      </c>
    </row>
    <row r="379" spans="1:4" x14ac:dyDescent="0.15">
      <c r="A379" t="s">
        <v>30537</v>
      </c>
      <c r="B379" s="1" t="s">
        <v>30538</v>
      </c>
      <c r="C379" s="1" t="s">
        <v>30539</v>
      </c>
      <c r="D379" t="s">
        <v>6</v>
      </c>
    </row>
    <row r="380" spans="1:4" x14ac:dyDescent="0.15">
      <c r="A380" t="s">
        <v>23344</v>
      </c>
      <c r="B380" s="1" t="s">
        <v>30540</v>
      </c>
      <c r="C380" s="1" t="s">
        <v>30541</v>
      </c>
      <c r="D380" t="s">
        <v>6</v>
      </c>
    </row>
    <row r="381" spans="1:4" x14ac:dyDescent="0.15">
      <c r="A381" t="s">
        <v>30542</v>
      </c>
      <c r="B381" s="1" t="s">
        <v>30543</v>
      </c>
      <c r="C381" s="1" t="s">
        <v>30544</v>
      </c>
      <c r="D381" t="s">
        <v>6</v>
      </c>
    </row>
    <row r="382" spans="1:4" x14ac:dyDescent="0.15">
      <c r="A382" t="s">
        <v>30545</v>
      </c>
      <c r="B382" s="1" t="s">
        <v>30546</v>
      </c>
      <c r="C382" s="1" t="s">
        <v>30547</v>
      </c>
      <c r="D382" t="s">
        <v>6</v>
      </c>
    </row>
    <row r="383" spans="1:4" x14ac:dyDescent="0.15">
      <c r="A383" t="s">
        <v>27248</v>
      </c>
      <c r="B383" s="1" t="s">
        <v>30548</v>
      </c>
      <c r="C383" s="1" t="s">
        <v>30549</v>
      </c>
      <c r="D383" t="s">
        <v>6</v>
      </c>
    </row>
    <row r="384" spans="1:4" x14ac:dyDescent="0.15">
      <c r="A384" t="s">
        <v>1709</v>
      </c>
      <c r="B384" s="1" t="s">
        <v>30550</v>
      </c>
      <c r="C384" s="1" t="s">
        <v>30551</v>
      </c>
      <c r="D384" t="s">
        <v>6</v>
      </c>
    </row>
    <row r="385" spans="1:4" x14ac:dyDescent="0.15">
      <c r="A385" t="s">
        <v>10952</v>
      </c>
      <c r="B385" s="1" t="s">
        <v>30552</v>
      </c>
      <c r="C385" s="1" t="s">
        <v>30553</v>
      </c>
      <c r="D385" t="s">
        <v>6</v>
      </c>
    </row>
    <row r="386" spans="1:4" x14ac:dyDescent="0.15">
      <c r="A386" t="s">
        <v>16929</v>
      </c>
      <c r="B386" s="1" t="s">
        <v>30554</v>
      </c>
      <c r="C386" s="1" t="s">
        <v>30555</v>
      </c>
      <c r="D386" t="s">
        <v>6</v>
      </c>
    </row>
    <row r="387" spans="1:4" x14ac:dyDescent="0.15">
      <c r="A387" t="s">
        <v>8614</v>
      </c>
      <c r="B387" s="1" t="s">
        <v>30556</v>
      </c>
      <c r="C387" s="1" t="s">
        <v>30557</v>
      </c>
      <c r="D387" t="s">
        <v>6</v>
      </c>
    </row>
    <row r="388" spans="1:4" x14ac:dyDescent="0.15">
      <c r="A388" t="s">
        <v>333</v>
      </c>
      <c r="B388" s="1" t="s">
        <v>30558</v>
      </c>
      <c r="C388" s="1" t="s">
        <v>30559</v>
      </c>
      <c r="D388" t="s">
        <v>6</v>
      </c>
    </row>
    <row r="389" spans="1:4" x14ac:dyDescent="0.15">
      <c r="A389" t="s">
        <v>15848</v>
      </c>
      <c r="B389" s="1" t="s">
        <v>30560</v>
      </c>
      <c r="C389" s="1" t="s">
        <v>30561</v>
      </c>
      <c r="D389" t="s">
        <v>6</v>
      </c>
    </row>
    <row r="390" spans="1:4" x14ac:dyDescent="0.15">
      <c r="A390" t="s">
        <v>19128</v>
      </c>
      <c r="B390" s="1" t="s">
        <v>30562</v>
      </c>
      <c r="C390" s="1" t="s">
        <v>30563</v>
      </c>
      <c r="D390" t="s">
        <v>6</v>
      </c>
    </row>
    <row r="391" spans="1:4" x14ac:dyDescent="0.15">
      <c r="A391" t="s">
        <v>2729</v>
      </c>
      <c r="B391" s="1" t="s">
        <v>30564</v>
      </c>
      <c r="C391" s="1" t="s">
        <v>30565</v>
      </c>
      <c r="D391" t="s">
        <v>6</v>
      </c>
    </row>
    <row r="392" spans="1:4" x14ac:dyDescent="0.15">
      <c r="A392" t="s">
        <v>17244</v>
      </c>
      <c r="B392" s="1" t="s">
        <v>30566</v>
      </c>
      <c r="C392" s="1" t="s">
        <v>30567</v>
      </c>
      <c r="D392" t="s">
        <v>6</v>
      </c>
    </row>
    <row r="393" spans="1:4" x14ac:dyDescent="0.15">
      <c r="A393" t="s">
        <v>11679</v>
      </c>
      <c r="B393" s="1" t="s">
        <v>30568</v>
      </c>
      <c r="C393" s="1" t="s">
        <v>30569</v>
      </c>
      <c r="D393" t="s">
        <v>6</v>
      </c>
    </row>
    <row r="394" spans="1:4" x14ac:dyDescent="0.15">
      <c r="A394" t="s">
        <v>30570</v>
      </c>
      <c r="B394" s="1" t="s">
        <v>30571</v>
      </c>
      <c r="C394" s="1" t="s">
        <v>30572</v>
      </c>
      <c r="D394" t="s">
        <v>6</v>
      </c>
    </row>
    <row r="395" spans="1:4" x14ac:dyDescent="0.15">
      <c r="A395" t="s">
        <v>30573</v>
      </c>
      <c r="B395" s="1" t="s">
        <v>30574</v>
      </c>
      <c r="C395" s="1" t="s">
        <v>30575</v>
      </c>
      <c r="D395" t="s">
        <v>6</v>
      </c>
    </row>
    <row r="396" spans="1:4" x14ac:dyDescent="0.15">
      <c r="A396" t="s">
        <v>21606</v>
      </c>
      <c r="B396" s="1" t="s">
        <v>30576</v>
      </c>
      <c r="C396" s="1" t="s">
        <v>30577</v>
      </c>
      <c r="D396" t="s">
        <v>6</v>
      </c>
    </row>
    <row r="397" spans="1:4" x14ac:dyDescent="0.15">
      <c r="A397" t="s">
        <v>30578</v>
      </c>
      <c r="B397" s="1" t="s">
        <v>30579</v>
      </c>
      <c r="C397" s="1" t="s">
        <v>30580</v>
      </c>
      <c r="D397" t="s">
        <v>6</v>
      </c>
    </row>
    <row r="398" spans="1:4" x14ac:dyDescent="0.15">
      <c r="A398" t="s">
        <v>2112</v>
      </c>
      <c r="B398" s="1" t="s">
        <v>30581</v>
      </c>
      <c r="C398" s="1" t="s">
        <v>30582</v>
      </c>
      <c r="D398" t="s">
        <v>6</v>
      </c>
    </row>
    <row r="399" spans="1:4" x14ac:dyDescent="0.15">
      <c r="A399" t="s">
        <v>23800</v>
      </c>
      <c r="B399" s="1" t="s">
        <v>30583</v>
      </c>
      <c r="C399" s="1" t="s">
        <v>30584</v>
      </c>
      <c r="D399" t="s">
        <v>6</v>
      </c>
    </row>
    <row r="400" spans="1:4" x14ac:dyDescent="0.15">
      <c r="A400" t="s">
        <v>30585</v>
      </c>
      <c r="B400" s="1" t="s">
        <v>30586</v>
      </c>
      <c r="C400" s="1" t="s">
        <v>30587</v>
      </c>
      <c r="D400" t="s">
        <v>6</v>
      </c>
    </row>
    <row r="401" spans="1:4" x14ac:dyDescent="0.15">
      <c r="A401" t="s">
        <v>30588</v>
      </c>
      <c r="B401" s="1" t="s">
        <v>30589</v>
      </c>
      <c r="C401" s="1" t="s">
        <v>30590</v>
      </c>
      <c r="D401" t="s">
        <v>6</v>
      </c>
    </row>
    <row r="402" spans="1:4" x14ac:dyDescent="0.15">
      <c r="A402" t="s">
        <v>30591</v>
      </c>
      <c r="B402" s="1" t="s">
        <v>30592</v>
      </c>
      <c r="C402" s="1" t="s">
        <v>30593</v>
      </c>
      <c r="D402" t="s">
        <v>6</v>
      </c>
    </row>
    <row r="403" spans="1:4" x14ac:dyDescent="0.15">
      <c r="A403" t="s">
        <v>30594</v>
      </c>
      <c r="B403" s="1" t="s">
        <v>30595</v>
      </c>
      <c r="C403" s="1" t="s">
        <v>30596</v>
      </c>
      <c r="D403" t="s">
        <v>6</v>
      </c>
    </row>
    <row r="404" spans="1:4" x14ac:dyDescent="0.15">
      <c r="A404" t="s">
        <v>28235</v>
      </c>
      <c r="B404" s="1" t="s">
        <v>30597</v>
      </c>
      <c r="C404" s="1" t="s">
        <v>30598</v>
      </c>
      <c r="D404" t="s">
        <v>6</v>
      </c>
    </row>
    <row r="405" spans="1:4" x14ac:dyDescent="0.15">
      <c r="A405" t="s">
        <v>24364</v>
      </c>
      <c r="B405" s="1" t="s">
        <v>30599</v>
      </c>
      <c r="C405" s="1" t="s">
        <v>30600</v>
      </c>
      <c r="D405" t="s">
        <v>6</v>
      </c>
    </row>
    <row r="406" spans="1:4" x14ac:dyDescent="0.15">
      <c r="A406" t="s">
        <v>30601</v>
      </c>
      <c r="B406" s="1" t="s">
        <v>30602</v>
      </c>
      <c r="C406" s="1" t="s">
        <v>30603</v>
      </c>
      <c r="D406" t="s">
        <v>6</v>
      </c>
    </row>
    <row r="407" spans="1:4" x14ac:dyDescent="0.15">
      <c r="A407" t="s">
        <v>14991</v>
      </c>
      <c r="B407" s="1" t="s">
        <v>30604</v>
      </c>
      <c r="C407" s="1" t="s">
        <v>30605</v>
      </c>
      <c r="D407" t="s">
        <v>6</v>
      </c>
    </row>
    <row r="408" spans="1:4" x14ac:dyDescent="0.15">
      <c r="A408" t="s">
        <v>9100</v>
      </c>
      <c r="B408" s="1" t="s">
        <v>30606</v>
      </c>
      <c r="C408" s="1" t="s">
        <v>30607</v>
      </c>
      <c r="D408" t="s">
        <v>6</v>
      </c>
    </row>
    <row r="409" spans="1:4" x14ac:dyDescent="0.15">
      <c r="A409" t="s">
        <v>575</v>
      </c>
      <c r="B409" s="1" t="s">
        <v>30608</v>
      </c>
      <c r="C409" s="1" t="s">
        <v>30609</v>
      </c>
      <c r="D409" t="s">
        <v>6</v>
      </c>
    </row>
    <row r="410" spans="1:4" x14ac:dyDescent="0.15">
      <c r="A410" t="s">
        <v>21759</v>
      </c>
      <c r="B410" s="1" t="s">
        <v>30610</v>
      </c>
      <c r="C410" s="1" t="s">
        <v>30611</v>
      </c>
      <c r="D410" t="s">
        <v>6</v>
      </c>
    </row>
    <row r="411" spans="1:4" x14ac:dyDescent="0.15">
      <c r="A411" t="s">
        <v>7624</v>
      </c>
      <c r="B411" s="1" t="s">
        <v>30612</v>
      </c>
      <c r="C411" s="1" t="s">
        <v>30613</v>
      </c>
      <c r="D411" t="s">
        <v>6</v>
      </c>
    </row>
    <row r="412" spans="1:4" x14ac:dyDescent="0.15">
      <c r="A412" t="s">
        <v>1331</v>
      </c>
      <c r="B412" s="1" t="s">
        <v>30614</v>
      </c>
      <c r="C412" s="1" t="s">
        <v>30615</v>
      </c>
      <c r="D412" t="s">
        <v>6</v>
      </c>
    </row>
    <row r="413" spans="1:4" x14ac:dyDescent="0.15">
      <c r="A413" t="s">
        <v>30616</v>
      </c>
      <c r="B413" s="1" t="s">
        <v>30617</v>
      </c>
      <c r="C413" s="1" t="s">
        <v>30618</v>
      </c>
      <c r="D413" t="s">
        <v>6</v>
      </c>
    </row>
    <row r="414" spans="1:4" x14ac:dyDescent="0.15">
      <c r="A414" t="s">
        <v>147</v>
      </c>
      <c r="B414" s="1" t="s">
        <v>30619</v>
      </c>
      <c r="C414" s="1" t="s">
        <v>30620</v>
      </c>
      <c r="D414" t="s">
        <v>6</v>
      </c>
    </row>
    <row r="415" spans="1:4" x14ac:dyDescent="0.15">
      <c r="A415" t="s">
        <v>28821</v>
      </c>
      <c r="B415" s="1" t="s">
        <v>30621</v>
      </c>
      <c r="C415" s="1" t="s">
        <v>30622</v>
      </c>
      <c r="D415" t="s">
        <v>6</v>
      </c>
    </row>
    <row r="416" spans="1:4" x14ac:dyDescent="0.15">
      <c r="A416" t="s">
        <v>10368</v>
      </c>
      <c r="B416" s="1" t="s">
        <v>30623</v>
      </c>
      <c r="C416" s="1" t="s">
        <v>30624</v>
      </c>
      <c r="D416" t="s">
        <v>6</v>
      </c>
    </row>
    <row r="417" spans="1:4" x14ac:dyDescent="0.15">
      <c r="A417" t="s">
        <v>872</v>
      </c>
      <c r="B417" s="1" t="s">
        <v>30625</v>
      </c>
      <c r="C417" s="1" t="s">
        <v>30626</v>
      </c>
      <c r="D417" t="s">
        <v>6</v>
      </c>
    </row>
    <row r="418" spans="1:4" x14ac:dyDescent="0.15">
      <c r="A418" t="s">
        <v>725</v>
      </c>
      <c r="B418" s="1" t="s">
        <v>30627</v>
      </c>
      <c r="C418" s="1" t="s">
        <v>30628</v>
      </c>
      <c r="D418" t="s">
        <v>6</v>
      </c>
    </row>
    <row r="419" spans="1:4" x14ac:dyDescent="0.15">
      <c r="A419" t="s">
        <v>30629</v>
      </c>
      <c r="B419" s="1" t="s">
        <v>30630</v>
      </c>
      <c r="C419" s="1" t="s">
        <v>30631</v>
      </c>
      <c r="D419" t="s">
        <v>6</v>
      </c>
    </row>
    <row r="420" spans="1:4" x14ac:dyDescent="0.15">
      <c r="A420" t="s">
        <v>16698</v>
      </c>
      <c r="B420" s="1" t="s">
        <v>30632</v>
      </c>
      <c r="C420" s="1" t="s">
        <v>30633</v>
      </c>
      <c r="D420" t="s">
        <v>6</v>
      </c>
    </row>
    <row r="421" spans="1:4" x14ac:dyDescent="0.15">
      <c r="A421" t="s">
        <v>10058</v>
      </c>
      <c r="B421" s="1" t="s">
        <v>30634</v>
      </c>
      <c r="C421" s="1" t="s">
        <v>30635</v>
      </c>
      <c r="D421" t="s">
        <v>6</v>
      </c>
    </row>
    <row r="422" spans="1:4" x14ac:dyDescent="0.15">
      <c r="A422" t="s">
        <v>30636</v>
      </c>
      <c r="B422" s="1" t="s">
        <v>30637</v>
      </c>
      <c r="C422" s="1" t="s">
        <v>30638</v>
      </c>
      <c r="D422" t="s">
        <v>6</v>
      </c>
    </row>
    <row r="423" spans="1:4" x14ac:dyDescent="0.15">
      <c r="A423" t="s">
        <v>27964</v>
      </c>
      <c r="B423" s="1" t="s">
        <v>30639</v>
      </c>
      <c r="C423" s="1" t="s">
        <v>30640</v>
      </c>
      <c r="D423" t="s">
        <v>6</v>
      </c>
    </row>
    <row r="424" spans="1:4" x14ac:dyDescent="0.15">
      <c r="A424" t="s">
        <v>30641</v>
      </c>
      <c r="B424" s="1" t="s">
        <v>30642</v>
      </c>
      <c r="C424" s="1" t="s">
        <v>30643</v>
      </c>
      <c r="D424" t="s">
        <v>6</v>
      </c>
    </row>
    <row r="425" spans="1:4" x14ac:dyDescent="0.15">
      <c r="A425" t="s">
        <v>1566</v>
      </c>
      <c r="B425" s="1" t="s">
        <v>30644</v>
      </c>
      <c r="C425" s="1" t="s">
        <v>30645</v>
      </c>
      <c r="D425" t="s">
        <v>6</v>
      </c>
    </row>
    <row r="426" spans="1:4" x14ac:dyDescent="0.15">
      <c r="A426" t="s">
        <v>27823</v>
      </c>
      <c r="B426" s="1" t="s">
        <v>30646</v>
      </c>
      <c r="C426" s="1" t="s">
        <v>30647</v>
      </c>
      <c r="D426" t="s">
        <v>6</v>
      </c>
    </row>
    <row r="427" spans="1:4" x14ac:dyDescent="0.15">
      <c r="A427" t="s">
        <v>30648</v>
      </c>
      <c r="B427" s="1" t="s">
        <v>30649</v>
      </c>
      <c r="C427" s="1" t="s">
        <v>30650</v>
      </c>
      <c r="D427" t="s">
        <v>6</v>
      </c>
    </row>
    <row r="428" spans="1:4" x14ac:dyDescent="0.15">
      <c r="A428" t="s">
        <v>30651</v>
      </c>
      <c r="B428" s="1" t="s">
        <v>30652</v>
      </c>
      <c r="C428" s="1" t="s">
        <v>30653</v>
      </c>
      <c r="D428" t="s">
        <v>6</v>
      </c>
    </row>
    <row r="429" spans="1:4" x14ac:dyDescent="0.15">
      <c r="A429" t="s">
        <v>30654</v>
      </c>
      <c r="B429" s="1" t="s">
        <v>30655</v>
      </c>
      <c r="C429" s="1" t="s">
        <v>30656</v>
      </c>
      <c r="D429" t="s">
        <v>6</v>
      </c>
    </row>
    <row r="430" spans="1:4" x14ac:dyDescent="0.15">
      <c r="A430" t="s">
        <v>17743</v>
      </c>
      <c r="B430" s="1" t="s">
        <v>30657</v>
      </c>
      <c r="C430" s="1" t="s">
        <v>30658</v>
      </c>
      <c r="D430" t="s">
        <v>6</v>
      </c>
    </row>
    <row r="431" spans="1:4" x14ac:dyDescent="0.15">
      <c r="A431" t="s">
        <v>716</v>
      </c>
      <c r="B431" s="1" t="s">
        <v>30659</v>
      </c>
      <c r="C431" s="1" t="s">
        <v>30660</v>
      </c>
      <c r="D431" t="s">
        <v>6</v>
      </c>
    </row>
    <row r="432" spans="1:4" x14ac:dyDescent="0.15">
      <c r="A432" t="s">
        <v>13817</v>
      </c>
      <c r="B432" s="1" t="s">
        <v>30661</v>
      </c>
      <c r="C432" s="1" t="s">
        <v>30662</v>
      </c>
      <c r="D432" t="s">
        <v>6</v>
      </c>
    </row>
    <row r="433" spans="1:4" x14ac:dyDescent="0.15">
      <c r="A433" t="s">
        <v>30663</v>
      </c>
      <c r="B433" s="1" t="s">
        <v>30664</v>
      </c>
      <c r="C433" s="1" t="s">
        <v>30665</v>
      </c>
      <c r="D433" t="s">
        <v>6</v>
      </c>
    </row>
    <row r="434" spans="1:4" x14ac:dyDescent="0.15">
      <c r="A434" t="s">
        <v>28349</v>
      </c>
      <c r="B434" s="1" t="s">
        <v>30666</v>
      </c>
      <c r="C434" s="1" t="s">
        <v>30667</v>
      </c>
      <c r="D434" t="s">
        <v>6</v>
      </c>
    </row>
    <row r="435" spans="1:4" x14ac:dyDescent="0.15">
      <c r="A435" t="s">
        <v>30668</v>
      </c>
      <c r="B435" s="1" t="s">
        <v>30669</v>
      </c>
      <c r="C435" s="1" t="s">
        <v>30670</v>
      </c>
      <c r="D435" t="s">
        <v>6</v>
      </c>
    </row>
    <row r="436" spans="1:4" x14ac:dyDescent="0.15">
      <c r="A436" t="s">
        <v>15731</v>
      </c>
      <c r="B436" s="1" t="s">
        <v>30671</v>
      </c>
      <c r="C436" s="1" t="s">
        <v>30672</v>
      </c>
      <c r="D436" t="s">
        <v>6</v>
      </c>
    </row>
    <row r="437" spans="1:4" x14ac:dyDescent="0.15">
      <c r="A437" t="s">
        <v>30673</v>
      </c>
      <c r="B437" s="1" t="s">
        <v>30674</v>
      </c>
      <c r="C437" s="1" t="s">
        <v>30675</v>
      </c>
      <c r="D437" t="s">
        <v>6</v>
      </c>
    </row>
    <row r="438" spans="1:4" x14ac:dyDescent="0.15">
      <c r="A438" t="s">
        <v>30676</v>
      </c>
      <c r="B438" s="1" t="s">
        <v>30677</v>
      </c>
      <c r="C438" s="1" t="s">
        <v>30678</v>
      </c>
      <c r="D438" t="s">
        <v>6</v>
      </c>
    </row>
    <row r="439" spans="1:4" x14ac:dyDescent="0.15">
      <c r="A439" t="s">
        <v>30679</v>
      </c>
      <c r="B439" s="1" t="s">
        <v>30680</v>
      </c>
      <c r="C439" s="1" t="s">
        <v>30681</v>
      </c>
      <c r="D439" t="s">
        <v>6</v>
      </c>
    </row>
    <row r="440" spans="1:4" x14ac:dyDescent="0.15">
      <c r="A440" t="s">
        <v>15449</v>
      </c>
      <c r="B440" s="1" t="s">
        <v>30682</v>
      </c>
      <c r="C440" s="1" t="s">
        <v>30683</v>
      </c>
      <c r="D440" t="s">
        <v>6</v>
      </c>
    </row>
    <row r="441" spans="1:4" x14ac:dyDescent="0.15">
      <c r="A441" t="s">
        <v>30684</v>
      </c>
      <c r="B441" s="1" t="s">
        <v>30685</v>
      </c>
      <c r="C441" s="1" t="s">
        <v>30686</v>
      </c>
      <c r="D441" t="s">
        <v>6</v>
      </c>
    </row>
    <row r="442" spans="1:4" x14ac:dyDescent="0.15">
      <c r="A442" t="s">
        <v>20479</v>
      </c>
      <c r="B442" s="1" t="s">
        <v>30687</v>
      </c>
      <c r="C442" s="1" t="s">
        <v>30688</v>
      </c>
      <c r="D442" t="s">
        <v>6</v>
      </c>
    </row>
    <row r="443" spans="1:4" x14ac:dyDescent="0.15">
      <c r="A443" t="s">
        <v>7329</v>
      </c>
      <c r="B443" s="1" t="s">
        <v>30689</v>
      </c>
      <c r="C443" s="1" t="s">
        <v>30690</v>
      </c>
      <c r="D443" t="s">
        <v>6</v>
      </c>
    </row>
    <row r="444" spans="1:4" x14ac:dyDescent="0.15">
      <c r="A444" t="s">
        <v>7962</v>
      </c>
      <c r="B444" s="1" t="s">
        <v>30691</v>
      </c>
      <c r="C444" s="1" t="s">
        <v>30692</v>
      </c>
      <c r="D444" t="s">
        <v>6</v>
      </c>
    </row>
    <row r="445" spans="1:4" x14ac:dyDescent="0.15">
      <c r="A445" t="s">
        <v>19268</v>
      </c>
      <c r="B445" s="1" t="s">
        <v>30693</v>
      </c>
      <c r="C445" s="1" t="s">
        <v>30694</v>
      </c>
      <c r="D445" t="s">
        <v>6</v>
      </c>
    </row>
    <row r="446" spans="1:4" x14ac:dyDescent="0.15">
      <c r="A446" t="s">
        <v>1211</v>
      </c>
      <c r="B446" s="1" t="s">
        <v>30695</v>
      </c>
      <c r="C446" s="1" t="s">
        <v>30696</v>
      </c>
      <c r="D446" t="s">
        <v>6</v>
      </c>
    </row>
    <row r="447" spans="1:4" x14ac:dyDescent="0.15">
      <c r="A447" t="s">
        <v>27412</v>
      </c>
      <c r="B447" s="1" t="s">
        <v>30697</v>
      </c>
      <c r="C447" s="1" t="s">
        <v>30698</v>
      </c>
      <c r="D447" t="s">
        <v>6</v>
      </c>
    </row>
    <row r="448" spans="1:4" x14ac:dyDescent="0.15">
      <c r="A448" t="s">
        <v>15183</v>
      </c>
      <c r="B448" s="1" t="s">
        <v>30699</v>
      </c>
      <c r="C448" s="1" t="s">
        <v>30700</v>
      </c>
      <c r="D448" t="s">
        <v>6</v>
      </c>
    </row>
    <row r="449" spans="1:4" x14ac:dyDescent="0.15">
      <c r="A449" t="s">
        <v>8878</v>
      </c>
      <c r="B449" s="1" t="s">
        <v>30701</v>
      </c>
      <c r="C449" s="1" t="s">
        <v>30702</v>
      </c>
      <c r="D449" t="s">
        <v>6</v>
      </c>
    </row>
    <row r="450" spans="1:4" x14ac:dyDescent="0.15">
      <c r="A450" t="s">
        <v>1652</v>
      </c>
      <c r="B450" s="1" t="s">
        <v>30703</v>
      </c>
      <c r="C450" s="1" t="s">
        <v>30704</v>
      </c>
      <c r="D450" t="s">
        <v>6</v>
      </c>
    </row>
    <row r="451" spans="1:4" x14ac:dyDescent="0.15">
      <c r="A451" t="s">
        <v>10646</v>
      </c>
      <c r="B451" s="1" t="s">
        <v>30705</v>
      </c>
      <c r="C451" s="1" t="s">
        <v>30706</v>
      </c>
      <c r="D451" t="s">
        <v>6</v>
      </c>
    </row>
    <row r="452" spans="1:4" x14ac:dyDescent="0.15">
      <c r="A452" t="s">
        <v>19123</v>
      </c>
      <c r="B452" s="1" t="s">
        <v>30707</v>
      </c>
      <c r="C452" s="1" t="s">
        <v>30708</v>
      </c>
      <c r="D452" t="s">
        <v>6</v>
      </c>
    </row>
    <row r="453" spans="1:4" x14ac:dyDescent="0.15">
      <c r="A453" t="s">
        <v>30709</v>
      </c>
      <c r="B453" s="1" t="s">
        <v>30710</v>
      </c>
      <c r="C453" s="1" t="s">
        <v>30711</v>
      </c>
      <c r="D453" t="s">
        <v>6</v>
      </c>
    </row>
    <row r="454" spans="1:4" x14ac:dyDescent="0.15">
      <c r="A454" t="s">
        <v>5522</v>
      </c>
      <c r="B454" s="1" t="s">
        <v>30712</v>
      </c>
      <c r="C454" s="1" t="s">
        <v>30713</v>
      </c>
      <c r="D454" t="s">
        <v>6</v>
      </c>
    </row>
    <row r="455" spans="1:4" x14ac:dyDescent="0.15">
      <c r="A455" t="s">
        <v>30714</v>
      </c>
      <c r="B455" s="1" t="s">
        <v>30715</v>
      </c>
      <c r="C455" s="1" t="s">
        <v>30716</v>
      </c>
      <c r="D455" t="s">
        <v>6</v>
      </c>
    </row>
    <row r="456" spans="1:4" x14ac:dyDescent="0.15">
      <c r="A456" t="s">
        <v>9855</v>
      </c>
      <c r="B456" s="1" t="s">
        <v>30717</v>
      </c>
      <c r="C456" s="1" t="s">
        <v>30718</v>
      </c>
      <c r="D456" t="s">
        <v>6</v>
      </c>
    </row>
    <row r="457" spans="1:4" x14ac:dyDescent="0.15">
      <c r="A457" t="s">
        <v>30719</v>
      </c>
      <c r="B457" s="1" t="s">
        <v>30720</v>
      </c>
      <c r="C457" s="1" t="s">
        <v>30721</v>
      </c>
      <c r="D457" t="s">
        <v>6</v>
      </c>
    </row>
    <row r="458" spans="1:4" x14ac:dyDescent="0.15">
      <c r="A458" t="s">
        <v>9982</v>
      </c>
      <c r="B458" s="1" t="s">
        <v>30722</v>
      </c>
      <c r="C458" s="1" t="s">
        <v>30723</v>
      </c>
      <c r="D458" t="s">
        <v>6</v>
      </c>
    </row>
    <row r="459" spans="1:4" x14ac:dyDescent="0.15">
      <c r="A459" t="s">
        <v>20895</v>
      </c>
      <c r="B459" s="1" t="s">
        <v>30724</v>
      </c>
      <c r="C459" s="1" t="s">
        <v>30725</v>
      </c>
      <c r="D459" t="s">
        <v>6</v>
      </c>
    </row>
    <row r="460" spans="1:4" x14ac:dyDescent="0.15">
      <c r="A460" t="s">
        <v>489</v>
      </c>
      <c r="B460" s="1" t="s">
        <v>30726</v>
      </c>
      <c r="C460" s="1" t="s">
        <v>30727</v>
      </c>
      <c r="D460" t="s">
        <v>6</v>
      </c>
    </row>
    <row r="461" spans="1:4" x14ac:dyDescent="0.15">
      <c r="A461" t="s">
        <v>3866</v>
      </c>
      <c r="B461" s="1" t="s">
        <v>30728</v>
      </c>
      <c r="C461" s="1" t="s">
        <v>30729</v>
      </c>
      <c r="D461" t="s">
        <v>6</v>
      </c>
    </row>
    <row r="462" spans="1:4" x14ac:dyDescent="0.15">
      <c r="A462" t="s">
        <v>10876</v>
      </c>
      <c r="B462" s="1" t="s">
        <v>30730</v>
      </c>
      <c r="C462" s="1" t="s">
        <v>30731</v>
      </c>
      <c r="D462" t="s">
        <v>6</v>
      </c>
    </row>
    <row r="463" spans="1:4" x14ac:dyDescent="0.15">
      <c r="A463" t="s">
        <v>1507</v>
      </c>
      <c r="B463" s="1" t="s">
        <v>30732</v>
      </c>
      <c r="C463" s="1" t="s">
        <v>30733</v>
      </c>
      <c r="D463" t="s">
        <v>6</v>
      </c>
    </row>
    <row r="464" spans="1:4" x14ac:dyDescent="0.15">
      <c r="A464" t="s">
        <v>30734</v>
      </c>
      <c r="B464" s="1" t="s">
        <v>30735</v>
      </c>
      <c r="C464" s="1" t="s">
        <v>30736</v>
      </c>
      <c r="D464" t="s">
        <v>6</v>
      </c>
    </row>
    <row r="465" spans="1:4" x14ac:dyDescent="0.15">
      <c r="A465" t="s">
        <v>30737</v>
      </c>
      <c r="B465" s="1" t="s">
        <v>30738</v>
      </c>
      <c r="C465" s="1" t="s">
        <v>30739</v>
      </c>
      <c r="D465" t="s">
        <v>6</v>
      </c>
    </row>
    <row r="466" spans="1:4" x14ac:dyDescent="0.15">
      <c r="A466" t="s">
        <v>6533</v>
      </c>
      <c r="B466" s="1" t="s">
        <v>30740</v>
      </c>
      <c r="C466" s="1" t="s">
        <v>30741</v>
      </c>
      <c r="D466" t="s">
        <v>6</v>
      </c>
    </row>
    <row r="467" spans="1:4" x14ac:dyDescent="0.15">
      <c r="A467" t="s">
        <v>3206</v>
      </c>
      <c r="B467" s="1" t="s">
        <v>30742</v>
      </c>
      <c r="C467" s="1" t="s">
        <v>30743</v>
      </c>
      <c r="D467" t="s">
        <v>6</v>
      </c>
    </row>
    <row r="468" spans="1:4" x14ac:dyDescent="0.15">
      <c r="A468" t="s">
        <v>30744</v>
      </c>
      <c r="B468" s="1" t="s">
        <v>30745</v>
      </c>
      <c r="C468" s="1" t="s">
        <v>30746</v>
      </c>
      <c r="D468" t="s">
        <v>6</v>
      </c>
    </row>
    <row r="469" spans="1:4" x14ac:dyDescent="0.15">
      <c r="A469" t="s">
        <v>30747</v>
      </c>
      <c r="B469" s="1" t="s">
        <v>30748</v>
      </c>
      <c r="C469" s="1" t="s">
        <v>30749</v>
      </c>
      <c r="D469" t="s">
        <v>6</v>
      </c>
    </row>
    <row r="470" spans="1:4" x14ac:dyDescent="0.15">
      <c r="A470" t="s">
        <v>27599</v>
      </c>
      <c r="B470" s="1" t="s">
        <v>30750</v>
      </c>
      <c r="C470" s="1" t="s">
        <v>30751</v>
      </c>
      <c r="D470" t="s">
        <v>6</v>
      </c>
    </row>
    <row r="471" spans="1:4" x14ac:dyDescent="0.15">
      <c r="A471" t="s">
        <v>15611</v>
      </c>
      <c r="B471" s="1" t="s">
        <v>30752</v>
      </c>
      <c r="C471" s="1" t="s">
        <v>30753</v>
      </c>
      <c r="D471" t="s">
        <v>6</v>
      </c>
    </row>
    <row r="472" spans="1:4" x14ac:dyDescent="0.15">
      <c r="A472" t="s">
        <v>14180</v>
      </c>
      <c r="B472" s="1" t="s">
        <v>30754</v>
      </c>
      <c r="C472" s="1" t="s">
        <v>30755</v>
      </c>
      <c r="D472" t="s">
        <v>6</v>
      </c>
    </row>
    <row r="473" spans="1:4" x14ac:dyDescent="0.15">
      <c r="A473" t="s">
        <v>15209</v>
      </c>
      <c r="B473" s="1" t="s">
        <v>30756</v>
      </c>
      <c r="C473" s="1" t="s">
        <v>30757</v>
      </c>
      <c r="D473" t="s">
        <v>6</v>
      </c>
    </row>
    <row r="474" spans="1:4" x14ac:dyDescent="0.15">
      <c r="A474" t="s">
        <v>14833</v>
      </c>
      <c r="B474" s="1" t="s">
        <v>30758</v>
      </c>
      <c r="C474" s="1" t="s">
        <v>30759</v>
      </c>
      <c r="D474" t="s">
        <v>6</v>
      </c>
    </row>
    <row r="475" spans="1:4" x14ac:dyDescent="0.15">
      <c r="A475" t="s">
        <v>30760</v>
      </c>
      <c r="B475" s="1" t="s">
        <v>30761</v>
      </c>
      <c r="C475" s="1" t="s">
        <v>30762</v>
      </c>
      <c r="D475" t="s">
        <v>6</v>
      </c>
    </row>
    <row r="476" spans="1:4" x14ac:dyDescent="0.15">
      <c r="A476" t="s">
        <v>2567</v>
      </c>
      <c r="B476" s="1" t="s">
        <v>30763</v>
      </c>
      <c r="C476" s="1" t="s">
        <v>30764</v>
      </c>
      <c r="D476" t="s">
        <v>6</v>
      </c>
    </row>
    <row r="477" spans="1:4" x14ac:dyDescent="0.15">
      <c r="A477" t="s">
        <v>30765</v>
      </c>
      <c r="B477" s="1" t="s">
        <v>30766</v>
      </c>
      <c r="C477" s="1" t="s">
        <v>30767</v>
      </c>
      <c r="D477" t="s">
        <v>6</v>
      </c>
    </row>
    <row r="478" spans="1:4" x14ac:dyDescent="0.15">
      <c r="A478" t="s">
        <v>30768</v>
      </c>
      <c r="B478" s="1" t="s">
        <v>30769</v>
      </c>
      <c r="C478" s="1" t="s">
        <v>30770</v>
      </c>
      <c r="D478" t="s">
        <v>6</v>
      </c>
    </row>
    <row r="479" spans="1:4" x14ac:dyDescent="0.15">
      <c r="A479" t="s">
        <v>18640</v>
      </c>
      <c r="B479" s="1" t="s">
        <v>30771</v>
      </c>
      <c r="C479" s="1" t="s">
        <v>30772</v>
      </c>
      <c r="D479" t="s">
        <v>6</v>
      </c>
    </row>
    <row r="480" spans="1:4" x14ac:dyDescent="0.15">
      <c r="A480" t="s">
        <v>10725</v>
      </c>
      <c r="B480" s="1" t="s">
        <v>30773</v>
      </c>
      <c r="C480" s="1" t="s">
        <v>30774</v>
      </c>
      <c r="D480" t="s">
        <v>6</v>
      </c>
    </row>
    <row r="481" spans="1:4" x14ac:dyDescent="0.15">
      <c r="A481" t="s">
        <v>30775</v>
      </c>
      <c r="B481" s="1" t="s">
        <v>30776</v>
      </c>
      <c r="C481" s="1" t="s">
        <v>30777</v>
      </c>
      <c r="D481" t="s">
        <v>6</v>
      </c>
    </row>
    <row r="482" spans="1:4" x14ac:dyDescent="0.15">
      <c r="A482" t="s">
        <v>12442</v>
      </c>
      <c r="B482" s="1" t="s">
        <v>30778</v>
      </c>
      <c r="C482" s="1" t="s">
        <v>30779</v>
      </c>
      <c r="D482" t="s">
        <v>6</v>
      </c>
    </row>
    <row r="483" spans="1:4" x14ac:dyDescent="0.15">
      <c r="A483" t="s">
        <v>30780</v>
      </c>
      <c r="B483" s="1" t="s">
        <v>30781</v>
      </c>
      <c r="C483" s="1" t="s">
        <v>30782</v>
      </c>
      <c r="D483" t="s">
        <v>6</v>
      </c>
    </row>
    <row r="484" spans="1:4" x14ac:dyDescent="0.15">
      <c r="A484" t="s">
        <v>30783</v>
      </c>
      <c r="B484" s="1" t="s">
        <v>30784</v>
      </c>
      <c r="C484" s="1" t="s">
        <v>30785</v>
      </c>
      <c r="D484" t="s">
        <v>6</v>
      </c>
    </row>
    <row r="485" spans="1:4" x14ac:dyDescent="0.15">
      <c r="A485" t="s">
        <v>30786</v>
      </c>
      <c r="B485" s="1" t="s">
        <v>30787</v>
      </c>
      <c r="C485" s="1" t="s">
        <v>30788</v>
      </c>
      <c r="D485" t="s">
        <v>6</v>
      </c>
    </row>
    <row r="486" spans="1:4" x14ac:dyDescent="0.15">
      <c r="A486" t="s">
        <v>8048</v>
      </c>
      <c r="B486" s="1" t="s">
        <v>30789</v>
      </c>
      <c r="C486" s="1" t="s">
        <v>30790</v>
      </c>
      <c r="D486" t="s">
        <v>6</v>
      </c>
    </row>
    <row r="487" spans="1:4" x14ac:dyDescent="0.15">
      <c r="A487" t="s">
        <v>16796</v>
      </c>
      <c r="B487" s="1" t="s">
        <v>30791</v>
      </c>
      <c r="C487" s="1" t="s">
        <v>30792</v>
      </c>
      <c r="D487" t="s">
        <v>6</v>
      </c>
    </row>
    <row r="488" spans="1:4" x14ac:dyDescent="0.15">
      <c r="A488" t="s">
        <v>8407</v>
      </c>
      <c r="B488" s="1" t="s">
        <v>30793</v>
      </c>
      <c r="C488" s="1" t="s">
        <v>30794</v>
      </c>
      <c r="D488" t="s">
        <v>6</v>
      </c>
    </row>
    <row r="489" spans="1:4" x14ac:dyDescent="0.15">
      <c r="A489" t="s">
        <v>5848</v>
      </c>
      <c r="B489" s="1" t="s">
        <v>30795</v>
      </c>
      <c r="C489" s="1" t="s">
        <v>30796</v>
      </c>
      <c r="D489" t="s">
        <v>6</v>
      </c>
    </row>
    <row r="490" spans="1:4" x14ac:dyDescent="0.15">
      <c r="A490" t="s">
        <v>30797</v>
      </c>
      <c r="B490" s="1" t="s">
        <v>30798</v>
      </c>
      <c r="C490" s="1" t="s">
        <v>30799</v>
      </c>
      <c r="D490" t="s">
        <v>6</v>
      </c>
    </row>
    <row r="491" spans="1:4" x14ac:dyDescent="0.15">
      <c r="A491" t="s">
        <v>30800</v>
      </c>
      <c r="B491" s="1" t="s">
        <v>30801</v>
      </c>
      <c r="C491" s="1" t="s">
        <v>30802</v>
      </c>
      <c r="D491" t="s">
        <v>6</v>
      </c>
    </row>
    <row r="492" spans="1:4" x14ac:dyDescent="0.15">
      <c r="A492" t="s">
        <v>28458</v>
      </c>
      <c r="B492" s="1" t="s">
        <v>30803</v>
      </c>
      <c r="C492" s="1" t="s">
        <v>30804</v>
      </c>
      <c r="D492" t="s">
        <v>6</v>
      </c>
    </row>
    <row r="493" spans="1:4" x14ac:dyDescent="0.15">
      <c r="A493" t="s">
        <v>26949</v>
      </c>
      <c r="B493" s="1" t="s">
        <v>30805</v>
      </c>
      <c r="C493" s="1" t="s">
        <v>30806</v>
      </c>
      <c r="D493" t="s">
        <v>6</v>
      </c>
    </row>
    <row r="494" spans="1:4" x14ac:dyDescent="0.15">
      <c r="A494" t="s">
        <v>30807</v>
      </c>
      <c r="B494" s="1" t="s">
        <v>30808</v>
      </c>
      <c r="C494" s="1" t="s">
        <v>30809</v>
      </c>
      <c r="D494" t="s">
        <v>6</v>
      </c>
    </row>
    <row r="495" spans="1:4" x14ac:dyDescent="0.15">
      <c r="A495" t="s">
        <v>30810</v>
      </c>
      <c r="B495" s="1" t="s">
        <v>30811</v>
      </c>
      <c r="C495" s="1" t="s">
        <v>30812</v>
      </c>
      <c r="D495" t="s">
        <v>6</v>
      </c>
    </row>
    <row r="496" spans="1:4" x14ac:dyDescent="0.15">
      <c r="A496" t="s">
        <v>30813</v>
      </c>
      <c r="B496" s="1" t="s">
        <v>30814</v>
      </c>
      <c r="C496" s="1" t="s">
        <v>30815</v>
      </c>
      <c r="D496" t="s">
        <v>6</v>
      </c>
    </row>
    <row r="497" spans="1:4" x14ac:dyDescent="0.15">
      <c r="A497" t="s">
        <v>30816</v>
      </c>
      <c r="B497" s="1" t="s">
        <v>30817</v>
      </c>
      <c r="C497" s="1" t="s">
        <v>30818</v>
      </c>
      <c r="D497" t="s">
        <v>6</v>
      </c>
    </row>
    <row r="498" spans="1:4" x14ac:dyDescent="0.15">
      <c r="A498" t="s">
        <v>11564</v>
      </c>
      <c r="B498" s="1" t="s">
        <v>30819</v>
      </c>
      <c r="C498" s="1" t="s">
        <v>30820</v>
      </c>
      <c r="D498" t="s">
        <v>6</v>
      </c>
    </row>
    <row r="499" spans="1:4" x14ac:dyDescent="0.15">
      <c r="A499" t="s">
        <v>24324</v>
      </c>
      <c r="B499" s="1" t="s">
        <v>30821</v>
      </c>
      <c r="C499" s="1" t="s">
        <v>30822</v>
      </c>
      <c r="D499" t="s">
        <v>6</v>
      </c>
    </row>
    <row r="500" spans="1:4" x14ac:dyDescent="0.15">
      <c r="A500" t="s">
        <v>30823</v>
      </c>
      <c r="B500" s="1" t="s">
        <v>30824</v>
      </c>
      <c r="C500" s="1" t="s">
        <v>30825</v>
      </c>
      <c r="D500" t="s">
        <v>6</v>
      </c>
    </row>
    <row r="501" spans="1:4" x14ac:dyDescent="0.15">
      <c r="A501" t="s">
        <v>734</v>
      </c>
      <c r="B501" s="1" t="s">
        <v>30826</v>
      </c>
      <c r="C501" s="1" t="s">
        <v>30827</v>
      </c>
      <c r="D501" t="s">
        <v>6</v>
      </c>
    </row>
    <row r="502" spans="1:4" x14ac:dyDescent="0.15">
      <c r="A502" t="s">
        <v>30828</v>
      </c>
      <c r="B502" s="1" t="s">
        <v>30829</v>
      </c>
      <c r="C502" s="1" t="s">
        <v>30830</v>
      </c>
      <c r="D502" t="s">
        <v>6</v>
      </c>
    </row>
    <row r="503" spans="1:4" x14ac:dyDescent="0.15">
      <c r="A503" t="s">
        <v>30831</v>
      </c>
      <c r="B503" s="1" t="s">
        <v>30832</v>
      </c>
      <c r="C503" s="1" t="s">
        <v>30833</v>
      </c>
      <c r="D503" t="s">
        <v>6</v>
      </c>
    </row>
    <row r="504" spans="1:4" x14ac:dyDescent="0.15">
      <c r="A504" t="s">
        <v>7658</v>
      </c>
      <c r="B504" s="1" t="s">
        <v>30834</v>
      </c>
      <c r="C504" s="1" t="s">
        <v>30835</v>
      </c>
      <c r="D504" t="s">
        <v>6</v>
      </c>
    </row>
    <row r="505" spans="1:4" x14ac:dyDescent="0.15">
      <c r="A505" t="s">
        <v>30836</v>
      </c>
      <c r="B505" s="1" t="s">
        <v>30837</v>
      </c>
      <c r="C505" s="1" t="s">
        <v>30838</v>
      </c>
      <c r="D505" t="s">
        <v>6</v>
      </c>
    </row>
    <row r="506" spans="1:4" x14ac:dyDescent="0.15">
      <c r="A506" t="s">
        <v>30839</v>
      </c>
      <c r="B506" s="1" t="s">
        <v>30840</v>
      </c>
      <c r="C506" s="1" t="s">
        <v>30841</v>
      </c>
      <c r="D506" t="s">
        <v>6</v>
      </c>
    </row>
    <row r="507" spans="1:4" x14ac:dyDescent="0.15">
      <c r="A507" t="s">
        <v>11683</v>
      </c>
      <c r="B507" s="1" t="s">
        <v>30842</v>
      </c>
      <c r="C507" s="1" t="s">
        <v>30843</v>
      </c>
      <c r="D507" t="s">
        <v>6</v>
      </c>
    </row>
    <row r="508" spans="1:4" x14ac:dyDescent="0.15">
      <c r="A508" t="s">
        <v>20845</v>
      </c>
      <c r="B508" s="1" t="s">
        <v>30844</v>
      </c>
      <c r="C508" s="1" t="s">
        <v>30845</v>
      </c>
      <c r="D508" t="s">
        <v>6</v>
      </c>
    </row>
    <row r="509" spans="1:4" x14ac:dyDescent="0.15">
      <c r="A509" t="s">
        <v>10988</v>
      </c>
      <c r="B509" s="1" t="s">
        <v>30846</v>
      </c>
      <c r="C509" s="1" t="s">
        <v>30847</v>
      </c>
      <c r="D509" t="s">
        <v>6</v>
      </c>
    </row>
    <row r="510" spans="1:4" x14ac:dyDescent="0.15">
      <c r="A510" t="s">
        <v>18519</v>
      </c>
      <c r="B510" s="1" t="s">
        <v>30848</v>
      </c>
      <c r="C510" s="1" t="s">
        <v>30849</v>
      </c>
      <c r="D510" t="s">
        <v>6</v>
      </c>
    </row>
    <row r="511" spans="1:4" x14ac:dyDescent="0.15">
      <c r="A511" t="s">
        <v>11775</v>
      </c>
      <c r="B511" s="1" t="s">
        <v>30850</v>
      </c>
      <c r="C511" s="1" t="s">
        <v>30851</v>
      </c>
      <c r="D511" t="s">
        <v>6</v>
      </c>
    </row>
    <row r="512" spans="1:4" x14ac:dyDescent="0.15">
      <c r="A512" t="s">
        <v>30852</v>
      </c>
      <c r="B512" s="1" t="s">
        <v>30853</v>
      </c>
      <c r="C512" s="1" t="s">
        <v>30854</v>
      </c>
      <c r="D512" t="s">
        <v>6</v>
      </c>
    </row>
    <row r="513" spans="1:4" x14ac:dyDescent="0.15">
      <c r="A513" t="s">
        <v>30855</v>
      </c>
      <c r="B513" s="1" t="s">
        <v>30856</v>
      </c>
      <c r="C513" s="1" t="s">
        <v>30857</v>
      </c>
      <c r="D513" t="s">
        <v>6</v>
      </c>
    </row>
    <row r="514" spans="1:4" x14ac:dyDescent="0.15">
      <c r="A514" t="s">
        <v>4359</v>
      </c>
      <c r="B514" s="1" t="s">
        <v>30858</v>
      </c>
      <c r="C514" s="1" t="s">
        <v>30859</v>
      </c>
      <c r="D514" t="s">
        <v>6</v>
      </c>
    </row>
    <row r="515" spans="1:4" x14ac:dyDescent="0.15">
      <c r="A515" t="s">
        <v>3111</v>
      </c>
      <c r="B515" s="1" t="s">
        <v>30860</v>
      </c>
      <c r="C515" s="1" t="s">
        <v>30861</v>
      </c>
      <c r="D515" t="s">
        <v>6</v>
      </c>
    </row>
    <row r="516" spans="1:4" x14ac:dyDescent="0.15">
      <c r="A516" t="s">
        <v>30862</v>
      </c>
      <c r="B516" s="1" t="s">
        <v>30863</v>
      </c>
      <c r="C516" s="1" t="s">
        <v>30864</v>
      </c>
      <c r="D516" t="s">
        <v>6</v>
      </c>
    </row>
    <row r="517" spans="1:4" x14ac:dyDescent="0.15">
      <c r="A517" t="s">
        <v>30865</v>
      </c>
      <c r="B517" s="1" t="s">
        <v>30866</v>
      </c>
      <c r="C517" s="1" t="s">
        <v>30867</v>
      </c>
      <c r="D517" t="s">
        <v>6</v>
      </c>
    </row>
    <row r="518" spans="1:4" x14ac:dyDescent="0.15">
      <c r="A518" t="s">
        <v>5152</v>
      </c>
      <c r="B518" s="1" t="s">
        <v>30868</v>
      </c>
      <c r="C518" s="1" t="s">
        <v>30869</v>
      </c>
      <c r="D518" t="s">
        <v>6</v>
      </c>
    </row>
    <row r="519" spans="1:4" x14ac:dyDescent="0.15">
      <c r="A519" t="s">
        <v>30870</v>
      </c>
      <c r="B519" s="1" t="s">
        <v>30871</v>
      </c>
      <c r="C519" s="1" t="s">
        <v>30872</v>
      </c>
      <c r="D519" t="s">
        <v>6</v>
      </c>
    </row>
    <row r="520" spans="1:4" x14ac:dyDescent="0.15">
      <c r="A520" t="s">
        <v>10449</v>
      </c>
      <c r="B520" s="1" t="s">
        <v>30873</v>
      </c>
      <c r="C520" s="1" t="s">
        <v>30874</v>
      </c>
      <c r="D520" t="s">
        <v>6</v>
      </c>
    </row>
    <row r="521" spans="1:4" x14ac:dyDescent="0.15">
      <c r="A521" t="s">
        <v>30875</v>
      </c>
      <c r="B521" s="1" t="s">
        <v>30876</v>
      </c>
      <c r="C521" s="1" t="s">
        <v>30877</v>
      </c>
      <c r="D521" t="s">
        <v>6</v>
      </c>
    </row>
    <row r="522" spans="1:4" x14ac:dyDescent="0.15">
      <c r="A522" t="s">
        <v>8660</v>
      </c>
      <c r="B522" s="1" t="s">
        <v>30878</v>
      </c>
      <c r="C522" s="1" t="s">
        <v>30879</v>
      </c>
      <c r="D522" t="s">
        <v>6</v>
      </c>
    </row>
    <row r="523" spans="1:4" x14ac:dyDescent="0.15">
      <c r="A523" t="s">
        <v>9621</v>
      </c>
      <c r="B523" s="1" t="s">
        <v>30880</v>
      </c>
      <c r="C523" s="1" t="s">
        <v>30881</v>
      </c>
      <c r="D523" t="s">
        <v>6</v>
      </c>
    </row>
    <row r="524" spans="1:4" x14ac:dyDescent="0.15">
      <c r="A524" t="s">
        <v>3310</v>
      </c>
      <c r="B524" s="1" t="s">
        <v>30882</v>
      </c>
      <c r="C524" s="1" t="s">
        <v>30883</v>
      </c>
      <c r="D524" t="s">
        <v>6</v>
      </c>
    </row>
    <row r="525" spans="1:4" x14ac:dyDescent="0.15">
      <c r="A525" t="s">
        <v>30884</v>
      </c>
      <c r="B525" s="1" t="s">
        <v>30885</v>
      </c>
      <c r="C525" s="1" t="s">
        <v>30886</v>
      </c>
      <c r="D525" t="s">
        <v>6</v>
      </c>
    </row>
    <row r="526" spans="1:4" x14ac:dyDescent="0.15">
      <c r="A526" t="s">
        <v>30887</v>
      </c>
      <c r="B526" s="1" t="s">
        <v>30888</v>
      </c>
      <c r="C526" s="1" t="s">
        <v>30889</v>
      </c>
      <c r="D526" t="s">
        <v>6</v>
      </c>
    </row>
    <row r="527" spans="1:4" x14ac:dyDescent="0.15">
      <c r="A527" t="s">
        <v>9677</v>
      </c>
      <c r="B527" s="1" t="s">
        <v>30890</v>
      </c>
      <c r="C527" s="1" t="s">
        <v>30891</v>
      </c>
      <c r="D527" t="s">
        <v>6</v>
      </c>
    </row>
    <row r="528" spans="1:4" x14ac:dyDescent="0.15">
      <c r="A528" t="s">
        <v>30892</v>
      </c>
      <c r="B528" s="1" t="s">
        <v>30893</v>
      </c>
      <c r="C528" s="1" t="s">
        <v>30894</v>
      </c>
      <c r="D528" t="s">
        <v>6</v>
      </c>
    </row>
    <row r="529" spans="1:4" x14ac:dyDescent="0.15">
      <c r="A529" t="s">
        <v>30895</v>
      </c>
      <c r="B529" s="1" t="s">
        <v>30896</v>
      </c>
      <c r="C529" s="1" t="s">
        <v>30897</v>
      </c>
      <c r="D529" t="s">
        <v>6</v>
      </c>
    </row>
    <row r="530" spans="1:4" x14ac:dyDescent="0.15">
      <c r="A530" t="s">
        <v>30898</v>
      </c>
      <c r="B530" s="1" t="s">
        <v>30899</v>
      </c>
      <c r="C530" s="1" t="s">
        <v>30900</v>
      </c>
      <c r="D530" t="s">
        <v>6</v>
      </c>
    </row>
    <row r="531" spans="1:4" x14ac:dyDescent="0.15">
      <c r="A531" t="s">
        <v>22737</v>
      </c>
      <c r="B531" s="1" t="s">
        <v>30901</v>
      </c>
      <c r="C531" s="1" t="s">
        <v>30902</v>
      </c>
      <c r="D531" t="s">
        <v>6</v>
      </c>
    </row>
    <row r="532" spans="1:4" x14ac:dyDescent="0.15">
      <c r="A532" t="s">
        <v>5651</v>
      </c>
      <c r="B532" s="1" t="s">
        <v>30903</v>
      </c>
      <c r="C532" s="1" t="s">
        <v>30904</v>
      </c>
      <c r="D532" t="s">
        <v>6</v>
      </c>
    </row>
    <row r="533" spans="1:4" x14ac:dyDescent="0.15">
      <c r="A533" t="s">
        <v>505</v>
      </c>
      <c r="B533" s="1" t="s">
        <v>30905</v>
      </c>
      <c r="C533" s="1" t="s">
        <v>30906</v>
      </c>
      <c r="D533" t="s">
        <v>6</v>
      </c>
    </row>
    <row r="534" spans="1:4" x14ac:dyDescent="0.15">
      <c r="A534" t="s">
        <v>27987</v>
      </c>
      <c r="B534" s="1" t="s">
        <v>30907</v>
      </c>
      <c r="C534" s="1" t="s">
        <v>30908</v>
      </c>
      <c r="D534" t="s">
        <v>6</v>
      </c>
    </row>
    <row r="535" spans="1:4" x14ac:dyDescent="0.15">
      <c r="A535" t="s">
        <v>7069</v>
      </c>
      <c r="B535" s="1" t="s">
        <v>30909</v>
      </c>
      <c r="C535" s="1" t="s">
        <v>30910</v>
      </c>
      <c r="D535" t="s">
        <v>6</v>
      </c>
    </row>
    <row r="536" spans="1:4" x14ac:dyDescent="0.15">
      <c r="A536" t="s">
        <v>30911</v>
      </c>
      <c r="B536" s="1" t="s">
        <v>30912</v>
      </c>
      <c r="C536" s="1" t="s">
        <v>30913</v>
      </c>
      <c r="D536" t="s">
        <v>6</v>
      </c>
    </row>
    <row r="537" spans="1:4" x14ac:dyDescent="0.15">
      <c r="A537" t="s">
        <v>30914</v>
      </c>
      <c r="B537" s="1" t="s">
        <v>30915</v>
      </c>
      <c r="C537" s="1" t="s">
        <v>30916</v>
      </c>
      <c r="D537" t="s">
        <v>6</v>
      </c>
    </row>
    <row r="538" spans="1:4" x14ac:dyDescent="0.15">
      <c r="A538" t="s">
        <v>18042</v>
      </c>
      <c r="B538" s="1" t="s">
        <v>30917</v>
      </c>
      <c r="C538" s="1" t="s">
        <v>30918</v>
      </c>
      <c r="D538" t="s">
        <v>6</v>
      </c>
    </row>
    <row r="539" spans="1:4" x14ac:dyDescent="0.15">
      <c r="A539" t="s">
        <v>30919</v>
      </c>
      <c r="B539" s="1" t="s">
        <v>30920</v>
      </c>
      <c r="C539" s="1" t="s">
        <v>30921</v>
      </c>
      <c r="D539" t="s">
        <v>6</v>
      </c>
    </row>
    <row r="540" spans="1:4" x14ac:dyDescent="0.15">
      <c r="A540" t="s">
        <v>8978</v>
      </c>
      <c r="B540" s="1" t="s">
        <v>30922</v>
      </c>
      <c r="C540" s="1" t="s">
        <v>30923</v>
      </c>
      <c r="D540" t="s">
        <v>6</v>
      </c>
    </row>
    <row r="541" spans="1:4" x14ac:dyDescent="0.15">
      <c r="A541" t="s">
        <v>30924</v>
      </c>
      <c r="B541" s="1" t="s">
        <v>30925</v>
      </c>
      <c r="C541" s="1" t="s">
        <v>30926</v>
      </c>
      <c r="D541" t="s">
        <v>6</v>
      </c>
    </row>
    <row r="542" spans="1:4" x14ac:dyDescent="0.15">
      <c r="A542" t="s">
        <v>30927</v>
      </c>
      <c r="B542" s="1" t="s">
        <v>30928</v>
      </c>
      <c r="C542" s="1" t="s">
        <v>30929</v>
      </c>
      <c r="D542" t="s">
        <v>6</v>
      </c>
    </row>
    <row r="543" spans="1:4" x14ac:dyDescent="0.15">
      <c r="A543" t="s">
        <v>30930</v>
      </c>
      <c r="B543" s="1" t="s">
        <v>30931</v>
      </c>
      <c r="C543" s="1" t="s">
        <v>30932</v>
      </c>
      <c r="D543" t="s">
        <v>6</v>
      </c>
    </row>
    <row r="544" spans="1:4" x14ac:dyDescent="0.15">
      <c r="A544" t="s">
        <v>30933</v>
      </c>
      <c r="B544" s="1" t="s">
        <v>30934</v>
      </c>
      <c r="C544" s="1" t="s">
        <v>30935</v>
      </c>
      <c r="D544" t="s">
        <v>6</v>
      </c>
    </row>
    <row r="545" spans="1:4" x14ac:dyDescent="0.15">
      <c r="A545" t="s">
        <v>26927</v>
      </c>
      <c r="B545" s="1" t="s">
        <v>30936</v>
      </c>
      <c r="C545" s="1" t="s">
        <v>30937</v>
      </c>
      <c r="D545" t="s">
        <v>6</v>
      </c>
    </row>
    <row r="546" spans="1:4" x14ac:dyDescent="0.15">
      <c r="A546" t="s">
        <v>16509</v>
      </c>
      <c r="B546" s="1" t="s">
        <v>30938</v>
      </c>
      <c r="C546" s="1" t="s">
        <v>30939</v>
      </c>
      <c r="D546" t="s">
        <v>6</v>
      </c>
    </row>
    <row r="547" spans="1:4" x14ac:dyDescent="0.15">
      <c r="A547" t="s">
        <v>9839</v>
      </c>
      <c r="B547" s="1" t="s">
        <v>30940</v>
      </c>
      <c r="C547" s="1" t="s">
        <v>30941</v>
      </c>
      <c r="D547" t="s">
        <v>6</v>
      </c>
    </row>
    <row r="548" spans="1:4" x14ac:dyDescent="0.15">
      <c r="A548" t="s">
        <v>15587</v>
      </c>
      <c r="B548" s="1" t="s">
        <v>30942</v>
      </c>
      <c r="C548" s="1" t="s">
        <v>30943</v>
      </c>
      <c r="D548" t="s">
        <v>6</v>
      </c>
    </row>
    <row r="549" spans="1:4" x14ac:dyDescent="0.15">
      <c r="A549" t="s">
        <v>4246</v>
      </c>
      <c r="B549" s="1" t="s">
        <v>30944</v>
      </c>
      <c r="C549" s="1" t="s">
        <v>30945</v>
      </c>
      <c r="D549" t="s">
        <v>6</v>
      </c>
    </row>
    <row r="550" spans="1:4" x14ac:dyDescent="0.15">
      <c r="A550" t="s">
        <v>30946</v>
      </c>
      <c r="B550" s="1" t="s">
        <v>30947</v>
      </c>
      <c r="C550" s="1" t="s">
        <v>30948</v>
      </c>
      <c r="D550" t="s">
        <v>6</v>
      </c>
    </row>
    <row r="551" spans="1:4" x14ac:dyDescent="0.15">
      <c r="A551" t="s">
        <v>7099</v>
      </c>
      <c r="B551" s="1" t="s">
        <v>30949</v>
      </c>
      <c r="C551" s="1" t="s">
        <v>30950</v>
      </c>
      <c r="D551" t="s">
        <v>6</v>
      </c>
    </row>
    <row r="552" spans="1:4" x14ac:dyDescent="0.15">
      <c r="A552" t="s">
        <v>4763</v>
      </c>
      <c r="B552" s="1" t="s">
        <v>30951</v>
      </c>
      <c r="C552" s="1" t="s">
        <v>30952</v>
      </c>
      <c r="D552" t="s">
        <v>6</v>
      </c>
    </row>
    <row r="553" spans="1:4" x14ac:dyDescent="0.15">
      <c r="A553" t="s">
        <v>30953</v>
      </c>
      <c r="B553" s="1" t="s">
        <v>30954</v>
      </c>
      <c r="C553" s="1" t="s">
        <v>30955</v>
      </c>
      <c r="D553" t="s">
        <v>6</v>
      </c>
    </row>
    <row r="554" spans="1:4" x14ac:dyDescent="0.15">
      <c r="A554" t="s">
        <v>30956</v>
      </c>
      <c r="B554" s="1" t="s">
        <v>30957</v>
      </c>
      <c r="C554" s="1" t="s">
        <v>30958</v>
      </c>
      <c r="D554" t="s">
        <v>6</v>
      </c>
    </row>
    <row r="555" spans="1:4" x14ac:dyDescent="0.15">
      <c r="A555" t="s">
        <v>30959</v>
      </c>
      <c r="B555" s="1" t="s">
        <v>30960</v>
      </c>
      <c r="C555" s="1" t="s">
        <v>30961</v>
      </c>
      <c r="D555" t="s">
        <v>6</v>
      </c>
    </row>
    <row r="556" spans="1:4" x14ac:dyDescent="0.15">
      <c r="A556" t="s">
        <v>17697</v>
      </c>
      <c r="B556" s="1" t="s">
        <v>30962</v>
      </c>
      <c r="C556" s="1" t="s">
        <v>30963</v>
      </c>
      <c r="D556" t="s">
        <v>6</v>
      </c>
    </row>
    <row r="557" spans="1:4" x14ac:dyDescent="0.15">
      <c r="A557" t="s">
        <v>18098</v>
      </c>
      <c r="B557" s="1" t="s">
        <v>30964</v>
      </c>
      <c r="C557" s="1" t="s">
        <v>30965</v>
      </c>
      <c r="D557" t="s">
        <v>6</v>
      </c>
    </row>
    <row r="558" spans="1:4" x14ac:dyDescent="0.15">
      <c r="A558" t="s">
        <v>30966</v>
      </c>
      <c r="B558" s="1" t="s">
        <v>30967</v>
      </c>
      <c r="C558" s="1" t="s">
        <v>30968</v>
      </c>
      <c r="D558" t="s">
        <v>6</v>
      </c>
    </row>
    <row r="559" spans="1:4" x14ac:dyDescent="0.15">
      <c r="A559" t="s">
        <v>10322</v>
      </c>
      <c r="B559" s="1" t="s">
        <v>30969</v>
      </c>
      <c r="C559" s="1" t="s">
        <v>30970</v>
      </c>
      <c r="D559" t="s">
        <v>6</v>
      </c>
    </row>
    <row r="560" spans="1:4" x14ac:dyDescent="0.15">
      <c r="A560" t="s">
        <v>30971</v>
      </c>
      <c r="B560" s="1" t="s">
        <v>30972</v>
      </c>
      <c r="C560" s="1" t="s">
        <v>30973</v>
      </c>
      <c r="D560" t="s">
        <v>6</v>
      </c>
    </row>
    <row r="561" spans="1:4" x14ac:dyDescent="0.15">
      <c r="A561" t="s">
        <v>21817</v>
      </c>
      <c r="B561" s="1" t="s">
        <v>30974</v>
      </c>
      <c r="C561" s="1" t="s">
        <v>30975</v>
      </c>
      <c r="D561" t="s">
        <v>6</v>
      </c>
    </row>
    <row r="562" spans="1:4" x14ac:dyDescent="0.15">
      <c r="A562" t="s">
        <v>25065</v>
      </c>
      <c r="B562" s="1" t="s">
        <v>30976</v>
      </c>
      <c r="C562" s="1" t="s">
        <v>30977</v>
      </c>
      <c r="D562" t="s">
        <v>6</v>
      </c>
    </row>
    <row r="563" spans="1:4" x14ac:dyDescent="0.15">
      <c r="A563" t="s">
        <v>647</v>
      </c>
      <c r="B563" s="1" t="s">
        <v>30978</v>
      </c>
      <c r="C563" s="1" t="s">
        <v>30979</v>
      </c>
      <c r="D563" t="s">
        <v>6</v>
      </c>
    </row>
    <row r="564" spans="1:4" x14ac:dyDescent="0.15">
      <c r="A564" t="s">
        <v>18530</v>
      </c>
      <c r="B564" s="1" t="s">
        <v>30980</v>
      </c>
      <c r="C564" s="1" t="s">
        <v>30981</v>
      </c>
      <c r="D564" t="s">
        <v>6</v>
      </c>
    </row>
    <row r="565" spans="1:4" x14ac:dyDescent="0.15">
      <c r="A565" t="s">
        <v>10676</v>
      </c>
      <c r="B565" s="1" t="s">
        <v>30982</v>
      </c>
      <c r="C565" s="1" t="s">
        <v>30983</v>
      </c>
      <c r="D565" t="s">
        <v>6</v>
      </c>
    </row>
    <row r="566" spans="1:4" x14ac:dyDescent="0.15">
      <c r="A566" t="s">
        <v>4890</v>
      </c>
      <c r="B566" s="1" t="s">
        <v>30984</v>
      </c>
      <c r="C566" s="1" t="s">
        <v>30985</v>
      </c>
      <c r="D566" t="s">
        <v>6</v>
      </c>
    </row>
    <row r="567" spans="1:4" x14ac:dyDescent="0.15">
      <c r="A567" t="s">
        <v>8632</v>
      </c>
      <c r="B567" s="1" t="s">
        <v>30986</v>
      </c>
      <c r="C567" s="1" t="s">
        <v>30987</v>
      </c>
      <c r="D567" t="s">
        <v>6</v>
      </c>
    </row>
    <row r="568" spans="1:4" x14ac:dyDescent="0.15">
      <c r="A568" t="s">
        <v>15164</v>
      </c>
      <c r="B568" s="1" t="s">
        <v>30988</v>
      </c>
      <c r="C568" s="1" t="s">
        <v>30989</v>
      </c>
      <c r="D568" t="s">
        <v>6</v>
      </c>
    </row>
    <row r="569" spans="1:4" x14ac:dyDescent="0.15">
      <c r="A569" t="s">
        <v>8452</v>
      </c>
      <c r="B569" s="1" t="s">
        <v>30990</v>
      </c>
      <c r="C569" s="1" t="s">
        <v>30991</v>
      </c>
      <c r="D569" t="s">
        <v>6</v>
      </c>
    </row>
    <row r="570" spans="1:4" x14ac:dyDescent="0.15">
      <c r="A570" t="s">
        <v>8379</v>
      </c>
      <c r="B570" s="1" t="s">
        <v>30992</v>
      </c>
      <c r="C570" s="1" t="s">
        <v>30993</v>
      </c>
      <c r="D570" t="s">
        <v>6</v>
      </c>
    </row>
    <row r="571" spans="1:4" x14ac:dyDescent="0.15">
      <c r="A571" t="s">
        <v>5783</v>
      </c>
      <c r="B571" s="1" t="s">
        <v>30994</v>
      </c>
      <c r="C571" s="1" t="s">
        <v>30995</v>
      </c>
      <c r="D571" t="s">
        <v>6</v>
      </c>
    </row>
    <row r="572" spans="1:4" x14ac:dyDescent="0.15">
      <c r="A572" t="s">
        <v>15070</v>
      </c>
      <c r="B572" s="1" t="s">
        <v>30996</v>
      </c>
      <c r="C572" s="1" t="s">
        <v>30997</v>
      </c>
      <c r="D572" t="s">
        <v>6</v>
      </c>
    </row>
    <row r="573" spans="1:4" x14ac:dyDescent="0.15">
      <c r="A573" t="s">
        <v>12308</v>
      </c>
      <c r="B573" s="1" t="s">
        <v>30998</v>
      </c>
      <c r="C573" s="1" t="s">
        <v>30999</v>
      </c>
      <c r="D573" t="s">
        <v>6</v>
      </c>
    </row>
    <row r="574" spans="1:4" x14ac:dyDescent="0.15">
      <c r="A574" t="s">
        <v>15383</v>
      </c>
      <c r="B574" s="1" t="s">
        <v>31000</v>
      </c>
      <c r="C574" s="1" t="s">
        <v>31001</v>
      </c>
      <c r="D574" t="s">
        <v>6</v>
      </c>
    </row>
    <row r="575" spans="1:4" x14ac:dyDescent="0.15">
      <c r="A575" t="s">
        <v>31002</v>
      </c>
      <c r="B575" s="1" t="s">
        <v>31003</v>
      </c>
      <c r="C575" s="1" t="s">
        <v>31004</v>
      </c>
      <c r="D575" t="s">
        <v>6</v>
      </c>
    </row>
    <row r="576" spans="1:4" x14ac:dyDescent="0.15">
      <c r="A576" t="s">
        <v>31005</v>
      </c>
      <c r="B576" s="1" t="s">
        <v>31006</v>
      </c>
      <c r="C576" s="1" t="s">
        <v>31007</v>
      </c>
      <c r="D576" t="s">
        <v>6</v>
      </c>
    </row>
    <row r="577" spans="1:4" x14ac:dyDescent="0.15">
      <c r="A577" t="s">
        <v>8607</v>
      </c>
      <c r="B577" s="1" t="s">
        <v>31008</v>
      </c>
      <c r="C577" s="1" t="s">
        <v>31009</v>
      </c>
      <c r="D577" t="s">
        <v>6</v>
      </c>
    </row>
    <row r="578" spans="1:4" x14ac:dyDescent="0.15">
      <c r="A578" t="s">
        <v>31010</v>
      </c>
      <c r="B578" s="1" t="s">
        <v>31011</v>
      </c>
      <c r="C578" s="1" t="s">
        <v>31012</v>
      </c>
      <c r="D578" t="s">
        <v>6</v>
      </c>
    </row>
    <row r="579" spans="1:4" x14ac:dyDescent="0.15">
      <c r="A579" t="s">
        <v>2366</v>
      </c>
      <c r="B579" s="1" t="s">
        <v>31013</v>
      </c>
      <c r="C579" s="1" t="s">
        <v>31014</v>
      </c>
      <c r="D579" t="s">
        <v>6</v>
      </c>
    </row>
    <row r="580" spans="1:4" x14ac:dyDescent="0.15">
      <c r="A580" t="s">
        <v>31015</v>
      </c>
      <c r="B580" s="1" t="s">
        <v>31016</v>
      </c>
      <c r="C580" s="1" t="s">
        <v>31017</v>
      </c>
      <c r="D580" t="s">
        <v>6</v>
      </c>
    </row>
    <row r="581" spans="1:4" x14ac:dyDescent="0.15">
      <c r="A581" t="s">
        <v>31018</v>
      </c>
      <c r="B581" s="1" t="s">
        <v>31019</v>
      </c>
      <c r="C581" s="1" t="s">
        <v>31020</v>
      </c>
      <c r="D581" t="s">
        <v>6</v>
      </c>
    </row>
    <row r="582" spans="1:4" x14ac:dyDescent="0.15">
      <c r="A582" t="s">
        <v>16517</v>
      </c>
      <c r="B582" s="1" t="s">
        <v>31021</v>
      </c>
      <c r="C582" s="1" t="s">
        <v>31022</v>
      </c>
      <c r="D582" t="s">
        <v>6</v>
      </c>
    </row>
    <row r="583" spans="1:4" x14ac:dyDescent="0.15">
      <c r="A583" t="s">
        <v>27804</v>
      </c>
      <c r="B583" s="1" t="s">
        <v>31023</v>
      </c>
      <c r="C583" s="1" t="s">
        <v>31024</v>
      </c>
      <c r="D583" t="s">
        <v>6</v>
      </c>
    </row>
    <row r="584" spans="1:4" x14ac:dyDescent="0.15">
      <c r="A584" t="s">
        <v>8864</v>
      </c>
      <c r="B584" s="1" t="s">
        <v>31025</v>
      </c>
      <c r="C584" s="1" t="s">
        <v>31026</v>
      </c>
      <c r="D584" t="s">
        <v>6</v>
      </c>
    </row>
    <row r="585" spans="1:4" x14ac:dyDescent="0.15">
      <c r="A585" t="s">
        <v>31027</v>
      </c>
      <c r="B585" s="1" t="s">
        <v>31028</v>
      </c>
      <c r="C585" s="1" t="s">
        <v>31029</v>
      </c>
      <c r="D585" t="s">
        <v>6</v>
      </c>
    </row>
    <row r="586" spans="1:4" x14ac:dyDescent="0.15">
      <c r="A586" t="s">
        <v>31030</v>
      </c>
      <c r="B586" s="1" t="s">
        <v>31031</v>
      </c>
      <c r="C586" s="1" t="s">
        <v>31032</v>
      </c>
      <c r="D586" t="s">
        <v>6</v>
      </c>
    </row>
    <row r="587" spans="1:4" x14ac:dyDescent="0.15">
      <c r="A587" t="s">
        <v>18643</v>
      </c>
      <c r="B587" s="1" t="s">
        <v>31033</v>
      </c>
      <c r="C587" s="1" t="s">
        <v>31034</v>
      </c>
      <c r="D587" t="s">
        <v>6</v>
      </c>
    </row>
    <row r="588" spans="1:4" x14ac:dyDescent="0.15">
      <c r="A588" t="s">
        <v>6300</v>
      </c>
      <c r="B588" s="1" t="s">
        <v>31035</v>
      </c>
      <c r="C588" s="1" t="s">
        <v>31036</v>
      </c>
      <c r="D588" t="s">
        <v>6</v>
      </c>
    </row>
    <row r="589" spans="1:4" x14ac:dyDescent="0.15">
      <c r="A589" t="s">
        <v>2870</v>
      </c>
      <c r="B589" s="1" t="s">
        <v>31037</v>
      </c>
      <c r="C589" s="1" t="s">
        <v>31038</v>
      </c>
      <c r="D589" t="s">
        <v>6</v>
      </c>
    </row>
    <row r="590" spans="1:4" x14ac:dyDescent="0.15">
      <c r="A590" t="s">
        <v>18594</v>
      </c>
      <c r="B590" s="1" t="s">
        <v>31039</v>
      </c>
      <c r="C590" s="1" t="s">
        <v>31040</v>
      </c>
      <c r="D590" t="s">
        <v>6</v>
      </c>
    </row>
    <row r="591" spans="1:4" x14ac:dyDescent="0.15">
      <c r="A591" t="s">
        <v>31041</v>
      </c>
      <c r="B591" s="1" t="s">
        <v>31042</v>
      </c>
      <c r="C591" s="1" t="s">
        <v>31043</v>
      </c>
      <c r="D591" t="s">
        <v>6</v>
      </c>
    </row>
    <row r="592" spans="1:4" x14ac:dyDescent="0.15">
      <c r="A592" t="s">
        <v>8972</v>
      </c>
      <c r="B592" s="1" t="s">
        <v>31044</v>
      </c>
      <c r="C592" s="1" t="s">
        <v>31045</v>
      </c>
      <c r="D592" t="s">
        <v>6</v>
      </c>
    </row>
    <row r="593" spans="1:4" x14ac:dyDescent="0.15">
      <c r="A593" t="s">
        <v>6829</v>
      </c>
      <c r="B593" s="1" t="s">
        <v>31046</v>
      </c>
      <c r="C593" s="1" t="s">
        <v>31047</v>
      </c>
      <c r="D593" t="s">
        <v>6</v>
      </c>
    </row>
    <row r="594" spans="1:4" x14ac:dyDescent="0.15">
      <c r="A594" t="s">
        <v>31048</v>
      </c>
      <c r="B594" s="1" t="s">
        <v>31049</v>
      </c>
      <c r="C594" s="1" t="s">
        <v>31050</v>
      </c>
      <c r="D594" t="s">
        <v>6</v>
      </c>
    </row>
    <row r="595" spans="1:4" x14ac:dyDescent="0.15">
      <c r="A595" t="s">
        <v>31051</v>
      </c>
      <c r="B595" s="1" t="s">
        <v>31052</v>
      </c>
      <c r="C595" s="1" t="s">
        <v>31053</v>
      </c>
      <c r="D595" t="s">
        <v>6</v>
      </c>
    </row>
    <row r="596" spans="1:4" x14ac:dyDescent="0.15">
      <c r="A596" t="s">
        <v>31054</v>
      </c>
      <c r="B596" s="1" t="s">
        <v>31055</v>
      </c>
      <c r="C596" s="1" t="s">
        <v>31056</v>
      </c>
      <c r="D596" t="s">
        <v>6</v>
      </c>
    </row>
    <row r="597" spans="1:4" x14ac:dyDescent="0.15">
      <c r="A597" t="s">
        <v>31057</v>
      </c>
      <c r="B597" s="1" t="s">
        <v>31058</v>
      </c>
      <c r="C597" s="1" t="s">
        <v>31059</v>
      </c>
      <c r="D597" t="s">
        <v>6</v>
      </c>
    </row>
    <row r="598" spans="1:4" x14ac:dyDescent="0.15">
      <c r="A598" t="s">
        <v>14122</v>
      </c>
      <c r="B598" s="1" t="s">
        <v>31060</v>
      </c>
      <c r="C598" s="1" t="s">
        <v>31061</v>
      </c>
      <c r="D598" t="s">
        <v>6</v>
      </c>
    </row>
    <row r="599" spans="1:4" x14ac:dyDescent="0.15">
      <c r="A599" t="s">
        <v>31062</v>
      </c>
      <c r="B599" s="1" t="s">
        <v>31063</v>
      </c>
      <c r="C599" s="1" t="s">
        <v>31064</v>
      </c>
      <c r="D599" t="s">
        <v>6</v>
      </c>
    </row>
    <row r="600" spans="1:4" x14ac:dyDescent="0.15">
      <c r="A600" t="s">
        <v>8831</v>
      </c>
      <c r="B600" s="1" t="s">
        <v>31065</v>
      </c>
      <c r="C600" s="1" t="s">
        <v>31066</v>
      </c>
      <c r="D600" t="s">
        <v>6</v>
      </c>
    </row>
    <row r="601" spans="1:4" x14ac:dyDescent="0.15">
      <c r="A601" t="s">
        <v>31067</v>
      </c>
      <c r="B601" s="1" t="s">
        <v>31068</v>
      </c>
      <c r="C601" s="1" t="s">
        <v>31069</v>
      </c>
      <c r="D601" t="s">
        <v>6</v>
      </c>
    </row>
    <row r="602" spans="1:4" x14ac:dyDescent="0.15">
      <c r="A602" t="s">
        <v>31070</v>
      </c>
      <c r="B602" s="1" t="s">
        <v>31071</v>
      </c>
      <c r="C602" s="1" t="s">
        <v>31072</v>
      </c>
      <c r="D602" t="s">
        <v>6</v>
      </c>
    </row>
    <row r="603" spans="1:4" x14ac:dyDescent="0.15">
      <c r="A603" t="s">
        <v>31073</v>
      </c>
      <c r="B603" s="1" t="s">
        <v>31074</v>
      </c>
      <c r="C603" s="1" t="s">
        <v>31075</v>
      </c>
      <c r="D603" t="s">
        <v>6</v>
      </c>
    </row>
    <row r="604" spans="1:4" x14ac:dyDescent="0.15">
      <c r="A604" t="s">
        <v>8474</v>
      </c>
      <c r="B604" s="1" t="s">
        <v>31076</v>
      </c>
      <c r="C604" s="1" t="s">
        <v>31077</v>
      </c>
      <c r="D604" t="s">
        <v>6</v>
      </c>
    </row>
    <row r="605" spans="1:4" x14ac:dyDescent="0.15">
      <c r="A605" t="s">
        <v>31078</v>
      </c>
      <c r="B605" s="1" t="s">
        <v>31079</v>
      </c>
      <c r="C605" s="1" t="s">
        <v>31080</v>
      </c>
      <c r="D605" t="s">
        <v>6</v>
      </c>
    </row>
    <row r="606" spans="1:4" x14ac:dyDescent="0.15">
      <c r="A606" t="s">
        <v>8628</v>
      </c>
      <c r="B606" s="1" t="s">
        <v>31081</v>
      </c>
      <c r="C606" s="1" t="s">
        <v>31082</v>
      </c>
      <c r="D606" t="s">
        <v>6</v>
      </c>
    </row>
    <row r="607" spans="1:4" x14ac:dyDescent="0.15">
      <c r="A607" t="s">
        <v>3197</v>
      </c>
      <c r="B607" s="1" t="s">
        <v>31083</v>
      </c>
      <c r="C607" s="1" t="s">
        <v>31084</v>
      </c>
      <c r="D607" t="s">
        <v>6</v>
      </c>
    </row>
    <row r="608" spans="1:4" x14ac:dyDescent="0.15">
      <c r="A608" t="s">
        <v>23184</v>
      </c>
      <c r="B608" s="1" t="s">
        <v>31085</v>
      </c>
      <c r="C608" s="1" t="s">
        <v>31086</v>
      </c>
      <c r="D608" t="s">
        <v>6</v>
      </c>
    </row>
    <row r="609" spans="1:4" x14ac:dyDescent="0.15">
      <c r="A609" t="s">
        <v>9673</v>
      </c>
      <c r="B609" s="1" t="s">
        <v>31087</v>
      </c>
      <c r="C609" s="1" t="s">
        <v>31088</v>
      </c>
      <c r="D609" t="s">
        <v>6</v>
      </c>
    </row>
    <row r="610" spans="1:4" x14ac:dyDescent="0.15">
      <c r="A610" t="s">
        <v>15708</v>
      </c>
      <c r="B610">
        <v>4.7321603506610002</v>
      </c>
      <c r="C610" s="1" t="s">
        <v>31089</v>
      </c>
      <c r="D610" t="s">
        <v>6</v>
      </c>
    </row>
    <row r="611" spans="1:4" x14ac:dyDescent="0.15">
      <c r="A611" t="s">
        <v>28275</v>
      </c>
      <c r="B611">
        <v>3.1491282940960001</v>
      </c>
      <c r="C611" s="1" t="s">
        <v>31090</v>
      </c>
      <c r="D611" t="s">
        <v>6</v>
      </c>
    </row>
    <row r="612" spans="1:4" x14ac:dyDescent="0.15">
      <c r="A612" t="s">
        <v>31091</v>
      </c>
      <c r="B612">
        <v>2.0458532176320001</v>
      </c>
      <c r="C612" s="1" t="s">
        <v>31092</v>
      </c>
      <c r="D612" t="s">
        <v>6</v>
      </c>
    </row>
    <row r="613" spans="1:4" x14ac:dyDescent="0.15">
      <c r="A613" t="s">
        <v>25709</v>
      </c>
      <c r="B613">
        <v>1.2040092698510001</v>
      </c>
      <c r="C613" s="1" t="s">
        <v>31093</v>
      </c>
      <c r="D613" t="s">
        <v>6</v>
      </c>
    </row>
    <row r="614" spans="1:4" x14ac:dyDescent="0.15">
      <c r="A614" t="s">
        <v>2139</v>
      </c>
      <c r="B614">
        <v>-1.0005988135414401</v>
      </c>
      <c r="C614" s="1" t="s">
        <v>31094</v>
      </c>
      <c r="D614" t="s">
        <v>132</v>
      </c>
    </row>
    <row r="615" spans="1:4" x14ac:dyDescent="0.15">
      <c r="A615" t="s">
        <v>31095</v>
      </c>
      <c r="B615">
        <v>-1.0009770433965799</v>
      </c>
      <c r="C615" s="1" t="s">
        <v>31096</v>
      </c>
      <c r="D615" t="s">
        <v>132</v>
      </c>
    </row>
    <row r="616" spans="1:4" x14ac:dyDescent="0.15">
      <c r="A616" t="s">
        <v>1685</v>
      </c>
      <c r="B616">
        <v>-1.00112429930275</v>
      </c>
      <c r="C616" s="1" t="s">
        <v>31097</v>
      </c>
      <c r="D616" t="s">
        <v>132</v>
      </c>
    </row>
    <row r="617" spans="1:4" x14ac:dyDescent="0.15">
      <c r="A617" t="s">
        <v>31098</v>
      </c>
      <c r="B617">
        <v>-1.0029768482050301</v>
      </c>
      <c r="C617" s="1" t="s">
        <v>31099</v>
      </c>
      <c r="D617" t="s">
        <v>132</v>
      </c>
    </row>
    <row r="618" spans="1:4" x14ac:dyDescent="0.15">
      <c r="A618" t="s">
        <v>17930</v>
      </c>
      <c r="B618">
        <v>-1.0030283908442299</v>
      </c>
      <c r="C618" s="1" t="s">
        <v>31100</v>
      </c>
      <c r="D618" t="s">
        <v>132</v>
      </c>
    </row>
    <row r="619" spans="1:4" x14ac:dyDescent="0.15">
      <c r="A619" t="s">
        <v>14346</v>
      </c>
      <c r="B619">
        <v>-1.0033085478637001</v>
      </c>
      <c r="C619" s="1" t="s">
        <v>31101</v>
      </c>
      <c r="D619" t="s">
        <v>132</v>
      </c>
    </row>
    <row r="620" spans="1:4" x14ac:dyDescent="0.15">
      <c r="A620" t="s">
        <v>31102</v>
      </c>
      <c r="B620">
        <v>-1.00344867280306</v>
      </c>
      <c r="C620" s="1" t="s">
        <v>31103</v>
      </c>
      <c r="D620" t="s">
        <v>132</v>
      </c>
    </row>
    <row r="621" spans="1:4" x14ac:dyDescent="0.15">
      <c r="A621" t="s">
        <v>31104</v>
      </c>
      <c r="B621">
        <v>-1.0038054864756201</v>
      </c>
      <c r="C621" s="1" t="s">
        <v>31105</v>
      </c>
      <c r="D621" t="s">
        <v>132</v>
      </c>
    </row>
    <row r="622" spans="1:4" x14ac:dyDescent="0.15">
      <c r="A622" t="s">
        <v>31106</v>
      </c>
      <c r="B622">
        <v>-1.0039660228467</v>
      </c>
      <c r="C622" s="1" t="s">
        <v>31107</v>
      </c>
      <c r="D622" t="s">
        <v>132</v>
      </c>
    </row>
    <row r="623" spans="1:4" x14ac:dyDescent="0.15">
      <c r="A623" t="s">
        <v>3950</v>
      </c>
      <c r="B623">
        <v>-1.00445592474136</v>
      </c>
      <c r="C623" s="1" t="s">
        <v>31108</v>
      </c>
      <c r="D623" t="s">
        <v>132</v>
      </c>
    </row>
    <row r="624" spans="1:4" x14ac:dyDescent="0.15">
      <c r="A624" t="s">
        <v>4299</v>
      </c>
      <c r="B624">
        <v>-1.00465796797483</v>
      </c>
      <c r="C624" s="1" t="s">
        <v>31109</v>
      </c>
      <c r="D624" t="s">
        <v>132</v>
      </c>
    </row>
    <row r="625" spans="1:4" x14ac:dyDescent="0.15">
      <c r="A625" t="s">
        <v>31110</v>
      </c>
      <c r="B625">
        <v>-1.0048079249602</v>
      </c>
      <c r="C625" s="1" t="s">
        <v>31111</v>
      </c>
      <c r="D625" t="s">
        <v>132</v>
      </c>
    </row>
    <row r="626" spans="1:4" x14ac:dyDescent="0.15">
      <c r="A626" t="s">
        <v>31112</v>
      </c>
      <c r="B626">
        <v>-1.0050903491731999</v>
      </c>
      <c r="C626" s="1" t="s">
        <v>31113</v>
      </c>
      <c r="D626" t="s">
        <v>132</v>
      </c>
    </row>
    <row r="627" spans="1:4" x14ac:dyDescent="0.15">
      <c r="A627" t="s">
        <v>31114</v>
      </c>
      <c r="B627">
        <v>-1.0059497737268801</v>
      </c>
      <c r="C627" s="1" t="s">
        <v>31115</v>
      </c>
      <c r="D627" t="s">
        <v>132</v>
      </c>
    </row>
    <row r="628" spans="1:4" x14ac:dyDescent="0.15">
      <c r="A628" t="s">
        <v>8990</v>
      </c>
      <c r="B628">
        <v>-1.0066426347664701</v>
      </c>
      <c r="C628" s="1" t="s">
        <v>31116</v>
      </c>
      <c r="D628" t="s">
        <v>132</v>
      </c>
    </row>
    <row r="629" spans="1:4" x14ac:dyDescent="0.15">
      <c r="A629" t="s">
        <v>31117</v>
      </c>
      <c r="B629">
        <v>-1.0067392296809601</v>
      </c>
      <c r="C629" s="1" t="s">
        <v>31118</v>
      </c>
      <c r="D629" t="s">
        <v>132</v>
      </c>
    </row>
    <row r="630" spans="1:4" x14ac:dyDescent="0.15">
      <c r="A630" t="s">
        <v>23164</v>
      </c>
      <c r="B630">
        <v>-1.00679946528287</v>
      </c>
      <c r="C630" s="1" t="s">
        <v>31119</v>
      </c>
      <c r="D630" t="s">
        <v>132</v>
      </c>
    </row>
    <row r="631" spans="1:4" x14ac:dyDescent="0.15">
      <c r="A631" t="s">
        <v>27236</v>
      </c>
      <c r="B631">
        <v>-1.00712156633237</v>
      </c>
      <c r="C631" s="1" t="s">
        <v>31120</v>
      </c>
      <c r="D631" t="s">
        <v>132</v>
      </c>
    </row>
    <row r="632" spans="1:4" x14ac:dyDescent="0.15">
      <c r="A632" t="s">
        <v>4717</v>
      </c>
      <c r="B632">
        <v>-1.0073729898817401</v>
      </c>
      <c r="C632" s="1" t="s">
        <v>31121</v>
      </c>
      <c r="D632" t="s">
        <v>132</v>
      </c>
    </row>
    <row r="633" spans="1:4" x14ac:dyDescent="0.15">
      <c r="A633" t="s">
        <v>31122</v>
      </c>
      <c r="B633">
        <v>-1.0075209865436801</v>
      </c>
      <c r="C633" s="1" t="s">
        <v>31123</v>
      </c>
      <c r="D633" t="s">
        <v>132</v>
      </c>
    </row>
    <row r="634" spans="1:4" x14ac:dyDescent="0.15">
      <c r="A634" t="s">
        <v>3185</v>
      </c>
      <c r="B634">
        <v>-1.00766163909937</v>
      </c>
      <c r="C634" s="1" t="s">
        <v>31124</v>
      </c>
      <c r="D634" t="s">
        <v>132</v>
      </c>
    </row>
    <row r="635" spans="1:4" x14ac:dyDescent="0.15">
      <c r="A635" t="s">
        <v>5974</v>
      </c>
      <c r="B635">
        <v>-1.0077077641244501</v>
      </c>
      <c r="C635" s="1" t="s">
        <v>31125</v>
      </c>
      <c r="D635" t="s">
        <v>132</v>
      </c>
    </row>
    <row r="636" spans="1:4" x14ac:dyDescent="0.15">
      <c r="A636" t="s">
        <v>8777</v>
      </c>
      <c r="B636">
        <v>-1.0082523030857999</v>
      </c>
      <c r="C636" s="1" t="s">
        <v>31126</v>
      </c>
      <c r="D636" t="s">
        <v>132</v>
      </c>
    </row>
    <row r="637" spans="1:4" x14ac:dyDescent="0.15">
      <c r="A637" t="s">
        <v>9070</v>
      </c>
      <c r="B637">
        <v>-1.00906111789862</v>
      </c>
      <c r="C637" s="1" t="s">
        <v>31127</v>
      </c>
      <c r="D637" t="s">
        <v>132</v>
      </c>
    </row>
    <row r="638" spans="1:4" x14ac:dyDescent="0.15">
      <c r="A638" t="s">
        <v>479</v>
      </c>
      <c r="B638">
        <v>-1.00921161745233</v>
      </c>
      <c r="C638" s="1" t="s">
        <v>31128</v>
      </c>
      <c r="D638" t="s">
        <v>132</v>
      </c>
    </row>
    <row r="639" spans="1:4" x14ac:dyDescent="0.15">
      <c r="A639" t="s">
        <v>4386</v>
      </c>
      <c r="B639">
        <v>-1.0097724846810301</v>
      </c>
      <c r="C639" s="1" t="s">
        <v>31129</v>
      </c>
      <c r="D639" t="s">
        <v>132</v>
      </c>
    </row>
    <row r="640" spans="1:4" x14ac:dyDescent="0.15">
      <c r="A640" t="s">
        <v>17859</v>
      </c>
      <c r="B640">
        <v>-1.0101924145703001</v>
      </c>
      <c r="C640" s="1" t="s">
        <v>31130</v>
      </c>
      <c r="D640" t="s">
        <v>132</v>
      </c>
    </row>
    <row r="641" spans="1:4" x14ac:dyDescent="0.15">
      <c r="A641" t="s">
        <v>8510</v>
      </c>
      <c r="B641">
        <v>-1.01040804104952</v>
      </c>
      <c r="C641" s="1" t="s">
        <v>31131</v>
      </c>
      <c r="D641" t="s">
        <v>132</v>
      </c>
    </row>
    <row r="642" spans="1:4" x14ac:dyDescent="0.15">
      <c r="A642" t="s">
        <v>4606</v>
      </c>
      <c r="B642">
        <v>-1.011090477929</v>
      </c>
      <c r="C642" s="1" t="s">
        <v>31132</v>
      </c>
      <c r="D642" t="s">
        <v>132</v>
      </c>
    </row>
    <row r="643" spans="1:4" x14ac:dyDescent="0.15">
      <c r="A643" t="s">
        <v>7788</v>
      </c>
      <c r="B643">
        <v>-1.0111929911928299</v>
      </c>
      <c r="C643" s="1" t="s">
        <v>31133</v>
      </c>
      <c r="D643" t="s">
        <v>132</v>
      </c>
    </row>
    <row r="644" spans="1:4" x14ac:dyDescent="0.15">
      <c r="A644" t="s">
        <v>3568</v>
      </c>
      <c r="B644">
        <v>-1.0124513588780399</v>
      </c>
      <c r="C644" s="1" t="s">
        <v>31134</v>
      </c>
      <c r="D644" t="s">
        <v>132</v>
      </c>
    </row>
    <row r="645" spans="1:4" x14ac:dyDescent="0.15">
      <c r="A645" t="s">
        <v>18570</v>
      </c>
      <c r="B645">
        <v>-1.0132338021149501</v>
      </c>
      <c r="C645" s="1" t="s">
        <v>31135</v>
      </c>
      <c r="D645" t="s">
        <v>132</v>
      </c>
    </row>
    <row r="646" spans="1:4" x14ac:dyDescent="0.15">
      <c r="A646" t="s">
        <v>4078</v>
      </c>
      <c r="B646">
        <v>-1.0135927055374001</v>
      </c>
      <c r="C646" s="1" t="s">
        <v>31136</v>
      </c>
      <c r="D646" t="s">
        <v>132</v>
      </c>
    </row>
    <row r="647" spans="1:4" x14ac:dyDescent="0.15">
      <c r="A647" t="s">
        <v>2657</v>
      </c>
      <c r="B647">
        <v>-1.0136577283447401</v>
      </c>
      <c r="C647" s="1" t="s">
        <v>31137</v>
      </c>
      <c r="D647" t="s">
        <v>132</v>
      </c>
    </row>
    <row r="648" spans="1:4" x14ac:dyDescent="0.15">
      <c r="A648" t="s">
        <v>31138</v>
      </c>
      <c r="B648">
        <v>-1.01413166650386</v>
      </c>
      <c r="C648" s="1" t="s">
        <v>31139</v>
      </c>
      <c r="D648" t="s">
        <v>132</v>
      </c>
    </row>
    <row r="649" spans="1:4" x14ac:dyDescent="0.15">
      <c r="A649" t="s">
        <v>31140</v>
      </c>
      <c r="B649">
        <v>-1.0143582375365801</v>
      </c>
      <c r="C649" s="1" t="s">
        <v>31141</v>
      </c>
      <c r="D649" t="s">
        <v>132</v>
      </c>
    </row>
    <row r="650" spans="1:4" x14ac:dyDescent="0.15">
      <c r="A650" t="s">
        <v>11799</v>
      </c>
      <c r="B650">
        <v>-1.0146747492120001</v>
      </c>
      <c r="C650" s="1" t="s">
        <v>31142</v>
      </c>
      <c r="D650" t="s">
        <v>132</v>
      </c>
    </row>
    <row r="651" spans="1:4" x14ac:dyDescent="0.15">
      <c r="A651" t="s">
        <v>21504</v>
      </c>
      <c r="B651">
        <v>-1.01496695181804</v>
      </c>
      <c r="C651" s="1" t="s">
        <v>31143</v>
      </c>
      <c r="D651" t="s">
        <v>132</v>
      </c>
    </row>
    <row r="652" spans="1:4" x14ac:dyDescent="0.15">
      <c r="A652" t="s">
        <v>22382</v>
      </c>
      <c r="B652">
        <v>-1.0150389628832801</v>
      </c>
      <c r="C652" s="1" t="s">
        <v>31144</v>
      </c>
      <c r="D652" t="s">
        <v>132</v>
      </c>
    </row>
    <row r="653" spans="1:4" x14ac:dyDescent="0.15">
      <c r="A653" t="s">
        <v>31145</v>
      </c>
      <c r="B653">
        <v>-1.0154568404522299</v>
      </c>
      <c r="C653" s="1" t="s">
        <v>31146</v>
      </c>
      <c r="D653" t="s">
        <v>132</v>
      </c>
    </row>
    <row r="654" spans="1:4" x14ac:dyDescent="0.15">
      <c r="A654" t="s">
        <v>31147</v>
      </c>
      <c r="B654">
        <v>-1.0164759201164599</v>
      </c>
      <c r="C654" s="1" t="s">
        <v>31148</v>
      </c>
      <c r="D654" t="s">
        <v>132</v>
      </c>
    </row>
    <row r="655" spans="1:4" x14ac:dyDescent="0.15">
      <c r="A655" t="s">
        <v>31149</v>
      </c>
      <c r="B655">
        <v>-1.01673738685589</v>
      </c>
      <c r="C655" s="1" t="s">
        <v>31150</v>
      </c>
      <c r="D655" t="s">
        <v>132</v>
      </c>
    </row>
    <row r="656" spans="1:4" x14ac:dyDescent="0.15">
      <c r="A656" t="s">
        <v>6097</v>
      </c>
      <c r="B656">
        <v>-1.0180356212659001</v>
      </c>
      <c r="C656" s="1" t="s">
        <v>31151</v>
      </c>
      <c r="D656" t="s">
        <v>132</v>
      </c>
    </row>
    <row r="657" spans="1:4" x14ac:dyDescent="0.15">
      <c r="A657" t="s">
        <v>8150</v>
      </c>
      <c r="B657">
        <v>-1.01829764318525</v>
      </c>
      <c r="C657" s="1" t="s">
        <v>31152</v>
      </c>
      <c r="D657" t="s">
        <v>132</v>
      </c>
    </row>
    <row r="658" spans="1:4" x14ac:dyDescent="0.15">
      <c r="A658" t="s">
        <v>12768</v>
      </c>
      <c r="B658">
        <v>-1.0187432100970299</v>
      </c>
      <c r="C658" s="1" t="s">
        <v>31153</v>
      </c>
      <c r="D658" t="s">
        <v>132</v>
      </c>
    </row>
    <row r="659" spans="1:4" x14ac:dyDescent="0.15">
      <c r="A659" t="s">
        <v>31154</v>
      </c>
      <c r="B659">
        <v>-1.01907435907554</v>
      </c>
      <c r="C659" s="1" t="s">
        <v>31155</v>
      </c>
      <c r="D659" t="s">
        <v>132</v>
      </c>
    </row>
    <row r="660" spans="1:4" x14ac:dyDescent="0.15">
      <c r="A660" t="s">
        <v>4048</v>
      </c>
      <c r="B660">
        <v>-1.0194133041351601</v>
      </c>
      <c r="C660" s="1" t="s">
        <v>31156</v>
      </c>
      <c r="D660" t="s">
        <v>132</v>
      </c>
    </row>
    <row r="661" spans="1:4" x14ac:dyDescent="0.15">
      <c r="A661" t="s">
        <v>17260</v>
      </c>
      <c r="B661">
        <v>-1.0201192804936401</v>
      </c>
      <c r="C661" s="1" t="s">
        <v>31157</v>
      </c>
      <c r="D661" t="s">
        <v>132</v>
      </c>
    </row>
    <row r="662" spans="1:4" x14ac:dyDescent="0.15">
      <c r="A662" t="s">
        <v>31158</v>
      </c>
      <c r="B662">
        <v>-1.0202646816523</v>
      </c>
      <c r="C662" s="1" t="s">
        <v>31159</v>
      </c>
      <c r="D662" t="s">
        <v>132</v>
      </c>
    </row>
    <row r="663" spans="1:4" x14ac:dyDescent="0.15">
      <c r="A663" t="s">
        <v>4796</v>
      </c>
      <c r="B663">
        <v>-1.02089101394895</v>
      </c>
      <c r="C663" s="1" t="s">
        <v>31160</v>
      </c>
      <c r="D663" t="s">
        <v>132</v>
      </c>
    </row>
    <row r="664" spans="1:4" x14ac:dyDescent="0.15">
      <c r="A664" t="s">
        <v>22266</v>
      </c>
      <c r="B664">
        <v>-1.02132392608135</v>
      </c>
      <c r="C664" s="1" t="s">
        <v>31161</v>
      </c>
      <c r="D664" t="s">
        <v>132</v>
      </c>
    </row>
    <row r="665" spans="1:4" x14ac:dyDescent="0.15">
      <c r="A665" t="s">
        <v>17707</v>
      </c>
      <c r="B665">
        <v>-1.02209545638694</v>
      </c>
      <c r="C665" s="1" t="s">
        <v>31162</v>
      </c>
      <c r="D665" t="s">
        <v>132</v>
      </c>
    </row>
    <row r="666" spans="1:4" x14ac:dyDescent="0.15">
      <c r="A666" t="s">
        <v>1199</v>
      </c>
      <c r="B666">
        <v>-1.02222347136804</v>
      </c>
      <c r="C666" s="1" t="s">
        <v>31163</v>
      </c>
      <c r="D666" t="s">
        <v>132</v>
      </c>
    </row>
    <row r="667" spans="1:4" x14ac:dyDescent="0.15">
      <c r="A667" t="s">
        <v>905</v>
      </c>
      <c r="B667">
        <v>-1.0228869822254101</v>
      </c>
      <c r="C667" s="1" t="s">
        <v>31164</v>
      </c>
      <c r="D667" t="s">
        <v>132</v>
      </c>
    </row>
    <row r="668" spans="1:4" x14ac:dyDescent="0.15">
      <c r="A668" t="s">
        <v>31165</v>
      </c>
      <c r="B668">
        <v>-1.02400850568149</v>
      </c>
      <c r="C668" s="1" t="s">
        <v>31166</v>
      </c>
      <c r="D668" t="s">
        <v>132</v>
      </c>
    </row>
    <row r="669" spans="1:4" x14ac:dyDescent="0.15">
      <c r="A669" t="s">
        <v>10255</v>
      </c>
      <c r="B669">
        <v>-1.02530314727255</v>
      </c>
      <c r="C669" s="1" t="s">
        <v>31167</v>
      </c>
      <c r="D669" t="s">
        <v>132</v>
      </c>
    </row>
    <row r="670" spans="1:4" x14ac:dyDescent="0.15">
      <c r="A670" t="s">
        <v>2917</v>
      </c>
      <c r="B670">
        <v>-1.02553671555236</v>
      </c>
      <c r="C670" s="1" t="s">
        <v>31168</v>
      </c>
      <c r="D670" t="s">
        <v>132</v>
      </c>
    </row>
    <row r="671" spans="1:4" x14ac:dyDescent="0.15">
      <c r="A671" t="s">
        <v>7894</v>
      </c>
      <c r="B671">
        <v>-1.0262959676955301</v>
      </c>
      <c r="C671" s="1" t="s">
        <v>31169</v>
      </c>
      <c r="D671" t="s">
        <v>132</v>
      </c>
    </row>
    <row r="672" spans="1:4" x14ac:dyDescent="0.15">
      <c r="A672" t="s">
        <v>8595</v>
      </c>
      <c r="B672">
        <v>-1.0263855128407799</v>
      </c>
      <c r="C672" s="1" t="s">
        <v>31170</v>
      </c>
      <c r="D672" t="s">
        <v>132</v>
      </c>
    </row>
    <row r="673" spans="1:4" x14ac:dyDescent="0.15">
      <c r="A673" t="s">
        <v>7275</v>
      </c>
      <c r="B673">
        <v>-1.02691259344089</v>
      </c>
      <c r="C673" s="1" t="s">
        <v>31171</v>
      </c>
      <c r="D673" t="s">
        <v>132</v>
      </c>
    </row>
    <row r="674" spans="1:4" x14ac:dyDescent="0.15">
      <c r="A674" t="s">
        <v>31172</v>
      </c>
      <c r="B674">
        <v>-1.0269406024828001</v>
      </c>
      <c r="C674" s="1" t="s">
        <v>31173</v>
      </c>
      <c r="D674" t="s">
        <v>132</v>
      </c>
    </row>
    <row r="675" spans="1:4" x14ac:dyDescent="0.15">
      <c r="A675" t="s">
        <v>31174</v>
      </c>
      <c r="B675">
        <v>-1.02695884401739</v>
      </c>
      <c r="C675" s="1" t="s">
        <v>31175</v>
      </c>
      <c r="D675" t="s">
        <v>132</v>
      </c>
    </row>
    <row r="676" spans="1:4" x14ac:dyDescent="0.15">
      <c r="A676" t="s">
        <v>2483</v>
      </c>
      <c r="B676">
        <v>-1.02810694346894</v>
      </c>
      <c r="C676" s="1" t="s">
        <v>31176</v>
      </c>
      <c r="D676" t="s">
        <v>132</v>
      </c>
    </row>
    <row r="677" spans="1:4" x14ac:dyDescent="0.15">
      <c r="A677" t="s">
        <v>13456</v>
      </c>
      <c r="B677">
        <v>-1.0292392657934699</v>
      </c>
      <c r="C677" s="1" t="s">
        <v>31177</v>
      </c>
      <c r="D677" t="s">
        <v>132</v>
      </c>
    </row>
    <row r="678" spans="1:4" x14ac:dyDescent="0.15">
      <c r="A678" t="s">
        <v>31178</v>
      </c>
      <c r="B678">
        <v>-1.03067824919321</v>
      </c>
      <c r="C678" s="1" t="s">
        <v>31179</v>
      </c>
      <c r="D678" t="s">
        <v>132</v>
      </c>
    </row>
    <row r="679" spans="1:4" x14ac:dyDescent="0.15">
      <c r="A679" t="s">
        <v>1337</v>
      </c>
      <c r="B679">
        <v>-1.03096362949113</v>
      </c>
      <c r="C679" s="1" t="s">
        <v>31180</v>
      </c>
      <c r="D679" t="s">
        <v>132</v>
      </c>
    </row>
    <row r="680" spans="1:4" x14ac:dyDescent="0.15">
      <c r="A680" t="s">
        <v>13734</v>
      </c>
      <c r="B680">
        <v>-1.03139408090767</v>
      </c>
      <c r="C680" s="1" t="s">
        <v>31181</v>
      </c>
      <c r="D680" t="s">
        <v>132</v>
      </c>
    </row>
    <row r="681" spans="1:4" x14ac:dyDescent="0.15">
      <c r="A681" t="s">
        <v>5295</v>
      </c>
      <c r="B681">
        <v>-1.0331034368819501</v>
      </c>
      <c r="C681" s="1" t="s">
        <v>31182</v>
      </c>
      <c r="D681" t="s">
        <v>132</v>
      </c>
    </row>
    <row r="682" spans="1:4" x14ac:dyDescent="0.15">
      <c r="A682" t="s">
        <v>13851</v>
      </c>
      <c r="B682">
        <v>-1.0340230226914899</v>
      </c>
      <c r="C682" s="1" t="s">
        <v>31183</v>
      </c>
      <c r="D682" t="s">
        <v>132</v>
      </c>
    </row>
    <row r="683" spans="1:4" x14ac:dyDescent="0.15">
      <c r="A683" t="s">
        <v>2576</v>
      </c>
      <c r="B683">
        <v>-1.03458187711185</v>
      </c>
      <c r="C683" s="1" t="s">
        <v>31184</v>
      </c>
      <c r="D683" t="s">
        <v>132</v>
      </c>
    </row>
    <row r="684" spans="1:4" x14ac:dyDescent="0.15">
      <c r="A684" t="s">
        <v>7518</v>
      </c>
      <c r="B684">
        <v>-1.0347461293512801</v>
      </c>
      <c r="C684" s="1" t="s">
        <v>31185</v>
      </c>
      <c r="D684" t="s">
        <v>132</v>
      </c>
    </row>
    <row r="685" spans="1:4" x14ac:dyDescent="0.15">
      <c r="A685" t="s">
        <v>1334</v>
      </c>
      <c r="B685">
        <v>-1.0349004185650199</v>
      </c>
      <c r="C685" s="1" t="s">
        <v>31186</v>
      </c>
      <c r="D685" t="s">
        <v>132</v>
      </c>
    </row>
    <row r="686" spans="1:4" x14ac:dyDescent="0.15">
      <c r="A686" t="s">
        <v>31187</v>
      </c>
      <c r="B686">
        <v>-1.0350724724868099</v>
      </c>
      <c r="C686" s="1" t="s">
        <v>31188</v>
      </c>
      <c r="D686" t="s">
        <v>132</v>
      </c>
    </row>
    <row r="687" spans="1:4" x14ac:dyDescent="0.15">
      <c r="A687" t="s">
        <v>2597</v>
      </c>
      <c r="B687">
        <v>-1.0351846249218399</v>
      </c>
      <c r="C687" s="1" t="s">
        <v>31189</v>
      </c>
      <c r="D687" t="s">
        <v>132</v>
      </c>
    </row>
    <row r="688" spans="1:4" x14ac:dyDescent="0.15">
      <c r="A688" t="s">
        <v>27947</v>
      </c>
      <c r="B688">
        <v>-1.0353352614514599</v>
      </c>
      <c r="C688" s="1" t="s">
        <v>31190</v>
      </c>
      <c r="D688" t="s">
        <v>132</v>
      </c>
    </row>
    <row r="689" spans="1:4" x14ac:dyDescent="0.15">
      <c r="A689" t="s">
        <v>2076</v>
      </c>
      <c r="B689">
        <v>-1.0356675968976401</v>
      </c>
      <c r="C689" s="1" t="s">
        <v>31191</v>
      </c>
      <c r="D689" t="s">
        <v>132</v>
      </c>
    </row>
    <row r="690" spans="1:4" x14ac:dyDescent="0.15">
      <c r="A690" t="s">
        <v>4234</v>
      </c>
      <c r="B690">
        <v>-1.0358080314867</v>
      </c>
      <c r="C690" s="1" t="s">
        <v>31192</v>
      </c>
      <c r="D690" t="s">
        <v>132</v>
      </c>
    </row>
    <row r="691" spans="1:4" x14ac:dyDescent="0.15">
      <c r="A691" t="s">
        <v>16971</v>
      </c>
      <c r="B691">
        <v>-1.03592982562642</v>
      </c>
      <c r="C691" s="1" t="s">
        <v>31193</v>
      </c>
      <c r="D691" t="s">
        <v>132</v>
      </c>
    </row>
    <row r="692" spans="1:4" x14ac:dyDescent="0.15">
      <c r="A692" t="s">
        <v>9956</v>
      </c>
      <c r="B692">
        <v>-1.03630275613857</v>
      </c>
      <c r="C692" s="1" t="s">
        <v>31194</v>
      </c>
      <c r="D692" t="s">
        <v>132</v>
      </c>
    </row>
    <row r="693" spans="1:4" x14ac:dyDescent="0.15">
      <c r="A693" t="s">
        <v>4790</v>
      </c>
      <c r="B693">
        <v>-1.0391185003697501</v>
      </c>
      <c r="C693" s="1" t="s">
        <v>31195</v>
      </c>
      <c r="D693" t="s">
        <v>132</v>
      </c>
    </row>
    <row r="694" spans="1:4" x14ac:dyDescent="0.15">
      <c r="A694" t="s">
        <v>31196</v>
      </c>
      <c r="B694">
        <v>-1.04054061742841</v>
      </c>
      <c r="C694" s="1" t="s">
        <v>31197</v>
      </c>
      <c r="D694" t="s">
        <v>132</v>
      </c>
    </row>
    <row r="695" spans="1:4" x14ac:dyDescent="0.15">
      <c r="A695" t="s">
        <v>5274</v>
      </c>
      <c r="B695">
        <v>-1.04125650534924</v>
      </c>
      <c r="C695" s="1" t="s">
        <v>31198</v>
      </c>
      <c r="D695" t="s">
        <v>132</v>
      </c>
    </row>
    <row r="696" spans="1:4" x14ac:dyDescent="0.15">
      <c r="A696" t="s">
        <v>7063</v>
      </c>
      <c r="B696">
        <v>-1.0437862345944799</v>
      </c>
      <c r="C696" s="1" t="s">
        <v>31199</v>
      </c>
      <c r="D696" t="s">
        <v>132</v>
      </c>
    </row>
    <row r="697" spans="1:4" x14ac:dyDescent="0.15">
      <c r="A697" t="s">
        <v>31200</v>
      </c>
      <c r="B697">
        <v>-1.04434384082784</v>
      </c>
      <c r="C697" s="1" t="s">
        <v>31201</v>
      </c>
      <c r="D697" t="s">
        <v>132</v>
      </c>
    </row>
    <row r="698" spans="1:4" x14ac:dyDescent="0.15">
      <c r="A698" t="s">
        <v>31202</v>
      </c>
      <c r="B698">
        <v>-1.04528732353831</v>
      </c>
      <c r="C698" s="1" t="s">
        <v>31203</v>
      </c>
      <c r="D698" t="s">
        <v>132</v>
      </c>
    </row>
    <row r="699" spans="1:4" x14ac:dyDescent="0.15">
      <c r="A699" t="s">
        <v>31204</v>
      </c>
      <c r="B699">
        <v>-1.04633001745592</v>
      </c>
      <c r="C699" s="1" t="s">
        <v>31205</v>
      </c>
      <c r="D699" t="s">
        <v>132</v>
      </c>
    </row>
    <row r="700" spans="1:4" x14ac:dyDescent="0.15">
      <c r="A700" t="s">
        <v>31206</v>
      </c>
      <c r="B700">
        <v>-1.04679844896771</v>
      </c>
      <c r="C700" s="1" t="s">
        <v>31207</v>
      </c>
      <c r="D700" t="s">
        <v>132</v>
      </c>
    </row>
    <row r="701" spans="1:4" x14ac:dyDescent="0.15">
      <c r="A701" t="s">
        <v>31208</v>
      </c>
      <c r="B701">
        <v>-1.0474095882691501</v>
      </c>
      <c r="C701" s="1" t="s">
        <v>31209</v>
      </c>
      <c r="D701" t="s">
        <v>132</v>
      </c>
    </row>
    <row r="702" spans="1:4" x14ac:dyDescent="0.15">
      <c r="A702" t="s">
        <v>31210</v>
      </c>
      <c r="B702">
        <v>-1.0478977276654899</v>
      </c>
      <c r="C702" s="1" t="s">
        <v>31211</v>
      </c>
      <c r="D702" t="s">
        <v>132</v>
      </c>
    </row>
    <row r="703" spans="1:4" x14ac:dyDescent="0.15">
      <c r="A703" t="s">
        <v>9265</v>
      </c>
      <c r="B703">
        <v>-1.0485214041609401</v>
      </c>
      <c r="C703" s="1" t="s">
        <v>31212</v>
      </c>
      <c r="D703" t="s">
        <v>132</v>
      </c>
    </row>
    <row r="704" spans="1:4" x14ac:dyDescent="0.15">
      <c r="A704" t="s">
        <v>12377</v>
      </c>
      <c r="B704">
        <v>-1.04890973490567</v>
      </c>
      <c r="C704" s="1" t="s">
        <v>31213</v>
      </c>
      <c r="D704" t="s">
        <v>132</v>
      </c>
    </row>
    <row r="705" spans="1:4" x14ac:dyDescent="0.15">
      <c r="A705" t="s">
        <v>13751</v>
      </c>
      <c r="B705">
        <v>-1.0491950480523</v>
      </c>
      <c r="C705" s="1" t="s">
        <v>31214</v>
      </c>
      <c r="D705" t="s">
        <v>132</v>
      </c>
    </row>
    <row r="706" spans="1:4" x14ac:dyDescent="0.15">
      <c r="A706" t="s">
        <v>31215</v>
      </c>
      <c r="B706">
        <v>-1.0495777014814101</v>
      </c>
      <c r="C706" s="1" t="s">
        <v>31216</v>
      </c>
      <c r="D706" t="s">
        <v>132</v>
      </c>
    </row>
    <row r="707" spans="1:4" x14ac:dyDescent="0.15">
      <c r="A707" t="s">
        <v>31217</v>
      </c>
      <c r="B707">
        <v>-1.05195300544521</v>
      </c>
      <c r="C707" s="1" t="s">
        <v>31218</v>
      </c>
      <c r="D707" t="s">
        <v>132</v>
      </c>
    </row>
    <row r="708" spans="1:4" x14ac:dyDescent="0.15">
      <c r="A708" t="s">
        <v>13162</v>
      </c>
      <c r="B708">
        <v>-1.0526409589066701</v>
      </c>
      <c r="C708" s="1" t="s">
        <v>31219</v>
      </c>
      <c r="D708" t="s">
        <v>132</v>
      </c>
    </row>
    <row r="709" spans="1:4" x14ac:dyDescent="0.15">
      <c r="A709" t="s">
        <v>31220</v>
      </c>
      <c r="B709">
        <v>-1.05290806691053</v>
      </c>
      <c r="C709" s="1" t="s">
        <v>31221</v>
      </c>
      <c r="D709" t="s">
        <v>132</v>
      </c>
    </row>
    <row r="710" spans="1:4" x14ac:dyDescent="0.15">
      <c r="A710" t="s">
        <v>1310</v>
      </c>
      <c r="B710">
        <v>-1.05358978082452</v>
      </c>
      <c r="C710" s="1" t="s">
        <v>31222</v>
      </c>
      <c r="D710" t="s">
        <v>132</v>
      </c>
    </row>
    <row r="711" spans="1:4" x14ac:dyDescent="0.15">
      <c r="A711" t="s">
        <v>31223</v>
      </c>
      <c r="B711">
        <v>-1.05512095670554</v>
      </c>
      <c r="C711" s="1" t="s">
        <v>31224</v>
      </c>
      <c r="D711" t="s">
        <v>132</v>
      </c>
    </row>
    <row r="712" spans="1:4" x14ac:dyDescent="0.15">
      <c r="A712" t="s">
        <v>10533</v>
      </c>
      <c r="B712">
        <v>-1.0558145656443001</v>
      </c>
      <c r="C712" s="1" t="s">
        <v>31225</v>
      </c>
      <c r="D712" t="s">
        <v>132</v>
      </c>
    </row>
    <row r="713" spans="1:4" x14ac:dyDescent="0.15">
      <c r="A713" t="s">
        <v>10092</v>
      </c>
      <c r="B713">
        <v>-1.05594468834266</v>
      </c>
      <c r="C713" s="1" t="s">
        <v>31226</v>
      </c>
      <c r="D713" t="s">
        <v>132</v>
      </c>
    </row>
    <row r="714" spans="1:4" x14ac:dyDescent="0.15">
      <c r="A714" t="s">
        <v>31227</v>
      </c>
      <c r="B714">
        <v>-1.05659758409069</v>
      </c>
      <c r="C714" s="1" t="s">
        <v>31228</v>
      </c>
      <c r="D714" t="s">
        <v>132</v>
      </c>
    </row>
    <row r="715" spans="1:4" x14ac:dyDescent="0.15">
      <c r="A715" t="s">
        <v>839</v>
      </c>
      <c r="B715">
        <v>-1.0569005780448</v>
      </c>
      <c r="C715" s="1" t="s">
        <v>31229</v>
      </c>
      <c r="D715" t="s">
        <v>132</v>
      </c>
    </row>
    <row r="716" spans="1:4" x14ac:dyDescent="0.15">
      <c r="A716" t="s">
        <v>4338</v>
      </c>
      <c r="B716">
        <v>-1.05772386237366</v>
      </c>
      <c r="C716" s="1" t="s">
        <v>31230</v>
      </c>
      <c r="D716" t="s">
        <v>132</v>
      </c>
    </row>
    <row r="717" spans="1:4" x14ac:dyDescent="0.15">
      <c r="A717" t="s">
        <v>31231</v>
      </c>
      <c r="B717">
        <v>-1.0579345131784199</v>
      </c>
      <c r="C717" s="1" t="s">
        <v>31232</v>
      </c>
      <c r="D717" t="s">
        <v>132</v>
      </c>
    </row>
    <row r="718" spans="1:4" x14ac:dyDescent="0.15">
      <c r="A718" t="s">
        <v>31233</v>
      </c>
      <c r="B718">
        <v>-1.05881154110596</v>
      </c>
      <c r="C718" s="1" t="s">
        <v>31234</v>
      </c>
      <c r="D718" t="s">
        <v>132</v>
      </c>
    </row>
    <row r="719" spans="1:4" x14ac:dyDescent="0.15">
      <c r="A719" t="s">
        <v>4998</v>
      </c>
      <c r="B719">
        <v>-1.05889041367412</v>
      </c>
      <c r="C719" s="1" t="s">
        <v>31235</v>
      </c>
      <c r="D719" t="s">
        <v>132</v>
      </c>
    </row>
    <row r="720" spans="1:4" x14ac:dyDescent="0.15">
      <c r="A720" t="s">
        <v>6330</v>
      </c>
      <c r="B720">
        <v>-1.0598494847175199</v>
      </c>
      <c r="C720" s="1" t="s">
        <v>31236</v>
      </c>
      <c r="D720" t="s">
        <v>132</v>
      </c>
    </row>
    <row r="721" spans="1:4" x14ac:dyDescent="0.15">
      <c r="A721" t="s">
        <v>17695</v>
      </c>
      <c r="B721">
        <v>-1.059908797464</v>
      </c>
      <c r="C721" s="1" t="s">
        <v>31237</v>
      </c>
      <c r="D721" t="s">
        <v>132</v>
      </c>
    </row>
    <row r="722" spans="1:4" x14ac:dyDescent="0.15">
      <c r="A722" t="s">
        <v>25319</v>
      </c>
      <c r="B722">
        <v>-1.0601975568554001</v>
      </c>
      <c r="C722" s="1" t="s">
        <v>31238</v>
      </c>
      <c r="D722" t="s">
        <v>132</v>
      </c>
    </row>
    <row r="723" spans="1:4" x14ac:dyDescent="0.15">
      <c r="A723" t="s">
        <v>8357</v>
      </c>
      <c r="B723">
        <v>-1.0603426556465501</v>
      </c>
      <c r="C723" s="1" t="s">
        <v>31239</v>
      </c>
      <c r="D723" t="s">
        <v>132</v>
      </c>
    </row>
    <row r="724" spans="1:4" x14ac:dyDescent="0.15">
      <c r="A724" t="s">
        <v>7108</v>
      </c>
      <c r="B724">
        <v>-1.0604060687117001</v>
      </c>
      <c r="C724" s="1" t="s">
        <v>31240</v>
      </c>
      <c r="D724" t="s">
        <v>132</v>
      </c>
    </row>
    <row r="725" spans="1:4" x14ac:dyDescent="0.15">
      <c r="A725" t="s">
        <v>31241</v>
      </c>
      <c r="B725">
        <v>-1.06130464352946</v>
      </c>
      <c r="C725" s="1" t="s">
        <v>31242</v>
      </c>
      <c r="D725" t="s">
        <v>132</v>
      </c>
    </row>
    <row r="726" spans="1:4" x14ac:dyDescent="0.15">
      <c r="A726" t="s">
        <v>31243</v>
      </c>
      <c r="B726">
        <v>-1.0626346376388101</v>
      </c>
      <c r="C726" s="1" t="s">
        <v>31244</v>
      </c>
      <c r="D726" t="s">
        <v>132</v>
      </c>
    </row>
    <row r="727" spans="1:4" x14ac:dyDescent="0.15">
      <c r="A727" t="s">
        <v>2079</v>
      </c>
      <c r="B727">
        <v>-1.0630375999122601</v>
      </c>
      <c r="C727" s="1" t="s">
        <v>31245</v>
      </c>
      <c r="D727" t="s">
        <v>132</v>
      </c>
    </row>
    <row r="728" spans="1:4" x14ac:dyDescent="0.15">
      <c r="A728" t="s">
        <v>5277</v>
      </c>
      <c r="B728">
        <v>-1.0643948823854199</v>
      </c>
      <c r="C728" s="1" t="s">
        <v>31246</v>
      </c>
      <c r="D728" t="s">
        <v>132</v>
      </c>
    </row>
    <row r="729" spans="1:4" x14ac:dyDescent="0.15">
      <c r="A729" t="s">
        <v>27761</v>
      </c>
      <c r="B729">
        <v>-1.06582944258872</v>
      </c>
      <c r="C729" s="1" t="s">
        <v>31247</v>
      </c>
      <c r="D729" t="s">
        <v>132</v>
      </c>
    </row>
    <row r="730" spans="1:4" x14ac:dyDescent="0.15">
      <c r="A730" t="s">
        <v>3272</v>
      </c>
      <c r="B730">
        <v>-1.0665974768254101</v>
      </c>
      <c r="C730" s="1" t="s">
        <v>31248</v>
      </c>
      <c r="D730" t="s">
        <v>132</v>
      </c>
    </row>
    <row r="731" spans="1:4" x14ac:dyDescent="0.15">
      <c r="A731" t="s">
        <v>12484</v>
      </c>
      <c r="B731">
        <v>-1.0668878660971799</v>
      </c>
      <c r="C731" s="1" t="s">
        <v>31249</v>
      </c>
      <c r="D731" t="s">
        <v>132</v>
      </c>
    </row>
    <row r="732" spans="1:4" x14ac:dyDescent="0.15">
      <c r="A732" t="s">
        <v>31250</v>
      </c>
      <c r="B732">
        <v>-1.06725280166279</v>
      </c>
      <c r="C732" s="1" t="s">
        <v>31251</v>
      </c>
      <c r="D732" t="s">
        <v>132</v>
      </c>
    </row>
    <row r="733" spans="1:4" x14ac:dyDescent="0.15">
      <c r="A733" t="s">
        <v>4511</v>
      </c>
      <c r="B733">
        <v>-1.0677294527807799</v>
      </c>
      <c r="C733" s="1" t="s">
        <v>31252</v>
      </c>
      <c r="D733" t="s">
        <v>132</v>
      </c>
    </row>
    <row r="734" spans="1:4" x14ac:dyDescent="0.15">
      <c r="A734" t="s">
        <v>13743</v>
      </c>
      <c r="B734">
        <v>-1.06825700475306</v>
      </c>
      <c r="C734" s="1" t="s">
        <v>31253</v>
      </c>
      <c r="D734" t="s">
        <v>132</v>
      </c>
    </row>
    <row r="735" spans="1:4" x14ac:dyDescent="0.15">
      <c r="A735" t="s">
        <v>6336</v>
      </c>
      <c r="B735">
        <v>-1.07087152223972</v>
      </c>
      <c r="C735" s="1" t="s">
        <v>31254</v>
      </c>
      <c r="D735" t="s">
        <v>132</v>
      </c>
    </row>
    <row r="736" spans="1:4" x14ac:dyDescent="0.15">
      <c r="A736" t="s">
        <v>8706</v>
      </c>
      <c r="B736">
        <v>-1.07238427884753</v>
      </c>
      <c r="C736" s="1" t="s">
        <v>31255</v>
      </c>
      <c r="D736" t="s">
        <v>132</v>
      </c>
    </row>
    <row r="737" spans="1:4" x14ac:dyDescent="0.15">
      <c r="A737" t="s">
        <v>451</v>
      </c>
      <c r="B737">
        <v>-1.0735990480034101</v>
      </c>
      <c r="C737" s="1" t="s">
        <v>31256</v>
      </c>
      <c r="D737" t="s">
        <v>132</v>
      </c>
    </row>
    <row r="738" spans="1:4" x14ac:dyDescent="0.15">
      <c r="A738" t="s">
        <v>9615</v>
      </c>
      <c r="B738">
        <v>-1.07430817413998</v>
      </c>
      <c r="C738" s="1" t="s">
        <v>31257</v>
      </c>
      <c r="D738" t="s">
        <v>132</v>
      </c>
    </row>
    <row r="739" spans="1:4" x14ac:dyDescent="0.15">
      <c r="A739" t="s">
        <v>8793</v>
      </c>
      <c r="B739">
        <v>-1.0757543378705301</v>
      </c>
      <c r="C739" s="1" t="s">
        <v>31258</v>
      </c>
      <c r="D739" t="s">
        <v>132</v>
      </c>
    </row>
    <row r="740" spans="1:4" x14ac:dyDescent="0.15">
      <c r="A740" t="s">
        <v>2303</v>
      </c>
      <c r="B740">
        <v>-1.0761470027237201</v>
      </c>
      <c r="C740" s="1" t="s">
        <v>31259</v>
      </c>
      <c r="D740" t="s">
        <v>132</v>
      </c>
    </row>
    <row r="741" spans="1:4" x14ac:dyDescent="0.15">
      <c r="A741" t="s">
        <v>5271</v>
      </c>
      <c r="B741">
        <v>-1.0774132588146299</v>
      </c>
      <c r="C741" s="1" t="s">
        <v>31260</v>
      </c>
      <c r="D741" t="s">
        <v>132</v>
      </c>
    </row>
    <row r="742" spans="1:4" x14ac:dyDescent="0.15">
      <c r="A742" t="s">
        <v>31261</v>
      </c>
      <c r="B742">
        <v>-1.0780529203514</v>
      </c>
      <c r="C742" s="1" t="s">
        <v>31262</v>
      </c>
      <c r="D742" t="s">
        <v>132</v>
      </c>
    </row>
    <row r="743" spans="1:4" x14ac:dyDescent="0.15">
      <c r="A743" t="s">
        <v>15058</v>
      </c>
      <c r="B743">
        <v>-1.07997254250601</v>
      </c>
      <c r="C743" s="1" t="s">
        <v>31263</v>
      </c>
      <c r="D743" t="s">
        <v>132</v>
      </c>
    </row>
    <row r="744" spans="1:4" x14ac:dyDescent="0.15">
      <c r="A744" t="s">
        <v>31264</v>
      </c>
      <c r="B744">
        <v>-1.08129204648524</v>
      </c>
      <c r="C744" s="1" t="s">
        <v>31265</v>
      </c>
      <c r="D744" t="s">
        <v>132</v>
      </c>
    </row>
    <row r="745" spans="1:4" x14ac:dyDescent="0.15">
      <c r="A745" t="s">
        <v>2011</v>
      </c>
      <c r="B745">
        <v>-1.08188100520483</v>
      </c>
      <c r="C745" s="1" t="s">
        <v>31266</v>
      </c>
      <c r="D745" t="s">
        <v>132</v>
      </c>
    </row>
    <row r="746" spans="1:4" x14ac:dyDescent="0.15">
      <c r="A746" t="s">
        <v>3066</v>
      </c>
      <c r="B746">
        <v>-1.0821188034253699</v>
      </c>
      <c r="C746" s="1" t="s">
        <v>31267</v>
      </c>
      <c r="D746" t="s">
        <v>132</v>
      </c>
    </row>
    <row r="747" spans="1:4" x14ac:dyDescent="0.15">
      <c r="A747" t="s">
        <v>21248</v>
      </c>
      <c r="B747">
        <v>-1.0822428746977799</v>
      </c>
      <c r="C747" s="1" t="s">
        <v>31268</v>
      </c>
      <c r="D747" t="s">
        <v>132</v>
      </c>
    </row>
    <row r="748" spans="1:4" x14ac:dyDescent="0.15">
      <c r="A748" t="s">
        <v>4705</v>
      </c>
      <c r="B748">
        <v>-1.0823048239742099</v>
      </c>
      <c r="C748" s="1" t="s">
        <v>31269</v>
      </c>
      <c r="D748" t="s">
        <v>132</v>
      </c>
    </row>
    <row r="749" spans="1:4" x14ac:dyDescent="0.15">
      <c r="A749" t="s">
        <v>10257</v>
      </c>
      <c r="B749">
        <v>-1.08242203200632</v>
      </c>
      <c r="C749" s="1" t="s">
        <v>31270</v>
      </c>
      <c r="D749" t="s">
        <v>132</v>
      </c>
    </row>
    <row r="750" spans="1:4" x14ac:dyDescent="0.15">
      <c r="A750" t="s">
        <v>2333</v>
      </c>
      <c r="B750">
        <v>-1.0826646612725801</v>
      </c>
      <c r="C750" s="1" t="s">
        <v>31271</v>
      </c>
      <c r="D750" t="s">
        <v>132</v>
      </c>
    </row>
    <row r="751" spans="1:4" x14ac:dyDescent="0.15">
      <c r="A751" t="s">
        <v>21315</v>
      </c>
      <c r="B751">
        <v>-1.08375008009192</v>
      </c>
      <c r="C751" s="1" t="s">
        <v>31272</v>
      </c>
      <c r="D751" t="s">
        <v>132</v>
      </c>
    </row>
    <row r="752" spans="1:4" x14ac:dyDescent="0.15">
      <c r="A752" t="s">
        <v>263</v>
      </c>
      <c r="B752">
        <v>-1.08456678126666</v>
      </c>
      <c r="C752" s="1" t="s">
        <v>31273</v>
      </c>
      <c r="D752" t="s">
        <v>132</v>
      </c>
    </row>
    <row r="753" spans="1:4" x14ac:dyDescent="0.15">
      <c r="A753" t="s">
        <v>6826</v>
      </c>
      <c r="B753">
        <v>-1.08614351753674</v>
      </c>
      <c r="C753" s="1" t="s">
        <v>31274</v>
      </c>
      <c r="D753" t="s">
        <v>132</v>
      </c>
    </row>
    <row r="754" spans="1:4" x14ac:dyDescent="0.15">
      <c r="A754" t="s">
        <v>14779</v>
      </c>
      <c r="B754">
        <v>-1.0870611451902801</v>
      </c>
      <c r="C754" s="1" t="s">
        <v>31275</v>
      </c>
      <c r="D754" t="s">
        <v>132</v>
      </c>
    </row>
    <row r="755" spans="1:4" x14ac:dyDescent="0.15">
      <c r="A755" t="s">
        <v>1831</v>
      </c>
      <c r="B755">
        <v>-1.08809704482726</v>
      </c>
      <c r="C755" s="1" t="s">
        <v>31276</v>
      </c>
      <c r="D755" t="s">
        <v>132</v>
      </c>
    </row>
    <row r="756" spans="1:4" x14ac:dyDescent="0.15">
      <c r="A756" t="s">
        <v>6682</v>
      </c>
      <c r="B756">
        <v>-1.0888323672903499</v>
      </c>
      <c r="C756" s="1" t="s">
        <v>31277</v>
      </c>
      <c r="D756" t="s">
        <v>132</v>
      </c>
    </row>
    <row r="757" spans="1:4" x14ac:dyDescent="0.15">
      <c r="A757" t="s">
        <v>7503</v>
      </c>
      <c r="B757">
        <v>-1.08989882109979</v>
      </c>
      <c r="C757" s="1" t="s">
        <v>31278</v>
      </c>
      <c r="D757" t="s">
        <v>132</v>
      </c>
    </row>
    <row r="758" spans="1:4" x14ac:dyDescent="0.15">
      <c r="A758" t="s">
        <v>31279</v>
      </c>
      <c r="B758">
        <v>-1.09075318106241</v>
      </c>
      <c r="C758" s="1" t="s">
        <v>31280</v>
      </c>
      <c r="D758" t="s">
        <v>132</v>
      </c>
    </row>
    <row r="759" spans="1:4" x14ac:dyDescent="0.15">
      <c r="A759" t="s">
        <v>6166</v>
      </c>
      <c r="B759">
        <v>-1.09116601405328</v>
      </c>
      <c r="C759" s="1" t="s">
        <v>31281</v>
      </c>
      <c r="D759" t="s">
        <v>132</v>
      </c>
    </row>
    <row r="760" spans="1:4" x14ac:dyDescent="0.15">
      <c r="A760" t="s">
        <v>3466</v>
      </c>
      <c r="B760">
        <v>-1.0940995728030201</v>
      </c>
      <c r="C760" s="1" t="s">
        <v>31282</v>
      </c>
      <c r="D760" t="s">
        <v>132</v>
      </c>
    </row>
    <row r="761" spans="1:4" x14ac:dyDescent="0.15">
      <c r="A761" t="s">
        <v>9388</v>
      </c>
      <c r="B761">
        <v>-1.09417422969183</v>
      </c>
      <c r="C761" s="1" t="s">
        <v>31283</v>
      </c>
      <c r="D761" t="s">
        <v>132</v>
      </c>
    </row>
    <row r="762" spans="1:4" x14ac:dyDescent="0.15">
      <c r="A762" t="s">
        <v>27309</v>
      </c>
      <c r="B762">
        <v>-1.0943620860254</v>
      </c>
      <c r="C762" s="1" t="s">
        <v>31284</v>
      </c>
      <c r="D762" t="s">
        <v>132</v>
      </c>
    </row>
    <row r="763" spans="1:4" x14ac:dyDescent="0.15">
      <c r="A763" t="s">
        <v>26316</v>
      </c>
      <c r="B763">
        <v>-1.09485940063207</v>
      </c>
      <c r="C763" s="1" t="s">
        <v>31285</v>
      </c>
      <c r="D763" t="s">
        <v>132</v>
      </c>
    </row>
    <row r="764" spans="1:4" x14ac:dyDescent="0.15">
      <c r="A764" t="s">
        <v>31286</v>
      </c>
      <c r="B764">
        <v>-1.09506762662602</v>
      </c>
      <c r="C764" s="1" t="s">
        <v>31287</v>
      </c>
      <c r="D764" t="s">
        <v>132</v>
      </c>
    </row>
    <row r="765" spans="1:4" x14ac:dyDescent="0.15">
      <c r="A765" t="s">
        <v>5346</v>
      </c>
      <c r="B765">
        <v>-1.0950906085912899</v>
      </c>
      <c r="C765" s="1" t="s">
        <v>31288</v>
      </c>
      <c r="D765" t="s">
        <v>132</v>
      </c>
    </row>
    <row r="766" spans="1:4" x14ac:dyDescent="0.15">
      <c r="A766" t="s">
        <v>31289</v>
      </c>
      <c r="B766">
        <v>-1.09547742423422</v>
      </c>
      <c r="C766" s="1" t="s">
        <v>31290</v>
      </c>
      <c r="D766" t="s">
        <v>132</v>
      </c>
    </row>
    <row r="767" spans="1:4" x14ac:dyDescent="0.15">
      <c r="A767" t="s">
        <v>8395</v>
      </c>
      <c r="B767">
        <v>-1.0958710016077999</v>
      </c>
      <c r="C767" s="1" t="s">
        <v>31291</v>
      </c>
      <c r="D767" t="s">
        <v>132</v>
      </c>
    </row>
    <row r="768" spans="1:4" x14ac:dyDescent="0.15">
      <c r="A768" t="s">
        <v>25546</v>
      </c>
      <c r="B768">
        <v>-1.09690818954044</v>
      </c>
      <c r="C768" s="1" t="s">
        <v>31292</v>
      </c>
      <c r="D768" t="s">
        <v>132</v>
      </c>
    </row>
    <row r="769" spans="1:4" x14ac:dyDescent="0.15">
      <c r="A769" t="s">
        <v>31293</v>
      </c>
      <c r="B769">
        <v>-1.0989242555874199</v>
      </c>
      <c r="C769" s="1" t="s">
        <v>31294</v>
      </c>
      <c r="D769" t="s">
        <v>132</v>
      </c>
    </row>
    <row r="770" spans="1:4" x14ac:dyDescent="0.15">
      <c r="A770" t="s">
        <v>1510</v>
      </c>
      <c r="B770">
        <v>-1.09898683334684</v>
      </c>
      <c r="C770" s="1" t="s">
        <v>31295</v>
      </c>
      <c r="D770" t="s">
        <v>132</v>
      </c>
    </row>
    <row r="771" spans="1:4" x14ac:dyDescent="0.15">
      <c r="A771" t="s">
        <v>5750</v>
      </c>
      <c r="B771">
        <v>-1.09942190067237</v>
      </c>
      <c r="C771" s="1" t="s">
        <v>31296</v>
      </c>
      <c r="D771" t="s">
        <v>132</v>
      </c>
    </row>
    <row r="772" spans="1:4" x14ac:dyDescent="0.15">
      <c r="A772" t="s">
        <v>26605</v>
      </c>
      <c r="B772">
        <v>-1.10058794972692</v>
      </c>
      <c r="C772" s="1" t="s">
        <v>31297</v>
      </c>
      <c r="D772" t="s">
        <v>132</v>
      </c>
    </row>
    <row r="773" spans="1:4" x14ac:dyDescent="0.15">
      <c r="A773" t="s">
        <v>31298</v>
      </c>
      <c r="B773">
        <v>-1.10074050468678</v>
      </c>
      <c r="C773" s="1" t="s">
        <v>31299</v>
      </c>
      <c r="D773" t="s">
        <v>132</v>
      </c>
    </row>
    <row r="774" spans="1:4" x14ac:dyDescent="0.15">
      <c r="A774" t="s">
        <v>10170</v>
      </c>
      <c r="B774">
        <v>-1.1011878051590001</v>
      </c>
      <c r="C774" s="1" t="s">
        <v>31300</v>
      </c>
      <c r="D774" t="s">
        <v>132</v>
      </c>
    </row>
    <row r="775" spans="1:4" x14ac:dyDescent="0.15">
      <c r="A775" t="s">
        <v>4452</v>
      </c>
      <c r="B775">
        <v>-1.1018967510917399</v>
      </c>
      <c r="C775" s="1" t="s">
        <v>31301</v>
      </c>
      <c r="D775" t="s">
        <v>132</v>
      </c>
    </row>
    <row r="776" spans="1:4" x14ac:dyDescent="0.15">
      <c r="A776" t="s">
        <v>5361</v>
      </c>
      <c r="B776">
        <v>-1.10283409724856</v>
      </c>
      <c r="C776" s="1" t="s">
        <v>31302</v>
      </c>
      <c r="D776" t="s">
        <v>132</v>
      </c>
    </row>
    <row r="777" spans="1:4" x14ac:dyDescent="0.15">
      <c r="A777" t="s">
        <v>7521</v>
      </c>
      <c r="B777">
        <v>-1.1032788317476601</v>
      </c>
      <c r="C777" s="1" t="s">
        <v>31303</v>
      </c>
      <c r="D777" t="s">
        <v>132</v>
      </c>
    </row>
    <row r="778" spans="1:4" x14ac:dyDescent="0.15">
      <c r="A778" t="s">
        <v>31304</v>
      </c>
      <c r="B778">
        <v>-1.10329745466874</v>
      </c>
      <c r="C778" s="1" t="s">
        <v>31305</v>
      </c>
      <c r="D778" t="s">
        <v>132</v>
      </c>
    </row>
    <row r="779" spans="1:4" x14ac:dyDescent="0.15">
      <c r="A779" t="s">
        <v>7431</v>
      </c>
      <c r="B779">
        <v>-1.1056354730676301</v>
      </c>
      <c r="C779" s="1" t="s">
        <v>31306</v>
      </c>
      <c r="D779" t="s">
        <v>132</v>
      </c>
    </row>
    <row r="780" spans="1:4" x14ac:dyDescent="0.15">
      <c r="A780" t="s">
        <v>8182</v>
      </c>
      <c r="B780">
        <v>-1.10718255614991</v>
      </c>
      <c r="C780" s="1" t="s">
        <v>31307</v>
      </c>
      <c r="D780" t="s">
        <v>132</v>
      </c>
    </row>
    <row r="781" spans="1:4" x14ac:dyDescent="0.15">
      <c r="A781" t="s">
        <v>4926</v>
      </c>
      <c r="B781">
        <v>-1.1081795966405401</v>
      </c>
      <c r="C781" s="1" t="s">
        <v>31308</v>
      </c>
      <c r="D781" t="s">
        <v>132</v>
      </c>
    </row>
    <row r="782" spans="1:4" x14ac:dyDescent="0.15">
      <c r="A782" t="s">
        <v>7533</v>
      </c>
      <c r="B782">
        <v>-1.1090943395521899</v>
      </c>
      <c r="C782" s="1" t="s">
        <v>31309</v>
      </c>
      <c r="D782" t="s">
        <v>132</v>
      </c>
    </row>
    <row r="783" spans="1:4" x14ac:dyDescent="0.15">
      <c r="A783" t="s">
        <v>7389</v>
      </c>
      <c r="B783">
        <v>-1.1108566054026401</v>
      </c>
      <c r="C783" s="1" t="s">
        <v>31310</v>
      </c>
      <c r="D783" t="s">
        <v>132</v>
      </c>
    </row>
    <row r="784" spans="1:4" x14ac:dyDescent="0.15">
      <c r="A784" t="s">
        <v>7940</v>
      </c>
      <c r="B784">
        <v>-1.11126330757831</v>
      </c>
      <c r="C784" s="1" t="s">
        <v>31311</v>
      </c>
      <c r="D784" t="s">
        <v>132</v>
      </c>
    </row>
    <row r="785" spans="1:4" x14ac:dyDescent="0.15">
      <c r="A785" t="s">
        <v>31312</v>
      </c>
      <c r="B785">
        <v>-1.1119488495273999</v>
      </c>
      <c r="C785" s="1" t="s">
        <v>31313</v>
      </c>
      <c r="D785" t="s">
        <v>132</v>
      </c>
    </row>
    <row r="786" spans="1:4" x14ac:dyDescent="0.15">
      <c r="A786" t="s">
        <v>31314</v>
      </c>
      <c r="B786">
        <v>-1.1122088186949399</v>
      </c>
      <c r="C786" s="1" t="s">
        <v>31315</v>
      </c>
      <c r="D786" t="s">
        <v>132</v>
      </c>
    </row>
    <row r="787" spans="1:4" x14ac:dyDescent="0.15">
      <c r="A787" t="s">
        <v>7890</v>
      </c>
      <c r="B787">
        <v>-1.11281265381038</v>
      </c>
      <c r="C787" s="1" t="s">
        <v>31316</v>
      </c>
      <c r="D787" t="s">
        <v>132</v>
      </c>
    </row>
    <row r="788" spans="1:4" x14ac:dyDescent="0.15">
      <c r="A788" t="s">
        <v>1790</v>
      </c>
      <c r="B788">
        <v>-1.1138675167291601</v>
      </c>
      <c r="C788" s="1" t="s">
        <v>31317</v>
      </c>
      <c r="D788" t="s">
        <v>132</v>
      </c>
    </row>
    <row r="789" spans="1:4" x14ac:dyDescent="0.15">
      <c r="A789" t="s">
        <v>27492</v>
      </c>
      <c r="B789">
        <v>-1.1141450154566199</v>
      </c>
      <c r="C789" s="1" t="s">
        <v>31318</v>
      </c>
      <c r="D789" t="s">
        <v>132</v>
      </c>
    </row>
    <row r="790" spans="1:4" x14ac:dyDescent="0.15">
      <c r="A790" t="s">
        <v>13577</v>
      </c>
      <c r="B790">
        <v>-1.1161239881805201</v>
      </c>
      <c r="C790" s="1" t="s">
        <v>31319</v>
      </c>
      <c r="D790" t="s">
        <v>132</v>
      </c>
    </row>
    <row r="791" spans="1:4" x14ac:dyDescent="0.15">
      <c r="A791" t="s">
        <v>23815</v>
      </c>
      <c r="B791">
        <v>-1.1166715575399</v>
      </c>
      <c r="C791" s="1" t="s">
        <v>31320</v>
      </c>
      <c r="D791" t="s">
        <v>132</v>
      </c>
    </row>
    <row r="792" spans="1:4" x14ac:dyDescent="0.15">
      <c r="A792" t="s">
        <v>16106</v>
      </c>
      <c r="B792">
        <v>-1.11669961022133</v>
      </c>
      <c r="C792" s="1" t="s">
        <v>31321</v>
      </c>
      <c r="D792" t="s">
        <v>132</v>
      </c>
    </row>
    <row r="793" spans="1:4" x14ac:dyDescent="0.15">
      <c r="A793" t="s">
        <v>1951</v>
      </c>
      <c r="B793">
        <v>-1.11709387235542</v>
      </c>
      <c r="C793" s="1" t="s">
        <v>31322</v>
      </c>
      <c r="D793" t="s">
        <v>132</v>
      </c>
    </row>
    <row r="794" spans="1:4" x14ac:dyDescent="0.15">
      <c r="A794" t="s">
        <v>5382</v>
      </c>
      <c r="B794">
        <v>-1.11737001316911</v>
      </c>
      <c r="C794" s="1" t="s">
        <v>31323</v>
      </c>
      <c r="D794" t="s">
        <v>132</v>
      </c>
    </row>
    <row r="795" spans="1:4" x14ac:dyDescent="0.15">
      <c r="A795" t="s">
        <v>37</v>
      </c>
      <c r="B795">
        <v>-1.1184458027427699</v>
      </c>
      <c r="C795" s="1" t="s">
        <v>31324</v>
      </c>
      <c r="D795" t="s">
        <v>132</v>
      </c>
    </row>
    <row r="796" spans="1:4" x14ac:dyDescent="0.15">
      <c r="A796" t="s">
        <v>31325</v>
      </c>
      <c r="B796">
        <v>-1.1185959517833199</v>
      </c>
      <c r="C796" s="1" t="s">
        <v>31326</v>
      </c>
      <c r="D796" t="s">
        <v>132</v>
      </c>
    </row>
    <row r="797" spans="1:4" x14ac:dyDescent="0.15">
      <c r="A797" t="s">
        <v>17819</v>
      </c>
      <c r="B797">
        <v>-1.11865049804864</v>
      </c>
      <c r="C797" s="1" t="s">
        <v>31327</v>
      </c>
      <c r="D797" t="s">
        <v>132</v>
      </c>
    </row>
    <row r="798" spans="1:4" x14ac:dyDescent="0.15">
      <c r="A798" t="s">
        <v>31328</v>
      </c>
      <c r="B798">
        <v>-1.1194234987354501</v>
      </c>
      <c r="C798" s="1" t="s">
        <v>31329</v>
      </c>
      <c r="D798" t="s">
        <v>132</v>
      </c>
    </row>
    <row r="799" spans="1:4" x14ac:dyDescent="0.15">
      <c r="A799" t="s">
        <v>21087</v>
      </c>
      <c r="B799">
        <v>-1.1199001649431699</v>
      </c>
      <c r="C799" s="1" t="s">
        <v>31330</v>
      </c>
      <c r="D799" t="s">
        <v>132</v>
      </c>
    </row>
    <row r="800" spans="1:4" x14ac:dyDescent="0.15">
      <c r="A800" t="s">
        <v>3589</v>
      </c>
      <c r="B800">
        <v>-1.1199094382989401</v>
      </c>
      <c r="C800" s="1" t="s">
        <v>31331</v>
      </c>
      <c r="D800" t="s">
        <v>132</v>
      </c>
    </row>
    <row r="801" spans="1:4" x14ac:dyDescent="0.15">
      <c r="A801" t="s">
        <v>14988</v>
      </c>
      <c r="B801">
        <v>-1.12131587050543</v>
      </c>
      <c r="C801" s="1" t="s">
        <v>31332</v>
      </c>
      <c r="D801" t="s">
        <v>132</v>
      </c>
    </row>
    <row r="802" spans="1:4" x14ac:dyDescent="0.15">
      <c r="A802" t="s">
        <v>31333</v>
      </c>
      <c r="B802">
        <v>-1.1216857562339599</v>
      </c>
      <c r="C802" s="1" t="s">
        <v>31334</v>
      </c>
      <c r="D802" t="s">
        <v>132</v>
      </c>
    </row>
    <row r="803" spans="1:4" x14ac:dyDescent="0.15">
      <c r="A803" t="s">
        <v>17590</v>
      </c>
      <c r="B803">
        <v>-1.1235386706958399</v>
      </c>
      <c r="C803" s="1" t="s">
        <v>31335</v>
      </c>
      <c r="D803" t="s">
        <v>132</v>
      </c>
    </row>
    <row r="804" spans="1:4" x14ac:dyDescent="0.15">
      <c r="A804" t="s">
        <v>12103</v>
      </c>
      <c r="B804">
        <v>-1.12361983139732</v>
      </c>
      <c r="C804" s="1" t="s">
        <v>31336</v>
      </c>
      <c r="D804" t="s">
        <v>132</v>
      </c>
    </row>
    <row r="805" spans="1:4" x14ac:dyDescent="0.15">
      <c r="A805" t="s">
        <v>12817</v>
      </c>
      <c r="B805">
        <v>-1.1251763535452599</v>
      </c>
      <c r="C805" s="1" t="s">
        <v>31337</v>
      </c>
      <c r="D805" t="s">
        <v>132</v>
      </c>
    </row>
    <row r="806" spans="1:4" x14ac:dyDescent="0.15">
      <c r="A806" t="s">
        <v>26902</v>
      </c>
      <c r="B806">
        <v>-1.12605691648929</v>
      </c>
      <c r="C806" s="1" t="s">
        <v>31338</v>
      </c>
      <c r="D806" t="s">
        <v>132</v>
      </c>
    </row>
    <row r="807" spans="1:4" x14ac:dyDescent="0.15">
      <c r="A807" t="s">
        <v>31339</v>
      </c>
      <c r="B807">
        <v>-1.1261267686151499</v>
      </c>
      <c r="C807" s="1" t="s">
        <v>31340</v>
      </c>
      <c r="D807" t="s">
        <v>132</v>
      </c>
    </row>
    <row r="808" spans="1:4" x14ac:dyDescent="0.15">
      <c r="A808" t="s">
        <v>31341</v>
      </c>
      <c r="B808">
        <v>-1.1263662934784999</v>
      </c>
      <c r="C808" s="1" t="s">
        <v>31342</v>
      </c>
      <c r="D808" t="s">
        <v>132</v>
      </c>
    </row>
    <row r="809" spans="1:4" x14ac:dyDescent="0.15">
      <c r="A809" t="s">
        <v>2360</v>
      </c>
      <c r="B809">
        <v>-1.1268973997320799</v>
      </c>
      <c r="C809" s="1" t="s">
        <v>31343</v>
      </c>
      <c r="D809" t="s">
        <v>132</v>
      </c>
    </row>
    <row r="810" spans="1:4" x14ac:dyDescent="0.15">
      <c r="A810" t="s">
        <v>12917</v>
      </c>
      <c r="B810">
        <v>-1.12693593990151</v>
      </c>
      <c r="C810" s="1" t="s">
        <v>31344</v>
      </c>
      <c r="D810" t="s">
        <v>132</v>
      </c>
    </row>
    <row r="811" spans="1:4" x14ac:dyDescent="0.15">
      <c r="A811" t="s">
        <v>815</v>
      </c>
      <c r="B811">
        <v>-1.1271434458657099</v>
      </c>
      <c r="C811" s="1" t="s">
        <v>31345</v>
      </c>
      <c r="D811" t="s">
        <v>132</v>
      </c>
    </row>
    <row r="812" spans="1:4" x14ac:dyDescent="0.15">
      <c r="A812" t="s">
        <v>13255</v>
      </c>
      <c r="B812">
        <v>-1.12813909458561</v>
      </c>
      <c r="C812" s="1" t="s">
        <v>31346</v>
      </c>
      <c r="D812" t="s">
        <v>132</v>
      </c>
    </row>
    <row r="813" spans="1:4" x14ac:dyDescent="0.15">
      <c r="A813" t="s">
        <v>31347</v>
      </c>
      <c r="B813">
        <v>-1.12836543681803</v>
      </c>
      <c r="C813" s="1" t="s">
        <v>31348</v>
      </c>
      <c r="D813" t="s">
        <v>132</v>
      </c>
    </row>
    <row r="814" spans="1:4" x14ac:dyDescent="0.15">
      <c r="A814" t="s">
        <v>1259</v>
      </c>
      <c r="B814">
        <v>-1.1286971350713699</v>
      </c>
      <c r="C814" s="1" t="s">
        <v>31349</v>
      </c>
      <c r="D814" t="s">
        <v>132</v>
      </c>
    </row>
    <row r="815" spans="1:4" x14ac:dyDescent="0.15">
      <c r="A815" t="s">
        <v>5890</v>
      </c>
      <c r="B815">
        <v>-1.12896888118278</v>
      </c>
      <c r="C815" s="1" t="s">
        <v>31350</v>
      </c>
      <c r="D815" t="s">
        <v>132</v>
      </c>
    </row>
    <row r="816" spans="1:4" x14ac:dyDescent="0.15">
      <c r="A816" t="s">
        <v>31351</v>
      </c>
      <c r="B816">
        <v>-1.1307284586075701</v>
      </c>
      <c r="C816" s="1" t="s">
        <v>31352</v>
      </c>
      <c r="D816" t="s">
        <v>132</v>
      </c>
    </row>
    <row r="817" spans="1:4" x14ac:dyDescent="0.15">
      <c r="A817" t="s">
        <v>6589</v>
      </c>
      <c r="B817">
        <v>-1.1311456556752599</v>
      </c>
      <c r="C817" s="1" t="s">
        <v>31353</v>
      </c>
      <c r="D817" t="s">
        <v>132</v>
      </c>
    </row>
    <row r="818" spans="1:4" x14ac:dyDescent="0.15">
      <c r="A818" t="s">
        <v>7224</v>
      </c>
      <c r="B818">
        <v>-1.1328510325564101</v>
      </c>
      <c r="C818" s="1" t="s">
        <v>31354</v>
      </c>
      <c r="D818" t="s">
        <v>132</v>
      </c>
    </row>
    <row r="819" spans="1:4" x14ac:dyDescent="0.15">
      <c r="A819" t="s">
        <v>3893</v>
      </c>
      <c r="B819">
        <v>-1.1333760100764101</v>
      </c>
      <c r="C819" s="1" t="s">
        <v>31355</v>
      </c>
      <c r="D819" t="s">
        <v>132</v>
      </c>
    </row>
    <row r="820" spans="1:4" x14ac:dyDescent="0.15">
      <c r="A820" t="s">
        <v>4570</v>
      </c>
      <c r="B820">
        <v>-1.13394210598037</v>
      </c>
      <c r="C820" s="1" t="s">
        <v>31356</v>
      </c>
      <c r="D820" t="s">
        <v>132</v>
      </c>
    </row>
    <row r="821" spans="1:4" x14ac:dyDescent="0.15">
      <c r="A821" t="s">
        <v>14418</v>
      </c>
      <c r="B821">
        <v>-1.13529008887801</v>
      </c>
      <c r="C821" s="1" t="s">
        <v>31357</v>
      </c>
      <c r="D821" t="s">
        <v>132</v>
      </c>
    </row>
    <row r="822" spans="1:4" x14ac:dyDescent="0.15">
      <c r="A822" t="s">
        <v>6354</v>
      </c>
      <c r="B822">
        <v>-1.13774961006891</v>
      </c>
      <c r="C822" s="1" t="s">
        <v>31358</v>
      </c>
      <c r="D822" t="s">
        <v>132</v>
      </c>
    </row>
    <row r="823" spans="1:4" x14ac:dyDescent="0.15">
      <c r="A823" t="s">
        <v>31359</v>
      </c>
      <c r="B823">
        <v>-1.1394079757192499</v>
      </c>
      <c r="C823" s="1" t="s">
        <v>31360</v>
      </c>
      <c r="D823" t="s">
        <v>132</v>
      </c>
    </row>
    <row r="824" spans="1:4" x14ac:dyDescent="0.15">
      <c r="A824" t="s">
        <v>431</v>
      </c>
      <c r="B824">
        <v>-1.1411723366690001</v>
      </c>
      <c r="C824" s="1" t="s">
        <v>31361</v>
      </c>
      <c r="D824" t="s">
        <v>132</v>
      </c>
    </row>
    <row r="825" spans="1:4" x14ac:dyDescent="0.15">
      <c r="A825" t="s">
        <v>16814</v>
      </c>
      <c r="B825">
        <v>-1.14188585940043</v>
      </c>
      <c r="C825" s="1" t="s">
        <v>31362</v>
      </c>
      <c r="D825" t="s">
        <v>132</v>
      </c>
    </row>
    <row r="826" spans="1:4" x14ac:dyDescent="0.15">
      <c r="A826" t="s">
        <v>11080</v>
      </c>
      <c r="B826">
        <v>-1.1421180297356699</v>
      </c>
      <c r="C826" s="1" t="s">
        <v>31363</v>
      </c>
      <c r="D826" t="s">
        <v>132</v>
      </c>
    </row>
    <row r="827" spans="1:4" x14ac:dyDescent="0.15">
      <c r="A827" t="s">
        <v>31364</v>
      </c>
      <c r="B827">
        <v>-1.14340154475823</v>
      </c>
      <c r="C827" s="1" t="s">
        <v>31365</v>
      </c>
      <c r="D827" t="s">
        <v>132</v>
      </c>
    </row>
    <row r="828" spans="1:4" x14ac:dyDescent="0.15">
      <c r="A828" t="s">
        <v>31366</v>
      </c>
      <c r="B828">
        <v>-1.1439955774336801</v>
      </c>
      <c r="C828" s="1" t="s">
        <v>31367</v>
      </c>
      <c r="D828" t="s">
        <v>132</v>
      </c>
    </row>
    <row r="829" spans="1:4" x14ac:dyDescent="0.15">
      <c r="A829" t="s">
        <v>14074</v>
      </c>
      <c r="B829">
        <v>-1.1440121443575499</v>
      </c>
      <c r="C829" s="1" t="s">
        <v>31368</v>
      </c>
      <c r="D829" t="s">
        <v>132</v>
      </c>
    </row>
    <row r="830" spans="1:4" x14ac:dyDescent="0.15">
      <c r="A830" t="s">
        <v>14822</v>
      </c>
      <c r="B830">
        <v>-1.1442764189621599</v>
      </c>
      <c r="C830" s="1" t="s">
        <v>31369</v>
      </c>
      <c r="D830" t="s">
        <v>132</v>
      </c>
    </row>
    <row r="831" spans="1:4" x14ac:dyDescent="0.15">
      <c r="A831" t="s">
        <v>31370</v>
      </c>
      <c r="B831">
        <v>-1.14471404847201</v>
      </c>
      <c r="C831" s="1" t="s">
        <v>31371</v>
      </c>
      <c r="D831" t="s">
        <v>132</v>
      </c>
    </row>
    <row r="832" spans="1:4" x14ac:dyDescent="0.15">
      <c r="A832" t="s">
        <v>31372</v>
      </c>
      <c r="B832">
        <v>-1.1452597229692001</v>
      </c>
      <c r="C832" s="1" t="s">
        <v>31373</v>
      </c>
      <c r="D832" t="s">
        <v>132</v>
      </c>
    </row>
    <row r="833" spans="1:4" x14ac:dyDescent="0.15">
      <c r="A833" t="s">
        <v>5424</v>
      </c>
      <c r="B833">
        <v>-1.14629743616389</v>
      </c>
      <c r="C833" s="1" t="s">
        <v>31374</v>
      </c>
      <c r="D833" t="s">
        <v>132</v>
      </c>
    </row>
    <row r="834" spans="1:4" x14ac:dyDescent="0.15">
      <c r="A834" t="s">
        <v>4630</v>
      </c>
      <c r="B834">
        <v>-1.14913025110704</v>
      </c>
      <c r="C834" s="1" t="s">
        <v>31375</v>
      </c>
      <c r="D834" t="s">
        <v>132</v>
      </c>
    </row>
    <row r="835" spans="1:4" x14ac:dyDescent="0.15">
      <c r="A835" t="s">
        <v>2232</v>
      </c>
      <c r="B835">
        <v>-1.1496479979735199</v>
      </c>
      <c r="C835" s="1" t="s">
        <v>31376</v>
      </c>
      <c r="D835" t="s">
        <v>132</v>
      </c>
    </row>
    <row r="836" spans="1:4" x14ac:dyDescent="0.15">
      <c r="A836" t="s">
        <v>22328</v>
      </c>
      <c r="B836">
        <v>-1.1504038939900301</v>
      </c>
      <c r="C836" s="1" t="s">
        <v>31377</v>
      </c>
      <c r="D836" t="s">
        <v>132</v>
      </c>
    </row>
    <row r="837" spans="1:4" x14ac:dyDescent="0.15">
      <c r="A837" t="s">
        <v>14019</v>
      </c>
      <c r="B837">
        <v>-1.1515984079870001</v>
      </c>
      <c r="C837" s="1" t="s">
        <v>31378</v>
      </c>
      <c r="D837" t="s">
        <v>132</v>
      </c>
    </row>
    <row r="838" spans="1:4" x14ac:dyDescent="0.15">
      <c r="A838" t="s">
        <v>2938</v>
      </c>
      <c r="B838">
        <v>-1.1520866024262799</v>
      </c>
      <c r="C838" s="1" t="s">
        <v>31379</v>
      </c>
      <c r="D838" t="s">
        <v>132</v>
      </c>
    </row>
    <row r="839" spans="1:4" x14ac:dyDescent="0.15">
      <c r="A839" t="s">
        <v>4651</v>
      </c>
      <c r="B839">
        <v>-1.15218571046222</v>
      </c>
      <c r="C839" s="1" t="s">
        <v>31380</v>
      </c>
      <c r="D839" t="s">
        <v>132</v>
      </c>
    </row>
    <row r="840" spans="1:4" x14ac:dyDescent="0.15">
      <c r="A840" t="s">
        <v>18798</v>
      </c>
      <c r="B840">
        <v>-1.15271235422575</v>
      </c>
      <c r="C840" s="1" t="s">
        <v>31381</v>
      </c>
      <c r="D840" t="s">
        <v>132</v>
      </c>
    </row>
    <row r="841" spans="1:4" x14ac:dyDescent="0.15">
      <c r="A841" t="s">
        <v>31382</v>
      </c>
      <c r="B841">
        <v>-1.1528291963284101</v>
      </c>
      <c r="C841" s="1" t="s">
        <v>31383</v>
      </c>
      <c r="D841" t="s">
        <v>132</v>
      </c>
    </row>
    <row r="842" spans="1:4" x14ac:dyDescent="0.15">
      <c r="A842" t="s">
        <v>13757</v>
      </c>
      <c r="B842">
        <v>-1.1529103226133399</v>
      </c>
      <c r="C842" s="1" t="s">
        <v>31384</v>
      </c>
      <c r="D842" t="s">
        <v>132</v>
      </c>
    </row>
    <row r="843" spans="1:4" x14ac:dyDescent="0.15">
      <c r="A843" t="s">
        <v>31385</v>
      </c>
      <c r="B843">
        <v>-1.15422280399085</v>
      </c>
      <c r="C843" s="1" t="s">
        <v>31386</v>
      </c>
      <c r="D843" t="s">
        <v>132</v>
      </c>
    </row>
    <row r="844" spans="1:4" x14ac:dyDescent="0.15">
      <c r="A844" t="s">
        <v>1799</v>
      </c>
      <c r="B844">
        <v>-1.15428989467188</v>
      </c>
      <c r="C844" s="1" t="s">
        <v>31387</v>
      </c>
      <c r="D844" t="s">
        <v>132</v>
      </c>
    </row>
    <row r="845" spans="1:4" x14ac:dyDescent="0.15">
      <c r="A845" t="s">
        <v>11026</v>
      </c>
      <c r="B845">
        <v>-1.15432890479251</v>
      </c>
      <c r="C845" s="1" t="s">
        <v>31388</v>
      </c>
      <c r="D845" t="s">
        <v>132</v>
      </c>
    </row>
    <row r="846" spans="1:4" x14ac:dyDescent="0.15">
      <c r="A846" t="s">
        <v>7081</v>
      </c>
      <c r="B846">
        <v>-1.1551696802528599</v>
      </c>
      <c r="C846" s="1" t="s">
        <v>31389</v>
      </c>
      <c r="D846" t="s">
        <v>132</v>
      </c>
    </row>
    <row r="847" spans="1:4" x14ac:dyDescent="0.15">
      <c r="A847" t="s">
        <v>31390</v>
      </c>
      <c r="B847">
        <v>-1.15519188605603</v>
      </c>
      <c r="C847" s="1" t="s">
        <v>31391</v>
      </c>
      <c r="D847" t="s">
        <v>132</v>
      </c>
    </row>
    <row r="848" spans="1:4" x14ac:dyDescent="0.15">
      <c r="A848" t="s">
        <v>8486</v>
      </c>
      <c r="B848">
        <v>-1.1556031604796699</v>
      </c>
      <c r="C848" s="1" t="s">
        <v>31392</v>
      </c>
      <c r="D848" t="s">
        <v>132</v>
      </c>
    </row>
    <row r="849" spans="1:4" x14ac:dyDescent="0.15">
      <c r="A849" t="s">
        <v>1435</v>
      </c>
      <c r="B849">
        <v>-1.1556900427260799</v>
      </c>
      <c r="C849" s="1" t="s">
        <v>31393</v>
      </c>
      <c r="D849" t="s">
        <v>132</v>
      </c>
    </row>
    <row r="850" spans="1:4" x14ac:dyDescent="0.15">
      <c r="A850" t="s">
        <v>31394</v>
      </c>
      <c r="B850">
        <v>-1.15573066677692</v>
      </c>
      <c r="C850" s="1" t="s">
        <v>31395</v>
      </c>
      <c r="D850" t="s">
        <v>132</v>
      </c>
    </row>
    <row r="851" spans="1:4" x14ac:dyDescent="0.15">
      <c r="A851" t="s">
        <v>4036</v>
      </c>
      <c r="B851">
        <v>-1.1560889622586099</v>
      </c>
      <c r="C851" s="1" t="s">
        <v>31396</v>
      </c>
      <c r="D851" t="s">
        <v>132</v>
      </c>
    </row>
    <row r="852" spans="1:4" x14ac:dyDescent="0.15">
      <c r="A852" t="s">
        <v>13082</v>
      </c>
      <c r="B852">
        <v>-1.15623666593509</v>
      </c>
      <c r="C852" s="1" t="s">
        <v>31397</v>
      </c>
      <c r="D852" t="s">
        <v>132</v>
      </c>
    </row>
    <row r="853" spans="1:4" x14ac:dyDescent="0.15">
      <c r="A853" t="s">
        <v>13950</v>
      </c>
      <c r="B853">
        <v>-1.15666700887718</v>
      </c>
      <c r="C853" s="1" t="s">
        <v>31398</v>
      </c>
      <c r="D853" t="s">
        <v>132</v>
      </c>
    </row>
    <row r="854" spans="1:4" x14ac:dyDescent="0.15">
      <c r="A854" t="s">
        <v>31399</v>
      </c>
      <c r="B854">
        <v>-1.1568660398417601</v>
      </c>
      <c r="C854" s="1" t="s">
        <v>31400</v>
      </c>
      <c r="D854" t="s">
        <v>132</v>
      </c>
    </row>
    <row r="855" spans="1:4" x14ac:dyDescent="0.15">
      <c r="A855" t="s">
        <v>8068</v>
      </c>
      <c r="B855">
        <v>-1.15791124192713</v>
      </c>
      <c r="C855" s="1" t="s">
        <v>31401</v>
      </c>
      <c r="D855" t="s">
        <v>132</v>
      </c>
    </row>
    <row r="856" spans="1:4" x14ac:dyDescent="0.15">
      <c r="A856" t="s">
        <v>5182</v>
      </c>
      <c r="B856">
        <v>-1.15838540661512</v>
      </c>
      <c r="C856" s="1" t="s">
        <v>31402</v>
      </c>
      <c r="D856" t="s">
        <v>132</v>
      </c>
    </row>
    <row r="857" spans="1:4" x14ac:dyDescent="0.15">
      <c r="A857" t="s">
        <v>31403</v>
      </c>
      <c r="B857">
        <v>-1.1598383977792699</v>
      </c>
      <c r="C857" s="1" t="s">
        <v>31404</v>
      </c>
      <c r="D857" t="s">
        <v>132</v>
      </c>
    </row>
    <row r="858" spans="1:4" x14ac:dyDescent="0.15">
      <c r="A858" t="s">
        <v>31405</v>
      </c>
      <c r="B858">
        <v>-1.1598470528521101</v>
      </c>
      <c r="C858" s="1" t="s">
        <v>31406</v>
      </c>
      <c r="D858" t="s">
        <v>132</v>
      </c>
    </row>
    <row r="859" spans="1:4" x14ac:dyDescent="0.15">
      <c r="A859" t="s">
        <v>6088</v>
      </c>
      <c r="B859">
        <v>-1.16182560878392</v>
      </c>
      <c r="C859" s="1" t="s">
        <v>31407</v>
      </c>
      <c r="D859" t="s">
        <v>132</v>
      </c>
    </row>
    <row r="860" spans="1:4" x14ac:dyDescent="0.15">
      <c r="A860" t="s">
        <v>8884</v>
      </c>
      <c r="B860">
        <v>-1.16188227006078</v>
      </c>
      <c r="C860" s="1" t="s">
        <v>31408</v>
      </c>
      <c r="D860" t="s">
        <v>132</v>
      </c>
    </row>
    <row r="861" spans="1:4" x14ac:dyDescent="0.15">
      <c r="A861" t="s">
        <v>10394</v>
      </c>
      <c r="B861">
        <v>-1.1655354630564101</v>
      </c>
      <c r="C861" s="1" t="s">
        <v>31409</v>
      </c>
      <c r="D861" t="s">
        <v>132</v>
      </c>
    </row>
    <row r="862" spans="1:4" x14ac:dyDescent="0.15">
      <c r="A862" t="s">
        <v>31410</v>
      </c>
      <c r="B862">
        <v>-1.16575779795279</v>
      </c>
      <c r="C862" s="1" t="s">
        <v>31411</v>
      </c>
      <c r="D862" t="s">
        <v>132</v>
      </c>
    </row>
    <row r="863" spans="1:4" x14ac:dyDescent="0.15">
      <c r="A863" t="s">
        <v>7006</v>
      </c>
      <c r="B863">
        <v>-1.1665910434910201</v>
      </c>
      <c r="C863" s="1" t="s">
        <v>31412</v>
      </c>
      <c r="D863" t="s">
        <v>132</v>
      </c>
    </row>
    <row r="864" spans="1:4" x14ac:dyDescent="0.15">
      <c r="A864" t="s">
        <v>6922</v>
      </c>
      <c r="B864">
        <v>-1.16687379570848</v>
      </c>
      <c r="C864" s="1" t="s">
        <v>31413</v>
      </c>
      <c r="D864" t="s">
        <v>132</v>
      </c>
    </row>
    <row r="865" spans="1:4" x14ac:dyDescent="0.15">
      <c r="A865" t="s">
        <v>31414</v>
      </c>
      <c r="B865">
        <v>-1.1698074694473699</v>
      </c>
      <c r="C865" s="1" t="s">
        <v>31415</v>
      </c>
      <c r="D865" t="s">
        <v>132</v>
      </c>
    </row>
    <row r="866" spans="1:4" x14ac:dyDescent="0.15">
      <c r="A866" t="s">
        <v>26365</v>
      </c>
      <c r="B866">
        <v>-1.17013952887372</v>
      </c>
      <c r="C866" s="1" t="s">
        <v>31416</v>
      </c>
      <c r="D866" t="s">
        <v>132</v>
      </c>
    </row>
    <row r="867" spans="1:4" x14ac:dyDescent="0.15">
      <c r="A867" t="s">
        <v>31417</v>
      </c>
      <c r="B867">
        <v>-1.1709842268958099</v>
      </c>
      <c r="C867" s="1" t="s">
        <v>31418</v>
      </c>
      <c r="D867" t="s">
        <v>132</v>
      </c>
    </row>
    <row r="868" spans="1:4" x14ac:dyDescent="0.15">
      <c r="A868" t="s">
        <v>7778</v>
      </c>
      <c r="B868">
        <v>-1.1718962908720001</v>
      </c>
      <c r="C868" s="1" t="s">
        <v>31419</v>
      </c>
      <c r="D868" t="s">
        <v>132</v>
      </c>
    </row>
    <row r="869" spans="1:4" x14ac:dyDescent="0.15">
      <c r="A869" t="s">
        <v>11941</v>
      </c>
      <c r="B869">
        <v>-1.1721973440190101</v>
      </c>
      <c r="C869" s="1" t="s">
        <v>31420</v>
      </c>
      <c r="D869" t="s">
        <v>132</v>
      </c>
    </row>
    <row r="870" spans="1:4" x14ac:dyDescent="0.15">
      <c r="A870" t="s">
        <v>3716</v>
      </c>
      <c r="B870">
        <v>-1.17352579751966</v>
      </c>
      <c r="C870" s="1" t="s">
        <v>31421</v>
      </c>
      <c r="D870" t="s">
        <v>132</v>
      </c>
    </row>
    <row r="871" spans="1:4" x14ac:dyDescent="0.15">
      <c r="A871" t="s">
        <v>7634</v>
      </c>
      <c r="B871">
        <v>-1.1763100515267499</v>
      </c>
      <c r="C871" s="1" t="s">
        <v>31422</v>
      </c>
      <c r="D871" t="s">
        <v>132</v>
      </c>
    </row>
    <row r="872" spans="1:4" x14ac:dyDescent="0.15">
      <c r="A872" t="s">
        <v>31423</v>
      </c>
      <c r="B872">
        <v>-1.17684233547166</v>
      </c>
      <c r="C872" s="1" t="s">
        <v>31424</v>
      </c>
      <c r="D872" t="s">
        <v>132</v>
      </c>
    </row>
    <row r="873" spans="1:4" x14ac:dyDescent="0.15">
      <c r="A873" t="s">
        <v>31425</v>
      </c>
      <c r="B873">
        <v>-1.1794493870574301</v>
      </c>
      <c r="C873" s="1" t="s">
        <v>31426</v>
      </c>
      <c r="D873" t="s">
        <v>132</v>
      </c>
    </row>
    <row r="874" spans="1:4" x14ac:dyDescent="0.15">
      <c r="A874" t="s">
        <v>28221</v>
      </c>
      <c r="B874">
        <v>-1.18073684392679</v>
      </c>
      <c r="C874" s="1" t="s">
        <v>31427</v>
      </c>
      <c r="D874" t="s">
        <v>132</v>
      </c>
    </row>
    <row r="875" spans="1:4" x14ac:dyDescent="0.15">
      <c r="A875" t="s">
        <v>3176</v>
      </c>
      <c r="B875">
        <v>-1.1811595238725601</v>
      </c>
      <c r="C875" s="1" t="s">
        <v>31428</v>
      </c>
      <c r="D875" t="s">
        <v>132</v>
      </c>
    </row>
    <row r="876" spans="1:4" x14ac:dyDescent="0.15">
      <c r="A876" t="s">
        <v>1070</v>
      </c>
      <c r="B876">
        <v>-1.18222842344978</v>
      </c>
      <c r="C876" s="1" t="s">
        <v>31429</v>
      </c>
      <c r="D876" t="s">
        <v>132</v>
      </c>
    </row>
    <row r="877" spans="1:4" x14ac:dyDescent="0.15">
      <c r="A877" t="s">
        <v>17855</v>
      </c>
      <c r="B877">
        <v>-1.1827685963841901</v>
      </c>
      <c r="C877" s="1" t="s">
        <v>31430</v>
      </c>
      <c r="D877" t="s">
        <v>132</v>
      </c>
    </row>
    <row r="878" spans="1:4" x14ac:dyDescent="0.15">
      <c r="A878" t="s">
        <v>6703</v>
      </c>
      <c r="B878">
        <v>-1.1833774006225199</v>
      </c>
      <c r="C878" s="1" t="s">
        <v>31431</v>
      </c>
      <c r="D878" t="s">
        <v>132</v>
      </c>
    </row>
    <row r="879" spans="1:4" x14ac:dyDescent="0.15">
      <c r="A879" t="s">
        <v>11858</v>
      </c>
      <c r="B879">
        <v>-1.1842682878231501</v>
      </c>
      <c r="C879" s="1" t="s">
        <v>31432</v>
      </c>
      <c r="D879" t="s">
        <v>132</v>
      </c>
    </row>
    <row r="880" spans="1:4" x14ac:dyDescent="0.15">
      <c r="A880" t="s">
        <v>4475</v>
      </c>
      <c r="B880">
        <v>-1.1848423899179701</v>
      </c>
      <c r="C880" s="1" t="s">
        <v>31433</v>
      </c>
      <c r="D880" t="s">
        <v>132</v>
      </c>
    </row>
    <row r="881" spans="1:4" x14ac:dyDescent="0.15">
      <c r="A881" t="s">
        <v>17969</v>
      </c>
      <c r="B881">
        <v>-1.1864324958525101</v>
      </c>
      <c r="C881" s="1" t="s">
        <v>31434</v>
      </c>
      <c r="D881" t="s">
        <v>132</v>
      </c>
    </row>
    <row r="882" spans="1:4" x14ac:dyDescent="0.15">
      <c r="A882" t="s">
        <v>2555</v>
      </c>
      <c r="B882">
        <v>-1.1869369938627701</v>
      </c>
      <c r="C882" s="1" t="s">
        <v>31435</v>
      </c>
      <c r="D882" t="s">
        <v>132</v>
      </c>
    </row>
    <row r="883" spans="1:4" x14ac:dyDescent="0.15">
      <c r="A883" t="s">
        <v>6190</v>
      </c>
      <c r="B883">
        <v>-1.18874033929164</v>
      </c>
      <c r="C883" s="1" t="s">
        <v>31436</v>
      </c>
      <c r="D883" t="s">
        <v>132</v>
      </c>
    </row>
    <row r="884" spans="1:4" x14ac:dyDescent="0.15">
      <c r="A884" t="s">
        <v>1220</v>
      </c>
      <c r="B884">
        <v>-1.1891460607558</v>
      </c>
      <c r="C884" s="1" t="s">
        <v>31437</v>
      </c>
      <c r="D884" t="s">
        <v>132</v>
      </c>
    </row>
    <row r="885" spans="1:4" x14ac:dyDescent="0.15">
      <c r="A885" t="s">
        <v>3424</v>
      </c>
      <c r="B885">
        <v>-1.1893815161825101</v>
      </c>
      <c r="C885" s="1" t="s">
        <v>31438</v>
      </c>
      <c r="D885" t="s">
        <v>132</v>
      </c>
    </row>
    <row r="886" spans="1:4" x14ac:dyDescent="0.15">
      <c r="A886" t="s">
        <v>821</v>
      </c>
      <c r="B886">
        <v>-1.19059134576246</v>
      </c>
      <c r="C886" s="1" t="s">
        <v>31439</v>
      </c>
      <c r="D886" t="s">
        <v>132</v>
      </c>
    </row>
    <row r="887" spans="1:4" x14ac:dyDescent="0.15">
      <c r="A887" t="s">
        <v>2750</v>
      </c>
      <c r="B887">
        <v>-1.19146312766402</v>
      </c>
      <c r="C887" s="1" t="s">
        <v>31440</v>
      </c>
      <c r="D887" t="s">
        <v>132</v>
      </c>
    </row>
    <row r="888" spans="1:4" x14ac:dyDescent="0.15">
      <c r="A888" t="s">
        <v>31441</v>
      </c>
      <c r="B888">
        <v>-1.19148342157534</v>
      </c>
      <c r="C888" s="1" t="s">
        <v>31442</v>
      </c>
      <c r="D888" t="s">
        <v>132</v>
      </c>
    </row>
    <row r="889" spans="1:4" x14ac:dyDescent="0.15">
      <c r="A889" t="s">
        <v>9199</v>
      </c>
      <c r="B889">
        <v>-1.1919677321961499</v>
      </c>
      <c r="C889" s="1" t="s">
        <v>31443</v>
      </c>
      <c r="D889" t="s">
        <v>132</v>
      </c>
    </row>
    <row r="890" spans="1:4" x14ac:dyDescent="0.15">
      <c r="A890" t="s">
        <v>31444</v>
      </c>
      <c r="B890">
        <v>-1.19309657610373</v>
      </c>
      <c r="C890" s="1" t="s">
        <v>31445</v>
      </c>
      <c r="D890" t="s">
        <v>132</v>
      </c>
    </row>
    <row r="891" spans="1:4" x14ac:dyDescent="0.15">
      <c r="A891" t="s">
        <v>31446</v>
      </c>
      <c r="B891">
        <v>-1.1941984402001</v>
      </c>
      <c r="C891" s="1" t="s">
        <v>31447</v>
      </c>
      <c r="D891" t="s">
        <v>132</v>
      </c>
    </row>
    <row r="892" spans="1:4" x14ac:dyDescent="0.15">
      <c r="A892" t="s">
        <v>7383</v>
      </c>
      <c r="B892">
        <v>-1.19459646578294</v>
      </c>
      <c r="C892" s="1" t="s">
        <v>31448</v>
      </c>
      <c r="D892" t="s">
        <v>132</v>
      </c>
    </row>
    <row r="893" spans="1:4" x14ac:dyDescent="0.15">
      <c r="A893" t="s">
        <v>31449</v>
      </c>
      <c r="B893">
        <v>-1.1950754993482799</v>
      </c>
      <c r="C893" s="1" t="s">
        <v>31450</v>
      </c>
      <c r="D893" t="s">
        <v>132</v>
      </c>
    </row>
    <row r="894" spans="1:4" x14ac:dyDescent="0.15">
      <c r="A894" t="s">
        <v>14024</v>
      </c>
      <c r="B894">
        <v>-1.19608387664219</v>
      </c>
      <c r="C894" s="1" t="s">
        <v>31451</v>
      </c>
      <c r="D894" t="s">
        <v>132</v>
      </c>
    </row>
    <row r="895" spans="1:4" x14ac:dyDescent="0.15">
      <c r="A895" t="s">
        <v>31452</v>
      </c>
      <c r="B895">
        <v>-1.19701513246726</v>
      </c>
      <c r="C895" s="1" t="s">
        <v>31453</v>
      </c>
      <c r="D895" t="s">
        <v>132</v>
      </c>
    </row>
    <row r="896" spans="1:4" x14ac:dyDescent="0.15">
      <c r="A896" t="s">
        <v>31454</v>
      </c>
      <c r="B896">
        <v>-1.1975181783203499</v>
      </c>
      <c r="C896" s="1" t="s">
        <v>31455</v>
      </c>
      <c r="D896" t="s">
        <v>132</v>
      </c>
    </row>
    <row r="897" spans="1:4" x14ac:dyDescent="0.15">
      <c r="A897" t="s">
        <v>22601</v>
      </c>
      <c r="B897">
        <v>-1.1976560681433699</v>
      </c>
      <c r="C897" s="1" t="s">
        <v>31456</v>
      </c>
      <c r="D897" t="s">
        <v>132</v>
      </c>
    </row>
    <row r="898" spans="1:4" x14ac:dyDescent="0.15">
      <c r="A898" t="s">
        <v>64</v>
      </c>
      <c r="B898">
        <v>-1.1994582321015299</v>
      </c>
      <c r="C898" s="1" t="s">
        <v>31457</v>
      </c>
      <c r="D898" t="s">
        <v>132</v>
      </c>
    </row>
    <row r="899" spans="1:4" x14ac:dyDescent="0.15">
      <c r="A899" t="s">
        <v>8066</v>
      </c>
      <c r="B899">
        <v>-1.19946889899915</v>
      </c>
      <c r="C899" s="1" t="s">
        <v>31458</v>
      </c>
      <c r="D899" t="s">
        <v>132</v>
      </c>
    </row>
    <row r="900" spans="1:4" x14ac:dyDescent="0.15">
      <c r="A900" t="s">
        <v>31459</v>
      </c>
      <c r="B900">
        <v>-1.19999514024746</v>
      </c>
      <c r="C900" s="1" t="s">
        <v>31460</v>
      </c>
      <c r="D900" t="s">
        <v>132</v>
      </c>
    </row>
    <row r="901" spans="1:4" x14ac:dyDescent="0.15">
      <c r="A901" t="s">
        <v>5433</v>
      </c>
      <c r="B901">
        <v>-1.2001559848187</v>
      </c>
      <c r="C901" s="1" t="s">
        <v>31461</v>
      </c>
      <c r="D901" t="s">
        <v>132</v>
      </c>
    </row>
    <row r="902" spans="1:4" x14ac:dyDescent="0.15">
      <c r="A902" t="s">
        <v>31462</v>
      </c>
      <c r="B902">
        <v>-1.2018649597001601</v>
      </c>
      <c r="C902" s="1" t="s">
        <v>31463</v>
      </c>
      <c r="D902" t="s">
        <v>132</v>
      </c>
    </row>
    <row r="903" spans="1:4" x14ac:dyDescent="0.15">
      <c r="A903" t="s">
        <v>25501</v>
      </c>
      <c r="B903">
        <v>-1.20566871745538</v>
      </c>
      <c r="C903" s="1" t="s">
        <v>31464</v>
      </c>
      <c r="D903" t="s">
        <v>132</v>
      </c>
    </row>
    <row r="904" spans="1:4" x14ac:dyDescent="0.15">
      <c r="A904" t="s">
        <v>6175</v>
      </c>
      <c r="B904">
        <v>-1.2057320269960501</v>
      </c>
      <c r="C904" s="1" t="s">
        <v>31465</v>
      </c>
      <c r="D904" t="s">
        <v>132</v>
      </c>
    </row>
    <row r="905" spans="1:4" x14ac:dyDescent="0.15">
      <c r="A905" t="s">
        <v>6664</v>
      </c>
      <c r="B905">
        <v>-1.20590621781719</v>
      </c>
      <c r="C905" s="1" t="s">
        <v>31466</v>
      </c>
      <c r="D905" t="s">
        <v>132</v>
      </c>
    </row>
    <row r="906" spans="1:4" x14ac:dyDescent="0.15">
      <c r="A906" t="s">
        <v>31467</v>
      </c>
      <c r="B906">
        <v>-1.2062388415440599</v>
      </c>
      <c r="C906" s="1" t="s">
        <v>31468</v>
      </c>
      <c r="D906" t="s">
        <v>132</v>
      </c>
    </row>
    <row r="907" spans="1:4" x14ac:dyDescent="0.15">
      <c r="A907" t="s">
        <v>20962</v>
      </c>
      <c r="B907">
        <v>-1.20654789178011</v>
      </c>
      <c r="C907" s="1" t="s">
        <v>31469</v>
      </c>
      <c r="D907" t="s">
        <v>132</v>
      </c>
    </row>
    <row r="908" spans="1:4" x14ac:dyDescent="0.15">
      <c r="A908" t="s">
        <v>27080</v>
      </c>
      <c r="B908">
        <v>-1.2075578855381801</v>
      </c>
      <c r="C908" s="1" t="s">
        <v>31470</v>
      </c>
      <c r="D908" t="s">
        <v>132</v>
      </c>
    </row>
    <row r="909" spans="1:4" x14ac:dyDescent="0.15">
      <c r="A909" t="s">
        <v>19453</v>
      </c>
      <c r="B909">
        <v>-1.2108511673837901</v>
      </c>
      <c r="C909" s="1" t="s">
        <v>31471</v>
      </c>
      <c r="D909" t="s">
        <v>132</v>
      </c>
    </row>
    <row r="910" spans="1:4" x14ac:dyDescent="0.15">
      <c r="A910" t="s">
        <v>18881</v>
      </c>
      <c r="B910">
        <v>-1.2110708601047699</v>
      </c>
      <c r="C910" s="1" t="s">
        <v>31472</v>
      </c>
      <c r="D910" t="s">
        <v>132</v>
      </c>
    </row>
    <row r="911" spans="1:4" x14ac:dyDescent="0.15">
      <c r="A911" t="s">
        <v>8783</v>
      </c>
      <c r="B911">
        <v>-1.2130431234043</v>
      </c>
      <c r="C911" s="1" t="s">
        <v>31473</v>
      </c>
      <c r="D911" t="s">
        <v>132</v>
      </c>
    </row>
    <row r="912" spans="1:4" x14ac:dyDescent="0.15">
      <c r="A912" t="s">
        <v>4323</v>
      </c>
      <c r="B912">
        <v>-1.2137261879421899</v>
      </c>
      <c r="C912" s="1" t="s">
        <v>31474</v>
      </c>
      <c r="D912" t="s">
        <v>132</v>
      </c>
    </row>
    <row r="913" spans="1:4" x14ac:dyDescent="0.15">
      <c r="A913" t="s">
        <v>8646</v>
      </c>
      <c r="B913">
        <v>-1.2140407143579901</v>
      </c>
      <c r="C913" s="1" t="s">
        <v>31475</v>
      </c>
      <c r="D913" t="s">
        <v>132</v>
      </c>
    </row>
    <row r="914" spans="1:4" x14ac:dyDescent="0.15">
      <c r="A914" t="s">
        <v>7806</v>
      </c>
      <c r="B914">
        <v>-1.21437558924287</v>
      </c>
      <c r="C914" s="1" t="s">
        <v>31476</v>
      </c>
      <c r="D914" t="s">
        <v>132</v>
      </c>
    </row>
    <row r="915" spans="1:4" x14ac:dyDescent="0.15">
      <c r="A915" t="s">
        <v>11330</v>
      </c>
      <c r="B915">
        <v>-1.2146371010557599</v>
      </c>
      <c r="C915" s="1" t="s">
        <v>31477</v>
      </c>
      <c r="D915" t="s">
        <v>132</v>
      </c>
    </row>
    <row r="916" spans="1:4" x14ac:dyDescent="0.15">
      <c r="A916" t="s">
        <v>6214</v>
      </c>
      <c r="B916">
        <v>-1.2155604881956099</v>
      </c>
      <c r="C916" s="1" t="s">
        <v>31478</v>
      </c>
      <c r="D916" t="s">
        <v>132</v>
      </c>
    </row>
    <row r="917" spans="1:4" x14ac:dyDescent="0.15">
      <c r="A917" t="s">
        <v>3075</v>
      </c>
      <c r="B917">
        <v>-1.21602424249144</v>
      </c>
      <c r="C917" s="1" t="s">
        <v>31479</v>
      </c>
      <c r="D917" t="s">
        <v>132</v>
      </c>
    </row>
    <row r="918" spans="1:4" x14ac:dyDescent="0.15">
      <c r="A918" t="s">
        <v>31480</v>
      </c>
      <c r="B918">
        <v>-1.2164076036750799</v>
      </c>
      <c r="C918" s="1" t="s">
        <v>31481</v>
      </c>
      <c r="D918" t="s">
        <v>132</v>
      </c>
    </row>
    <row r="919" spans="1:4" x14ac:dyDescent="0.15">
      <c r="A919" t="s">
        <v>26600</v>
      </c>
      <c r="B919">
        <v>-1.21673701655634</v>
      </c>
      <c r="C919" s="1" t="s">
        <v>31482</v>
      </c>
      <c r="D919" t="s">
        <v>132</v>
      </c>
    </row>
    <row r="920" spans="1:4" x14ac:dyDescent="0.15">
      <c r="A920" t="s">
        <v>13841</v>
      </c>
      <c r="B920">
        <v>-1.2169308894489901</v>
      </c>
      <c r="C920" s="1" t="s">
        <v>31483</v>
      </c>
      <c r="D920" t="s">
        <v>132</v>
      </c>
    </row>
    <row r="921" spans="1:4" x14ac:dyDescent="0.15">
      <c r="A921" t="s">
        <v>31484</v>
      </c>
      <c r="B921">
        <v>-1.22070888473809</v>
      </c>
      <c r="C921" s="1" t="s">
        <v>31485</v>
      </c>
      <c r="D921" t="s">
        <v>132</v>
      </c>
    </row>
    <row r="922" spans="1:4" x14ac:dyDescent="0.15">
      <c r="A922" t="s">
        <v>31486</v>
      </c>
      <c r="B922">
        <v>-1.2210029270339</v>
      </c>
      <c r="C922" s="1" t="s">
        <v>31487</v>
      </c>
      <c r="D922" t="s">
        <v>132</v>
      </c>
    </row>
    <row r="923" spans="1:4" x14ac:dyDescent="0.15">
      <c r="A923" t="s">
        <v>10247</v>
      </c>
      <c r="B923">
        <v>-1.22156469730287</v>
      </c>
      <c r="C923" s="1" t="s">
        <v>31488</v>
      </c>
      <c r="D923" t="s">
        <v>132</v>
      </c>
    </row>
    <row r="924" spans="1:4" x14ac:dyDescent="0.15">
      <c r="A924" t="s">
        <v>6124</v>
      </c>
      <c r="B924">
        <v>-1.2219042037699199</v>
      </c>
      <c r="C924" s="1" t="s">
        <v>31489</v>
      </c>
      <c r="D924" t="s">
        <v>132</v>
      </c>
    </row>
    <row r="925" spans="1:4" x14ac:dyDescent="0.15">
      <c r="A925" t="s">
        <v>2630</v>
      </c>
      <c r="B925">
        <v>-1.2237838792167901</v>
      </c>
      <c r="C925" s="1" t="s">
        <v>31490</v>
      </c>
      <c r="D925" t="s">
        <v>132</v>
      </c>
    </row>
    <row r="926" spans="1:4" x14ac:dyDescent="0.15">
      <c r="A926" t="s">
        <v>6988</v>
      </c>
      <c r="B926">
        <v>-1.2240377921650201</v>
      </c>
      <c r="C926" s="1" t="s">
        <v>31491</v>
      </c>
      <c r="D926" t="s">
        <v>132</v>
      </c>
    </row>
    <row r="927" spans="1:4" x14ac:dyDescent="0.15">
      <c r="A927" t="s">
        <v>27789</v>
      </c>
      <c r="B927">
        <v>-1.22466489620301</v>
      </c>
      <c r="C927" s="1" t="s">
        <v>31492</v>
      </c>
      <c r="D927" t="s">
        <v>132</v>
      </c>
    </row>
    <row r="928" spans="1:4" x14ac:dyDescent="0.15">
      <c r="A928" t="s">
        <v>5510</v>
      </c>
      <c r="B928">
        <v>-1.2261605324721201</v>
      </c>
      <c r="C928" s="1" t="s">
        <v>31493</v>
      </c>
      <c r="D928" t="s">
        <v>132</v>
      </c>
    </row>
    <row r="929" spans="1:4" x14ac:dyDescent="0.15">
      <c r="A929" t="s">
        <v>31494</v>
      </c>
      <c r="B929">
        <v>-1.2265113476877001</v>
      </c>
      <c r="C929" s="1" t="s">
        <v>31495</v>
      </c>
      <c r="D929" t="s">
        <v>132</v>
      </c>
    </row>
    <row r="930" spans="1:4" x14ac:dyDescent="0.15">
      <c r="A930" t="s">
        <v>31496</v>
      </c>
      <c r="B930">
        <v>-1.22734186921249</v>
      </c>
      <c r="C930" s="1" t="s">
        <v>31497</v>
      </c>
      <c r="D930" t="s">
        <v>132</v>
      </c>
    </row>
    <row r="931" spans="1:4" x14ac:dyDescent="0.15">
      <c r="A931" t="s">
        <v>31498</v>
      </c>
      <c r="B931">
        <v>-1.2285910174418699</v>
      </c>
      <c r="C931" s="1" t="s">
        <v>31499</v>
      </c>
      <c r="D931" t="s">
        <v>132</v>
      </c>
    </row>
    <row r="932" spans="1:4" x14ac:dyDescent="0.15">
      <c r="A932" t="s">
        <v>31500</v>
      </c>
      <c r="B932">
        <v>-1.2293777885158601</v>
      </c>
      <c r="C932" s="1" t="s">
        <v>31501</v>
      </c>
      <c r="D932" t="s">
        <v>132</v>
      </c>
    </row>
    <row r="933" spans="1:4" x14ac:dyDescent="0.15">
      <c r="A933" t="s">
        <v>851</v>
      </c>
      <c r="B933">
        <v>-1.2299291173714799</v>
      </c>
      <c r="C933" s="1" t="s">
        <v>31502</v>
      </c>
      <c r="D933" t="s">
        <v>132</v>
      </c>
    </row>
    <row r="934" spans="1:4" x14ac:dyDescent="0.15">
      <c r="A934" t="s">
        <v>7910</v>
      </c>
      <c r="B934">
        <v>-1.2305523163118099</v>
      </c>
      <c r="C934" s="1" t="s">
        <v>31503</v>
      </c>
      <c r="D934" t="s">
        <v>132</v>
      </c>
    </row>
    <row r="935" spans="1:4" x14ac:dyDescent="0.15">
      <c r="A935" t="s">
        <v>31504</v>
      </c>
      <c r="B935">
        <v>-1.23069248655185</v>
      </c>
      <c r="C935" s="1" t="s">
        <v>31505</v>
      </c>
      <c r="D935" t="s">
        <v>132</v>
      </c>
    </row>
    <row r="936" spans="1:4" x14ac:dyDescent="0.15">
      <c r="A936" t="s">
        <v>31506</v>
      </c>
      <c r="B936">
        <v>-1.2307872184945601</v>
      </c>
      <c r="C936" s="1" t="s">
        <v>31507</v>
      </c>
      <c r="D936" t="s">
        <v>132</v>
      </c>
    </row>
    <row r="937" spans="1:4" x14ac:dyDescent="0.15">
      <c r="A937" t="s">
        <v>31508</v>
      </c>
      <c r="B937">
        <v>-1.2310895442088099</v>
      </c>
      <c r="C937" s="1" t="s">
        <v>31509</v>
      </c>
      <c r="D937" t="s">
        <v>132</v>
      </c>
    </row>
    <row r="938" spans="1:4" x14ac:dyDescent="0.15">
      <c r="A938" t="s">
        <v>31510</v>
      </c>
      <c r="B938">
        <v>-1.23129615068162</v>
      </c>
      <c r="C938" s="1" t="s">
        <v>31511</v>
      </c>
      <c r="D938" t="s">
        <v>132</v>
      </c>
    </row>
    <row r="939" spans="1:4" x14ac:dyDescent="0.15">
      <c r="A939" t="s">
        <v>12606</v>
      </c>
      <c r="B939">
        <v>-1.23183688310547</v>
      </c>
      <c r="C939" s="1" t="s">
        <v>31512</v>
      </c>
      <c r="D939" t="s">
        <v>132</v>
      </c>
    </row>
    <row r="940" spans="1:4" x14ac:dyDescent="0.15">
      <c r="A940" t="s">
        <v>31513</v>
      </c>
      <c r="B940">
        <v>-1.2324934026333001</v>
      </c>
      <c r="C940" s="1" t="s">
        <v>31514</v>
      </c>
      <c r="D940" t="s">
        <v>132</v>
      </c>
    </row>
    <row r="941" spans="1:4" x14ac:dyDescent="0.15">
      <c r="A941" t="s">
        <v>31515</v>
      </c>
      <c r="B941">
        <v>-1.2331398740931501</v>
      </c>
      <c r="C941" s="1" t="s">
        <v>31516</v>
      </c>
      <c r="D941" t="s">
        <v>132</v>
      </c>
    </row>
    <row r="942" spans="1:4" x14ac:dyDescent="0.15">
      <c r="A942" t="s">
        <v>2633</v>
      </c>
      <c r="B942">
        <v>-1.2336664634205401</v>
      </c>
      <c r="C942" s="1" t="s">
        <v>31517</v>
      </c>
      <c r="D942" t="s">
        <v>132</v>
      </c>
    </row>
    <row r="943" spans="1:4" x14ac:dyDescent="0.15">
      <c r="A943" t="s">
        <v>17965</v>
      </c>
      <c r="B943">
        <v>-1.23386170133411</v>
      </c>
      <c r="C943" s="1" t="s">
        <v>31518</v>
      </c>
      <c r="D943" t="s">
        <v>132</v>
      </c>
    </row>
    <row r="944" spans="1:4" x14ac:dyDescent="0.15">
      <c r="A944" t="s">
        <v>10402</v>
      </c>
      <c r="B944">
        <v>-1.23387322879425</v>
      </c>
      <c r="C944" s="1" t="s">
        <v>31519</v>
      </c>
      <c r="D944" t="s">
        <v>132</v>
      </c>
    </row>
    <row r="945" spans="1:4" x14ac:dyDescent="0.15">
      <c r="A945" t="s">
        <v>31520</v>
      </c>
      <c r="B945">
        <v>-1.2339874174780401</v>
      </c>
      <c r="C945" s="1" t="s">
        <v>31521</v>
      </c>
      <c r="D945" t="s">
        <v>132</v>
      </c>
    </row>
    <row r="946" spans="1:4" x14ac:dyDescent="0.15">
      <c r="A946" t="s">
        <v>31522</v>
      </c>
      <c r="B946">
        <v>-1.2350361450779099</v>
      </c>
      <c r="C946" s="1" t="s">
        <v>31523</v>
      </c>
      <c r="D946" t="s">
        <v>132</v>
      </c>
    </row>
    <row r="947" spans="1:4" x14ac:dyDescent="0.15">
      <c r="A947" t="s">
        <v>2465</v>
      </c>
      <c r="B947">
        <v>-1.2351320899398099</v>
      </c>
      <c r="C947" s="1" t="s">
        <v>31524</v>
      </c>
      <c r="D947" t="s">
        <v>132</v>
      </c>
    </row>
    <row r="948" spans="1:4" x14ac:dyDescent="0.15">
      <c r="A948" t="s">
        <v>14044</v>
      </c>
      <c r="B948">
        <v>-1.2355167058468199</v>
      </c>
      <c r="C948" s="1" t="s">
        <v>31525</v>
      </c>
      <c r="D948" t="s">
        <v>132</v>
      </c>
    </row>
    <row r="949" spans="1:4" x14ac:dyDescent="0.15">
      <c r="A949" t="s">
        <v>31526</v>
      </c>
      <c r="B949">
        <v>-1.24069066365518</v>
      </c>
      <c r="C949" s="1" t="s">
        <v>31527</v>
      </c>
      <c r="D949" t="s">
        <v>132</v>
      </c>
    </row>
    <row r="950" spans="1:4" x14ac:dyDescent="0.15">
      <c r="A950" t="s">
        <v>13370</v>
      </c>
      <c r="B950">
        <v>-1.24100520726721</v>
      </c>
      <c r="C950" s="1" t="s">
        <v>31528</v>
      </c>
      <c r="D950" t="s">
        <v>132</v>
      </c>
    </row>
    <row r="951" spans="1:4" x14ac:dyDescent="0.15">
      <c r="A951" t="s">
        <v>7573</v>
      </c>
      <c r="B951">
        <v>-1.2413346052658301</v>
      </c>
      <c r="C951" s="1" t="s">
        <v>31529</v>
      </c>
      <c r="D951" t="s">
        <v>132</v>
      </c>
    </row>
    <row r="952" spans="1:4" x14ac:dyDescent="0.15">
      <c r="A952" t="s">
        <v>24237</v>
      </c>
      <c r="B952">
        <v>-1.2428018092708799</v>
      </c>
      <c r="C952" s="1" t="s">
        <v>31530</v>
      </c>
      <c r="D952" t="s">
        <v>132</v>
      </c>
    </row>
    <row r="953" spans="1:4" x14ac:dyDescent="0.15">
      <c r="A953" t="s">
        <v>199</v>
      </c>
      <c r="B953">
        <v>-1.2429727886173401</v>
      </c>
      <c r="C953" s="1" t="s">
        <v>31531</v>
      </c>
      <c r="D953" t="s">
        <v>132</v>
      </c>
    </row>
    <row r="954" spans="1:4" x14ac:dyDescent="0.15">
      <c r="A954" t="s">
        <v>31532</v>
      </c>
      <c r="B954">
        <v>-1.2433321285207499</v>
      </c>
      <c r="C954" s="1" t="s">
        <v>31533</v>
      </c>
      <c r="D954" t="s">
        <v>132</v>
      </c>
    </row>
    <row r="955" spans="1:4" x14ac:dyDescent="0.15">
      <c r="A955" t="s">
        <v>31534</v>
      </c>
      <c r="B955">
        <v>-1.24374296876184</v>
      </c>
      <c r="C955" s="1" t="s">
        <v>31535</v>
      </c>
      <c r="D955" t="s">
        <v>132</v>
      </c>
    </row>
    <row r="956" spans="1:4" x14ac:dyDescent="0.15">
      <c r="A956" t="s">
        <v>8242</v>
      </c>
      <c r="B956">
        <v>-1.24645243065669</v>
      </c>
      <c r="C956" s="1" t="s">
        <v>31536</v>
      </c>
      <c r="D956" t="s">
        <v>132</v>
      </c>
    </row>
    <row r="957" spans="1:4" x14ac:dyDescent="0.15">
      <c r="A957" t="s">
        <v>21453</v>
      </c>
      <c r="B957">
        <v>-1.24658821674359</v>
      </c>
      <c r="C957" s="1" t="s">
        <v>31537</v>
      </c>
      <c r="D957" t="s">
        <v>132</v>
      </c>
    </row>
    <row r="958" spans="1:4" x14ac:dyDescent="0.15">
      <c r="A958" t="s">
        <v>26542</v>
      </c>
      <c r="B958">
        <v>-1.2485278540039699</v>
      </c>
      <c r="C958" s="1" t="s">
        <v>31538</v>
      </c>
      <c r="D958" t="s">
        <v>132</v>
      </c>
    </row>
    <row r="959" spans="1:4" x14ac:dyDescent="0.15">
      <c r="A959" t="s">
        <v>31539</v>
      </c>
      <c r="B959">
        <v>-1.2486053194001401</v>
      </c>
      <c r="C959" s="1" t="s">
        <v>31540</v>
      </c>
      <c r="D959" t="s">
        <v>132</v>
      </c>
    </row>
    <row r="960" spans="1:4" x14ac:dyDescent="0.15">
      <c r="A960" t="s">
        <v>785</v>
      </c>
      <c r="B960">
        <v>-1.24872594357834</v>
      </c>
      <c r="C960" s="1" t="s">
        <v>31541</v>
      </c>
      <c r="D960" t="s">
        <v>132</v>
      </c>
    </row>
    <row r="961" spans="1:4" x14ac:dyDescent="0.15">
      <c r="A961" t="s">
        <v>13459</v>
      </c>
      <c r="B961">
        <v>-1.2496903131088699</v>
      </c>
      <c r="C961" s="1" t="s">
        <v>31542</v>
      </c>
      <c r="D961" t="s">
        <v>132</v>
      </c>
    </row>
    <row r="962" spans="1:4" x14ac:dyDescent="0.15">
      <c r="A962" t="s">
        <v>13409</v>
      </c>
      <c r="B962">
        <v>-1.2497260044576299</v>
      </c>
      <c r="C962" s="1" t="s">
        <v>31543</v>
      </c>
      <c r="D962" t="s">
        <v>132</v>
      </c>
    </row>
    <row r="963" spans="1:4" x14ac:dyDescent="0.15">
      <c r="A963" t="s">
        <v>15652</v>
      </c>
      <c r="B963">
        <v>-1.2499479625888299</v>
      </c>
      <c r="C963" s="1" t="s">
        <v>31544</v>
      </c>
      <c r="D963" t="s">
        <v>132</v>
      </c>
    </row>
    <row r="964" spans="1:4" x14ac:dyDescent="0.15">
      <c r="A964" t="s">
        <v>31545</v>
      </c>
      <c r="B964">
        <v>-1.25064247660943</v>
      </c>
      <c r="C964" s="1" t="s">
        <v>31546</v>
      </c>
      <c r="D964" t="s">
        <v>132</v>
      </c>
    </row>
    <row r="965" spans="1:4" x14ac:dyDescent="0.15">
      <c r="A965" t="s">
        <v>31547</v>
      </c>
      <c r="B965">
        <v>-1.2506511461361101</v>
      </c>
      <c r="C965" s="1" t="s">
        <v>31548</v>
      </c>
      <c r="D965" t="s">
        <v>132</v>
      </c>
    </row>
    <row r="966" spans="1:4" x14ac:dyDescent="0.15">
      <c r="A966" t="s">
        <v>31549</v>
      </c>
      <c r="B966">
        <v>-1.2516782590293001</v>
      </c>
      <c r="C966" s="1" t="s">
        <v>31550</v>
      </c>
      <c r="D966" t="s">
        <v>132</v>
      </c>
    </row>
    <row r="967" spans="1:4" x14ac:dyDescent="0.15">
      <c r="A967" t="s">
        <v>16939</v>
      </c>
      <c r="B967">
        <v>-1.2519854435475599</v>
      </c>
      <c r="C967" s="1" t="s">
        <v>31551</v>
      </c>
      <c r="D967" t="s">
        <v>132</v>
      </c>
    </row>
    <row r="968" spans="1:4" x14ac:dyDescent="0.15">
      <c r="A968" t="s">
        <v>20076</v>
      </c>
      <c r="B968">
        <v>-1.2525652688084501</v>
      </c>
      <c r="C968" s="1" t="s">
        <v>31552</v>
      </c>
      <c r="D968" t="s">
        <v>132</v>
      </c>
    </row>
    <row r="969" spans="1:4" x14ac:dyDescent="0.15">
      <c r="A969" t="s">
        <v>2564</v>
      </c>
      <c r="B969">
        <v>-1.2546985738885501</v>
      </c>
      <c r="C969" s="1" t="s">
        <v>31553</v>
      </c>
      <c r="D969" t="s">
        <v>132</v>
      </c>
    </row>
    <row r="970" spans="1:4" x14ac:dyDescent="0.15">
      <c r="A970" t="s">
        <v>2636</v>
      </c>
      <c r="B970">
        <v>-1.2552852174478999</v>
      </c>
      <c r="C970" s="1" t="s">
        <v>31554</v>
      </c>
      <c r="D970" t="s">
        <v>132</v>
      </c>
    </row>
    <row r="971" spans="1:4" x14ac:dyDescent="0.15">
      <c r="A971" t="s">
        <v>1916</v>
      </c>
      <c r="B971">
        <v>-1.2584913327546201</v>
      </c>
      <c r="C971" s="1" t="s">
        <v>31555</v>
      </c>
      <c r="D971" t="s">
        <v>132</v>
      </c>
    </row>
    <row r="972" spans="1:4" x14ac:dyDescent="0.15">
      <c r="A972" t="s">
        <v>13023</v>
      </c>
      <c r="B972">
        <v>-1.2598072583690201</v>
      </c>
      <c r="C972" s="1" t="s">
        <v>31556</v>
      </c>
      <c r="D972" t="s">
        <v>132</v>
      </c>
    </row>
    <row r="973" spans="1:4" x14ac:dyDescent="0.15">
      <c r="A973" t="s">
        <v>3956</v>
      </c>
      <c r="B973">
        <v>-1.2626757299109701</v>
      </c>
      <c r="C973" s="1" t="s">
        <v>31557</v>
      </c>
      <c r="D973" t="s">
        <v>132</v>
      </c>
    </row>
    <row r="974" spans="1:4" x14ac:dyDescent="0.15">
      <c r="A974" t="s">
        <v>3523</v>
      </c>
      <c r="B974">
        <v>-1.2629374468357599</v>
      </c>
      <c r="C974" s="1" t="s">
        <v>31558</v>
      </c>
      <c r="D974" t="s">
        <v>132</v>
      </c>
    </row>
    <row r="975" spans="1:4" x14ac:dyDescent="0.15">
      <c r="A975" t="s">
        <v>4884</v>
      </c>
      <c r="B975">
        <v>-1.26572471761239</v>
      </c>
      <c r="C975" s="1" t="s">
        <v>31559</v>
      </c>
      <c r="D975" t="s">
        <v>132</v>
      </c>
    </row>
    <row r="976" spans="1:4" x14ac:dyDescent="0.15">
      <c r="A976" t="s">
        <v>31560</v>
      </c>
      <c r="B976">
        <v>-1.2673928008883399</v>
      </c>
      <c r="C976" s="1" t="s">
        <v>31561</v>
      </c>
      <c r="D976" t="s">
        <v>132</v>
      </c>
    </row>
    <row r="977" spans="1:4" x14ac:dyDescent="0.15">
      <c r="A977" t="s">
        <v>31562</v>
      </c>
      <c r="B977">
        <v>-1.2676725964365401</v>
      </c>
      <c r="C977" s="1" t="s">
        <v>31563</v>
      </c>
      <c r="D977" t="s">
        <v>132</v>
      </c>
    </row>
    <row r="978" spans="1:4" x14ac:dyDescent="0.15">
      <c r="A978" t="s">
        <v>31564</v>
      </c>
      <c r="B978">
        <v>-1.2693117075609399</v>
      </c>
      <c r="C978" s="1" t="s">
        <v>31565</v>
      </c>
      <c r="D978" t="s">
        <v>132</v>
      </c>
    </row>
    <row r="979" spans="1:4" x14ac:dyDescent="0.15">
      <c r="A979" t="s">
        <v>4633</v>
      </c>
      <c r="B979">
        <v>-1.2694730234407701</v>
      </c>
      <c r="C979" s="1" t="s">
        <v>31566</v>
      </c>
      <c r="D979" t="s">
        <v>132</v>
      </c>
    </row>
    <row r="980" spans="1:4" x14ac:dyDescent="0.15">
      <c r="A980" t="s">
        <v>4902</v>
      </c>
      <c r="B980">
        <v>-1.26952081556693</v>
      </c>
      <c r="C980" s="1" t="s">
        <v>31567</v>
      </c>
      <c r="D980" t="s">
        <v>132</v>
      </c>
    </row>
    <row r="981" spans="1:4" x14ac:dyDescent="0.15">
      <c r="A981" t="s">
        <v>31568</v>
      </c>
      <c r="B981">
        <v>-1.27106569593852</v>
      </c>
      <c r="C981" s="1" t="s">
        <v>31569</v>
      </c>
      <c r="D981" t="s">
        <v>132</v>
      </c>
    </row>
    <row r="982" spans="1:4" x14ac:dyDescent="0.15">
      <c r="A982" t="s">
        <v>31570</v>
      </c>
      <c r="B982">
        <v>-1.27240322214346</v>
      </c>
      <c r="C982" s="1" t="s">
        <v>31571</v>
      </c>
      <c r="D982" t="s">
        <v>132</v>
      </c>
    </row>
    <row r="983" spans="1:4" x14ac:dyDescent="0.15">
      <c r="A983" t="s">
        <v>29326</v>
      </c>
      <c r="B983">
        <v>-1.2724646450223001</v>
      </c>
      <c r="C983" s="1" t="s">
        <v>31572</v>
      </c>
      <c r="D983" t="s">
        <v>132</v>
      </c>
    </row>
    <row r="984" spans="1:4" x14ac:dyDescent="0.15">
      <c r="A984" t="s">
        <v>3553</v>
      </c>
      <c r="B984">
        <v>-1.2728184481181899</v>
      </c>
      <c r="C984" s="1" t="s">
        <v>31573</v>
      </c>
      <c r="D984" t="s">
        <v>132</v>
      </c>
    </row>
    <row r="985" spans="1:4" x14ac:dyDescent="0.15">
      <c r="A985" t="s">
        <v>1424</v>
      </c>
      <c r="B985">
        <v>-1.27311078720149</v>
      </c>
      <c r="C985" s="1" t="s">
        <v>31574</v>
      </c>
      <c r="D985" t="s">
        <v>132</v>
      </c>
    </row>
    <row r="986" spans="1:4" x14ac:dyDescent="0.15">
      <c r="A986" t="s">
        <v>31575</v>
      </c>
      <c r="B986">
        <v>-1.27311699061298</v>
      </c>
      <c r="C986" s="1" t="s">
        <v>31576</v>
      </c>
      <c r="D986" t="s">
        <v>132</v>
      </c>
    </row>
    <row r="987" spans="1:4" x14ac:dyDescent="0.15">
      <c r="A987" t="s">
        <v>31577</v>
      </c>
      <c r="B987">
        <v>-1.2736396126651801</v>
      </c>
      <c r="C987" s="1" t="s">
        <v>31578</v>
      </c>
      <c r="D987" t="s">
        <v>132</v>
      </c>
    </row>
    <row r="988" spans="1:4" x14ac:dyDescent="0.15">
      <c r="A988" t="s">
        <v>17314</v>
      </c>
      <c r="B988">
        <v>-1.2752077497629599</v>
      </c>
      <c r="C988" s="1" t="s">
        <v>31579</v>
      </c>
      <c r="D988" t="s">
        <v>132</v>
      </c>
    </row>
    <row r="989" spans="1:4" x14ac:dyDescent="0.15">
      <c r="A989" t="s">
        <v>7934</v>
      </c>
      <c r="B989">
        <v>-1.2756219148756101</v>
      </c>
      <c r="C989" s="1" t="s">
        <v>31580</v>
      </c>
      <c r="D989" t="s">
        <v>132</v>
      </c>
    </row>
    <row r="990" spans="1:4" x14ac:dyDescent="0.15">
      <c r="A990" t="s">
        <v>31581</v>
      </c>
      <c r="B990">
        <v>-1.27723681350588</v>
      </c>
      <c r="C990" s="1" t="s">
        <v>31582</v>
      </c>
      <c r="D990" t="s">
        <v>132</v>
      </c>
    </row>
    <row r="991" spans="1:4" x14ac:dyDescent="0.15">
      <c r="A991" t="s">
        <v>5567</v>
      </c>
      <c r="B991">
        <v>-1.27771821561715</v>
      </c>
      <c r="C991" s="1" t="s">
        <v>31583</v>
      </c>
      <c r="D991" t="s">
        <v>132</v>
      </c>
    </row>
    <row r="992" spans="1:4" x14ac:dyDescent="0.15">
      <c r="A992" t="s">
        <v>31584</v>
      </c>
      <c r="B992">
        <v>-1.2788593448698999</v>
      </c>
      <c r="C992" s="1" t="s">
        <v>31585</v>
      </c>
      <c r="D992" t="s">
        <v>132</v>
      </c>
    </row>
    <row r="993" spans="1:4" x14ac:dyDescent="0.15">
      <c r="A993" t="s">
        <v>31586</v>
      </c>
      <c r="B993">
        <v>-1.2790228631460401</v>
      </c>
      <c r="C993" s="1" t="s">
        <v>31587</v>
      </c>
      <c r="D993" t="s">
        <v>132</v>
      </c>
    </row>
    <row r="994" spans="1:4" x14ac:dyDescent="0.15">
      <c r="A994" t="s">
        <v>3248</v>
      </c>
      <c r="B994">
        <v>-1.2809499650079601</v>
      </c>
      <c r="C994" s="1" t="s">
        <v>31588</v>
      </c>
      <c r="D994" t="s">
        <v>132</v>
      </c>
    </row>
    <row r="995" spans="1:4" x14ac:dyDescent="0.15">
      <c r="A995" t="s">
        <v>31589</v>
      </c>
      <c r="B995">
        <v>-1.28603095015195</v>
      </c>
      <c r="C995" s="1" t="s">
        <v>31590</v>
      </c>
      <c r="D995" t="s">
        <v>132</v>
      </c>
    </row>
    <row r="996" spans="1:4" x14ac:dyDescent="0.15">
      <c r="A996" t="s">
        <v>31591</v>
      </c>
      <c r="B996">
        <v>-1.28759923862375</v>
      </c>
      <c r="C996" s="1" t="s">
        <v>31592</v>
      </c>
      <c r="D996" t="s">
        <v>132</v>
      </c>
    </row>
    <row r="997" spans="1:4" x14ac:dyDescent="0.15">
      <c r="A997" t="s">
        <v>12521</v>
      </c>
      <c r="B997">
        <v>-1.28942789003783</v>
      </c>
      <c r="C997" s="1" t="s">
        <v>31593</v>
      </c>
      <c r="D997" t="s">
        <v>132</v>
      </c>
    </row>
    <row r="998" spans="1:4" x14ac:dyDescent="0.15">
      <c r="A998" t="s">
        <v>1703</v>
      </c>
      <c r="B998">
        <v>-1.28978572495248</v>
      </c>
      <c r="C998" s="1" t="s">
        <v>31594</v>
      </c>
      <c r="D998" t="s">
        <v>132</v>
      </c>
    </row>
    <row r="999" spans="1:4" x14ac:dyDescent="0.15">
      <c r="A999" t="s">
        <v>31595</v>
      </c>
      <c r="B999">
        <v>-1.2902423052674099</v>
      </c>
      <c r="C999" s="1" t="s">
        <v>31596</v>
      </c>
      <c r="D999" t="s">
        <v>132</v>
      </c>
    </row>
    <row r="1000" spans="1:4" x14ac:dyDescent="0.15">
      <c r="A1000" t="s">
        <v>31597</v>
      </c>
      <c r="B1000">
        <v>-1.2921079289569199</v>
      </c>
      <c r="C1000" s="1" t="s">
        <v>31598</v>
      </c>
      <c r="D1000" t="s">
        <v>132</v>
      </c>
    </row>
    <row r="1001" spans="1:4" x14ac:dyDescent="0.15">
      <c r="A1001" t="s">
        <v>31599</v>
      </c>
      <c r="B1001">
        <v>-1.2934436107210601</v>
      </c>
      <c r="C1001" s="1" t="s">
        <v>31600</v>
      </c>
      <c r="D1001" t="s">
        <v>132</v>
      </c>
    </row>
    <row r="1002" spans="1:4" x14ac:dyDescent="0.15">
      <c r="A1002" t="s">
        <v>31601</v>
      </c>
      <c r="B1002">
        <v>-1.2938485959846999</v>
      </c>
      <c r="C1002" s="1" t="s">
        <v>31602</v>
      </c>
      <c r="D1002" t="s">
        <v>132</v>
      </c>
    </row>
    <row r="1003" spans="1:4" x14ac:dyDescent="0.15">
      <c r="A1003" t="s">
        <v>4051</v>
      </c>
      <c r="B1003">
        <v>-1.29418010400533</v>
      </c>
      <c r="C1003" s="1" t="s">
        <v>31603</v>
      </c>
      <c r="D1003" t="s">
        <v>132</v>
      </c>
    </row>
    <row r="1004" spans="1:4" x14ac:dyDescent="0.15">
      <c r="A1004" t="s">
        <v>31604</v>
      </c>
      <c r="B1004">
        <v>-1.29438469984821</v>
      </c>
      <c r="C1004" s="1" t="s">
        <v>31605</v>
      </c>
      <c r="D1004" t="s">
        <v>132</v>
      </c>
    </row>
    <row r="1005" spans="1:4" x14ac:dyDescent="0.15">
      <c r="A1005" t="s">
        <v>31606</v>
      </c>
      <c r="B1005">
        <v>-1.2947291574909501</v>
      </c>
      <c r="C1005" s="1" t="s">
        <v>31607</v>
      </c>
      <c r="D1005" t="s">
        <v>132</v>
      </c>
    </row>
    <row r="1006" spans="1:4" x14ac:dyDescent="0.15">
      <c r="A1006" t="s">
        <v>31608</v>
      </c>
      <c r="B1006">
        <v>-1.2956436451384801</v>
      </c>
      <c r="C1006" s="1" t="s">
        <v>31609</v>
      </c>
      <c r="D1006" t="s">
        <v>132</v>
      </c>
    </row>
    <row r="1007" spans="1:4" x14ac:dyDescent="0.15">
      <c r="A1007" t="s">
        <v>17288</v>
      </c>
      <c r="B1007">
        <v>-1.2983700598468599</v>
      </c>
      <c r="C1007" s="1" t="s">
        <v>31610</v>
      </c>
      <c r="D1007" t="s">
        <v>132</v>
      </c>
    </row>
    <row r="1008" spans="1:4" x14ac:dyDescent="0.15">
      <c r="A1008" t="s">
        <v>6109</v>
      </c>
      <c r="B1008">
        <v>-1.2991278509076301</v>
      </c>
      <c r="C1008" s="1" t="s">
        <v>31611</v>
      </c>
      <c r="D1008" t="s">
        <v>132</v>
      </c>
    </row>
    <row r="1009" spans="1:4" x14ac:dyDescent="0.15">
      <c r="A1009" t="s">
        <v>31612</v>
      </c>
      <c r="B1009">
        <v>-1.2997479530249301</v>
      </c>
      <c r="C1009" s="1" t="s">
        <v>31613</v>
      </c>
      <c r="D1009" t="s">
        <v>132</v>
      </c>
    </row>
    <row r="1010" spans="1:4" x14ac:dyDescent="0.15">
      <c r="A1010" t="s">
        <v>842</v>
      </c>
      <c r="B1010">
        <v>-1.3003125357821801</v>
      </c>
      <c r="C1010" s="1" t="s">
        <v>31614</v>
      </c>
      <c r="D1010" t="s">
        <v>132</v>
      </c>
    </row>
    <row r="1011" spans="1:4" x14ac:dyDescent="0.15">
      <c r="A1011" t="s">
        <v>21407</v>
      </c>
      <c r="B1011">
        <v>-1.30119378453656</v>
      </c>
      <c r="C1011" s="1" t="s">
        <v>31615</v>
      </c>
      <c r="D1011" t="s">
        <v>132</v>
      </c>
    </row>
    <row r="1012" spans="1:4" x14ac:dyDescent="0.15">
      <c r="A1012" t="s">
        <v>31616</v>
      </c>
      <c r="B1012">
        <v>-1.3021014222841301</v>
      </c>
      <c r="C1012" s="1" t="s">
        <v>31617</v>
      </c>
      <c r="D1012" t="s">
        <v>132</v>
      </c>
    </row>
    <row r="1013" spans="1:4" x14ac:dyDescent="0.15">
      <c r="A1013" t="s">
        <v>31618</v>
      </c>
      <c r="B1013">
        <v>-1.3027677718212101</v>
      </c>
      <c r="C1013" s="1" t="s">
        <v>31619</v>
      </c>
      <c r="D1013" t="s">
        <v>132</v>
      </c>
    </row>
    <row r="1014" spans="1:4" x14ac:dyDescent="0.15">
      <c r="A1014" t="s">
        <v>17677</v>
      </c>
      <c r="B1014">
        <v>-1.3041295983587899</v>
      </c>
      <c r="C1014" s="1" t="s">
        <v>31620</v>
      </c>
      <c r="D1014" t="s">
        <v>132</v>
      </c>
    </row>
    <row r="1015" spans="1:4" x14ac:dyDescent="0.15">
      <c r="A1015" t="s">
        <v>31621</v>
      </c>
      <c r="B1015">
        <v>-1.3068284782901101</v>
      </c>
      <c r="C1015" s="1" t="s">
        <v>31622</v>
      </c>
      <c r="D1015" t="s">
        <v>132</v>
      </c>
    </row>
    <row r="1016" spans="1:4" x14ac:dyDescent="0.15">
      <c r="A1016" t="s">
        <v>3690</v>
      </c>
      <c r="B1016">
        <v>-1.30745137940856</v>
      </c>
      <c r="C1016" s="1" t="s">
        <v>31623</v>
      </c>
      <c r="D1016" t="s">
        <v>132</v>
      </c>
    </row>
    <row r="1017" spans="1:4" x14ac:dyDescent="0.15">
      <c r="A1017" t="s">
        <v>22824</v>
      </c>
      <c r="B1017">
        <v>-1.3080349422699</v>
      </c>
      <c r="C1017" s="1" t="s">
        <v>31624</v>
      </c>
      <c r="D1017" t="s">
        <v>132</v>
      </c>
    </row>
    <row r="1018" spans="1:4" x14ac:dyDescent="0.15">
      <c r="A1018" t="s">
        <v>31625</v>
      </c>
      <c r="B1018">
        <v>-1.3082595164647499</v>
      </c>
      <c r="C1018" s="1" t="s">
        <v>31626</v>
      </c>
      <c r="D1018" t="s">
        <v>132</v>
      </c>
    </row>
    <row r="1019" spans="1:4" x14ac:dyDescent="0.15">
      <c r="A1019" t="s">
        <v>17890</v>
      </c>
      <c r="B1019">
        <v>-1.3093705774779201</v>
      </c>
      <c r="C1019" s="1" t="s">
        <v>31627</v>
      </c>
      <c r="D1019" t="s">
        <v>132</v>
      </c>
    </row>
    <row r="1020" spans="1:4" x14ac:dyDescent="0.15">
      <c r="A1020" t="s">
        <v>26688</v>
      </c>
      <c r="B1020">
        <v>-1.3094088685649199</v>
      </c>
      <c r="C1020" s="1" t="s">
        <v>31628</v>
      </c>
      <c r="D1020" t="s">
        <v>132</v>
      </c>
    </row>
    <row r="1021" spans="1:4" x14ac:dyDescent="0.15">
      <c r="A1021" t="s">
        <v>5812</v>
      </c>
      <c r="B1021">
        <v>-1.3112844374588</v>
      </c>
      <c r="C1021" s="1" t="s">
        <v>31629</v>
      </c>
      <c r="D1021" t="s">
        <v>132</v>
      </c>
    </row>
    <row r="1022" spans="1:4" x14ac:dyDescent="0.15">
      <c r="A1022" t="s">
        <v>6178</v>
      </c>
      <c r="B1022">
        <v>-1.3113512699154499</v>
      </c>
      <c r="C1022" s="1" t="s">
        <v>31630</v>
      </c>
      <c r="D1022" t="s">
        <v>132</v>
      </c>
    </row>
    <row r="1023" spans="1:4" x14ac:dyDescent="0.15">
      <c r="A1023" t="s">
        <v>12364</v>
      </c>
      <c r="B1023">
        <v>-1.3113696370238099</v>
      </c>
      <c r="C1023" s="1" t="s">
        <v>31631</v>
      </c>
      <c r="D1023" t="s">
        <v>132</v>
      </c>
    </row>
    <row r="1024" spans="1:4" x14ac:dyDescent="0.15">
      <c r="A1024" t="s">
        <v>31632</v>
      </c>
      <c r="B1024">
        <v>-1.3131849097068899</v>
      </c>
      <c r="C1024" s="1" t="s">
        <v>31633</v>
      </c>
      <c r="D1024" t="s">
        <v>132</v>
      </c>
    </row>
    <row r="1025" spans="1:4" x14ac:dyDescent="0.15">
      <c r="A1025" t="s">
        <v>4183</v>
      </c>
      <c r="B1025">
        <v>-1.3135768848448801</v>
      </c>
      <c r="C1025" s="1" t="s">
        <v>31634</v>
      </c>
      <c r="D1025" t="s">
        <v>132</v>
      </c>
    </row>
    <row r="1026" spans="1:4" x14ac:dyDescent="0.15">
      <c r="A1026" t="s">
        <v>17348</v>
      </c>
      <c r="B1026">
        <v>-1.31466919109594</v>
      </c>
      <c r="C1026" s="1" t="s">
        <v>31635</v>
      </c>
      <c r="D1026" t="s">
        <v>132</v>
      </c>
    </row>
    <row r="1027" spans="1:4" x14ac:dyDescent="0.15">
      <c r="A1027" t="s">
        <v>31636</v>
      </c>
      <c r="B1027">
        <v>-1.31563132518561</v>
      </c>
      <c r="C1027" s="1" t="s">
        <v>31637</v>
      </c>
      <c r="D1027" t="s">
        <v>132</v>
      </c>
    </row>
    <row r="1028" spans="1:4" x14ac:dyDescent="0.15">
      <c r="A1028" t="s">
        <v>3269</v>
      </c>
      <c r="B1028">
        <v>-1.3166101661504099</v>
      </c>
      <c r="C1028" s="1" t="s">
        <v>31638</v>
      </c>
      <c r="D1028" t="s">
        <v>132</v>
      </c>
    </row>
    <row r="1029" spans="1:4" x14ac:dyDescent="0.15">
      <c r="A1029" t="s">
        <v>31639</v>
      </c>
      <c r="B1029">
        <v>-1.3169452226168901</v>
      </c>
      <c r="C1029" s="1" t="s">
        <v>31640</v>
      </c>
      <c r="D1029" t="s">
        <v>132</v>
      </c>
    </row>
    <row r="1030" spans="1:4" x14ac:dyDescent="0.15">
      <c r="A1030" t="s">
        <v>3009</v>
      </c>
      <c r="B1030">
        <v>-1.3173683603453801</v>
      </c>
      <c r="C1030" s="1" t="s">
        <v>31641</v>
      </c>
      <c r="D1030" t="s">
        <v>132</v>
      </c>
    </row>
    <row r="1031" spans="1:4" x14ac:dyDescent="0.15">
      <c r="A1031" t="s">
        <v>31642</v>
      </c>
      <c r="B1031">
        <v>-1.31978244964633</v>
      </c>
      <c r="C1031" s="1" t="s">
        <v>31643</v>
      </c>
      <c r="D1031" t="s">
        <v>132</v>
      </c>
    </row>
    <row r="1032" spans="1:4" x14ac:dyDescent="0.15">
      <c r="A1032" t="s">
        <v>3797</v>
      </c>
      <c r="B1032">
        <v>-1.31986926950482</v>
      </c>
      <c r="C1032" s="1" t="s">
        <v>31644</v>
      </c>
      <c r="D1032" t="s">
        <v>132</v>
      </c>
    </row>
    <row r="1033" spans="1:4" x14ac:dyDescent="0.15">
      <c r="A1033" t="s">
        <v>1283</v>
      </c>
      <c r="B1033">
        <v>-1.31991938352528</v>
      </c>
      <c r="C1033" s="1" t="s">
        <v>31645</v>
      </c>
      <c r="D1033" t="s">
        <v>132</v>
      </c>
    </row>
    <row r="1034" spans="1:4" x14ac:dyDescent="0.15">
      <c r="A1034" t="s">
        <v>3278</v>
      </c>
      <c r="B1034">
        <v>-1.3212216186680901</v>
      </c>
      <c r="C1034" s="1" t="s">
        <v>31646</v>
      </c>
      <c r="D1034" t="s">
        <v>132</v>
      </c>
    </row>
    <row r="1035" spans="1:4" x14ac:dyDescent="0.15">
      <c r="A1035" t="s">
        <v>9731</v>
      </c>
      <c r="B1035">
        <v>-1.3214509814692501</v>
      </c>
      <c r="C1035" s="1" t="s">
        <v>31647</v>
      </c>
      <c r="D1035" t="s">
        <v>132</v>
      </c>
    </row>
    <row r="1036" spans="1:4" x14ac:dyDescent="0.15">
      <c r="A1036" t="s">
        <v>23132</v>
      </c>
      <c r="B1036">
        <v>-1.3229611836077599</v>
      </c>
      <c r="C1036" s="1" t="s">
        <v>31648</v>
      </c>
      <c r="D1036" t="s">
        <v>132</v>
      </c>
    </row>
    <row r="1037" spans="1:4" x14ac:dyDescent="0.15">
      <c r="A1037" t="s">
        <v>10781</v>
      </c>
      <c r="B1037">
        <v>-1.3231456461403199</v>
      </c>
      <c r="C1037" s="1" t="s">
        <v>31649</v>
      </c>
      <c r="D1037" t="s">
        <v>132</v>
      </c>
    </row>
    <row r="1038" spans="1:4" x14ac:dyDescent="0.15">
      <c r="A1038" t="s">
        <v>22599</v>
      </c>
      <c r="B1038">
        <v>-1.3234539489449899</v>
      </c>
      <c r="C1038" s="1" t="s">
        <v>31650</v>
      </c>
      <c r="D1038" t="s">
        <v>132</v>
      </c>
    </row>
    <row r="1039" spans="1:4" x14ac:dyDescent="0.15">
      <c r="A1039" t="s">
        <v>2639</v>
      </c>
      <c r="B1039">
        <v>-1.3272687707475499</v>
      </c>
      <c r="C1039" s="1" t="s">
        <v>31651</v>
      </c>
      <c r="D1039" t="s">
        <v>132</v>
      </c>
    </row>
    <row r="1040" spans="1:4" x14ac:dyDescent="0.15">
      <c r="A1040" t="s">
        <v>8062</v>
      </c>
      <c r="B1040">
        <v>-1.32882183133133</v>
      </c>
      <c r="C1040" s="1" t="s">
        <v>31652</v>
      </c>
      <c r="D1040" t="s">
        <v>132</v>
      </c>
    </row>
    <row r="1041" spans="1:4" x14ac:dyDescent="0.15">
      <c r="A1041" t="s">
        <v>2792</v>
      </c>
      <c r="B1041">
        <v>-1.3295739011544601</v>
      </c>
      <c r="C1041" s="1" t="s">
        <v>31653</v>
      </c>
      <c r="D1041" t="s">
        <v>132</v>
      </c>
    </row>
    <row r="1042" spans="1:4" x14ac:dyDescent="0.15">
      <c r="A1042" t="s">
        <v>8591</v>
      </c>
      <c r="B1042">
        <v>-1.3298070730078499</v>
      </c>
      <c r="C1042" s="1" t="s">
        <v>31654</v>
      </c>
      <c r="D1042" t="s">
        <v>132</v>
      </c>
    </row>
    <row r="1043" spans="1:4" x14ac:dyDescent="0.15">
      <c r="A1043" t="s">
        <v>8492</v>
      </c>
      <c r="B1043">
        <v>-1.3299573239342399</v>
      </c>
      <c r="C1043" s="1" t="s">
        <v>31655</v>
      </c>
      <c r="D1043" t="s">
        <v>132</v>
      </c>
    </row>
    <row r="1044" spans="1:4" x14ac:dyDescent="0.15">
      <c r="A1044" t="s">
        <v>9797</v>
      </c>
      <c r="B1044">
        <v>-1.3301150933658901</v>
      </c>
      <c r="C1044" s="1" t="s">
        <v>31656</v>
      </c>
      <c r="D1044" t="s">
        <v>132</v>
      </c>
    </row>
    <row r="1045" spans="1:4" x14ac:dyDescent="0.15">
      <c r="A1045" t="s">
        <v>26134</v>
      </c>
      <c r="B1045">
        <v>-1.3315716878368</v>
      </c>
      <c r="C1045" s="1" t="s">
        <v>31657</v>
      </c>
      <c r="D1045" t="s">
        <v>132</v>
      </c>
    </row>
    <row r="1046" spans="1:4" x14ac:dyDescent="0.15">
      <c r="A1046" t="s">
        <v>31658</v>
      </c>
      <c r="B1046">
        <v>-1.3324862881666699</v>
      </c>
      <c r="C1046" s="1" t="s">
        <v>31659</v>
      </c>
      <c r="D1046" t="s">
        <v>132</v>
      </c>
    </row>
    <row r="1047" spans="1:4" x14ac:dyDescent="0.15">
      <c r="A1047" t="s">
        <v>31660</v>
      </c>
      <c r="B1047">
        <v>-1.3344430199653301</v>
      </c>
      <c r="C1047" s="1" t="s">
        <v>31661</v>
      </c>
      <c r="D1047" t="s">
        <v>132</v>
      </c>
    </row>
    <row r="1048" spans="1:4" x14ac:dyDescent="0.15">
      <c r="A1048" t="s">
        <v>27660</v>
      </c>
      <c r="B1048">
        <v>-1.3345310295845201</v>
      </c>
      <c r="C1048" s="1" t="s">
        <v>31662</v>
      </c>
      <c r="D1048" t="s">
        <v>132</v>
      </c>
    </row>
    <row r="1049" spans="1:4" x14ac:dyDescent="0.15">
      <c r="A1049" t="s">
        <v>10595</v>
      </c>
      <c r="B1049">
        <v>-1.3346149914644601</v>
      </c>
      <c r="C1049" s="1" t="s">
        <v>31663</v>
      </c>
      <c r="D1049" t="s">
        <v>132</v>
      </c>
    </row>
    <row r="1050" spans="1:4" x14ac:dyDescent="0.15">
      <c r="A1050" t="s">
        <v>13464</v>
      </c>
      <c r="B1050">
        <v>-1.3348492193896899</v>
      </c>
      <c r="C1050" s="1" t="s">
        <v>31664</v>
      </c>
      <c r="D1050" t="s">
        <v>132</v>
      </c>
    </row>
    <row r="1051" spans="1:4" x14ac:dyDescent="0.15">
      <c r="A1051" t="s">
        <v>31665</v>
      </c>
      <c r="B1051">
        <v>-1.3356140061930599</v>
      </c>
      <c r="C1051" s="1" t="s">
        <v>31666</v>
      </c>
      <c r="D1051" t="s">
        <v>132</v>
      </c>
    </row>
    <row r="1052" spans="1:4" x14ac:dyDescent="0.15">
      <c r="A1052" t="s">
        <v>5286</v>
      </c>
      <c r="B1052">
        <v>-1.33595865684353</v>
      </c>
      <c r="C1052" s="1" t="s">
        <v>31667</v>
      </c>
      <c r="D1052" t="s">
        <v>132</v>
      </c>
    </row>
    <row r="1053" spans="1:4" x14ac:dyDescent="0.15">
      <c r="A1053" t="s">
        <v>31668</v>
      </c>
      <c r="B1053">
        <v>-1.3363943649212</v>
      </c>
      <c r="C1053" s="1" t="s">
        <v>31669</v>
      </c>
      <c r="D1053" t="s">
        <v>132</v>
      </c>
    </row>
    <row r="1054" spans="1:4" x14ac:dyDescent="0.15">
      <c r="A1054" t="s">
        <v>3072</v>
      </c>
      <c r="B1054">
        <v>-1.3377436744290401</v>
      </c>
      <c r="C1054" s="1" t="s">
        <v>31670</v>
      </c>
      <c r="D1054" t="s">
        <v>132</v>
      </c>
    </row>
    <row r="1055" spans="1:4" x14ac:dyDescent="0.15">
      <c r="A1055" t="s">
        <v>31671</v>
      </c>
      <c r="B1055">
        <v>-1.3385384472552</v>
      </c>
      <c r="C1055" s="1" t="s">
        <v>31672</v>
      </c>
      <c r="D1055" t="s">
        <v>132</v>
      </c>
    </row>
    <row r="1056" spans="1:4" x14ac:dyDescent="0.15">
      <c r="A1056" t="s">
        <v>5221</v>
      </c>
      <c r="B1056">
        <v>-1.3385895206359399</v>
      </c>
      <c r="C1056" s="1" t="s">
        <v>31673</v>
      </c>
      <c r="D1056" t="s">
        <v>132</v>
      </c>
    </row>
    <row r="1057" spans="1:4" x14ac:dyDescent="0.15">
      <c r="A1057" t="s">
        <v>23992</v>
      </c>
      <c r="B1057">
        <v>-1.3388459476554</v>
      </c>
      <c r="C1057" s="1" t="s">
        <v>31674</v>
      </c>
      <c r="D1057" t="s">
        <v>132</v>
      </c>
    </row>
    <row r="1058" spans="1:4" x14ac:dyDescent="0.15">
      <c r="A1058" t="s">
        <v>31675</v>
      </c>
      <c r="B1058">
        <v>-1.33924758343742</v>
      </c>
      <c r="C1058" s="1" t="s">
        <v>31676</v>
      </c>
      <c r="D1058" t="s">
        <v>132</v>
      </c>
    </row>
    <row r="1059" spans="1:4" x14ac:dyDescent="0.15">
      <c r="A1059" t="s">
        <v>31677</v>
      </c>
      <c r="B1059">
        <v>-1.3396557864946199</v>
      </c>
      <c r="C1059" s="1" t="s">
        <v>31678</v>
      </c>
      <c r="D1059" t="s">
        <v>132</v>
      </c>
    </row>
    <row r="1060" spans="1:4" x14ac:dyDescent="0.15">
      <c r="A1060" t="s">
        <v>12030</v>
      </c>
      <c r="B1060">
        <v>-1.33991175509376</v>
      </c>
      <c r="C1060" s="1" t="s">
        <v>31679</v>
      </c>
      <c r="D1060" t="s">
        <v>132</v>
      </c>
    </row>
    <row r="1061" spans="1:4" x14ac:dyDescent="0.15">
      <c r="A1061" t="s">
        <v>31680</v>
      </c>
      <c r="B1061">
        <v>-1.34001172542402</v>
      </c>
      <c r="C1061" s="1" t="s">
        <v>31681</v>
      </c>
      <c r="D1061" t="s">
        <v>132</v>
      </c>
    </row>
    <row r="1062" spans="1:4" x14ac:dyDescent="0.15">
      <c r="A1062" t="s">
        <v>31682</v>
      </c>
      <c r="B1062">
        <v>-1.34123384687814</v>
      </c>
      <c r="C1062" s="1" t="s">
        <v>31683</v>
      </c>
      <c r="D1062" t="s">
        <v>132</v>
      </c>
    </row>
    <row r="1063" spans="1:4" x14ac:dyDescent="0.15">
      <c r="A1063" t="s">
        <v>17238</v>
      </c>
      <c r="B1063">
        <v>-1.34160499707043</v>
      </c>
      <c r="C1063" s="1" t="s">
        <v>31684</v>
      </c>
      <c r="D1063" t="s">
        <v>132</v>
      </c>
    </row>
    <row r="1064" spans="1:4" x14ac:dyDescent="0.15">
      <c r="A1064" t="s">
        <v>13263</v>
      </c>
      <c r="B1064">
        <v>-1.34322737803493</v>
      </c>
      <c r="C1064" s="1" t="s">
        <v>31685</v>
      </c>
      <c r="D1064" t="s">
        <v>132</v>
      </c>
    </row>
    <row r="1065" spans="1:4" x14ac:dyDescent="0.15">
      <c r="A1065" t="s">
        <v>31686</v>
      </c>
      <c r="B1065">
        <v>-1.3443828733786001</v>
      </c>
      <c r="C1065" s="1" t="s">
        <v>31687</v>
      </c>
      <c r="D1065" t="s">
        <v>132</v>
      </c>
    </row>
    <row r="1066" spans="1:4" x14ac:dyDescent="0.15">
      <c r="A1066" t="s">
        <v>31688</v>
      </c>
      <c r="B1066">
        <v>-1.3472711430212001</v>
      </c>
      <c r="C1066" s="1" t="s">
        <v>31689</v>
      </c>
      <c r="D1066" t="s">
        <v>132</v>
      </c>
    </row>
    <row r="1067" spans="1:4" x14ac:dyDescent="0.15">
      <c r="A1067" t="s">
        <v>9108</v>
      </c>
      <c r="B1067">
        <v>-1.3504857582252301</v>
      </c>
      <c r="C1067" s="1" t="s">
        <v>31690</v>
      </c>
      <c r="D1067" t="s">
        <v>132</v>
      </c>
    </row>
    <row r="1068" spans="1:4" x14ac:dyDescent="0.15">
      <c r="A1068" t="s">
        <v>28466</v>
      </c>
      <c r="B1068">
        <v>-1.3510707776106501</v>
      </c>
      <c r="C1068" s="1" t="s">
        <v>31691</v>
      </c>
      <c r="D1068" t="s">
        <v>132</v>
      </c>
    </row>
    <row r="1069" spans="1:4" x14ac:dyDescent="0.15">
      <c r="A1069" t="s">
        <v>31692</v>
      </c>
      <c r="B1069">
        <v>-1.35217344220835</v>
      </c>
      <c r="C1069" s="1" t="s">
        <v>31693</v>
      </c>
      <c r="D1069" t="s">
        <v>132</v>
      </c>
    </row>
    <row r="1070" spans="1:4" x14ac:dyDescent="0.15">
      <c r="A1070" t="s">
        <v>3652</v>
      </c>
      <c r="B1070">
        <v>-1.3522711721194001</v>
      </c>
      <c r="C1070" s="1" t="s">
        <v>31694</v>
      </c>
      <c r="D1070" t="s">
        <v>132</v>
      </c>
    </row>
    <row r="1071" spans="1:4" x14ac:dyDescent="0.15">
      <c r="A1071" t="s">
        <v>1394</v>
      </c>
      <c r="B1071">
        <v>-1.3540255982285301</v>
      </c>
      <c r="C1071" s="1" t="s">
        <v>31695</v>
      </c>
      <c r="D1071" t="s">
        <v>132</v>
      </c>
    </row>
    <row r="1072" spans="1:4" x14ac:dyDescent="0.15">
      <c r="A1072" t="s">
        <v>12246</v>
      </c>
      <c r="B1072">
        <v>-1.35438389689443</v>
      </c>
      <c r="C1072" s="1" t="s">
        <v>31696</v>
      </c>
      <c r="D1072" t="s">
        <v>132</v>
      </c>
    </row>
    <row r="1073" spans="1:4" x14ac:dyDescent="0.15">
      <c r="A1073" t="s">
        <v>21386</v>
      </c>
      <c r="B1073">
        <v>-1.3557204566890499</v>
      </c>
      <c r="C1073" s="1" t="s">
        <v>31697</v>
      </c>
      <c r="D1073" t="s">
        <v>132</v>
      </c>
    </row>
    <row r="1074" spans="1:4" x14ac:dyDescent="0.15">
      <c r="A1074" t="s">
        <v>13947</v>
      </c>
      <c r="B1074">
        <v>-1.35595419712609</v>
      </c>
      <c r="C1074" s="1" t="s">
        <v>31698</v>
      </c>
      <c r="D1074" t="s">
        <v>132</v>
      </c>
    </row>
    <row r="1075" spans="1:4" x14ac:dyDescent="0.15">
      <c r="A1075" t="s">
        <v>17748</v>
      </c>
      <c r="B1075">
        <v>-1.3589327297518701</v>
      </c>
      <c r="C1075" s="1" t="s">
        <v>31699</v>
      </c>
      <c r="D1075" t="s">
        <v>132</v>
      </c>
    </row>
    <row r="1076" spans="1:4" x14ac:dyDescent="0.15">
      <c r="A1076" t="s">
        <v>4350</v>
      </c>
      <c r="B1076">
        <v>-1.3610756259191601</v>
      </c>
      <c r="C1076" s="1" t="s">
        <v>31700</v>
      </c>
      <c r="D1076" t="s">
        <v>132</v>
      </c>
    </row>
    <row r="1077" spans="1:4" x14ac:dyDescent="0.15">
      <c r="A1077" t="s">
        <v>31701</v>
      </c>
      <c r="B1077">
        <v>-1.3626419889375501</v>
      </c>
      <c r="C1077" s="1" t="s">
        <v>31702</v>
      </c>
      <c r="D1077" t="s">
        <v>132</v>
      </c>
    </row>
    <row r="1078" spans="1:4" x14ac:dyDescent="0.15">
      <c r="A1078" t="s">
        <v>31703</v>
      </c>
      <c r="B1078">
        <v>-1.3638222558250801</v>
      </c>
      <c r="C1078" s="1" t="s">
        <v>31704</v>
      </c>
      <c r="D1078" t="s">
        <v>132</v>
      </c>
    </row>
    <row r="1079" spans="1:4" x14ac:dyDescent="0.15">
      <c r="A1079" t="s">
        <v>2441</v>
      </c>
      <c r="B1079">
        <v>-1.3647716530371199</v>
      </c>
      <c r="C1079" s="1" t="s">
        <v>31705</v>
      </c>
      <c r="D1079" t="s">
        <v>132</v>
      </c>
    </row>
    <row r="1080" spans="1:4" x14ac:dyDescent="0.15">
      <c r="A1080" t="s">
        <v>2837</v>
      </c>
      <c r="B1080">
        <v>-1.36563874518504</v>
      </c>
      <c r="C1080" s="1" t="s">
        <v>31706</v>
      </c>
      <c r="D1080" t="s">
        <v>132</v>
      </c>
    </row>
    <row r="1081" spans="1:4" x14ac:dyDescent="0.15">
      <c r="A1081" t="s">
        <v>2804</v>
      </c>
      <c r="B1081">
        <v>-1.3667797273840201</v>
      </c>
      <c r="C1081" s="1" t="s">
        <v>31707</v>
      </c>
      <c r="D1081" t="s">
        <v>132</v>
      </c>
    </row>
    <row r="1082" spans="1:4" x14ac:dyDescent="0.15">
      <c r="A1082" t="s">
        <v>31708</v>
      </c>
      <c r="B1082">
        <v>-1.3672126112584699</v>
      </c>
      <c r="C1082" s="1" t="s">
        <v>31709</v>
      </c>
      <c r="D1082" t="s">
        <v>132</v>
      </c>
    </row>
    <row r="1083" spans="1:4" x14ac:dyDescent="0.15">
      <c r="A1083" t="s">
        <v>896</v>
      </c>
      <c r="B1083">
        <v>-1.36726985937765</v>
      </c>
      <c r="C1083" s="1" t="s">
        <v>31710</v>
      </c>
      <c r="D1083" t="s">
        <v>132</v>
      </c>
    </row>
    <row r="1084" spans="1:4" x14ac:dyDescent="0.15">
      <c r="A1084" t="s">
        <v>31711</v>
      </c>
      <c r="B1084">
        <v>-1.36733416907369</v>
      </c>
      <c r="C1084" s="1" t="s">
        <v>31712</v>
      </c>
      <c r="D1084" t="s">
        <v>132</v>
      </c>
    </row>
    <row r="1085" spans="1:4" x14ac:dyDescent="0.15">
      <c r="A1085" t="s">
        <v>31713</v>
      </c>
      <c r="B1085">
        <v>-1.36787403323682</v>
      </c>
      <c r="C1085" s="1" t="s">
        <v>31714</v>
      </c>
      <c r="D1085" t="s">
        <v>132</v>
      </c>
    </row>
    <row r="1086" spans="1:4" x14ac:dyDescent="0.15">
      <c r="A1086" t="s">
        <v>31715</v>
      </c>
      <c r="B1086">
        <v>-1.3693754030709999</v>
      </c>
      <c r="C1086" s="1" t="s">
        <v>31716</v>
      </c>
      <c r="D1086" t="s">
        <v>132</v>
      </c>
    </row>
    <row r="1087" spans="1:4" x14ac:dyDescent="0.15">
      <c r="A1087" t="s">
        <v>5884</v>
      </c>
      <c r="B1087">
        <v>-1.37032154966984</v>
      </c>
      <c r="C1087" s="1" t="s">
        <v>31717</v>
      </c>
      <c r="D1087" t="s">
        <v>132</v>
      </c>
    </row>
    <row r="1088" spans="1:4" x14ac:dyDescent="0.15">
      <c r="A1088" t="s">
        <v>13700</v>
      </c>
      <c r="B1088">
        <v>-1.3711243408592999</v>
      </c>
      <c r="C1088" s="1" t="s">
        <v>31718</v>
      </c>
      <c r="D1088" t="s">
        <v>132</v>
      </c>
    </row>
    <row r="1089" spans="1:4" x14ac:dyDescent="0.15">
      <c r="A1089" t="s">
        <v>27741</v>
      </c>
      <c r="B1089">
        <v>-1.3722230638871</v>
      </c>
      <c r="C1089" s="1" t="s">
        <v>31719</v>
      </c>
      <c r="D1089" t="s">
        <v>132</v>
      </c>
    </row>
    <row r="1090" spans="1:4" x14ac:dyDescent="0.15">
      <c r="A1090" t="s">
        <v>23734</v>
      </c>
      <c r="B1090">
        <v>-1.37326678688908</v>
      </c>
      <c r="C1090" s="1" t="s">
        <v>31720</v>
      </c>
      <c r="D1090" t="s">
        <v>132</v>
      </c>
    </row>
    <row r="1091" spans="1:4" x14ac:dyDescent="0.15">
      <c r="A1091" t="s">
        <v>7467</v>
      </c>
      <c r="B1091">
        <v>-1.3762834064571201</v>
      </c>
      <c r="C1091" s="1" t="s">
        <v>31721</v>
      </c>
      <c r="D1091" t="s">
        <v>132</v>
      </c>
    </row>
    <row r="1092" spans="1:4" x14ac:dyDescent="0.15">
      <c r="A1092" t="s">
        <v>1611</v>
      </c>
      <c r="B1092">
        <v>-1.37683906192577</v>
      </c>
      <c r="C1092" s="1" t="s">
        <v>31722</v>
      </c>
      <c r="D1092" t="s">
        <v>132</v>
      </c>
    </row>
    <row r="1093" spans="1:4" x14ac:dyDescent="0.15">
      <c r="A1093" t="s">
        <v>31723</v>
      </c>
      <c r="B1093">
        <v>-1.38074175367213</v>
      </c>
      <c r="C1093" s="1" t="s">
        <v>31724</v>
      </c>
      <c r="D1093" t="s">
        <v>132</v>
      </c>
    </row>
    <row r="1094" spans="1:4" x14ac:dyDescent="0.15">
      <c r="A1094" t="s">
        <v>31725</v>
      </c>
      <c r="B1094">
        <v>-1.3839969720506</v>
      </c>
      <c r="C1094" s="1" t="s">
        <v>31726</v>
      </c>
      <c r="D1094" t="s">
        <v>132</v>
      </c>
    </row>
    <row r="1095" spans="1:4" x14ac:dyDescent="0.15">
      <c r="A1095" t="s">
        <v>2282</v>
      </c>
      <c r="B1095">
        <v>-1.3840800853639199</v>
      </c>
      <c r="C1095" s="1" t="s">
        <v>31727</v>
      </c>
      <c r="D1095" t="s">
        <v>132</v>
      </c>
    </row>
    <row r="1096" spans="1:4" x14ac:dyDescent="0.15">
      <c r="A1096" t="s">
        <v>11925</v>
      </c>
      <c r="B1096">
        <v>-1.38604175289892</v>
      </c>
      <c r="C1096" s="1" t="s">
        <v>31728</v>
      </c>
      <c r="D1096" t="s">
        <v>132</v>
      </c>
    </row>
    <row r="1097" spans="1:4" x14ac:dyDescent="0.15">
      <c r="A1097" t="s">
        <v>5603</v>
      </c>
      <c r="B1097">
        <v>-1.3861019923290301</v>
      </c>
      <c r="C1097" s="1" t="s">
        <v>31729</v>
      </c>
      <c r="D1097" t="s">
        <v>132</v>
      </c>
    </row>
    <row r="1098" spans="1:4" x14ac:dyDescent="0.15">
      <c r="A1098" t="s">
        <v>31730</v>
      </c>
      <c r="B1098">
        <v>-1.38639936901759</v>
      </c>
      <c r="C1098" s="1" t="s">
        <v>31731</v>
      </c>
      <c r="D1098" t="s">
        <v>132</v>
      </c>
    </row>
    <row r="1099" spans="1:4" x14ac:dyDescent="0.15">
      <c r="A1099" t="s">
        <v>27772</v>
      </c>
      <c r="B1099">
        <v>-1.3881854996497101</v>
      </c>
      <c r="C1099" s="1" t="s">
        <v>31732</v>
      </c>
      <c r="D1099" t="s">
        <v>132</v>
      </c>
    </row>
    <row r="1100" spans="1:4" x14ac:dyDescent="0.15">
      <c r="A1100" t="s">
        <v>4702</v>
      </c>
      <c r="B1100">
        <v>-1.38894324874413</v>
      </c>
      <c r="C1100" s="1" t="s">
        <v>31733</v>
      </c>
      <c r="D1100" t="s">
        <v>132</v>
      </c>
    </row>
    <row r="1101" spans="1:4" x14ac:dyDescent="0.15">
      <c r="A1101" t="s">
        <v>4517</v>
      </c>
      <c r="B1101">
        <v>-1.39086206838883</v>
      </c>
      <c r="C1101" s="1" t="s">
        <v>31734</v>
      </c>
      <c r="D1101" t="s">
        <v>132</v>
      </c>
    </row>
    <row r="1102" spans="1:4" x14ac:dyDescent="0.15">
      <c r="A1102" t="s">
        <v>5191</v>
      </c>
      <c r="B1102">
        <v>-1.3909462525312499</v>
      </c>
      <c r="C1102" s="1" t="s">
        <v>31735</v>
      </c>
      <c r="D1102" t="s">
        <v>132</v>
      </c>
    </row>
    <row r="1103" spans="1:4" x14ac:dyDescent="0.15">
      <c r="A1103" t="s">
        <v>11877</v>
      </c>
      <c r="B1103">
        <v>-1.39099410745154</v>
      </c>
      <c r="C1103" s="1" t="s">
        <v>31736</v>
      </c>
      <c r="D1103" t="s">
        <v>132</v>
      </c>
    </row>
    <row r="1104" spans="1:4" x14ac:dyDescent="0.15">
      <c r="A1104" t="s">
        <v>31737</v>
      </c>
      <c r="B1104">
        <v>-1.3910428779714199</v>
      </c>
      <c r="C1104" s="1" t="s">
        <v>31738</v>
      </c>
      <c r="D1104" t="s">
        <v>132</v>
      </c>
    </row>
    <row r="1105" spans="1:4" x14ac:dyDescent="0.15">
      <c r="A1105" t="s">
        <v>993</v>
      </c>
      <c r="B1105">
        <v>-1.3911915528940799</v>
      </c>
      <c r="C1105" s="1" t="s">
        <v>31739</v>
      </c>
      <c r="D1105" t="s">
        <v>132</v>
      </c>
    </row>
    <row r="1106" spans="1:4" x14ac:dyDescent="0.15">
      <c r="A1106" t="s">
        <v>31740</v>
      </c>
      <c r="B1106">
        <v>-1.3919917178965699</v>
      </c>
      <c r="C1106" s="1" t="s">
        <v>31741</v>
      </c>
      <c r="D1106" t="s">
        <v>132</v>
      </c>
    </row>
    <row r="1107" spans="1:4" x14ac:dyDescent="0.15">
      <c r="A1107" t="s">
        <v>6796</v>
      </c>
      <c r="B1107">
        <v>-1.39199942821564</v>
      </c>
      <c r="C1107" s="1" t="s">
        <v>31742</v>
      </c>
      <c r="D1107" t="s">
        <v>132</v>
      </c>
    </row>
    <row r="1108" spans="1:4" x14ac:dyDescent="0.15">
      <c r="A1108" t="s">
        <v>12641</v>
      </c>
      <c r="B1108">
        <v>-1.3929538215472299</v>
      </c>
      <c r="C1108" s="1" t="s">
        <v>31743</v>
      </c>
      <c r="D1108" t="s">
        <v>132</v>
      </c>
    </row>
    <row r="1109" spans="1:4" x14ac:dyDescent="0.15">
      <c r="A1109" t="s">
        <v>3451</v>
      </c>
      <c r="B1109">
        <v>-1.3931711199979899</v>
      </c>
      <c r="C1109" s="1" t="s">
        <v>31744</v>
      </c>
      <c r="D1109" t="s">
        <v>132</v>
      </c>
    </row>
    <row r="1110" spans="1:4" x14ac:dyDescent="0.15">
      <c r="A1110" t="s">
        <v>12288</v>
      </c>
      <c r="B1110">
        <v>-1.39408655597743</v>
      </c>
      <c r="C1110" s="1" t="s">
        <v>31745</v>
      </c>
      <c r="D1110" t="s">
        <v>132</v>
      </c>
    </row>
    <row r="1111" spans="1:4" x14ac:dyDescent="0.15">
      <c r="A1111" t="s">
        <v>2789</v>
      </c>
      <c r="B1111">
        <v>-1.39419398389413</v>
      </c>
      <c r="C1111" s="1" t="s">
        <v>31746</v>
      </c>
      <c r="D1111" t="s">
        <v>132</v>
      </c>
    </row>
    <row r="1112" spans="1:4" x14ac:dyDescent="0.15">
      <c r="A1112" t="s">
        <v>31747</v>
      </c>
      <c r="B1112">
        <v>-1.39529138386259</v>
      </c>
      <c r="C1112" s="1" t="s">
        <v>31748</v>
      </c>
      <c r="D1112" t="s">
        <v>132</v>
      </c>
    </row>
    <row r="1113" spans="1:4" x14ac:dyDescent="0.15">
      <c r="A1113" t="s">
        <v>13808</v>
      </c>
      <c r="B1113">
        <v>-1.3955072185523101</v>
      </c>
      <c r="C1113" s="1" t="s">
        <v>31749</v>
      </c>
      <c r="D1113" t="s">
        <v>132</v>
      </c>
    </row>
    <row r="1114" spans="1:4" x14ac:dyDescent="0.15">
      <c r="A1114" t="s">
        <v>31750</v>
      </c>
      <c r="B1114">
        <v>-1.39641338319285</v>
      </c>
      <c r="C1114" s="1" t="s">
        <v>31751</v>
      </c>
      <c r="D1114" t="s">
        <v>132</v>
      </c>
    </row>
    <row r="1115" spans="1:4" x14ac:dyDescent="0.15">
      <c r="A1115" t="s">
        <v>14831</v>
      </c>
      <c r="B1115">
        <v>-1.3967936826693299</v>
      </c>
      <c r="C1115" s="1" t="s">
        <v>31752</v>
      </c>
      <c r="D1115" t="s">
        <v>132</v>
      </c>
    </row>
    <row r="1116" spans="1:4" x14ac:dyDescent="0.15">
      <c r="A1116" t="s">
        <v>22</v>
      </c>
      <c r="B1116">
        <v>-1.3980787389426099</v>
      </c>
      <c r="C1116" s="1" t="s">
        <v>31753</v>
      </c>
      <c r="D1116" t="s">
        <v>132</v>
      </c>
    </row>
    <row r="1117" spans="1:4" x14ac:dyDescent="0.15">
      <c r="A1117" t="s">
        <v>16418</v>
      </c>
      <c r="B1117">
        <v>-1.39875426121016</v>
      </c>
      <c r="C1117" s="1" t="s">
        <v>31754</v>
      </c>
      <c r="D1117" t="s">
        <v>132</v>
      </c>
    </row>
    <row r="1118" spans="1:4" x14ac:dyDescent="0.15">
      <c r="A1118" t="s">
        <v>12727</v>
      </c>
      <c r="B1118">
        <v>-1.3996194836496001</v>
      </c>
      <c r="C1118" s="1" t="s">
        <v>31755</v>
      </c>
      <c r="D1118" t="s">
        <v>132</v>
      </c>
    </row>
    <row r="1119" spans="1:4" x14ac:dyDescent="0.15">
      <c r="A1119" t="s">
        <v>13507</v>
      </c>
      <c r="B1119">
        <v>-1.40237960460377</v>
      </c>
      <c r="C1119" s="1" t="s">
        <v>31756</v>
      </c>
      <c r="D1119" t="s">
        <v>132</v>
      </c>
    </row>
    <row r="1120" spans="1:4" x14ac:dyDescent="0.15">
      <c r="A1120" t="s">
        <v>6076</v>
      </c>
      <c r="B1120">
        <v>-1.40250044368745</v>
      </c>
      <c r="C1120" s="1" t="s">
        <v>31757</v>
      </c>
      <c r="D1120" t="s">
        <v>132</v>
      </c>
    </row>
    <row r="1121" spans="1:4" x14ac:dyDescent="0.15">
      <c r="A1121" t="s">
        <v>10090</v>
      </c>
      <c r="B1121">
        <v>-1.4026899862829401</v>
      </c>
      <c r="C1121" s="1" t="s">
        <v>31758</v>
      </c>
      <c r="D1121" t="s">
        <v>132</v>
      </c>
    </row>
    <row r="1122" spans="1:4" x14ac:dyDescent="0.15">
      <c r="A1122" t="s">
        <v>24029</v>
      </c>
      <c r="B1122">
        <v>-1.4030441956617501</v>
      </c>
      <c r="C1122" s="1" t="s">
        <v>31759</v>
      </c>
      <c r="D1122" t="s">
        <v>132</v>
      </c>
    </row>
    <row r="1123" spans="1:4" x14ac:dyDescent="0.15">
      <c r="A1123" t="s">
        <v>6238</v>
      </c>
      <c r="B1123">
        <v>-1.4036276813715201</v>
      </c>
      <c r="C1123" s="1" t="s">
        <v>31760</v>
      </c>
      <c r="D1123" t="s">
        <v>132</v>
      </c>
    </row>
    <row r="1124" spans="1:4" x14ac:dyDescent="0.15">
      <c r="A1124" t="s">
        <v>24273</v>
      </c>
      <c r="B1124">
        <v>-1.40450021949037</v>
      </c>
      <c r="C1124" s="1" t="s">
        <v>31761</v>
      </c>
      <c r="D1124" t="s">
        <v>132</v>
      </c>
    </row>
    <row r="1125" spans="1:4" x14ac:dyDescent="0.15">
      <c r="A1125" t="s">
        <v>31762</v>
      </c>
      <c r="B1125">
        <v>-1.40456203339462</v>
      </c>
      <c r="C1125" s="1" t="s">
        <v>31763</v>
      </c>
      <c r="D1125" t="s">
        <v>132</v>
      </c>
    </row>
    <row r="1126" spans="1:4" x14ac:dyDescent="0.15">
      <c r="A1126" t="s">
        <v>1292</v>
      </c>
      <c r="B1126">
        <v>-1.40523404589932</v>
      </c>
      <c r="C1126" s="1" t="s">
        <v>31764</v>
      </c>
      <c r="D1126" t="s">
        <v>132</v>
      </c>
    </row>
    <row r="1127" spans="1:4" x14ac:dyDescent="0.15">
      <c r="A1127" t="s">
        <v>9845</v>
      </c>
      <c r="B1127">
        <v>-1.40590422002893</v>
      </c>
      <c r="C1127" s="1" t="s">
        <v>31765</v>
      </c>
      <c r="D1127" t="s">
        <v>132</v>
      </c>
    </row>
    <row r="1128" spans="1:4" x14ac:dyDescent="0.15">
      <c r="A1128" t="s">
        <v>31766</v>
      </c>
      <c r="B1128">
        <v>-1.40792744714116</v>
      </c>
      <c r="C1128" s="1" t="s">
        <v>31767</v>
      </c>
      <c r="D1128" t="s">
        <v>132</v>
      </c>
    </row>
    <row r="1129" spans="1:4" x14ac:dyDescent="0.15">
      <c r="A1129" t="s">
        <v>7140</v>
      </c>
      <c r="B1129">
        <v>-1.4096465891797501</v>
      </c>
      <c r="C1129" s="1" t="s">
        <v>31768</v>
      </c>
      <c r="D1129" t="s">
        <v>132</v>
      </c>
    </row>
    <row r="1130" spans="1:4" x14ac:dyDescent="0.15">
      <c r="A1130" t="s">
        <v>12474</v>
      </c>
      <c r="B1130">
        <v>-1.4096673200974601</v>
      </c>
      <c r="C1130" s="1" t="s">
        <v>31769</v>
      </c>
      <c r="D1130" t="s">
        <v>132</v>
      </c>
    </row>
    <row r="1131" spans="1:4" x14ac:dyDescent="0.15">
      <c r="A1131" t="s">
        <v>8946</v>
      </c>
      <c r="B1131">
        <v>-1.4113499550866699</v>
      </c>
      <c r="C1131" s="1" t="s">
        <v>31770</v>
      </c>
      <c r="D1131" t="s">
        <v>132</v>
      </c>
    </row>
    <row r="1132" spans="1:4" x14ac:dyDescent="0.15">
      <c r="A1132" t="s">
        <v>1599</v>
      </c>
      <c r="B1132">
        <v>-1.4124766346429201</v>
      </c>
      <c r="C1132" s="1" t="s">
        <v>31771</v>
      </c>
      <c r="D1132" t="s">
        <v>132</v>
      </c>
    </row>
    <row r="1133" spans="1:4" x14ac:dyDescent="0.15">
      <c r="A1133" t="s">
        <v>23973</v>
      </c>
      <c r="B1133">
        <v>-1.4124915551956101</v>
      </c>
      <c r="C1133" s="1" t="s">
        <v>31772</v>
      </c>
      <c r="D1133" t="s">
        <v>132</v>
      </c>
    </row>
    <row r="1134" spans="1:4" x14ac:dyDescent="0.15">
      <c r="A1134" t="s">
        <v>6637</v>
      </c>
      <c r="B1134">
        <v>-1.41305019184037</v>
      </c>
      <c r="C1134" s="1" t="s">
        <v>31773</v>
      </c>
      <c r="D1134" t="s">
        <v>132</v>
      </c>
    </row>
    <row r="1135" spans="1:4" x14ac:dyDescent="0.15">
      <c r="A1135" t="s">
        <v>7176</v>
      </c>
      <c r="B1135">
        <v>-1.4133568153825</v>
      </c>
      <c r="C1135" s="1" t="s">
        <v>31774</v>
      </c>
      <c r="D1135" t="s">
        <v>132</v>
      </c>
    </row>
    <row r="1136" spans="1:4" x14ac:dyDescent="0.15">
      <c r="A1136" t="s">
        <v>31775</v>
      </c>
      <c r="B1136">
        <v>-1.4139697776436699</v>
      </c>
      <c r="C1136" s="1" t="s">
        <v>31776</v>
      </c>
      <c r="D1136" t="s">
        <v>132</v>
      </c>
    </row>
    <row r="1137" spans="1:4" x14ac:dyDescent="0.15">
      <c r="A1137" t="s">
        <v>395</v>
      </c>
      <c r="B1137">
        <v>-1.41659976452133</v>
      </c>
      <c r="C1137" s="1" t="s">
        <v>31777</v>
      </c>
      <c r="D1137" t="s">
        <v>132</v>
      </c>
    </row>
    <row r="1138" spans="1:4" x14ac:dyDescent="0.15">
      <c r="A1138" t="s">
        <v>25671</v>
      </c>
      <c r="B1138">
        <v>-1.4168778946437599</v>
      </c>
      <c r="C1138" s="1" t="s">
        <v>31778</v>
      </c>
      <c r="D1138" t="s">
        <v>132</v>
      </c>
    </row>
    <row r="1139" spans="1:4" x14ac:dyDescent="0.15">
      <c r="A1139" t="s">
        <v>12647</v>
      </c>
      <c r="B1139">
        <v>-1.4171188009396201</v>
      </c>
      <c r="C1139" s="1" t="s">
        <v>31779</v>
      </c>
      <c r="D1139" t="s">
        <v>132</v>
      </c>
    </row>
    <row r="1140" spans="1:4" x14ac:dyDescent="0.15">
      <c r="A1140" t="s">
        <v>1537</v>
      </c>
      <c r="B1140">
        <v>-1.4178347156294899</v>
      </c>
      <c r="C1140" s="1" t="s">
        <v>31780</v>
      </c>
      <c r="D1140" t="s">
        <v>132</v>
      </c>
    </row>
    <row r="1141" spans="1:4" x14ac:dyDescent="0.15">
      <c r="A1141" t="s">
        <v>31781</v>
      </c>
      <c r="B1141">
        <v>-1.4180224656865701</v>
      </c>
      <c r="C1141" s="1" t="s">
        <v>31782</v>
      </c>
      <c r="D1141" t="s">
        <v>132</v>
      </c>
    </row>
    <row r="1142" spans="1:4" x14ac:dyDescent="0.15">
      <c r="A1142" t="s">
        <v>31783</v>
      </c>
      <c r="B1142">
        <v>-1.41828879350074</v>
      </c>
      <c r="C1142" s="1" t="s">
        <v>31784</v>
      </c>
      <c r="D1142" t="s">
        <v>132</v>
      </c>
    </row>
    <row r="1143" spans="1:4" x14ac:dyDescent="0.15">
      <c r="A1143" t="s">
        <v>31785</v>
      </c>
      <c r="B1143">
        <v>-1.41974190642904</v>
      </c>
      <c r="C1143" s="1" t="s">
        <v>31786</v>
      </c>
      <c r="D1143" t="s">
        <v>132</v>
      </c>
    </row>
    <row r="1144" spans="1:4" x14ac:dyDescent="0.15">
      <c r="A1144" t="s">
        <v>31787</v>
      </c>
      <c r="B1144">
        <v>-1.4207247712422499</v>
      </c>
      <c r="C1144" s="1" t="s">
        <v>31788</v>
      </c>
      <c r="D1144" t="s">
        <v>132</v>
      </c>
    </row>
    <row r="1145" spans="1:4" x14ac:dyDescent="0.15">
      <c r="A1145" t="s">
        <v>27547</v>
      </c>
      <c r="B1145">
        <v>-1.42208145218088</v>
      </c>
      <c r="C1145" s="1" t="s">
        <v>31789</v>
      </c>
      <c r="D1145" t="s">
        <v>132</v>
      </c>
    </row>
    <row r="1146" spans="1:4" x14ac:dyDescent="0.15">
      <c r="A1146" t="s">
        <v>2513</v>
      </c>
      <c r="B1146">
        <v>-1.42252006538037</v>
      </c>
      <c r="C1146" s="1" t="s">
        <v>31790</v>
      </c>
      <c r="D1146" t="s">
        <v>132</v>
      </c>
    </row>
    <row r="1147" spans="1:4" x14ac:dyDescent="0.15">
      <c r="A1147" t="s">
        <v>3215</v>
      </c>
      <c r="B1147">
        <v>-1.4231668352816</v>
      </c>
      <c r="C1147" s="1" t="s">
        <v>31791</v>
      </c>
      <c r="D1147" t="s">
        <v>132</v>
      </c>
    </row>
    <row r="1148" spans="1:4" x14ac:dyDescent="0.15">
      <c r="A1148" t="s">
        <v>31792</v>
      </c>
      <c r="B1148">
        <v>-1.42561260665123</v>
      </c>
      <c r="C1148" s="1" t="s">
        <v>31793</v>
      </c>
      <c r="D1148" t="s">
        <v>132</v>
      </c>
    </row>
    <row r="1149" spans="1:4" x14ac:dyDescent="0.15">
      <c r="A1149" t="s">
        <v>6679</v>
      </c>
      <c r="B1149">
        <v>-1.4263946066967499</v>
      </c>
      <c r="C1149" s="1" t="s">
        <v>31794</v>
      </c>
      <c r="D1149" t="s">
        <v>132</v>
      </c>
    </row>
    <row r="1150" spans="1:4" x14ac:dyDescent="0.15">
      <c r="A1150" t="s">
        <v>12803</v>
      </c>
      <c r="B1150">
        <v>-1.4269357098417501</v>
      </c>
      <c r="C1150" s="1" t="s">
        <v>31795</v>
      </c>
      <c r="D1150" t="s">
        <v>132</v>
      </c>
    </row>
    <row r="1151" spans="1:4" x14ac:dyDescent="0.15">
      <c r="A1151" t="s">
        <v>11450</v>
      </c>
      <c r="B1151">
        <v>-1.42697081406542</v>
      </c>
      <c r="C1151" s="1" t="s">
        <v>31796</v>
      </c>
      <c r="D1151" t="s">
        <v>132</v>
      </c>
    </row>
    <row r="1152" spans="1:4" x14ac:dyDescent="0.15">
      <c r="A1152" t="s">
        <v>31797</v>
      </c>
      <c r="B1152">
        <v>-1.4275140658113601</v>
      </c>
      <c r="C1152" s="1" t="s">
        <v>31798</v>
      </c>
      <c r="D1152" t="s">
        <v>132</v>
      </c>
    </row>
    <row r="1153" spans="1:4" x14ac:dyDescent="0.15">
      <c r="A1153" t="s">
        <v>223</v>
      </c>
      <c r="B1153">
        <v>-1.4324911575163</v>
      </c>
      <c r="C1153" s="1" t="s">
        <v>31799</v>
      </c>
      <c r="D1153" t="s">
        <v>132</v>
      </c>
    </row>
    <row r="1154" spans="1:4" x14ac:dyDescent="0.15">
      <c r="A1154" t="s">
        <v>5385</v>
      </c>
      <c r="B1154">
        <v>-1.4329428088809899</v>
      </c>
      <c r="C1154" s="1" t="s">
        <v>31800</v>
      </c>
      <c r="D1154" t="s">
        <v>132</v>
      </c>
    </row>
    <row r="1155" spans="1:4" x14ac:dyDescent="0.15">
      <c r="A1155" t="s">
        <v>18741</v>
      </c>
      <c r="B1155">
        <v>-1.4333506556228901</v>
      </c>
      <c r="C1155" s="1" t="s">
        <v>31801</v>
      </c>
      <c r="D1155" t="s">
        <v>132</v>
      </c>
    </row>
    <row r="1156" spans="1:4" x14ac:dyDescent="0.15">
      <c r="A1156" t="s">
        <v>1857</v>
      </c>
      <c r="B1156">
        <v>-1.43419993794148</v>
      </c>
      <c r="C1156" s="1" t="s">
        <v>31802</v>
      </c>
      <c r="D1156" t="s">
        <v>132</v>
      </c>
    </row>
    <row r="1157" spans="1:4" x14ac:dyDescent="0.15">
      <c r="A1157" t="s">
        <v>10860</v>
      </c>
      <c r="B1157">
        <v>-1.43510755875796</v>
      </c>
      <c r="C1157" s="1" t="s">
        <v>31803</v>
      </c>
      <c r="D1157" t="s">
        <v>132</v>
      </c>
    </row>
    <row r="1158" spans="1:4" x14ac:dyDescent="0.15">
      <c r="A1158" t="s">
        <v>17554</v>
      </c>
      <c r="B1158">
        <v>-1.4361667483390299</v>
      </c>
      <c r="C1158" s="1" t="s">
        <v>31804</v>
      </c>
      <c r="D1158" t="s">
        <v>132</v>
      </c>
    </row>
    <row r="1159" spans="1:4" x14ac:dyDescent="0.15">
      <c r="A1159" t="s">
        <v>31805</v>
      </c>
      <c r="B1159">
        <v>-1.43688454362134</v>
      </c>
      <c r="C1159" s="1" t="s">
        <v>31806</v>
      </c>
      <c r="D1159" t="s">
        <v>132</v>
      </c>
    </row>
    <row r="1160" spans="1:4" x14ac:dyDescent="0.15">
      <c r="A1160" t="s">
        <v>620</v>
      </c>
      <c r="B1160">
        <v>-1.4389493079623099</v>
      </c>
      <c r="C1160" s="1" t="s">
        <v>31807</v>
      </c>
      <c r="D1160" t="s">
        <v>132</v>
      </c>
    </row>
    <row r="1161" spans="1:4" x14ac:dyDescent="0.15">
      <c r="A1161" t="s">
        <v>28286</v>
      </c>
      <c r="B1161">
        <v>-1.4454875784308501</v>
      </c>
      <c r="C1161" s="1" t="s">
        <v>31808</v>
      </c>
      <c r="D1161" t="s">
        <v>132</v>
      </c>
    </row>
    <row r="1162" spans="1:4" x14ac:dyDescent="0.15">
      <c r="A1162" t="s">
        <v>6459</v>
      </c>
      <c r="B1162">
        <v>-1.44599522041465</v>
      </c>
      <c r="C1162" s="1" t="s">
        <v>31809</v>
      </c>
      <c r="D1162" t="s">
        <v>132</v>
      </c>
    </row>
    <row r="1163" spans="1:4" x14ac:dyDescent="0.15">
      <c r="A1163" t="s">
        <v>3821</v>
      </c>
      <c r="B1163">
        <v>-1.4464357942810699</v>
      </c>
      <c r="C1163" s="1" t="s">
        <v>31810</v>
      </c>
      <c r="D1163" t="s">
        <v>132</v>
      </c>
    </row>
    <row r="1164" spans="1:4" x14ac:dyDescent="0.15">
      <c r="A1164" t="s">
        <v>5585</v>
      </c>
      <c r="B1164">
        <v>-1.44699526015113</v>
      </c>
      <c r="C1164" s="1" t="s">
        <v>31811</v>
      </c>
      <c r="D1164" t="s">
        <v>132</v>
      </c>
    </row>
    <row r="1165" spans="1:4" x14ac:dyDescent="0.15">
      <c r="A1165" t="s">
        <v>31812</v>
      </c>
      <c r="B1165">
        <v>-1.44772527808922</v>
      </c>
      <c r="C1165" s="1" t="s">
        <v>31813</v>
      </c>
      <c r="D1165" t="s">
        <v>132</v>
      </c>
    </row>
    <row r="1166" spans="1:4" x14ac:dyDescent="0.15">
      <c r="A1166" t="s">
        <v>8094</v>
      </c>
      <c r="B1166">
        <v>-1.44774653908747</v>
      </c>
      <c r="C1166" s="1" t="s">
        <v>31814</v>
      </c>
      <c r="D1166" t="s">
        <v>132</v>
      </c>
    </row>
    <row r="1167" spans="1:4" x14ac:dyDescent="0.15">
      <c r="A1167" t="s">
        <v>3021</v>
      </c>
      <c r="B1167">
        <v>-1.44819141862444</v>
      </c>
      <c r="C1167" s="1" t="s">
        <v>31815</v>
      </c>
      <c r="D1167" t="s">
        <v>132</v>
      </c>
    </row>
    <row r="1168" spans="1:4" x14ac:dyDescent="0.15">
      <c r="A1168" t="s">
        <v>2429</v>
      </c>
      <c r="B1168">
        <v>-1.4545041720662899</v>
      </c>
      <c r="C1168" s="1" t="s">
        <v>31816</v>
      </c>
      <c r="D1168" t="s">
        <v>132</v>
      </c>
    </row>
    <row r="1169" spans="1:4" x14ac:dyDescent="0.15">
      <c r="A1169" t="s">
        <v>10729</v>
      </c>
      <c r="B1169">
        <v>-1.4550215163793301</v>
      </c>
      <c r="C1169" s="1" t="s">
        <v>31817</v>
      </c>
      <c r="D1169" t="s">
        <v>132</v>
      </c>
    </row>
    <row r="1170" spans="1:4" x14ac:dyDescent="0.15">
      <c r="A1170" t="s">
        <v>15296</v>
      </c>
      <c r="B1170">
        <v>-1.45543865600649</v>
      </c>
      <c r="C1170" s="1" t="s">
        <v>31818</v>
      </c>
      <c r="D1170" t="s">
        <v>132</v>
      </c>
    </row>
    <row r="1171" spans="1:4" x14ac:dyDescent="0.15">
      <c r="A1171" t="s">
        <v>19357</v>
      </c>
      <c r="B1171">
        <v>-1.4563323001028801</v>
      </c>
      <c r="C1171" s="1" t="s">
        <v>31819</v>
      </c>
      <c r="D1171" t="s">
        <v>132</v>
      </c>
    </row>
    <row r="1172" spans="1:4" x14ac:dyDescent="0.15">
      <c r="A1172" t="s">
        <v>3334</v>
      </c>
      <c r="B1172">
        <v>-1.45649583111947</v>
      </c>
      <c r="C1172" s="1" t="s">
        <v>31820</v>
      </c>
      <c r="D1172" t="s">
        <v>132</v>
      </c>
    </row>
    <row r="1173" spans="1:4" x14ac:dyDescent="0.15">
      <c r="A1173" t="s">
        <v>17840</v>
      </c>
      <c r="B1173">
        <v>-1.45696837863864</v>
      </c>
      <c r="C1173" s="1" t="s">
        <v>31821</v>
      </c>
      <c r="D1173" t="s">
        <v>132</v>
      </c>
    </row>
    <row r="1174" spans="1:4" x14ac:dyDescent="0.15">
      <c r="A1174" t="s">
        <v>2588</v>
      </c>
      <c r="B1174">
        <v>-1.45916520622135</v>
      </c>
      <c r="C1174" s="1" t="s">
        <v>31822</v>
      </c>
      <c r="D1174" t="s">
        <v>132</v>
      </c>
    </row>
    <row r="1175" spans="1:4" x14ac:dyDescent="0.15">
      <c r="A1175" t="s">
        <v>31823</v>
      </c>
      <c r="B1175">
        <v>-1.4592254606350801</v>
      </c>
      <c r="C1175" s="1" t="s">
        <v>31824</v>
      </c>
      <c r="D1175" t="s">
        <v>132</v>
      </c>
    </row>
    <row r="1176" spans="1:4" x14ac:dyDescent="0.15">
      <c r="A1176" t="s">
        <v>31825</v>
      </c>
      <c r="B1176">
        <v>-1.45938225981408</v>
      </c>
      <c r="C1176" s="1" t="s">
        <v>31826</v>
      </c>
      <c r="D1176" t="s">
        <v>132</v>
      </c>
    </row>
    <row r="1177" spans="1:4" x14ac:dyDescent="0.15">
      <c r="A1177" t="s">
        <v>11967</v>
      </c>
      <c r="B1177">
        <v>-1.45963985534598</v>
      </c>
      <c r="C1177" s="1" t="s">
        <v>31827</v>
      </c>
      <c r="D1177" t="s">
        <v>132</v>
      </c>
    </row>
    <row r="1178" spans="1:4" x14ac:dyDescent="0.15">
      <c r="A1178" t="s">
        <v>4561</v>
      </c>
      <c r="B1178">
        <v>-1.46062583019403</v>
      </c>
      <c r="C1178" s="1" t="s">
        <v>31828</v>
      </c>
      <c r="D1178" t="s">
        <v>132</v>
      </c>
    </row>
    <row r="1179" spans="1:4" x14ac:dyDescent="0.15">
      <c r="A1179" t="s">
        <v>695</v>
      </c>
      <c r="B1179">
        <v>-1.46100760995023</v>
      </c>
      <c r="C1179" s="1" t="s">
        <v>31829</v>
      </c>
      <c r="D1179" t="s">
        <v>132</v>
      </c>
    </row>
    <row r="1180" spans="1:4" x14ac:dyDescent="0.15">
      <c r="A1180" t="s">
        <v>3818</v>
      </c>
      <c r="B1180">
        <v>-1.46311289375307</v>
      </c>
      <c r="C1180" s="1" t="s">
        <v>31830</v>
      </c>
      <c r="D1180" t="s">
        <v>132</v>
      </c>
    </row>
    <row r="1181" spans="1:4" x14ac:dyDescent="0.15">
      <c r="A1181" t="s">
        <v>29441</v>
      </c>
      <c r="B1181">
        <v>-1.4661483708026799</v>
      </c>
      <c r="C1181" s="1" t="s">
        <v>31831</v>
      </c>
      <c r="D1181" t="s">
        <v>132</v>
      </c>
    </row>
    <row r="1182" spans="1:4" x14ac:dyDescent="0.15">
      <c r="A1182" t="s">
        <v>15721</v>
      </c>
      <c r="B1182">
        <v>-1.46619425795386</v>
      </c>
      <c r="C1182" s="1" t="s">
        <v>31832</v>
      </c>
      <c r="D1182" t="s">
        <v>132</v>
      </c>
    </row>
    <row r="1183" spans="1:4" x14ac:dyDescent="0.15">
      <c r="A1183" t="s">
        <v>5905</v>
      </c>
      <c r="B1183">
        <v>-1.4667315382196799</v>
      </c>
      <c r="C1183" s="1" t="s">
        <v>31833</v>
      </c>
      <c r="D1183" t="s">
        <v>132</v>
      </c>
    </row>
    <row r="1184" spans="1:4" x14ac:dyDescent="0.15">
      <c r="A1184" t="s">
        <v>25562</v>
      </c>
      <c r="B1184">
        <v>-1.4668080323377299</v>
      </c>
      <c r="C1184" s="1" t="s">
        <v>31834</v>
      </c>
      <c r="D1184" t="s">
        <v>132</v>
      </c>
    </row>
    <row r="1185" spans="1:4" x14ac:dyDescent="0.15">
      <c r="A1185" t="s">
        <v>9348</v>
      </c>
      <c r="B1185">
        <v>-1.4676169692002601</v>
      </c>
      <c r="C1185" s="1" t="s">
        <v>31835</v>
      </c>
      <c r="D1185" t="s">
        <v>132</v>
      </c>
    </row>
    <row r="1186" spans="1:4" x14ac:dyDescent="0.15">
      <c r="A1186" t="s">
        <v>23172</v>
      </c>
      <c r="B1186">
        <v>-1.4680866148895499</v>
      </c>
      <c r="C1186" s="1" t="s">
        <v>31836</v>
      </c>
      <c r="D1186" t="s">
        <v>132</v>
      </c>
    </row>
    <row r="1187" spans="1:4" x14ac:dyDescent="0.15">
      <c r="A1187" t="s">
        <v>4033</v>
      </c>
      <c r="B1187">
        <v>-1.46840674918994</v>
      </c>
      <c r="C1187" s="1" t="s">
        <v>31837</v>
      </c>
      <c r="D1187" t="s">
        <v>132</v>
      </c>
    </row>
    <row r="1188" spans="1:4" x14ac:dyDescent="0.15">
      <c r="A1188" t="s">
        <v>3526</v>
      </c>
      <c r="B1188">
        <v>-1.46971881813784</v>
      </c>
      <c r="C1188" s="1" t="s">
        <v>31838</v>
      </c>
      <c r="D1188" t="s">
        <v>132</v>
      </c>
    </row>
    <row r="1189" spans="1:4" x14ac:dyDescent="0.15">
      <c r="A1189" t="s">
        <v>24157</v>
      </c>
      <c r="B1189">
        <v>-1.4698170545276401</v>
      </c>
      <c r="C1189" s="1" t="s">
        <v>31839</v>
      </c>
      <c r="D1189" t="s">
        <v>132</v>
      </c>
    </row>
    <row r="1190" spans="1:4" x14ac:dyDescent="0.15">
      <c r="A1190" t="s">
        <v>11944</v>
      </c>
      <c r="B1190">
        <v>-1.4708291107610501</v>
      </c>
      <c r="C1190" s="1" t="s">
        <v>31840</v>
      </c>
      <c r="D1190" t="s">
        <v>132</v>
      </c>
    </row>
    <row r="1191" spans="1:4" x14ac:dyDescent="0.15">
      <c r="A1191" t="s">
        <v>26103</v>
      </c>
      <c r="B1191">
        <v>-1.4765495793360801</v>
      </c>
      <c r="C1191" s="1" t="s">
        <v>31841</v>
      </c>
      <c r="D1191" t="s">
        <v>132</v>
      </c>
    </row>
    <row r="1192" spans="1:4" x14ac:dyDescent="0.15">
      <c r="A1192" t="s">
        <v>13044</v>
      </c>
      <c r="B1192">
        <v>-1.4794300806307701</v>
      </c>
      <c r="C1192" s="1" t="s">
        <v>31842</v>
      </c>
      <c r="D1192" t="s">
        <v>132</v>
      </c>
    </row>
    <row r="1193" spans="1:4" x14ac:dyDescent="0.15">
      <c r="A1193" t="s">
        <v>31843</v>
      </c>
      <c r="B1193">
        <v>-1.4795967008992399</v>
      </c>
      <c r="C1193" s="1" t="s">
        <v>31844</v>
      </c>
      <c r="D1193" t="s">
        <v>132</v>
      </c>
    </row>
    <row r="1194" spans="1:4" x14ac:dyDescent="0.15">
      <c r="A1194" t="s">
        <v>31845</v>
      </c>
      <c r="B1194">
        <v>-1.47993510287986</v>
      </c>
      <c r="C1194" s="1" t="s">
        <v>31846</v>
      </c>
      <c r="D1194" t="s">
        <v>132</v>
      </c>
    </row>
    <row r="1195" spans="1:4" x14ac:dyDescent="0.15">
      <c r="A1195" t="s">
        <v>16126</v>
      </c>
      <c r="B1195">
        <v>-1.4818764442271399</v>
      </c>
      <c r="C1195" s="1" t="s">
        <v>31847</v>
      </c>
      <c r="D1195" t="s">
        <v>132</v>
      </c>
    </row>
    <row r="1196" spans="1:4" x14ac:dyDescent="0.15">
      <c r="A1196" t="s">
        <v>27780</v>
      </c>
      <c r="B1196">
        <v>-1.4829743879233499</v>
      </c>
      <c r="C1196" s="1" t="s">
        <v>31848</v>
      </c>
      <c r="D1196" t="s">
        <v>132</v>
      </c>
    </row>
    <row r="1197" spans="1:4" x14ac:dyDescent="0.15">
      <c r="A1197" t="s">
        <v>19093</v>
      </c>
      <c r="B1197">
        <v>-1.4834024695439501</v>
      </c>
      <c r="C1197" s="1" t="s">
        <v>31849</v>
      </c>
      <c r="D1197" t="s">
        <v>132</v>
      </c>
    </row>
    <row r="1198" spans="1:4" x14ac:dyDescent="0.15">
      <c r="A1198" t="s">
        <v>31850</v>
      </c>
      <c r="B1198">
        <v>-1.4842166232834</v>
      </c>
      <c r="C1198" s="1" t="s">
        <v>31851</v>
      </c>
      <c r="D1198" t="s">
        <v>132</v>
      </c>
    </row>
    <row r="1199" spans="1:4" x14ac:dyDescent="0.15">
      <c r="A1199" t="s">
        <v>3815</v>
      </c>
      <c r="B1199">
        <v>-1.4847386666860101</v>
      </c>
      <c r="C1199" s="1" t="s">
        <v>31852</v>
      </c>
      <c r="D1199" t="s">
        <v>132</v>
      </c>
    </row>
    <row r="1200" spans="1:4" x14ac:dyDescent="0.15">
      <c r="A1200" t="s">
        <v>1160</v>
      </c>
      <c r="B1200">
        <v>-1.48619468579846</v>
      </c>
      <c r="C1200" s="1" t="s">
        <v>31853</v>
      </c>
      <c r="D1200" t="s">
        <v>132</v>
      </c>
    </row>
    <row r="1201" spans="1:4" x14ac:dyDescent="0.15">
      <c r="A1201" t="s">
        <v>31854</v>
      </c>
      <c r="B1201">
        <v>-1.48899458063225</v>
      </c>
      <c r="C1201" s="1" t="s">
        <v>31855</v>
      </c>
      <c r="D1201" t="s">
        <v>132</v>
      </c>
    </row>
    <row r="1202" spans="1:4" x14ac:dyDescent="0.15">
      <c r="A1202" t="s">
        <v>10126</v>
      </c>
      <c r="B1202">
        <v>-1.49081826704981</v>
      </c>
      <c r="C1202" s="1" t="s">
        <v>31856</v>
      </c>
      <c r="D1202" t="s">
        <v>132</v>
      </c>
    </row>
    <row r="1203" spans="1:4" x14ac:dyDescent="0.15">
      <c r="A1203" t="s">
        <v>31857</v>
      </c>
      <c r="B1203">
        <v>-1.4913399118347499</v>
      </c>
      <c r="C1203" s="1" t="s">
        <v>31858</v>
      </c>
      <c r="D1203" t="s">
        <v>132</v>
      </c>
    </row>
    <row r="1204" spans="1:4" x14ac:dyDescent="0.15">
      <c r="A1204" t="s">
        <v>22458</v>
      </c>
      <c r="B1204">
        <v>-1.4915475774338101</v>
      </c>
      <c r="C1204" s="1" t="s">
        <v>31859</v>
      </c>
      <c r="D1204" t="s">
        <v>132</v>
      </c>
    </row>
    <row r="1205" spans="1:4" x14ac:dyDescent="0.15">
      <c r="A1205" t="s">
        <v>7012</v>
      </c>
      <c r="B1205">
        <v>-1.4946864800713799</v>
      </c>
      <c r="C1205" s="1" t="s">
        <v>31860</v>
      </c>
      <c r="D1205" t="s">
        <v>132</v>
      </c>
    </row>
    <row r="1206" spans="1:4" x14ac:dyDescent="0.15">
      <c r="A1206" t="s">
        <v>689</v>
      </c>
      <c r="B1206">
        <v>-1.49491799628432</v>
      </c>
      <c r="C1206" s="1" t="s">
        <v>31861</v>
      </c>
      <c r="D1206" t="s">
        <v>132</v>
      </c>
    </row>
    <row r="1207" spans="1:4" x14ac:dyDescent="0.15">
      <c r="A1207" t="s">
        <v>31862</v>
      </c>
      <c r="B1207">
        <v>-1.4964755515975401</v>
      </c>
      <c r="C1207" s="1" t="s">
        <v>31863</v>
      </c>
      <c r="D1207" t="s">
        <v>132</v>
      </c>
    </row>
    <row r="1208" spans="1:4" x14ac:dyDescent="0.15">
      <c r="A1208" t="s">
        <v>2028</v>
      </c>
      <c r="B1208">
        <v>-1.4967407754794599</v>
      </c>
      <c r="C1208" s="1" t="s">
        <v>31864</v>
      </c>
      <c r="D1208" t="s">
        <v>132</v>
      </c>
    </row>
    <row r="1209" spans="1:4" x14ac:dyDescent="0.15">
      <c r="A1209" t="s">
        <v>6667</v>
      </c>
      <c r="B1209">
        <v>-1.4979149265490801</v>
      </c>
      <c r="C1209" s="1" t="s">
        <v>31865</v>
      </c>
      <c r="D1209" t="s">
        <v>132</v>
      </c>
    </row>
    <row r="1210" spans="1:4" x14ac:dyDescent="0.15">
      <c r="A1210" t="s">
        <v>6148</v>
      </c>
      <c r="B1210">
        <v>-1.4984037498143099</v>
      </c>
      <c r="C1210" s="1" t="s">
        <v>31866</v>
      </c>
      <c r="D1210" t="s">
        <v>132</v>
      </c>
    </row>
    <row r="1211" spans="1:4" x14ac:dyDescent="0.15">
      <c r="A1211" t="s">
        <v>26447</v>
      </c>
      <c r="B1211">
        <v>-1.4984076861970399</v>
      </c>
      <c r="C1211" s="1" t="s">
        <v>31867</v>
      </c>
      <c r="D1211" t="s">
        <v>132</v>
      </c>
    </row>
    <row r="1212" spans="1:4" x14ac:dyDescent="0.15">
      <c r="A1212" t="s">
        <v>23828</v>
      </c>
      <c r="B1212">
        <v>-1.49924253643492</v>
      </c>
      <c r="C1212" s="1" t="s">
        <v>31868</v>
      </c>
      <c r="D1212" t="s">
        <v>132</v>
      </c>
    </row>
    <row r="1213" spans="1:4" x14ac:dyDescent="0.15">
      <c r="A1213" t="s">
        <v>4012</v>
      </c>
      <c r="B1213">
        <v>-1.4992458073388399</v>
      </c>
      <c r="C1213" s="1" t="s">
        <v>31869</v>
      </c>
      <c r="D1213" t="s">
        <v>132</v>
      </c>
    </row>
    <row r="1214" spans="1:4" x14ac:dyDescent="0.15">
      <c r="A1214" t="s">
        <v>8761</v>
      </c>
      <c r="B1214">
        <v>-1.50149010726028</v>
      </c>
      <c r="C1214" s="1" t="s">
        <v>31870</v>
      </c>
      <c r="D1214" t="s">
        <v>132</v>
      </c>
    </row>
    <row r="1215" spans="1:4" x14ac:dyDescent="0.15">
      <c r="A1215" t="s">
        <v>11403</v>
      </c>
      <c r="B1215">
        <v>-1.5025279998169501</v>
      </c>
      <c r="C1215" s="1" t="s">
        <v>31871</v>
      </c>
      <c r="D1215" t="s">
        <v>132</v>
      </c>
    </row>
    <row r="1216" spans="1:4" x14ac:dyDescent="0.15">
      <c r="A1216" t="s">
        <v>28928</v>
      </c>
      <c r="B1216">
        <v>-1.5041357462368701</v>
      </c>
      <c r="C1216" s="1" t="s">
        <v>31872</v>
      </c>
      <c r="D1216" t="s">
        <v>132</v>
      </c>
    </row>
    <row r="1217" spans="1:4" x14ac:dyDescent="0.15">
      <c r="A1217" t="s">
        <v>7610</v>
      </c>
      <c r="B1217">
        <v>-1.50610212522161</v>
      </c>
      <c r="C1217" s="1" t="s">
        <v>31873</v>
      </c>
      <c r="D1217" t="s">
        <v>132</v>
      </c>
    </row>
    <row r="1218" spans="1:4" x14ac:dyDescent="0.15">
      <c r="A1218" t="s">
        <v>3400</v>
      </c>
      <c r="B1218">
        <v>-1.5070098882765</v>
      </c>
      <c r="C1218" s="1" t="s">
        <v>31874</v>
      </c>
      <c r="D1218" t="s">
        <v>132</v>
      </c>
    </row>
    <row r="1219" spans="1:4" x14ac:dyDescent="0.15">
      <c r="A1219" t="s">
        <v>23671</v>
      </c>
      <c r="B1219">
        <v>-1.5075885168023</v>
      </c>
      <c r="C1219" s="1" t="s">
        <v>31875</v>
      </c>
      <c r="D1219" t="s">
        <v>132</v>
      </c>
    </row>
    <row r="1220" spans="1:4" x14ac:dyDescent="0.15">
      <c r="A1220" t="s">
        <v>6970</v>
      </c>
      <c r="B1220">
        <v>-1.5085462227740301</v>
      </c>
      <c r="C1220" s="1" t="s">
        <v>31876</v>
      </c>
      <c r="D1220" t="s">
        <v>132</v>
      </c>
    </row>
    <row r="1221" spans="1:4" x14ac:dyDescent="0.15">
      <c r="A1221" t="s">
        <v>12058</v>
      </c>
      <c r="B1221">
        <v>-1.5092090971332699</v>
      </c>
      <c r="C1221" s="1" t="s">
        <v>31877</v>
      </c>
      <c r="D1221" t="s">
        <v>132</v>
      </c>
    </row>
    <row r="1222" spans="1:4" x14ac:dyDescent="0.15">
      <c r="A1222" t="s">
        <v>27556</v>
      </c>
      <c r="B1222">
        <v>-1.5096805561572499</v>
      </c>
      <c r="C1222" s="1" t="s">
        <v>31878</v>
      </c>
      <c r="D1222" t="s">
        <v>132</v>
      </c>
    </row>
    <row r="1223" spans="1:4" x14ac:dyDescent="0.15">
      <c r="A1223" t="s">
        <v>18591</v>
      </c>
      <c r="B1223">
        <v>-1.5107544030423401</v>
      </c>
      <c r="C1223" s="1" t="s">
        <v>31879</v>
      </c>
      <c r="D1223" t="s">
        <v>132</v>
      </c>
    </row>
    <row r="1224" spans="1:4" x14ac:dyDescent="0.15">
      <c r="A1224" t="s">
        <v>31880</v>
      </c>
      <c r="B1224">
        <v>-1.5109509004194399</v>
      </c>
      <c r="C1224" s="1" t="s">
        <v>31881</v>
      </c>
      <c r="D1224" t="s">
        <v>132</v>
      </c>
    </row>
    <row r="1225" spans="1:4" x14ac:dyDescent="0.15">
      <c r="A1225" t="s">
        <v>16639</v>
      </c>
      <c r="B1225">
        <v>-1.5113190968355199</v>
      </c>
      <c r="C1225" s="1" t="s">
        <v>31882</v>
      </c>
      <c r="D1225" t="s">
        <v>132</v>
      </c>
    </row>
    <row r="1226" spans="1:4" x14ac:dyDescent="0.15">
      <c r="A1226" t="s">
        <v>5989</v>
      </c>
      <c r="B1226">
        <v>-1.5135239142618699</v>
      </c>
      <c r="C1226" s="1" t="s">
        <v>31883</v>
      </c>
      <c r="D1226" t="s">
        <v>132</v>
      </c>
    </row>
    <row r="1227" spans="1:4" x14ac:dyDescent="0.15">
      <c r="A1227" t="s">
        <v>24538</v>
      </c>
      <c r="B1227">
        <v>-1.5151532676203101</v>
      </c>
      <c r="C1227" s="1" t="s">
        <v>31884</v>
      </c>
      <c r="D1227" t="s">
        <v>132</v>
      </c>
    </row>
    <row r="1228" spans="1:4" x14ac:dyDescent="0.15">
      <c r="A1228" t="s">
        <v>31885</v>
      </c>
      <c r="B1228">
        <v>-1.5161248374812399</v>
      </c>
      <c r="C1228" s="1" t="s">
        <v>31886</v>
      </c>
      <c r="D1228" t="s">
        <v>132</v>
      </c>
    </row>
    <row r="1229" spans="1:4" x14ac:dyDescent="0.15">
      <c r="A1229" t="s">
        <v>31887</v>
      </c>
      <c r="B1229">
        <v>-1.51790628161049</v>
      </c>
      <c r="C1229" s="1" t="s">
        <v>31888</v>
      </c>
      <c r="D1229" t="s">
        <v>132</v>
      </c>
    </row>
    <row r="1230" spans="1:4" x14ac:dyDescent="0.15">
      <c r="A1230" t="s">
        <v>31889</v>
      </c>
      <c r="B1230">
        <v>-1.52261681271821</v>
      </c>
      <c r="C1230" s="1" t="s">
        <v>31890</v>
      </c>
      <c r="D1230" t="s">
        <v>132</v>
      </c>
    </row>
    <row r="1231" spans="1:4" x14ac:dyDescent="0.15">
      <c r="A1231" t="s">
        <v>2501</v>
      </c>
      <c r="B1231">
        <v>-1.52486384228612</v>
      </c>
      <c r="C1231" s="1" t="s">
        <v>31891</v>
      </c>
      <c r="D1231" t="s">
        <v>132</v>
      </c>
    </row>
    <row r="1232" spans="1:4" x14ac:dyDescent="0.15">
      <c r="A1232" t="s">
        <v>2885</v>
      </c>
      <c r="B1232">
        <v>-1.52519756293485</v>
      </c>
      <c r="C1232" s="1" t="s">
        <v>31892</v>
      </c>
      <c r="D1232" t="s">
        <v>132</v>
      </c>
    </row>
    <row r="1233" spans="1:4" x14ac:dyDescent="0.15">
      <c r="A1233" t="s">
        <v>773</v>
      </c>
      <c r="B1233">
        <v>-1.52741540941868</v>
      </c>
      <c r="C1233" s="1" t="s">
        <v>31893</v>
      </c>
      <c r="D1233" t="s">
        <v>132</v>
      </c>
    </row>
    <row r="1234" spans="1:4" x14ac:dyDescent="0.15">
      <c r="A1234" t="s">
        <v>4597</v>
      </c>
      <c r="B1234">
        <v>-1.5275035442560301</v>
      </c>
      <c r="C1234" s="1" t="s">
        <v>31894</v>
      </c>
      <c r="D1234" t="s">
        <v>132</v>
      </c>
    </row>
    <row r="1235" spans="1:4" x14ac:dyDescent="0.15">
      <c r="A1235" t="s">
        <v>9887</v>
      </c>
      <c r="B1235">
        <v>-1.5279278528192699</v>
      </c>
      <c r="C1235" s="1" t="s">
        <v>31895</v>
      </c>
      <c r="D1235" t="s">
        <v>132</v>
      </c>
    </row>
    <row r="1236" spans="1:4" x14ac:dyDescent="0.15">
      <c r="A1236" t="s">
        <v>187</v>
      </c>
      <c r="B1236">
        <v>-1.5299761666631699</v>
      </c>
      <c r="C1236" s="1" t="s">
        <v>31896</v>
      </c>
      <c r="D1236" t="s">
        <v>132</v>
      </c>
    </row>
    <row r="1237" spans="1:4" x14ac:dyDescent="0.15">
      <c r="A1237" t="s">
        <v>7302</v>
      </c>
      <c r="B1237">
        <v>-1.53537412849387</v>
      </c>
      <c r="C1237" s="1" t="s">
        <v>31897</v>
      </c>
      <c r="D1237" t="s">
        <v>132</v>
      </c>
    </row>
    <row r="1238" spans="1:4" x14ac:dyDescent="0.15">
      <c r="A1238" t="s">
        <v>10362</v>
      </c>
      <c r="B1238">
        <v>-1.5368235234680001</v>
      </c>
      <c r="C1238" s="1" t="s">
        <v>31898</v>
      </c>
      <c r="D1238" t="s">
        <v>132</v>
      </c>
    </row>
    <row r="1239" spans="1:4" x14ac:dyDescent="0.15">
      <c r="A1239" t="s">
        <v>3710</v>
      </c>
      <c r="B1239">
        <v>-1.5374745430772701</v>
      </c>
      <c r="C1239" s="1" t="s">
        <v>31899</v>
      </c>
      <c r="D1239" t="s">
        <v>132</v>
      </c>
    </row>
    <row r="1240" spans="1:4" x14ac:dyDescent="0.15">
      <c r="A1240" t="s">
        <v>2408</v>
      </c>
      <c r="B1240">
        <v>-1.53767543539967</v>
      </c>
      <c r="C1240" s="1" t="s">
        <v>31900</v>
      </c>
      <c r="D1240" t="s">
        <v>132</v>
      </c>
    </row>
    <row r="1241" spans="1:4" x14ac:dyDescent="0.15">
      <c r="A1241" t="s">
        <v>25847</v>
      </c>
      <c r="B1241">
        <v>-1.53914660712524</v>
      </c>
      <c r="C1241" s="1" t="s">
        <v>31901</v>
      </c>
      <c r="D1241" t="s">
        <v>132</v>
      </c>
    </row>
    <row r="1242" spans="1:4" x14ac:dyDescent="0.15">
      <c r="A1242" t="s">
        <v>10801</v>
      </c>
      <c r="B1242">
        <v>-1.53946619314894</v>
      </c>
      <c r="C1242" s="1" t="s">
        <v>31902</v>
      </c>
      <c r="D1242" t="s">
        <v>132</v>
      </c>
    </row>
    <row r="1243" spans="1:4" x14ac:dyDescent="0.15">
      <c r="A1243" t="s">
        <v>31903</v>
      </c>
      <c r="B1243">
        <v>-1.5399572143781</v>
      </c>
      <c r="C1243" s="1" t="s">
        <v>31904</v>
      </c>
      <c r="D1243" t="s">
        <v>132</v>
      </c>
    </row>
    <row r="1244" spans="1:4" x14ac:dyDescent="0.15">
      <c r="A1244" t="s">
        <v>18895</v>
      </c>
      <c r="B1244">
        <v>-1.5434090420612201</v>
      </c>
      <c r="C1244" s="1" t="s">
        <v>31905</v>
      </c>
      <c r="D1244" t="s">
        <v>132</v>
      </c>
    </row>
    <row r="1245" spans="1:4" x14ac:dyDescent="0.15">
      <c r="A1245" t="s">
        <v>28430</v>
      </c>
      <c r="B1245">
        <v>-1.54431713592732</v>
      </c>
      <c r="C1245" s="1" t="s">
        <v>31906</v>
      </c>
      <c r="D1245" t="s">
        <v>132</v>
      </c>
    </row>
    <row r="1246" spans="1:4" x14ac:dyDescent="0.15">
      <c r="A1246" t="s">
        <v>1041</v>
      </c>
      <c r="B1246">
        <v>-1.5447772413526599</v>
      </c>
      <c r="C1246" s="1" t="s">
        <v>31907</v>
      </c>
      <c r="D1246" t="s">
        <v>132</v>
      </c>
    </row>
    <row r="1247" spans="1:4" x14ac:dyDescent="0.15">
      <c r="A1247" t="s">
        <v>31908</v>
      </c>
      <c r="B1247">
        <v>-1.54545390814087</v>
      </c>
      <c r="C1247" s="1" t="s">
        <v>31909</v>
      </c>
      <c r="D1247" t="s">
        <v>132</v>
      </c>
    </row>
    <row r="1248" spans="1:4" x14ac:dyDescent="0.15">
      <c r="A1248" t="s">
        <v>28180</v>
      </c>
      <c r="B1248">
        <v>-1.54566906656267</v>
      </c>
      <c r="C1248" s="1" t="s">
        <v>31910</v>
      </c>
      <c r="D1248" t="s">
        <v>132</v>
      </c>
    </row>
    <row r="1249" spans="1:4" x14ac:dyDescent="0.15">
      <c r="A1249" t="s">
        <v>4081</v>
      </c>
      <c r="B1249">
        <v>-1.5460493988564901</v>
      </c>
      <c r="C1249" s="1" t="s">
        <v>31911</v>
      </c>
      <c r="D1249" t="s">
        <v>132</v>
      </c>
    </row>
    <row r="1250" spans="1:4" x14ac:dyDescent="0.15">
      <c r="A1250" t="s">
        <v>24203</v>
      </c>
      <c r="B1250">
        <v>-1.54655900721328</v>
      </c>
      <c r="C1250" s="1" t="s">
        <v>31912</v>
      </c>
      <c r="D1250" t="s">
        <v>132</v>
      </c>
    </row>
    <row r="1251" spans="1:4" x14ac:dyDescent="0.15">
      <c r="A1251" t="s">
        <v>24319</v>
      </c>
      <c r="B1251">
        <v>-1.54680295624318</v>
      </c>
      <c r="C1251" s="1" t="s">
        <v>31913</v>
      </c>
      <c r="D1251" t="s">
        <v>132</v>
      </c>
    </row>
    <row r="1252" spans="1:4" x14ac:dyDescent="0.15">
      <c r="A1252" t="s">
        <v>31914</v>
      </c>
      <c r="B1252">
        <v>-1.5476266120572699</v>
      </c>
      <c r="C1252" s="1" t="s">
        <v>31915</v>
      </c>
      <c r="D1252" t="s">
        <v>132</v>
      </c>
    </row>
    <row r="1253" spans="1:4" x14ac:dyDescent="0.15">
      <c r="A1253" t="s">
        <v>4920</v>
      </c>
      <c r="B1253">
        <v>-1.5478756398750599</v>
      </c>
      <c r="C1253" s="1" t="s">
        <v>31916</v>
      </c>
      <c r="D1253" t="s">
        <v>132</v>
      </c>
    </row>
    <row r="1254" spans="1:4" x14ac:dyDescent="0.15">
      <c r="A1254" t="s">
        <v>1142</v>
      </c>
      <c r="B1254">
        <v>-1.5493427405411899</v>
      </c>
      <c r="C1254" s="1" t="s">
        <v>31917</v>
      </c>
      <c r="D1254" t="s">
        <v>132</v>
      </c>
    </row>
    <row r="1255" spans="1:4" x14ac:dyDescent="0.15">
      <c r="A1255" t="s">
        <v>27431</v>
      </c>
      <c r="B1255">
        <v>-1.5503323156068201</v>
      </c>
      <c r="C1255" s="1" t="s">
        <v>31918</v>
      </c>
      <c r="D1255" t="s">
        <v>132</v>
      </c>
    </row>
    <row r="1256" spans="1:4" x14ac:dyDescent="0.15">
      <c r="A1256" t="s">
        <v>770</v>
      </c>
      <c r="B1256">
        <v>-1.5525404345852301</v>
      </c>
      <c r="C1256" s="1" t="s">
        <v>31919</v>
      </c>
      <c r="D1256" t="s">
        <v>132</v>
      </c>
    </row>
    <row r="1257" spans="1:4" x14ac:dyDescent="0.15">
      <c r="A1257" t="s">
        <v>12300</v>
      </c>
      <c r="B1257">
        <v>-1.55314730713856</v>
      </c>
      <c r="C1257" s="1" t="s">
        <v>31920</v>
      </c>
      <c r="D1257" t="s">
        <v>132</v>
      </c>
    </row>
    <row r="1258" spans="1:4" x14ac:dyDescent="0.15">
      <c r="A1258" t="s">
        <v>23147</v>
      </c>
      <c r="B1258">
        <v>-1.55446547828554</v>
      </c>
      <c r="C1258" s="1" t="s">
        <v>31921</v>
      </c>
      <c r="D1258" t="s">
        <v>132</v>
      </c>
    </row>
    <row r="1259" spans="1:4" x14ac:dyDescent="0.15">
      <c r="A1259" t="s">
        <v>2819</v>
      </c>
      <c r="B1259">
        <v>-1.5547319653551199</v>
      </c>
      <c r="C1259" s="1" t="s">
        <v>31922</v>
      </c>
      <c r="D1259" t="s">
        <v>132</v>
      </c>
    </row>
    <row r="1260" spans="1:4" x14ac:dyDescent="0.15">
      <c r="A1260" t="s">
        <v>15787</v>
      </c>
      <c r="B1260">
        <v>-1.55487850315458</v>
      </c>
      <c r="C1260" s="1" t="s">
        <v>31923</v>
      </c>
      <c r="D1260" t="s">
        <v>132</v>
      </c>
    </row>
    <row r="1261" spans="1:4" x14ac:dyDescent="0.15">
      <c r="A1261" t="s">
        <v>788</v>
      </c>
      <c r="B1261">
        <v>-1.55651922755582</v>
      </c>
      <c r="C1261" s="1" t="s">
        <v>31924</v>
      </c>
      <c r="D1261" t="s">
        <v>132</v>
      </c>
    </row>
    <row r="1262" spans="1:4" x14ac:dyDescent="0.15">
      <c r="A1262" t="s">
        <v>749</v>
      </c>
      <c r="B1262">
        <v>-1.5565784068419499</v>
      </c>
      <c r="C1262" s="1" t="s">
        <v>31925</v>
      </c>
      <c r="D1262" t="s">
        <v>132</v>
      </c>
    </row>
    <row r="1263" spans="1:4" x14ac:dyDescent="0.15">
      <c r="A1263" t="s">
        <v>31926</v>
      </c>
      <c r="B1263">
        <v>-1.5570155569127999</v>
      </c>
      <c r="C1263" s="1" t="s">
        <v>31927</v>
      </c>
      <c r="D1263" t="s">
        <v>132</v>
      </c>
    </row>
    <row r="1264" spans="1:4" x14ac:dyDescent="0.15">
      <c r="A1264" t="s">
        <v>31928</v>
      </c>
      <c r="B1264">
        <v>-1.5570598250918499</v>
      </c>
      <c r="C1264" s="1" t="s">
        <v>31929</v>
      </c>
      <c r="D1264" t="s">
        <v>132</v>
      </c>
    </row>
    <row r="1265" spans="1:4" x14ac:dyDescent="0.15">
      <c r="A1265" t="s">
        <v>12644</v>
      </c>
      <c r="B1265">
        <v>-1.5652464835216</v>
      </c>
      <c r="C1265" s="1" t="s">
        <v>31930</v>
      </c>
      <c r="D1265" t="s">
        <v>132</v>
      </c>
    </row>
    <row r="1266" spans="1:4" x14ac:dyDescent="0.15">
      <c r="A1266" t="s">
        <v>31931</v>
      </c>
      <c r="B1266">
        <v>-1.56584863375297</v>
      </c>
      <c r="C1266" s="1" t="s">
        <v>31932</v>
      </c>
      <c r="D1266" t="s">
        <v>132</v>
      </c>
    </row>
    <row r="1267" spans="1:4" x14ac:dyDescent="0.15">
      <c r="A1267" t="s">
        <v>12698</v>
      </c>
      <c r="B1267">
        <v>-1.56630338266072</v>
      </c>
      <c r="C1267" s="1" t="s">
        <v>31933</v>
      </c>
      <c r="D1267" t="s">
        <v>132</v>
      </c>
    </row>
    <row r="1268" spans="1:4" x14ac:dyDescent="0.15">
      <c r="A1268" t="s">
        <v>31934</v>
      </c>
      <c r="B1268">
        <v>-1.56677695125703</v>
      </c>
      <c r="C1268" s="1" t="s">
        <v>31935</v>
      </c>
      <c r="D1268" t="s">
        <v>132</v>
      </c>
    </row>
    <row r="1269" spans="1:4" x14ac:dyDescent="0.15">
      <c r="A1269" t="s">
        <v>8704</v>
      </c>
      <c r="B1269">
        <v>-1.5681715444172</v>
      </c>
      <c r="C1269" s="1" t="s">
        <v>31936</v>
      </c>
      <c r="D1269" t="s">
        <v>132</v>
      </c>
    </row>
    <row r="1270" spans="1:4" x14ac:dyDescent="0.15">
      <c r="A1270" t="s">
        <v>145</v>
      </c>
      <c r="B1270">
        <v>-1.5702804369046699</v>
      </c>
      <c r="C1270" s="1" t="s">
        <v>31937</v>
      </c>
      <c r="D1270" t="s">
        <v>132</v>
      </c>
    </row>
    <row r="1271" spans="1:4" x14ac:dyDescent="0.15">
      <c r="A1271" t="s">
        <v>31938</v>
      </c>
      <c r="B1271">
        <v>-1.5706892349519499</v>
      </c>
      <c r="C1271" s="1" t="s">
        <v>31939</v>
      </c>
      <c r="D1271" t="s">
        <v>132</v>
      </c>
    </row>
    <row r="1272" spans="1:4" x14ac:dyDescent="0.15">
      <c r="A1272" t="s">
        <v>31940</v>
      </c>
      <c r="B1272">
        <v>-1.57154294972963</v>
      </c>
      <c r="C1272" s="1" t="s">
        <v>31941</v>
      </c>
      <c r="D1272" t="s">
        <v>132</v>
      </c>
    </row>
    <row r="1273" spans="1:4" x14ac:dyDescent="0.15">
      <c r="A1273" t="s">
        <v>10549</v>
      </c>
      <c r="B1273">
        <v>-1.5718370692461601</v>
      </c>
      <c r="C1273" s="1" t="s">
        <v>31942</v>
      </c>
      <c r="D1273" t="s">
        <v>132</v>
      </c>
    </row>
    <row r="1274" spans="1:4" x14ac:dyDescent="0.15">
      <c r="A1274" t="s">
        <v>4437</v>
      </c>
      <c r="B1274">
        <v>-1.57280291478917</v>
      </c>
      <c r="C1274" s="1" t="s">
        <v>31943</v>
      </c>
      <c r="D1274" t="s">
        <v>132</v>
      </c>
    </row>
    <row r="1275" spans="1:4" x14ac:dyDescent="0.15">
      <c r="A1275" t="s">
        <v>31944</v>
      </c>
      <c r="B1275">
        <v>-1.5767036561696699</v>
      </c>
      <c r="C1275" s="1" t="s">
        <v>31945</v>
      </c>
      <c r="D1275" t="s">
        <v>132</v>
      </c>
    </row>
    <row r="1276" spans="1:4" x14ac:dyDescent="0.15">
      <c r="A1276" t="s">
        <v>2348</v>
      </c>
      <c r="B1276">
        <v>-1.5771298598353301</v>
      </c>
      <c r="C1276" s="1" t="s">
        <v>31946</v>
      </c>
      <c r="D1276" t="s">
        <v>132</v>
      </c>
    </row>
    <row r="1277" spans="1:4" x14ac:dyDescent="0.15">
      <c r="A1277" t="s">
        <v>31947</v>
      </c>
      <c r="B1277">
        <v>-1.5778381466482101</v>
      </c>
      <c r="C1277" s="1" t="s">
        <v>31948</v>
      </c>
      <c r="D1277" t="s">
        <v>132</v>
      </c>
    </row>
    <row r="1278" spans="1:4" x14ac:dyDescent="0.15">
      <c r="A1278" t="s">
        <v>20449</v>
      </c>
      <c r="B1278">
        <v>-1.5779917597015101</v>
      </c>
      <c r="C1278" s="1" t="s">
        <v>31949</v>
      </c>
      <c r="D1278" t="s">
        <v>132</v>
      </c>
    </row>
    <row r="1279" spans="1:4" x14ac:dyDescent="0.15">
      <c r="A1279" t="s">
        <v>10644</v>
      </c>
      <c r="B1279">
        <v>-1.57895329901797</v>
      </c>
      <c r="C1279" s="1" t="s">
        <v>31950</v>
      </c>
      <c r="D1279" t="s">
        <v>132</v>
      </c>
    </row>
    <row r="1280" spans="1:4" x14ac:dyDescent="0.15">
      <c r="A1280" t="s">
        <v>31951</v>
      </c>
      <c r="B1280">
        <v>-1.5791344045006299</v>
      </c>
      <c r="C1280" s="1" t="s">
        <v>31952</v>
      </c>
      <c r="D1280" t="s">
        <v>132</v>
      </c>
    </row>
    <row r="1281" spans="1:4" x14ac:dyDescent="0.15">
      <c r="A1281" t="s">
        <v>1605</v>
      </c>
      <c r="B1281">
        <v>-1.57918186136212</v>
      </c>
      <c r="C1281" s="1" t="s">
        <v>31953</v>
      </c>
      <c r="D1281" t="s">
        <v>132</v>
      </c>
    </row>
    <row r="1282" spans="1:4" x14ac:dyDescent="0.15">
      <c r="A1282" t="s">
        <v>3146</v>
      </c>
      <c r="B1282">
        <v>-1.58133628357672</v>
      </c>
      <c r="C1282" s="1" t="s">
        <v>31954</v>
      </c>
      <c r="D1282" t="s">
        <v>132</v>
      </c>
    </row>
    <row r="1283" spans="1:4" x14ac:dyDescent="0.15">
      <c r="A1283" t="s">
        <v>13737</v>
      </c>
      <c r="B1283">
        <v>-1.5815300689112299</v>
      </c>
      <c r="C1283" s="1" t="s">
        <v>31955</v>
      </c>
      <c r="D1283" t="s">
        <v>132</v>
      </c>
    </row>
    <row r="1284" spans="1:4" x14ac:dyDescent="0.15">
      <c r="A1284" t="s">
        <v>2561</v>
      </c>
      <c r="B1284">
        <v>-1.58580000366296</v>
      </c>
      <c r="C1284" s="1" t="s">
        <v>31956</v>
      </c>
      <c r="D1284" t="s">
        <v>132</v>
      </c>
    </row>
    <row r="1285" spans="1:4" x14ac:dyDescent="0.15">
      <c r="A1285" t="s">
        <v>31957</v>
      </c>
      <c r="B1285">
        <v>-1.58755457072091</v>
      </c>
      <c r="C1285" s="1" t="s">
        <v>31958</v>
      </c>
      <c r="D1285" t="s">
        <v>132</v>
      </c>
    </row>
    <row r="1286" spans="1:4" x14ac:dyDescent="0.15">
      <c r="A1286" t="s">
        <v>29401</v>
      </c>
      <c r="B1286">
        <v>-1.58901876314266</v>
      </c>
      <c r="C1286" s="1" t="s">
        <v>31959</v>
      </c>
      <c r="D1286" t="s">
        <v>132</v>
      </c>
    </row>
    <row r="1287" spans="1:4" x14ac:dyDescent="0.15">
      <c r="A1287" t="s">
        <v>31960</v>
      </c>
      <c r="B1287">
        <v>-1.58976921086259</v>
      </c>
      <c r="C1287" s="1" t="s">
        <v>31961</v>
      </c>
      <c r="D1287" t="s">
        <v>132</v>
      </c>
    </row>
    <row r="1288" spans="1:4" x14ac:dyDescent="0.15">
      <c r="A1288" t="s">
        <v>22729</v>
      </c>
      <c r="B1288">
        <v>-1.5898552088267</v>
      </c>
      <c r="C1288" s="1" t="s">
        <v>31962</v>
      </c>
      <c r="D1288" t="s">
        <v>132</v>
      </c>
    </row>
    <row r="1289" spans="1:4" x14ac:dyDescent="0.15">
      <c r="A1289" t="s">
        <v>3673</v>
      </c>
      <c r="B1289">
        <v>-1.5914827615529401</v>
      </c>
      <c r="C1289" s="1" t="s">
        <v>31963</v>
      </c>
      <c r="D1289" t="s">
        <v>132</v>
      </c>
    </row>
    <row r="1290" spans="1:4" x14ac:dyDescent="0.15">
      <c r="A1290" t="s">
        <v>17857</v>
      </c>
      <c r="B1290">
        <v>-1.5917800500699</v>
      </c>
      <c r="C1290" s="1" t="s">
        <v>31964</v>
      </c>
      <c r="D1290" t="s">
        <v>132</v>
      </c>
    </row>
    <row r="1291" spans="1:4" x14ac:dyDescent="0.15">
      <c r="A1291" t="s">
        <v>4696</v>
      </c>
      <c r="B1291">
        <v>-1.59400845289806</v>
      </c>
      <c r="C1291" s="1" t="s">
        <v>31965</v>
      </c>
      <c r="D1291" t="s">
        <v>132</v>
      </c>
    </row>
    <row r="1292" spans="1:4" x14ac:dyDescent="0.15">
      <c r="A1292" t="s">
        <v>812</v>
      </c>
      <c r="B1292">
        <v>-1.59470931123381</v>
      </c>
      <c r="C1292" s="1" t="s">
        <v>31966</v>
      </c>
      <c r="D1292" t="s">
        <v>132</v>
      </c>
    </row>
    <row r="1293" spans="1:4" x14ac:dyDescent="0.15">
      <c r="A1293" t="s">
        <v>5364</v>
      </c>
      <c r="B1293">
        <v>-1.5974323830500701</v>
      </c>
      <c r="C1293" s="1" t="s">
        <v>31967</v>
      </c>
      <c r="D1293" t="s">
        <v>132</v>
      </c>
    </row>
    <row r="1294" spans="1:4" x14ac:dyDescent="0.15">
      <c r="A1294" t="s">
        <v>31968</v>
      </c>
      <c r="B1294">
        <v>-1.60102185755467</v>
      </c>
      <c r="C1294" s="1" t="s">
        <v>31969</v>
      </c>
      <c r="D1294" t="s">
        <v>132</v>
      </c>
    </row>
    <row r="1295" spans="1:4" x14ac:dyDescent="0.15">
      <c r="A1295" t="s">
        <v>26634</v>
      </c>
      <c r="B1295">
        <v>-1.6048429812625</v>
      </c>
      <c r="C1295" s="1" t="s">
        <v>31970</v>
      </c>
      <c r="D1295" t="s">
        <v>132</v>
      </c>
    </row>
    <row r="1296" spans="1:4" x14ac:dyDescent="0.15">
      <c r="A1296" t="s">
        <v>1901</v>
      </c>
      <c r="B1296">
        <v>-1.6062424225338801</v>
      </c>
      <c r="C1296" s="1" t="s">
        <v>31971</v>
      </c>
      <c r="D1296" t="s">
        <v>132</v>
      </c>
    </row>
    <row r="1297" spans="1:4" x14ac:dyDescent="0.15">
      <c r="A1297" t="s">
        <v>31972</v>
      </c>
      <c r="B1297">
        <v>-1.60660973385873</v>
      </c>
      <c r="C1297" s="1" t="s">
        <v>31973</v>
      </c>
      <c r="D1297" t="s">
        <v>132</v>
      </c>
    </row>
    <row r="1298" spans="1:4" x14ac:dyDescent="0.15">
      <c r="A1298" t="s">
        <v>764</v>
      </c>
      <c r="B1298">
        <v>-1.61098091922947</v>
      </c>
      <c r="C1298" s="1" t="s">
        <v>31974</v>
      </c>
      <c r="D1298" t="s">
        <v>132</v>
      </c>
    </row>
    <row r="1299" spans="1:4" x14ac:dyDescent="0.15">
      <c r="A1299" t="s">
        <v>31975</v>
      </c>
      <c r="B1299">
        <v>-1.6112974306338099</v>
      </c>
      <c r="C1299" s="1" t="s">
        <v>31976</v>
      </c>
      <c r="D1299" t="s">
        <v>132</v>
      </c>
    </row>
    <row r="1300" spans="1:4" x14ac:dyDescent="0.15">
      <c r="A1300" t="s">
        <v>94</v>
      </c>
      <c r="B1300">
        <v>-1.6139409612498301</v>
      </c>
      <c r="C1300" s="1" t="s">
        <v>31977</v>
      </c>
      <c r="D1300" t="s">
        <v>132</v>
      </c>
    </row>
    <row r="1301" spans="1:4" x14ac:dyDescent="0.15">
      <c r="A1301" t="s">
        <v>5164</v>
      </c>
      <c r="B1301">
        <v>-1.61537161800555</v>
      </c>
      <c r="C1301" s="1" t="s">
        <v>31978</v>
      </c>
      <c r="D1301" t="s">
        <v>132</v>
      </c>
    </row>
    <row r="1302" spans="1:4" x14ac:dyDescent="0.15">
      <c r="A1302" t="s">
        <v>23099</v>
      </c>
      <c r="B1302">
        <v>-1.61591059650084</v>
      </c>
      <c r="C1302" s="1" t="s">
        <v>31979</v>
      </c>
      <c r="D1302" t="s">
        <v>132</v>
      </c>
    </row>
    <row r="1303" spans="1:4" x14ac:dyDescent="0.15">
      <c r="A1303" t="s">
        <v>5690</v>
      </c>
      <c r="B1303">
        <v>-1.61635990844058</v>
      </c>
      <c r="C1303" s="1" t="s">
        <v>31980</v>
      </c>
      <c r="D1303" t="s">
        <v>132</v>
      </c>
    </row>
    <row r="1304" spans="1:4" x14ac:dyDescent="0.15">
      <c r="A1304" t="s">
        <v>31981</v>
      </c>
      <c r="B1304">
        <v>-1.61655427594199</v>
      </c>
      <c r="C1304" s="1" t="s">
        <v>31982</v>
      </c>
      <c r="D1304" t="s">
        <v>132</v>
      </c>
    </row>
    <row r="1305" spans="1:4" x14ac:dyDescent="0.15">
      <c r="A1305" t="s">
        <v>31983</v>
      </c>
      <c r="B1305">
        <v>-1.617021313085</v>
      </c>
      <c r="C1305" s="1" t="s">
        <v>31984</v>
      </c>
      <c r="D1305" t="s">
        <v>132</v>
      </c>
    </row>
    <row r="1306" spans="1:4" x14ac:dyDescent="0.15">
      <c r="A1306" t="s">
        <v>11686</v>
      </c>
      <c r="B1306">
        <v>-1.6174911689268201</v>
      </c>
      <c r="C1306" s="1" t="s">
        <v>31985</v>
      </c>
      <c r="D1306" t="s">
        <v>132</v>
      </c>
    </row>
    <row r="1307" spans="1:4" x14ac:dyDescent="0.15">
      <c r="A1307" t="s">
        <v>2801</v>
      </c>
      <c r="B1307">
        <v>-1.62030321448702</v>
      </c>
      <c r="C1307" s="1" t="s">
        <v>31986</v>
      </c>
      <c r="D1307" t="s">
        <v>132</v>
      </c>
    </row>
    <row r="1308" spans="1:4" x14ac:dyDescent="0.15">
      <c r="A1308" t="s">
        <v>31987</v>
      </c>
      <c r="B1308">
        <v>-1.6207226939768</v>
      </c>
      <c r="C1308" s="1" t="s">
        <v>31988</v>
      </c>
      <c r="D1308" t="s">
        <v>132</v>
      </c>
    </row>
    <row r="1309" spans="1:4" x14ac:dyDescent="0.15">
      <c r="A1309" t="s">
        <v>261</v>
      </c>
      <c r="B1309">
        <v>-1.62392521672109</v>
      </c>
      <c r="C1309" s="1" t="s">
        <v>31989</v>
      </c>
      <c r="D1309" t="s">
        <v>132</v>
      </c>
    </row>
    <row r="1310" spans="1:4" x14ac:dyDescent="0.15">
      <c r="A1310" t="s">
        <v>7374</v>
      </c>
      <c r="B1310">
        <v>-1.6277162708392801</v>
      </c>
      <c r="C1310" s="1" t="s">
        <v>31990</v>
      </c>
      <c r="D1310" t="s">
        <v>132</v>
      </c>
    </row>
    <row r="1311" spans="1:4" x14ac:dyDescent="0.15">
      <c r="A1311" t="s">
        <v>16755</v>
      </c>
      <c r="B1311">
        <v>-1.6289431995755701</v>
      </c>
      <c r="C1311" s="1" t="s">
        <v>31991</v>
      </c>
      <c r="D1311" t="s">
        <v>132</v>
      </c>
    </row>
    <row r="1312" spans="1:4" x14ac:dyDescent="0.15">
      <c r="A1312" t="s">
        <v>9122</v>
      </c>
      <c r="B1312">
        <v>-1.6300063327069101</v>
      </c>
      <c r="C1312" s="1" t="s">
        <v>31992</v>
      </c>
      <c r="D1312" t="s">
        <v>132</v>
      </c>
    </row>
    <row r="1313" spans="1:4" x14ac:dyDescent="0.15">
      <c r="A1313" t="s">
        <v>2944</v>
      </c>
      <c r="B1313">
        <v>-1.6303207788043299</v>
      </c>
      <c r="C1313" s="1" t="s">
        <v>31993</v>
      </c>
      <c r="D1313" t="s">
        <v>132</v>
      </c>
    </row>
    <row r="1314" spans="1:4" x14ac:dyDescent="0.15">
      <c r="A1314" t="s">
        <v>31994</v>
      </c>
      <c r="B1314">
        <v>-1.6304656874538599</v>
      </c>
      <c r="C1314" s="1" t="s">
        <v>31995</v>
      </c>
      <c r="D1314" t="s">
        <v>132</v>
      </c>
    </row>
    <row r="1315" spans="1:4" x14ac:dyDescent="0.15">
      <c r="A1315" t="s">
        <v>31996</v>
      </c>
      <c r="B1315">
        <v>-1.63093230038449</v>
      </c>
      <c r="C1315" s="1" t="s">
        <v>31997</v>
      </c>
      <c r="D1315" t="s">
        <v>132</v>
      </c>
    </row>
    <row r="1316" spans="1:4" x14ac:dyDescent="0.15">
      <c r="A1316" t="s">
        <v>4863</v>
      </c>
      <c r="B1316">
        <v>-1.6311246833559201</v>
      </c>
      <c r="C1316" s="1" t="s">
        <v>31998</v>
      </c>
      <c r="D1316" t="s">
        <v>132</v>
      </c>
    </row>
    <row r="1317" spans="1:4" x14ac:dyDescent="0.15">
      <c r="A1317" t="s">
        <v>31999</v>
      </c>
      <c r="B1317">
        <v>-1.63134058473308</v>
      </c>
      <c r="C1317" s="1" t="s">
        <v>32000</v>
      </c>
      <c r="D1317" t="s">
        <v>132</v>
      </c>
    </row>
    <row r="1318" spans="1:4" x14ac:dyDescent="0.15">
      <c r="A1318" t="s">
        <v>13282</v>
      </c>
      <c r="B1318">
        <v>-1.63384713465787</v>
      </c>
      <c r="C1318" s="1" t="s">
        <v>32001</v>
      </c>
      <c r="D1318" t="s">
        <v>132</v>
      </c>
    </row>
    <row r="1319" spans="1:4" x14ac:dyDescent="0.15">
      <c r="A1319" t="s">
        <v>5001</v>
      </c>
      <c r="B1319">
        <v>-1.6339946418450699</v>
      </c>
      <c r="C1319" s="1" t="s">
        <v>32002</v>
      </c>
      <c r="D1319" t="s">
        <v>132</v>
      </c>
    </row>
    <row r="1320" spans="1:4" x14ac:dyDescent="0.15">
      <c r="A1320" t="s">
        <v>1020</v>
      </c>
      <c r="B1320">
        <v>-1.6341995161543901</v>
      </c>
      <c r="C1320" s="1" t="s">
        <v>32003</v>
      </c>
      <c r="D1320" t="s">
        <v>132</v>
      </c>
    </row>
    <row r="1321" spans="1:4" x14ac:dyDescent="0.15">
      <c r="A1321" t="s">
        <v>32004</v>
      </c>
      <c r="B1321">
        <v>-1.6342910572696401</v>
      </c>
      <c r="C1321" s="1" t="s">
        <v>32005</v>
      </c>
      <c r="D1321" t="s">
        <v>132</v>
      </c>
    </row>
    <row r="1322" spans="1:4" x14ac:dyDescent="0.15">
      <c r="A1322" t="s">
        <v>3108</v>
      </c>
      <c r="B1322">
        <v>-1.63811476521017</v>
      </c>
      <c r="C1322" s="1" t="s">
        <v>32006</v>
      </c>
      <c r="D1322" t="s">
        <v>132</v>
      </c>
    </row>
    <row r="1323" spans="1:4" x14ac:dyDescent="0.15">
      <c r="A1323" t="s">
        <v>13222</v>
      </c>
      <c r="B1323">
        <v>-1.64163954645634</v>
      </c>
      <c r="C1323" s="1" t="s">
        <v>32007</v>
      </c>
      <c r="D1323" t="s">
        <v>132</v>
      </c>
    </row>
    <row r="1324" spans="1:4" x14ac:dyDescent="0.15">
      <c r="A1324" t="s">
        <v>3842</v>
      </c>
      <c r="B1324">
        <v>-1.64277213812858</v>
      </c>
      <c r="C1324" s="1" t="s">
        <v>32008</v>
      </c>
      <c r="D1324" t="s">
        <v>132</v>
      </c>
    </row>
    <row r="1325" spans="1:4" x14ac:dyDescent="0.15">
      <c r="A1325" t="s">
        <v>23311</v>
      </c>
      <c r="B1325">
        <v>-1.6432763878736301</v>
      </c>
      <c r="C1325" s="1" t="s">
        <v>32009</v>
      </c>
      <c r="D1325" t="s">
        <v>132</v>
      </c>
    </row>
    <row r="1326" spans="1:4" x14ac:dyDescent="0.15">
      <c r="A1326" t="s">
        <v>3746</v>
      </c>
      <c r="B1326">
        <v>-1.6436894700610101</v>
      </c>
      <c r="C1326" s="1" t="s">
        <v>32010</v>
      </c>
      <c r="D1326" t="s">
        <v>132</v>
      </c>
    </row>
    <row r="1327" spans="1:4" x14ac:dyDescent="0.15">
      <c r="A1327" t="s">
        <v>737</v>
      </c>
      <c r="B1327">
        <v>-1.6446616962415099</v>
      </c>
      <c r="C1327" s="1" t="s">
        <v>32011</v>
      </c>
      <c r="D1327" t="s">
        <v>132</v>
      </c>
    </row>
    <row r="1328" spans="1:4" x14ac:dyDescent="0.15">
      <c r="A1328" t="s">
        <v>15387</v>
      </c>
      <c r="B1328">
        <v>-1.64500890144086</v>
      </c>
      <c r="C1328" s="1" t="s">
        <v>32012</v>
      </c>
      <c r="D1328" t="s">
        <v>132</v>
      </c>
    </row>
    <row r="1329" spans="1:4" x14ac:dyDescent="0.15">
      <c r="A1329" t="s">
        <v>10193</v>
      </c>
      <c r="B1329">
        <v>-1.6450829620468399</v>
      </c>
      <c r="C1329" s="1" t="s">
        <v>32013</v>
      </c>
      <c r="D1329" t="s">
        <v>132</v>
      </c>
    </row>
    <row r="1330" spans="1:4" x14ac:dyDescent="0.15">
      <c r="A1330" t="s">
        <v>1127</v>
      </c>
      <c r="B1330">
        <v>-1.6463373081827399</v>
      </c>
      <c r="C1330" s="1" t="s">
        <v>32014</v>
      </c>
      <c r="D1330" t="s">
        <v>132</v>
      </c>
    </row>
    <row r="1331" spans="1:4" x14ac:dyDescent="0.15">
      <c r="A1331" t="s">
        <v>3920</v>
      </c>
      <c r="B1331">
        <v>-1.64775812795659</v>
      </c>
      <c r="C1331" s="1" t="s">
        <v>32015</v>
      </c>
      <c r="D1331" t="s">
        <v>132</v>
      </c>
    </row>
    <row r="1332" spans="1:4" x14ac:dyDescent="0.15">
      <c r="A1332" t="s">
        <v>3532</v>
      </c>
      <c r="B1332">
        <v>-1.64839261241014</v>
      </c>
      <c r="C1332" s="1" t="s">
        <v>32016</v>
      </c>
      <c r="D1332" t="s">
        <v>132</v>
      </c>
    </row>
    <row r="1333" spans="1:4" x14ac:dyDescent="0.15">
      <c r="A1333" t="s">
        <v>32017</v>
      </c>
      <c r="B1333">
        <v>-1.6490895936905201</v>
      </c>
      <c r="C1333" s="1" t="s">
        <v>32018</v>
      </c>
      <c r="D1333" t="s">
        <v>132</v>
      </c>
    </row>
    <row r="1334" spans="1:4" x14ac:dyDescent="0.15">
      <c r="A1334" t="s">
        <v>1076</v>
      </c>
      <c r="B1334">
        <v>-1.64917871649343</v>
      </c>
      <c r="C1334" s="1" t="s">
        <v>32019</v>
      </c>
      <c r="D1334" t="s">
        <v>132</v>
      </c>
    </row>
    <row r="1335" spans="1:4" x14ac:dyDescent="0.15">
      <c r="A1335" t="s">
        <v>4832</v>
      </c>
      <c r="B1335">
        <v>-1.6498426469554099</v>
      </c>
      <c r="C1335" s="1" t="s">
        <v>32020</v>
      </c>
      <c r="D1335" t="s">
        <v>132</v>
      </c>
    </row>
    <row r="1336" spans="1:4" x14ac:dyDescent="0.15">
      <c r="A1336" t="s">
        <v>6130</v>
      </c>
      <c r="B1336">
        <v>-1.6506573851821</v>
      </c>
      <c r="C1336" s="1" t="s">
        <v>32021</v>
      </c>
      <c r="D1336" t="s">
        <v>132</v>
      </c>
    </row>
    <row r="1337" spans="1:4" x14ac:dyDescent="0.15">
      <c r="A1337" t="s">
        <v>11002</v>
      </c>
      <c r="B1337">
        <v>-1.65217676304491</v>
      </c>
      <c r="C1337" s="1" t="s">
        <v>32022</v>
      </c>
      <c r="D1337" t="s">
        <v>132</v>
      </c>
    </row>
    <row r="1338" spans="1:4" x14ac:dyDescent="0.15">
      <c r="A1338" t="s">
        <v>23095</v>
      </c>
      <c r="B1338">
        <v>-1.6530836035284</v>
      </c>
      <c r="C1338" s="1" t="s">
        <v>32023</v>
      </c>
      <c r="D1338" t="s">
        <v>132</v>
      </c>
    </row>
    <row r="1339" spans="1:4" x14ac:dyDescent="0.15">
      <c r="A1339" t="s">
        <v>4594</v>
      </c>
      <c r="B1339">
        <v>-1.65321584944419</v>
      </c>
      <c r="C1339" s="1" t="s">
        <v>32024</v>
      </c>
      <c r="D1339" t="s">
        <v>132</v>
      </c>
    </row>
    <row r="1340" spans="1:4" x14ac:dyDescent="0.15">
      <c r="A1340" t="s">
        <v>4132</v>
      </c>
      <c r="B1340">
        <v>-1.6561155071489</v>
      </c>
      <c r="C1340" s="1" t="s">
        <v>32025</v>
      </c>
      <c r="D1340" t="s">
        <v>132</v>
      </c>
    </row>
    <row r="1341" spans="1:4" x14ac:dyDescent="0.15">
      <c r="A1341" t="s">
        <v>32026</v>
      </c>
      <c r="B1341">
        <v>-1.65735917754175</v>
      </c>
      <c r="C1341" s="1" t="s">
        <v>32027</v>
      </c>
      <c r="D1341" t="s">
        <v>132</v>
      </c>
    </row>
    <row r="1342" spans="1:4" x14ac:dyDescent="0.15">
      <c r="A1342" t="s">
        <v>32028</v>
      </c>
      <c r="B1342">
        <v>-1.65896257633667</v>
      </c>
      <c r="C1342" s="1" t="s">
        <v>32029</v>
      </c>
      <c r="D1342" t="s">
        <v>132</v>
      </c>
    </row>
    <row r="1343" spans="1:4" x14ac:dyDescent="0.15">
      <c r="A1343" t="s">
        <v>4660</v>
      </c>
      <c r="B1343">
        <v>-1.6655581815823399</v>
      </c>
      <c r="C1343" s="1" t="s">
        <v>32030</v>
      </c>
      <c r="D1343" t="s">
        <v>132</v>
      </c>
    </row>
    <row r="1344" spans="1:4" x14ac:dyDescent="0.15">
      <c r="A1344" t="s">
        <v>1397</v>
      </c>
      <c r="B1344">
        <v>-1.66566981863337</v>
      </c>
      <c r="C1344" s="1" t="s">
        <v>32031</v>
      </c>
      <c r="D1344" t="s">
        <v>132</v>
      </c>
    </row>
    <row r="1345" spans="1:4" x14ac:dyDescent="0.15">
      <c r="A1345" t="s">
        <v>32032</v>
      </c>
      <c r="B1345">
        <v>-1.6661772944242099</v>
      </c>
      <c r="C1345" s="1" t="s">
        <v>32033</v>
      </c>
      <c r="D1345" t="s">
        <v>132</v>
      </c>
    </row>
    <row r="1346" spans="1:4" x14ac:dyDescent="0.15">
      <c r="A1346" t="s">
        <v>32034</v>
      </c>
      <c r="B1346">
        <v>-1.6666137378778501</v>
      </c>
      <c r="C1346" s="1" t="s">
        <v>32035</v>
      </c>
      <c r="D1346" t="s">
        <v>132</v>
      </c>
    </row>
    <row r="1347" spans="1:4" x14ac:dyDescent="0.15">
      <c r="A1347" t="s">
        <v>32036</v>
      </c>
      <c r="B1347">
        <v>-1.66849960387138</v>
      </c>
      <c r="C1347" s="1" t="s">
        <v>32037</v>
      </c>
      <c r="D1347" t="s">
        <v>132</v>
      </c>
    </row>
    <row r="1348" spans="1:4" x14ac:dyDescent="0.15">
      <c r="A1348" t="s">
        <v>79</v>
      </c>
      <c r="B1348">
        <v>-1.6687043083287301</v>
      </c>
      <c r="C1348" s="1" t="s">
        <v>32038</v>
      </c>
      <c r="D1348" t="s">
        <v>132</v>
      </c>
    </row>
    <row r="1349" spans="1:4" x14ac:dyDescent="0.15">
      <c r="A1349" t="s">
        <v>32039</v>
      </c>
      <c r="B1349">
        <v>-1.6693467248686</v>
      </c>
      <c r="C1349" s="1" t="s">
        <v>32040</v>
      </c>
      <c r="D1349" t="s">
        <v>132</v>
      </c>
    </row>
    <row r="1350" spans="1:4" x14ac:dyDescent="0.15">
      <c r="A1350" t="s">
        <v>4932</v>
      </c>
      <c r="B1350">
        <v>-1.67170370434643</v>
      </c>
      <c r="C1350" s="1" t="s">
        <v>32041</v>
      </c>
      <c r="D1350" t="s">
        <v>132</v>
      </c>
    </row>
    <row r="1351" spans="1:4" x14ac:dyDescent="0.15">
      <c r="A1351" t="s">
        <v>2947</v>
      </c>
      <c r="B1351">
        <v>-1.6721474869944</v>
      </c>
      <c r="C1351" s="1" t="s">
        <v>32042</v>
      </c>
      <c r="D1351" t="s">
        <v>132</v>
      </c>
    </row>
    <row r="1352" spans="1:4" x14ac:dyDescent="0.15">
      <c r="A1352" t="s">
        <v>13186</v>
      </c>
      <c r="B1352">
        <v>-1.67419970891231</v>
      </c>
      <c r="C1352" s="1" t="s">
        <v>32043</v>
      </c>
      <c r="D1352" t="s">
        <v>132</v>
      </c>
    </row>
    <row r="1353" spans="1:4" x14ac:dyDescent="0.15">
      <c r="A1353" t="s">
        <v>32044</v>
      </c>
      <c r="B1353">
        <v>-1.6759010390495099</v>
      </c>
      <c r="C1353" s="1" t="s">
        <v>32045</v>
      </c>
      <c r="D1353" t="s">
        <v>132</v>
      </c>
    </row>
    <row r="1354" spans="1:4" x14ac:dyDescent="0.15">
      <c r="A1354" t="s">
        <v>32046</v>
      </c>
      <c r="B1354">
        <v>-1.676251014038</v>
      </c>
      <c r="C1354" s="1" t="s">
        <v>32047</v>
      </c>
      <c r="D1354" t="s">
        <v>132</v>
      </c>
    </row>
    <row r="1355" spans="1:4" x14ac:dyDescent="0.15">
      <c r="A1355" t="s">
        <v>32048</v>
      </c>
      <c r="B1355">
        <v>-1.67725424092806</v>
      </c>
      <c r="C1355" s="1" t="s">
        <v>32049</v>
      </c>
      <c r="D1355" t="s">
        <v>132</v>
      </c>
    </row>
    <row r="1356" spans="1:4" x14ac:dyDescent="0.15">
      <c r="A1356" t="s">
        <v>32050</v>
      </c>
      <c r="B1356">
        <v>-1.6774449353337</v>
      </c>
      <c r="C1356" s="1" t="s">
        <v>32051</v>
      </c>
      <c r="D1356" t="s">
        <v>132</v>
      </c>
    </row>
    <row r="1357" spans="1:4" x14ac:dyDescent="0.15">
      <c r="A1357" t="s">
        <v>5738</v>
      </c>
      <c r="B1357">
        <v>-1.6775834701677801</v>
      </c>
      <c r="C1357" s="1" t="s">
        <v>32052</v>
      </c>
      <c r="D1357" t="s">
        <v>132</v>
      </c>
    </row>
    <row r="1358" spans="1:4" x14ac:dyDescent="0.15">
      <c r="A1358" t="s">
        <v>4639</v>
      </c>
      <c r="B1358">
        <v>-1.6783891319270201</v>
      </c>
      <c r="C1358" s="1" t="s">
        <v>32053</v>
      </c>
      <c r="D1358" t="s">
        <v>132</v>
      </c>
    </row>
    <row r="1359" spans="1:4" x14ac:dyDescent="0.15">
      <c r="A1359" t="s">
        <v>596</v>
      </c>
      <c r="B1359">
        <v>-1.6807438284385099</v>
      </c>
      <c r="C1359" s="1" t="s">
        <v>32054</v>
      </c>
      <c r="D1359" t="s">
        <v>132</v>
      </c>
    </row>
    <row r="1360" spans="1:4" x14ac:dyDescent="0.15">
      <c r="A1360" t="s">
        <v>32055</v>
      </c>
      <c r="B1360">
        <v>-1.6837384389677099</v>
      </c>
      <c r="C1360" s="1" t="s">
        <v>32056</v>
      </c>
      <c r="D1360" t="s">
        <v>132</v>
      </c>
    </row>
    <row r="1361" spans="1:4" x14ac:dyDescent="0.15">
      <c r="A1361" t="s">
        <v>32057</v>
      </c>
      <c r="B1361">
        <v>-1.686042371259</v>
      </c>
      <c r="C1361" s="1" t="s">
        <v>32058</v>
      </c>
      <c r="D1361" t="s">
        <v>132</v>
      </c>
    </row>
    <row r="1362" spans="1:4" x14ac:dyDescent="0.15">
      <c r="A1362" t="s">
        <v>29089</v>
      </c>
      <c r="B1362">
        <v>-1.69071921299328</v>
      </c>
      <c r="C1362" s="1" t="s">
        <v>32059</v>
      </c>
      <c r="D1362" t="s">
        <v>132</v>
      </c>
    </row>
    <row r="1363" spans="1:4" x14ac:dyDescent="0.15">
      <c r="A1363" t="s">
        <v>23234</v>
      </c>
      <c r="B1363">
        <v>-1.69100436069249</v>
      </c>
      <c r="C1363" s="1" t="s">
        <v>32060</v>
      </c>
      <c r="D1363" t="s">
        <v>132</v>
      </c>
    </row>
    <row r="1364" spans="1:4" x14ac:dyDescent="0.15">
      <c r="A1364" t="s">
        <v>2145</v>
      </c>
      <c r="B1364">
        <v>-1.6919216032144799</v>
      </c>
      <c r="C1364" s="1" t="s">
        <v>32061</v>
      </c>
      <c r="D1364" t="s">
        <v>132</v>
      </c>
    </row>
    <row r="1365" spans="1:4" x14ac:dyDescent="0.15">
      <c r="A1365" t="s">
        <v>809</v>
      </c>
      <c r="B1365">
        <v>-1.6967303340020501</v>
      </c>
      <c r="C1365" s="1" t="s">
        <v>32062</v>
      </c>
      <c r="D1365" t="s">
        <v>132</v>
      </c>
    </row>
    <row r="1366" spans="1:4" x14ac:dyDescent="0.15">
      <c r="A1366" t="s">
        <v>12870</v>
      </c>
      <c r="B1366">
        <v>-1.69687228128129</v>
      </c>
      <c r="C1366" s="1" t="s">
        <v>32063</v>
      </c>
      <c r="D1366" t="s">
        <v>132</v>
      </c>
    </row>
    <row r="1367" spans="1:4" x14ac:dyDescent="0.15">
      <c r="A1367" t="s">
        <v>3275</v>
      </c>
      <c r="B1367">
        <v>-1.6986786665343001</v>
      </c>
      <c r="C1367" s="1" t="s">
        <v>32064</v>
      </c>
      <c r="D1367" t="s">
        <v>132</v>
      </c>
    </row>
    <row r="1368" spans="1:4" x14ac:dyDescent="0.15">
      <c r="A1368" t="s">
        <v>1886</v>
      </c>
      <c r="B1368">
        <v>-1.69920180759414</v>
      </c>
      <c r="C1368" s="1" t="s">
        <v>32065</v>
      </c>
      <c r="D1368" t="s">
        <v>132</v>
      </c>
    </row>
    <row r="1369" spans="1:4" x14ac:dyDescent="0.15">
      <c r="A1369" t="s">
        <v>911</v>
      </c>
      <c r="B1369">
        <v>-1.70123638168284</v>
      </c>
      <c r="C1369" s="1" t="s">
        <v>32066</v>
      </c>
      <c r="D1369" t="s">
        <v>132</v>
      </c>
    </row>
    <row r="1370" spans="1:4" x14ac:dyDescent="0.15">
      <c r="A1370" t="s">
        <v>3084</v>
      </c>
      <c r="B1370">
        <v>-1.7050293427491501</v>
      </c>
      <c r="C1370" s="1" t="s">
        <v>32067</v>
      </c>
      <c r="D1370" t="s">
        <v>132</v>
      </c>
    </row>
    <row r="1371" spans="1:4" x14ac:dyDescent="0.15">
      <c r="A1371" t="s">
        <v>13708</v>
      </c>
      <c r="B1371">
        <v>-1.70503264844583</v>
      </c>
      <c r="C1371" s="1" t="s">
        <v>32068</v>
      </c>
      <c r="D1371" t="s">
        <v>132</v>
      </c>
    </row>
    <row r="1372" spans="1:4" x14ac:dyDescent="0.15">
      <c r="A1372" t="s">
        <v>6985</v>
      </c>
      <c r="B1372">
        <v>-1.7066480271844999</v>
      </c>
      <c r="C1372" s="1" t="s">
        <v>32069</v>
      </c>
      <c r="D1372" t="s">
        <v>132</v>
      </c>
    </row>
    <row r="1373" spans="1:4" x14ac:dyDescent="0.15">
      <c r="A1373" t="s">
        <v>4959</v>
      </c>
      <c r="B1373">
        <v>-1.7071163405029199</v>
      </c>
      <c r="C1373" s="1" t="s">
        <v>32070</v>
      </c>
      <c r="D1373" t="s">
        <v>132</v>
      </c>
    </row>
    <row r="1374" spans="1:4" x14ac:dyDescent="0.15">
      <c r="A1374" t="s">
        <v>2696</v>
      </c>
      <c r="B1374">
        <v>-1.70769384981641</v>
      </c>
      <c r="C1374" s="1" t="s">
        <v>32071</v>
      </c>
      <c r="D1374" t="s">
        <v>132</v>
      </c>
    </row>
    <row r="1375" spans="1:4" x14ac:dyDescent="0.15">
      <c r="A1375" t="s">
        <v>26486</v>
      </c>
      <c r="B1375">
        <v>-1.7084797950811399</v>
      </c>
      <c r="C1375" s="1" t="s">
        <v>32072</v>
      </c>
      <c r="D1375" t="s">
        <v>132</v>
      </c>
    </row>
    <row r="1376" spans="1:4" x14ac:dyDescent="0.15">
      <c r="A1376" t="s">
        <v>16686</v>
      </c>
      <c r="B1376">
        <v>-1.70924373238956</v>
      </c>
      <c r="C1376" s="1" t="s">
        <v>32073</v>
      </c>
      <c r="D1376" t="s">
        <v>132</v>
      </c>
    </row>
    <row r="1377" spans="1:4" x14ac:dyDescent="0.15">
      <c r="A1377" t="s">
        <v>1005</v>
      </c>
      <c r="B1377">
        <v>-1.70957178126807</v>
      </c>
      <c r="C1377" s="1" t="s">
        <v>32074</v>
      </c>
      <c r="D1377" t="s">
        <v>132</v>
      </c>
    </row>
    <row r="1378" spans="1:4" x14ac:dyDescent="0.15">
      <c r="A1378" t="s">
        <v>32075</v>
      </c>
      <c r="B1378">
        <v>-1.7099460583818</v>
      </c>
      <c r="C1378" s="1" t="s">
        <v>32076</v>
      </c>
      <c r="D1378" t="s">
        <v>132</v>
      </c>
    </row>
    <row r="1379" spans="1:4" x14ac:dyDescent="0.15">
      <c r="A1379" t="s">
        <v>32077</v>
      </c>
      <c r="B1379">
        <v>-1.70998672006765</v>
      </c>
      <c r="C1379" s="1" t="s">
        <v>32078</v>
      </c>
      <c r="D1379" t="s">
        <v>132</v>
      </c>
    </row>
    <row r="1380" spans="1:4" x14ac:dyDescent="0.15">
      <c r="A1380" t="s">
        <v>11217</v>
      </c>
      <c r="B1380">
        <v>-1.7109792846506799</v>
      </c>
      <c r="C1380" s="1" t="s">
        <v>32079</v>
      </c>
      <c r="D1380" t="s">
        <v>132</v>
      </c>
    </row>
    <row r="1381" spans="1:4" x14ac:dyDescent="0.15">
      <c r="A1381" t="s">
        <v>29498</v>
      </c>
      <c r="B1381">
        <v>-1.71098480488648</v>
      </c>
      <c r="C1381" s="1" t="s">
        <v>32080</v>
      </c>
      <c r="D1381" t="s">
        <v>132</v>
      </c>
    </row>
    <row r="1382" spans="1:4" x14ac:dyDescent="0.15">
      <c r="A1382" t="s">
        <v>32081</v>
      </c>
      <c r="B1382">
        <v>-1.7196109508791699</v>
      </c>
      <c r="C1382" s="1" t="s">
        <v>32082</v>
      </c>
      <c r="D1382" t="s">
        <v>132</v>
      </c>
    </row>
    <row r="1383" spans="1:4" x14ac:dyDescent="0.15">
      <c r="A1383" t="s">
        <v>2235</v>
      </c>
      <c r="B1383">
        <v>-1.7198488052063701</v>
      </c>
      <c r="C1383" s="1" t="s">
        <v>32083</v>
      </c>
      <c r="D1383" t="s">
        <v>132</v>
      </c>
    </row>
    <row r="1384" spans="1:4" x14ac:dyDescent="0.15">
      <c r="A1384" t="s">
        <v>32084</v>
      </c>
      <c r="B1384">
        <v>-1.7222633355931301</v>
      </c>
      <c r="C1384" s="1" t="s">
        <v>32085</v>
      </c>
      <c r="D1384" t="s">
        <v>132</v>
      </c>
    </row>
    <row r="1385" spans="1:4" x14ac:dyDescent="0.15">
      <c r="A1385" t="s">
        <v>425</v>
      </c>
      <c r="B1385">
        <v>-1.72518138663405</v>
      </c>
      <c r="C1385" s="1" t="s">
        <v>32086</v>
      </c>
      <c r="D1385" t="s">
        <v>132</v>
      </c>
    </row>
    <row r="1386" spans="1:4" x14ac:dyDescent="0.15">
      <c r="A1386" t="s">
        <v>11207</v>
      </c>
      <c r="B1386">
        <v>-1.7295654477961599</v>
      </c>
      <c r="C1386" s="1" t="s">
        <v>32087</v>
      </c>
      <c r="D1386" t="s">
        <v>132</v>
      </c>
    </row>
    <row r="1387" spans="1:4" x14ac:dyDescent="0.15">
      <c r="A1387" t="s">
        <v>12217</v>
      </c>
      <c r="B1387">
        <v>-1.73119530871812</v>
      </c>
      <c r="C1387" s="1" t="s">
        <v>32088</v>
      </c>
      <c r="D1387" t="s">
        <v>132</v>
      </c>
    </row>
    <row r="1388" spans="1:4" x14ac:dyDescent="0.15">
      <c r="A1388" t="s">
        <v>10098</v>
      </c>
      <c r="B1388">
        <v>-1.73140538013445</v>
      </c>
      <c r="C1388" s="1" t="s">
        <v>32089</v>
      </c>
      <c r="D1388" t="s">
        <v>132</v>
      </c>
    </row>
    <row r="1389" spans="1:4" x14ac:dyDescent="0.15">
      <c r="A1389" t="s">
        <v>2600</v>
      </c>
      <c r="B1389">
        <v>-1.73431565839212</v>
      </c>
      <c r="C1389" s="1" t="s">
        <v>32090</v>
      </c>
      <c r="D1389" t="s">
        <v>132</v>
      </c>
    </row>
    <row r="1390" spans="1:4" x14ac:dyDescent="0.15">
      <c r="A1390" t="s">
        <v>2920</v>
      </c>
      <c r="B1390">
        <v>-1.7360549710250699</v>
      </c>
      <c r="C1390" s="1" t="s">
        <v>32091</v>
      </c>
      <c r="D1390" t="s">
        <v>132</v>
      </c>
    </row>
    <row r="1391" spans="1:4" x14ac:dyDescent="0.15">
      <c r="A1391" t="s">
        <v>3896</v>
      </c>
      <c r="B1391">
        <v>-1.73932701439103</v>
      </c>
      <c r="C1391" s="1" t="s">
        <v>32092</v>
      </c>
      <c r="D1391" t="s">
        <v>132</v>
      </c>
    </row>
    <row r="1392" spans="1:4" x14ac:dyDescent="0.15">
      <c r="A1392" t="s">
        <v>18750</v>
      </c>
      <c r="B1392">
        <v>-1.73940000839149</v>
      </c>
      <c r="C1392" s="1" t="s">
        <v>32093</v>
      </c>
      <c r="D1392" t="s">
        <v>132</v>
      </c>
    </row>
    <row r="1393" spans="1:4" x14ac:dyDescent="0.15">
      <c r="A1393" t="s">
        <v>32094</v>
      </c>
      <c r="B1393">
        <v>-1.74178645513442</v>
      </c>
      <c r="C1393" s="1" t="s">
        <v>32095</v>
      </c>
      <c r="D1393" t="s">
        <v>132</v>
      </c>
    </row>
    <row r="1394" spans="1:4" x14ac:dyDescent="0.15">
      <c r="A1394" t="s">
        <v>3884</v>
      </c>
      <c r="B1394">
        <v>-1.7440864092950199</v>
      </c>
      <c r="C1394" s="1" t="s">
        <v>32096</v>
      </c>
      <c r="D1394" t="s">
        <v>132</v>
      </c>
    </row>
    <row r="1395" spans="1:4" x14ac:dyDescent="0.15">
      <c r="A1395" t="s">
        <v>29157</v>
      </c>
      <c r="B1395">
        <v>-1.7448667712177801</v>
      </c>
      <c r="C1395" s="1" t="s">
        <v>32097</v>
      </c>
      <c r="D1395" t="s">
        <v>132</v>
      </c>
    </row>
    <row r="1396" spans="1:4" x14ac:dyDescent="0.15">
      <c r="A1396" t="s">
        <v>2148</v>
      </c>
      <c r="B1396">
        <v>-1.74805356007837</v>
      </c>
      <c r="C1396" s="1" t="s">
        <v>32098</v>
      </c>
      <c r="D1396" t="s">
        <v>132</v>
      </c>
    </row>
    <row r="1397" spans="1:4" x14ac:dyDescent="0.15">
      <c r="A1397" t="s">
        <v>3135</v>
      </c>
      <c r="B1397">
        <v>-1.7492891830158299</v>
      </c>
      <c r="C1397" s="1" t="s">
        <v>32099</v>
      </c>
      <c r="D1397" t="s">
        <v>132</v>
      </c>
    </row>
    <row r="1398" spans="1:4" x14ac:dyDescent="0.15">
      <c r="A1398" t="s">
        <v>975</v>
      </c>
      <c r="B1398">
        <v>-1.7513805490017</v>
      </c>
      <c r="C1398" s="1" t="s">
        <v>32100</v>
      </c>
      <c r="D1398" t="s">
        <v>132</v>
      </c>
    </row>
    <row r="1399" spans="1:4" x14ac:dyDescent="0.15">
      <c r="A1399" t="s">
        <v>4734</v>
      </c>
      <c r="B1399">
        <v>-1.7527191267502999</v>
      </c>
      <c r="C1399" s="1" t="s">
        <v>32101</v>
      </c>
      <c r="D1399" t="s">
        <v>132</v>
      </c>
    </row>
    <row r="1400" spans="1:4" x14ac:dyDescent="0.15">
      <c r="A1400" t="s">
        <v>32102</v>
      </c>
      <c r="B1400">
        <v>-1.75346573949944</v>
      </c>
      <c r="C1400" s="1" t="s">
        <v>32103</v>
      </c>
      <c r="D1400" t="s">
        <v>132</v>
      </c>
    </row>
    <row r="1401" spans="1:4" x14ac:dyDescent="0.15">
      <c r="A1401" t="s">
        <v>26939</v>
      </c>
      <c r="B1401">
        <v>-1.7542655788283501</v>
      </c>
      <c r="C1401" s="1" t="s">
        <v>32104</v>
      </c>
      <c r="D1401" t="s">
        <v>132</v>
      </c>
    </row>
    <row r="1402" spans="1:4" x14ac:dyDescent="0.15">
      <c r="A1402" t="s">
        <v>21399</v>
      </c>
      <c r="B1402">
        <v>-1.7569348379651699</v>
      </c>
      <c r="C1402" s="1" t="s">
        <v>32105</v>
      </c>
      <c r="D1402" t="s">
        <v>132</v>
      </c>
    </row>
    <row r="1403" spans="1:4" x14ac:dyDescent="0.15">
      <c r="A1403" t="s">
        <v>32106</v>
      </c>
      <c r="B1403">
        <v>-1.75728328337786</v>
      </c>
      <c r="C1403" s="1" t="s">
        <v>32107</v>
      </c>
      <c r="D1403" t="s">
        <v>132</v>
      </c>
    </row>
    <row r="1404" spans="1:4" x14ac:dyDescent="0.15">
      <c r="A1404" t="s">
        <v>18871</v>
      </c>
      <c r="B1404">
        <v>-1.75810872487509</v>
      </c>
      <c r="C1404" s="1" t="s">
        <v>32108</v>
      </c>
      <c r="D1404" t="s">
        <v>132</v>
      </c>
    </row>
    <row r="1405" spans="1:4" x14ac:dyDescent="0.15">
      <c r="A1405" t="s">
        <v>2384</v>
      </c>
      <c r="B1405">
        <v>-1.7594461435987501</v>
      </c>
      <c r="C1405" s="1" t="s">
        <v>32109</v>
      </c>
      <c r="D1405" t="s">
        <v>132</v>
      </c>
    </row>
    <row r="1406" spans="1:4" x14ac:dyDescent="0.15">
      <c r="A1406" t="s">
        <v>1471</v>
      </c>
      <c r="B1406">
        <v>-1.7610286998205</v>
      </c>
      <c r="C1406" s="1" t="s">
        <v>32110</v>
      </c>
      <c r="D1406" t="s">
        <v>132</v>
      </c>
    </row>
    <row r="1407" spans="1:4" x14ac:dyDescent="0.15">
      <c r="A1407" t="s">
        <v>1866</v>
      </c>
      <c r="B1407">
        <v>-1.7619958788518599</v>
      </c>
      <c r="C1407" s="1" t="s">
        <v>32111</v>
      </c>
      <c r="D1407" t="s">
        <v>132</v>
      </c>
    </row>
    <row r="1408" spans="1:4" x14ac:dyDescent="0.15">
      <c r="A1408" t="s">
        <v>20851</v>
      </c>
      <c r="B1408">
        <v>-1.76273132902801</v>
      </c>
      <c r="C1408" s="1" t="s">
        <v>32112</v>
      </c>
      <c r="D1408" t="s">
        <v>132</v>
      </c>
    </row>
    <row r="1409" spans="1:4" x14ac:dyDescent="0.15">
      <c r="A1409" t="s">
        <v>3230</v>
      </c>
      <c r="B1409">
        <v>-1.7631439809115499</v>
      </c>
      <c r="C1409" s="1" t="s">
        <v>32113</v>
      </c>
      <c r="D1409" t="s">
        <v>132</v>
      </c>
    </row>
    <row r="1410" spans="1:4" x14ac:dyDescent="0.15">
      <c r="A1410" t="s">
        <v>13260</v>
      </c>
      <c r="B1410">
        <v>-1.76864163181248</v>
      </c>
      <c r="C1410" s="1" t="s">
        <v>32114</v>
      </c>
      <c r="D1410" t="s">
        <v>132</v>
      </c>
    </row>
    <row r="1411" spans="1:4" x14ac:dyDescent="0.15">
      <c r="A1411" t="s">
        <v>6997</v>
      </c>
      <c r="B1411">
        <v>-1.7692144197779101</v>
      </c>
      <c r="C1411" s="1" t="s">
        <v>32115</v>
      </c>
      <c r="D1411" t="s">
        <v>132</v>
      </c>
    </row>
    <row r="1412" spans="1:4" x14ac:dyDescent="0.15">
      <c r="A1412" t="s">
        <v>11261</v>
      </c>
      <c r="B1412">
        <v>-1.77548476519293</v>
      </c>
      <c r="C1412" s="1" t="s">
        <v>32116</v>
      </c>
      <c r="D1412" t="s">
        <v>132</v>
      </c>
    </row>
    <row r="1413" spans="1:4" x14ac:dyDescent="0.15">
      <c r="A1413" t="s">
        <v>7583</v>
      </c>
      <c r="B1413">
        <v>-1.7771081822125001</v>
      </c>
      <c r="C1413" s="1" t="s">
        <v>32117</v>
      </c>
      <c r="D1413" t="s">
        <v>132</v>
      </c>
    </row>
    <row r="1414" spans="1:4" x14ac:dyDescent="0.15">
      <c r="A1414" t="s">
        <v>28451</v>
      </c>
      <c r="B1414">
        <v>-1.7829583425142099</v>
      </c>
      <c r="C1414" s="1" t="s">
        <v>32118</v>
      </c>
      <c r="D1414" t="s">
        <v>132</v>
      </c>
    </row>
    <row r="1415" spans="1:4" x14ac:dyDescent="0.15">
      <c r="A1415" t="s">
        <v>32119</v>
      </c>
      <c r="B1415">
        <v>-1.7835039180294601</v>
      </c>
      <c r="C1415" s="1" t="s">
        <v>32120</v>
      </c>
      <c r="D1415" t="s">
        <v>132</v>
      </c>
    </row>
    <row r="1416" spans="1:4" x14ac:dyDescent="0.15">
      <c r="A1416" t="s">
        <v>1247</v>
      </c>
      <c r="B1416">
        <v>-1.78629882745647</v>
      </c>
      <c r="C1416" s="1" t="s">
        <v>32121</v>
      </c>
      <c r="D1416" t="s">
        <v>132</v>
      </c>
    </row>
    <row r="1417" spans="1:4" x14ac:dyDescent="0.15">
      <c r="A1417" t="s">
        <v>16600</v>
      </c>
      <c r="B1417">
        <v>-1.7864840394216599</v>
      </c>
      <c r="C1417" s="1" t="s">
        <v>32122</v>
      </c>
      <c r="D1417" t="s">
        <v>132</v>
      </c>
    </row>
    <row r="1418" spans="1:4" x14ac:dyDescent="0.15">
      <c r="A1418" t="s">
        <v>15633</v>
      </c>
      <c r="B1418">
        <v>-1.7891812808385701</v>
      </c>
      <c r="C1418" s="1" t="s">
        <v>32123</v>
      </c>
      <c r="D1418" t="s">
        <v>132</v>
      </c>
    </row>
    <row r="1419" spans="1:4" x14ac:dyDescent="0.15">
      <c r="A1419" t="s">
        <v>1349</v>
      </c>
      <c r="B1419">
        <v>-1.7917466741475601</v>
      </c>
      <c r="C1419" s="1" t="s">
        <v>32124</v>
      </c>
      <c r="D1419" t="s">
        <v>132</v>
      </c>
    </row>
    <row r="1420" spans="1:4" x14ac:dyDescent="0.15">
      <c r="A1420" t="s">
        <v>11713</v>
      </c>
      <c r="B1420">
        <v>-1.79288865296847</v>
      </c>
      <c r="C1420" s="1" t="s">
        <v>32125</v>
      </c>
      <c r="D1420" t="s">
        <v>132</v>
      </c>
    </row>
    <row r="1421" spans="1:4" x14ac:dyDescent="0.15">
      <c r="A1421" t="s">
        <v>25797</v>
      </c>
      <c r="B1421">
        <v>-1.79347780560537</v>
      </c>
      <c r="C1421" s="1" t="s">
        <v>32126</v>
      </c>
      <c r="D1421" t="s">
        <v>132</v>
      </c>
    </row>
    <row r="1422" spans="1:4" x14ac:dyDescent="0.15">
      <c r="A1422" t="s">
        <v>18854</v>
      </c>
      <c r="B1422">
        <v>-1.79672024178317</v>
      </c>
      <c r="C1422" s="1" t="s">
        <v>32127</v>
      </c>
      <c r="D1422" t="s">
        <v>132</v>
      </c>
    </row>
    <row r="1423" spans="1:4" x14ac:dyDescent="0.15">
      <c r="A1423" t="s">
        <v>4030</v>
      </c>
      <c r="B1423">
        <v>-1.7971075057519299</v>
      </c>
      <c r="C1423" s="1" t="s">
        <v>32128</v>
      </c>
      <c r="D1423" t="s">
        <v>132</v>
      </c>
    </row>
    <row r="1424" spans="1:4" x14ac:dyDescent="0.15">
      <c r="A1424" t="s">
        <v>8556</v>
      </c>
      <c r="B1424">
        <v>-1.797520547405</v>
      </c>
      <c r="C1424" s="1" t="s">
        <v>32129</v>
      </c>
      <c r="D1424" t="s">
        <v>132</v>
      </c>
    </row>
    <row r="1425" spans="1:4" x14ac:dyDescent="0.15">
      <c r="A1425" t="s">
        <v>32130</v>
      </c>
      <c r="B1425">
        <v>-1.80044250120039</v>
      </c>
      <c r="C1425" s="1" t="s">
        <v>32131</v>
      </c>
      <c r="D1425" t="s">
        <v>132</v>
      </c>
    </row>
    <row r="1426" spans="1:4" x14ac:dyDescent="0.15">
      <c r="A1426" t="s">
        <v>2905</v>
      </c>
      <c r="B1426">
        <v>-1.80057561061322</v>
      </c>
      <c r="C1426" s="1" t="s">
        <v>32132</v>
      </c>
      <c r="D1426" t="s">
        <v>132</v>
      </c>
    </row>
    <row r="1427" spans="1:4" x14ac:dyDescent="0.15">
      <c r="A1427" t="s">
        <v>32133</v>
      </c>
      <c r="B1427">
        <v>-1.8012276940141401</v>
      </c>
      <c r="C1427" s="1" t="s">
        <v>32134</v>
      </c>
      <c r="D1427" t="s">
        <v>132</v>
      </c>
    </row>
    <row r="1428" spans="1:4" x14ac:dyDescent="0.15">
      <c r="A1428" t="s">
        <v>2309</v>
      </c>
      <c r="B1428">
        <v>-1.80368594464781</v>
      </c>
      <c r="C1428" s="1" t="s">
        <v>32135</v>
      </c>
      <c r="D1428" t="s">
        <v>132</v>
      </c>
    </row>
    <row r="1429" spans="1:4" x14ac:dyDescent="0.15">
      <c r="A1429" t="s">
        <v>5872</v>
      </c>
      <c r="B1429">
        <v>-1.8071428107775001</v>
      </c>
      <c r="C1429" s="1" t="s">
        <v>32136</v>
      </c>
      <c r="D1429" t="s">
        <v>132</v>
      </c>
    </row>
    <row r="1430" spans="1:4" x14ac:dyDescent="0.15">
      <c r="A1430" t="s">
        <v>32137</v>
      </c>
      <c r="B1430">
        <v>-1.8085582434302601</v>
      </c>
      <c r="C1430" s="1" t="s">
        <v>32138</v>
      </c>
      <c r="D1430" t="s">
        <v>132</v>
      </c>
    </row>
    <row r="1431" spans="1:4" x14ac:dyDescent="0.15">
      <c r="A1431" t="s">
        <v>32139</v>
      </c>
      <c r="B1431">
        <v>-1.81157043590135</v>
      </c>
      <c r="C1431" s="1" t="s">
        <v>32140</v>
      </c>
      <c r="D1431" t="s">
        <v>132</v>
      </c>
    </row>
    <row r="1432" spans="1:4" x14ac:dyDescent="0.15">
      <c r="A1432" t="s">
        <v>13934</v>
      </c>
      <c r="B1432">
        <v>-1.8142039347310399</v>
      </c>
      <c r="C1432" s="1" t="s">
        <v>32141</v>
      </c>
      <c r="D1432" t="s">
        <v>132</v>
      </c>
    </row>
    <row r="1433" spans="1:4" x14ac:dyDescent="0.15">
      <c r="A1433" t="s">
        <v>15398</v>
      </c>
      <c r="B1433">
        <v>-1.81813835950498</v>
      </c>
      <c r="C1433" s="1" t="s">
        <v>32142</v>
      </c>
      <c r="D1433" t="s">
        <v>132</v>
      </c>
    </row>
    <row r="1434" spans="1:4" x14ac:dyDescent="0.15">
      <c r="A1434" t="s">
        <v>5600</v>
      </c>
      <c r="B1434">
        <v>-1.8215811602371299</v>
      </c>
      <c r="C1434" s="1" t="s">
        <v>32143</v>
      </c>
      <c r="D1434" t="s">
        <v>132</v>
      </c>
    </row>
    <row r="1435" spans="1:4" x14ac:dyDescent="0.15">
      <c r="A1435" t="s">
        <v>2780</v>
      </c>
      <c r="B1435">
        <v>-1.8223893119306001</v>
      </c>
      <c r="C1435" s="1" t="s">
        <v>32144</v>
      </c>
      <c r="D1435" t="s">
        <v>132</v>
      </c>
    </row>
    <row r="1436" spans="1:4" x14ac:dyDescent="0.15">
      <c r="A1436" t="s">
        <v>7129</v>
      </c>
      <c r="B1436">
        <v>-1.8224306107228001</v>
      </c>
      <c r="C1436" s="1" t="s">
        <v>32145</v>
      </c>
      <c r="D1436" t="s">
        <v>132</v>
      </c>
    </row>
    <row r="1437" spans="1:4" x14ac:dyDescent="0.15">
      <c r="A1437" t="s">
        <v>10168</v>
      </c>
      <c r="B1437">
        <v>-1.8245332588902099</v>
      </c>
      <c r="C1437" s="1" t="s">
        <v>32146</v>
      </c>
      <c r="D1437" t="s">
        <v>132</v>
      </c>
    </row>
    <row r="1438" spans="1:4" x14ac:dyDescent="0.15">
      <c r="A1438" t="s">
        <v>7908</v>
      </c>
      <c r="B1438">
        <v>-1.8250918621246599</v>
      </c>
      <c r="C1438" s="1" t="s">
        <v>32147</v>
      </c>
      <c r="D1438" t="s">
        <v>132</v>
      </c>
    </row>
    <row r="1439" spans="1:4" x14ac:dyDescent="0.15">
      <c r="A1439" t="s">
        <v>26359</v>
      </c>
      <c r="B1439">
        <v>-1.82555520318158</v>
      </c>
      <c r="C1439" s="1" t="s">
        <v>32148</v>
      </c>
      <c r="D1439" t="s">
        <v>132</v>
      </c>
    </row>
    <row r="1440" spans="1:4" x14ac:dyDescent="0.15">
      <c r="A1440" t="s">
        <v>25023</v>
      </c>
      <c r="B1440">
        <v>-1.8268787953371599</v>
      </c>
      <c r="C1440" s="1" t="s">
        <v>32149</v>
      </c>
      <c r="D1440" t="s">
        <v>132</v>
      </c>
    </row>
    <row r="1441" spans="1:4" x14ac:dyDescent="0.15">
      <c r="A1441" t="s">
        <v>19397</v>
      </c>
      <c r="B1441">
        <v>-1.8283344105197801</v>
      </c>
      <c r="C1441" s="1" t="s">
        <v>32150</v>
      </c>
      <c r="D1441" t="s">
        <v>132</v>
      </c>
    </row>
    <row r="1442" spans="1:4" x14ac:dyDescent="0.15">
      <c r="A1442" t="s">
        <v>32151</v>
      </c>
      <c r="B1442">
        <v>-1.8290117305203799</v>
      </c>
      <c r="C1442" s="1" t="s">
        <v>32152</v>
      </c>
      <c r="D1442" t="s">
        <v>132</v>
      </c>
    </row>
    <row r="1443" spans="1:4" x14ac:dyDescent="0.15">
      <c r="A1443" t="s">
        <v>7608</v>
      </c>
      <c r="B1443">
        <v>-1.8345379382917899</v>
      </c>
      <c r="C1443" s="1" t="s">
        <v>32153</v>
      </c>
      <c r="D1443" t="s">
        <v>132</v>
      </c>
    </row>
    <row r="1444" spans="1:4" x14ac:dyDescent="0.15">
      <c r="A1444" t="s">
        <v>23943</v>
      </c>
      <c r="B1444">
        <v>-1.8365587960483301</v>
      </c>
      <c r="C1444" s="1" t="s">
        <v>32154</v>
      </c>
      <c r="D1444" t="s">
        <v>132</v>
      </c>
    </row>
    <row r="1445" spans="1:4" x14ac:dyDescent="0.15">
      <c r="A1445" t="s">
        <v>13525</v>
      </c>
      <c r="B1445">
        <v>-1.8371444625540101</v>
      </c>
      <c r="C1445" s="1" t="s">
        <v>32155</v>
      </c>
      <c r="D1445" t="s">
        <v>132</v>
      </c>
    </row>
    <row r="1446" spans="1:4" x14ac:dyDescent="0.15">
      <c r="A1446" t="s">
        <v>4555</v>
      </c>
      <c r="B1446">
        <v>-1.83843215220246</v>
      </c>
      <c r="C1446" s="1" t="s">
        <v>32156</v>
      </c>
      <c r="D1446" t="s">
        <v>132</v>
      </c>
    </row>
    <row r="1447" spans="1:4" x14ac:dyDescent="0.15">
      <c r="A1447" t="s">
        <v>2091</v>
      </c>
      <c r="B1447">
        <v>-1.8393369665172301</v>
      </c>
      <c r="C1447" s="1" t="s">
        <v>32157</v>
      </c>
      <c r="D1447" t="s">
        <v>132</v>
      </c>
    </row>
    <row r="1448" spans="1:4" x14ac:dyDescent="0.15">
      <c r="A1448" t="s">
        <v>32158</v>
      </c>
      <c r="B1448">
        <v>-1.83942136580925</v>
      </c>
      <c r="C1448" s="1" t="s">
        <v>32159</v>
      </c>
      <c r="D1448" t="s">
        <v>132</v>
      </c>
    </row>
    <row r="1449" spans="1:4" x14ac:dyDescent="0.15">
      <c r="A1449" t="s">
        <v>32160</v>
      </c>
      <c r="B1449">
        <v>-1.84084005527221</v>
      </c>
      <c r="C1449" s="1" t="s">
        <v>32161</v>
      </c>
      <c r="D1449" t="s">
        <v>132</v>
      </c>
    </row>
    <row r="1450" spans="1:4" x14ac:dyDescent="0.15">
      <c r="A1450" t="s">
        <v>13791</v>
      </c>
      <c r="B1450">
        <v>-1.84291313421527</v>
      </c>
      <c r="C1450" s="1" t="s">
        <v>32162</v>
      </c>
      <c r="D1450" t="s">
        <v>132</v>
      </c>
    </row>
    <row r="1451" spans="1:4" x14ac:dyDescent="0.15">
      <c r="A1451" t="s">
        <v>1819</v>
      </c>
      <c r="B1451">
        <v>-1.8450967135717</v>
      </c>
      <c r="C1451" s="1" t="s">
        <v>32163</v>
      </c>
      <c r="D1451" t="s">
        <v>132</v>
      </c>
    </row>
    <row r="1452" spans="1:4" x14ac:dyDescent="0.15">
      <c r="A1452" t="s">
        <v>6357</v>
      </c>
      <c r="B1452">
        <v>-1.84815903417864</v>
      </c>
      <c r="C1452" s="1" t="s">
        <v>32164</v>
      </c>
      <c r="D1452" t="s">
        <v>132</v>
      </c>
    </row>
    <row r="1453" spans="1:4" x14ac:dyDescent="0.15">
      <c r="A1453" t="s">
        <v>2264</v>
      </c>
      <c r="B1453">
        <v>-1.8513145210089701</v>
      </c>
      <c r="C1453" s="1" t="s">
        <v>32165</v>
      </c>
      <c r="D1453" t="s">
        <v>132</v>
      </c>
    </row>
    <row r="1454" spans="1:4" x14ac:dyDescent="0.15">
      <c r="A1454" t="s">
        <v>2166</v>
      </c>
      <c r="B1454">
        <v>-1.8535575824847701</v>
      </c>
      <c r="C1454" s="1" t="s">
        <v>32166</v>
      </c>
      <c r="D1454" t="s">
        <v>132</v>
      </c>
    </row>
    <row r="1455" spans="1:4" x14ac:dyDescent="0.15">
      <c r="A1455" t="s">
        <v>32167</v>
      </c>
      <c r="B1455">
        <v>-1.8544949224191201</v>
      </c>
      <c r="C1455" s="1" t="s">
        <v>32168</v>
      </c>
      <c r="D1455" t="s">
        <v>132</v>
      </c>
    </row>
    <row r="1456" spans="1:4" x14ac:dyDescent="0.15">
      <c r="A1456" t="s">
        <v>27655</v>
      </c>
      <c r="B1456">
        <v>-1.8547141078292699</v>
      </c>
      <c r="C1456" s="1" t="s">
        <v>32169</v>
      </c>
      <c r="D1456" t="s">
        <v>132</v>
      </c>
    </row>
    <row r="1457" spans="1:4" x14ac:dyDescent="0.15">
      <c r="A1457" t="s">
        <v>32170</v>
      </c>
      <c r="B1457">
        <v>-1.8598656962806499</v>
      </c>
      <c r="C1457" s="1" t="s">
        <v>32171</v>
      </c>
      <c r="D1457" t="s">
        <v>132</v>
      </c>
    </row>
    <row r="1458" spans="1:4" x14ac:dyDescent="0.15">
      <c r="A1458" t="s">
        <v>26329</v>
      </c>
      <c r="B1458">
        <v>-1.8680481119726899</v>
      </c>
      <c r="C1458" s="1" t="s">
        <v>32172</v>
      </c>
      <c r="D1458" t="s">
        <v>132</v>
      </c>
    </row>
    <row r="1459" spans="1:4" x14ac:dyDescent="0.15">
      <c r="A1459" t="s">
        <v>19468</v>
      </c>
      <c r="B1459">
        <v>-1.8717015528185801</v>
      </c>
      <c r="C1459" s="1" t="s">
        <v>32173</v>
      </c>
      <c r="D1459" t="s">
        <v>132</v>
      </c>
    </row>
    <row r="1460" spans="1:4" x14ac:dyDescent="0.15">
      <c r="A1460" t="s">
        <v>13878</v>
      </c>
      <c r="B1460">
        <v>-1.8721164980478799</v>
      </c>
      <c r="C1460" s="1" t="s">
        <v>32174</v>
      </c>
      <c r="D1460" t="s">
        <v>132</v>
      </c>
    </row>
    <row r="1461" spans="1:4" x14ac:dyDescent="0.15">
      <c r="A1461" t="s">
        <v>2196</v>
      </c>
      <c r="B1461">
        <v>-1.8724181299520199</v>
      </c>
      <c r="C1461" s="1" t="s">
        <v>32175</v>
      </c>
      <c r="D1461" t="s">
        <v>132</v>
      </c>
    </row>
    <row r="1462" spans="1:4" x14ac:dyDescent="0.15">
      <c r="A1462" t="s">
        <v>638</v>
      </c>
      <c r="B1462">
        <v>-1.8725057541404899</v>
      </c>
      <c r="C1462" s="1" t="s">
        <v>32176</v>
      </c>
      <c r="D1462" t="s">
        <v>132</v>
      </c>
    </row>
    <row r="1463" spans="1:4" x14ac:dyDescent="0.15">
      <c r="A1463" t="s">
        <v>10611</v>
      </c>
      <c r="B1463">
        <v>-1.87564184181726</v>
      </c>
      <c r="C1463" s="1" t="s">
        <v>32177</v>
      </c>
      <c r="D1463" t="s">
        <v>132</v>
      </c>
    </row>
    <row r="1464" spans="1:4" x14ac:dyDescent="0.15">
      <c r="A1464" t="s">
        <v>10276</v>
      </c>
      <c r="B1464">
        <v>-1.87616867611787</v>
      </c>
      <c r="C1464" s="1" t="s">
        <v>32178</v>
      </c>
      <c r="D1464" t="s">
        <v>132</v>
      </c>
    </row>
    <row r="1465" spans="1:4" x14ac:dyDescent="0.15">
      <c r="A1465" t="s">
        <v>10356</v>
      </c>
      <c r="B1465">
        <v>-1.87712269865565</v>
      </c>
      <c r="C1465" s="1" t="s">
        <v>32179</v>
      </c>
      <c r="D1465" t="s">
        <v>132</v>
      </c>
    </row>
    <row r="1466" spans="1:4" x14ac:dyDescent="0.15">
      <c r="A1466" t="s">
        <v>32180</v>
      </c>
      <c r="B1466">
        <v>-1.87921120904382</v>
      </c>
      <c r="C1466" s="1" t="s">
        <v>32181</v>
      </c>
      <c r="D1466" t="s">
        <v>132</v>
      </c>
    </row>
    <row r="1467" spans="1:4" x14ac:dyDescent="0.15">
      <c r="A1467" t="s">
        <v>32182</v>
      </c>
      <c r="B1467">
        <v>-1.8866711918127701</v>
      </c>
      <c r="C1467" s="1" t="s">
        <v>32183</v>
      </c>
      <c r="D1467" t="s">
        <v>132</v>
      </c>
    </row>
    <row r="1468" spans="1:4" x14ac:dyDescent="0.15">
      <c r="A1468" t="s">
        <v>32184</v>
      </c>
      <c r="B1468">
        <v>-1.8920880070284201</v>
      </c>
      <c r="C1468" s="1" t="s">
        <v>32185</v>
      </c>
      <c r="D1468" t="s">
        <v>132</v>
      </c>
    </row>
    <row r="1469" spans="1:4" x14ac:dyDescent="0.15">
      <c r="A1469" t="s">
        <v>28476</v>
      </c>
      <c r="B1469">
        <v>-1.8925196155936901</v>
      </c>
      <c r="C1469" s="1" t="s">
        <v>32186</v>
      </c>
      <c r="D1469" t="s">
        <v>132</v>
      </c>
    </row>
    <row r="1470" spans="1:4" x14ac:dyDescent="0.15">
      <c r="A1470" t="s">
        <v>2300</v>
      </c>
      <c r="B1470">
        <v>-1.8967964312349901</v>
      </c>
      <c r="C1470" s="1" t="s">
        <v>32187</v>
      </c>
      <c r="D1470" t="s">
        <v>132</v>
      </c>
    </row>
    <row r="1471" spans="1:4" x14ac:dyDescent="0.15">
      <c r="A1471" t="s">
        <v>32188</v>
      </c>
      <c r="B1471">
        <v>-1.8984631412626001</v>
      </c>
      <c r="C1471" s="1" t="s">
        <v>32189</v>
      </c>
      <c r="D1471" t="s">
        <v>132</v>
      </c>
    </row>
    <row r="1472" spans="1:4" x14ac:dyDescent="0.15">
      <c r="A1472" t="s">
        <v>2229</v>
      </c>
      <c r="B1472">
        <v>-1.89949192369449</v>
      </c>
      <c r="C1472" s="1" t="s">
        <v>32190</v>
      </c>
      <c r="D1472" t="s">
        <v>132</v>
      </c>
    </row>
    <row r="1473" spans="1:4" x14ac:dyDescent="0.15">
      <c r="A1473" t="s">
        <v>1534</v>
      </c>
      <c r="B1473">
        <v>-1.90249134598019</v>
      </c>
      <c r="C1473" s="1" t="s">
        <v>32191</v>
      </c>
      <c r="D1473" t="s">
        <v>132</v>
      </c>
    </row>
    <row r="1474" spans="1:4" x14ac:dyDescent="0.15">
      <c r="A1474" t="s">
        <v>32192</v>
      </c>
      <c r="B1474">
        <v>-1.9066239519769199</v>
      </c>
      <c r="C1474" s="1" t="s">
        <v>32193</v>
      </c>
      <c r="D1474" t="s">
        <v>132</v>
      </c>
    </row>
    <row r="1475" spans="1:4" x14ac:dyDescent="0.15">
      <c r="A1475" t="s">
        <v>32194</v>
      </c>
      <c r="B1475">
        <v>-1.90718062158138</v>
      </c>
      <c r="C1475" s="1" t="s">
        <v>32195</v>
      </c>
      <c r="D1475" t="s">
        <v>132</v>
      </c>
    </row>
    <row r="1476" spans="1:4" x14ac:dyDescent="0.15">
      <c r="A1476" t="s">
        <v>6898</v>
      </c>
      <c r="B1476">
        <v>-1.90777794940062</v>
      </c>
      <c r="C1476" s="1" t="s">
        <v>32196</v>
      </c>
      <c r="D1476" t="s">
        <v>132</v>
      </c>
    </row>
    <row r="1477" spans="1:4" x14ac:dyDescent="0.15">
      <c r="A1477" t="s">
        <v>20344</v>
      </c>
      <c r="B1477">
        <v>-1.9087755379567699</v>
      </c>
      <c r="C1477" s="1" t="s">
        <v>32197</v>
      </c>
      <c r="D1477" t="s">
        <v>132</v>
      </c>
    </row>
    <row r="1478" spans="1:4" x14ac:dyDescent="0.15">
      <c r="A1478" t="s">
        <v>32198</v>
      </c>
      <c r="B1478">
        <v>-1.9088458219039699</v>
      </c>
      <c r="C1478" s="1" t="s">
        <v>32199</v>
      </c>
      <c r="D1478" t="s">
        <v>132</v>
      </c>
    </row>
    <row r="1479" spans="1:4" x14ac:dyDescent="0.15">
      <c r="A1479" t="s">
        <v>1373</v>
      </c>
      <c r="B1479">
        <v>-1.9090512892315801</v>
      </c>
      <c r="C1479" s="1" t="s">
        <v>32200</v>
      </c>
      <c r="D1479" t="s">
        <v>132</v>
      </c>
    </row>
    <row r="1480" spans="1:4" x14ac:dyDescent="0.15">
      <c r="A1480" t="s">
        <v>9933</v>
      </c>
      <c r="B1480">
        <v>-1.9141143280646999</v>
      </c>
      <c r="C1480" s="1" t="s">
        <v>32201</v>
      </c>
      <c r="D1480" t="s">
        <v>132</v>
      </c>
    </row>
    <row r="1481" spans="1:4" x14ac:dyDescent="0.15">
      <c r="A1481" t="s">
        <v>8799</v>
      </c>
      <c r="B1481">
        <v>-1.9298908311848499</v>
      </c>
      <c r="C1481" s="1" t="s">
        <v>32202</v>
      </c>
      <c r="D1481" t="s">
        <v>132</v>
      </c>
    </row>
    <row r="1482" spans="1:4" x14ac:dyDescent="0.15">
      <c r="A1482" t="s">
        <v>3619</v>
      </c>
      <c r="B1482">
        <v>-1.93104670101618</v>
      </c>
      <c r="C1482" s="1" t="s">
        <v>32203</v>
      </c>
      <c r="D1482" t="s">
        <v>132</v>
      </c>
    </row>
    <row r="1483" spans="1:4" x14ac:dyDescent="0.15">
      <c r="A1483" t="s">
        <v>469</v>
      </c>
      <c r="B1483">
        <v>-1.9318995541497599</v>
      </c>
      <c r="C1483" s="1" t="s">
        <v>32204</v>
      </c>
      <c r="D1483" t="s">
        <v>132</v>
      </c>
    </row>
    <row r="1484" spans="1:4" x14ac:dyDescent="0.15">
      <c r="A1484" t="s">
        <v>11106</v>
      </c>
      <c r="B1484">
        <v>-1.93248183274051</v>
      </c>
      <c r="C1484" s="1" t="s">
        <v>32205</v>
      </c>
      <c r="D1484" t="s">
        <v>132</v>
      </c>
    </row>
    <row r="1485" spans="1:4" x14ac:dyDescent="0.15">
      <c r="A1485" t="s">
        <v>15475</v>
      </c>
      <c r="B1485">
        <v>-1.93605473667256</v>
      </c>
      <c r="C1485" s="1" t="s">
        <v>32206</v>
      </c>
      <c r="D1485" t="s">
        <v>132</v>
      </c>
    </row>
    <row r="1486" spans="1:4" x14ac:dyDescent="0.15">
      <c r="A1486" t="s">
        <v>11827</v>
      </c>
      <c r="B1486">
        <v>-1.93865042743622</v>
      </c>
      <c r="C1486" s="1" t="s">
        <v>32207</v>
      </c>
      <c r="D1486" t="s">
        <v>132</v>
      </c>
    </row>
    <row r="1487" spans="1:4" x14ac:dyDescent="0.15">
      <c r="A1487" t="s">
        <v>32208</v>
      </c>
      <c r="B1487">
        <v>-1.94230293427503</v>
      </c>
      <c r="C1487" s="1" t="s">
        <v>32209</v>
      </c>
      <c r="D1487" t="s">
        <v>132</v>
      </c>
    </row>
    <row r="1488" spans="1:4" x14ac:dyDescent="0.15">
      <c r="A1488" t="s">
        <v>32210</v>
      </c>
      <c r="B1488">
        <v>-1.9452353312480599</v>
      </c>
      <c r="C1488" s="1" t="s">
        <v>32211</v>
      </c>
      <c r="D1488" t="s">
        <v>132</v>
      </c>
    </row>
    <row r="1489" spans="1:4" x14ac:dyDescent="0.15">
      <c r="A1489" t="s">
        <v>32212</v>
      </c>
      <c r="B1489">
        <v>-1.94718556463649</v>
      </c>
      <c r="C1489" s="1" t="s">
        <v>32213</v>
      </c>
      <c r="D1489" t="s">
        <v>132</v>
      </c>
    </row>
    <row r="1490" spans="1:4" x14ac:dyDescent="0.15">
      <c r="A1490" t="s">
        <v>22170</v>
      </c>
      <c r="B1490">
        <v>-1.94745039431047</v>
      </c>
      <c r="C1490" s="1" t="s">
        <v>32214</v>
      </c>
      <c r="D1490" t="s">
        <v>132</v>
      </c>
    </row>
    <row r="1491" spans="1:4" x14ac:dyDescent="0.15">
      <c r="A1491" t="s">
        <v>26933</v>
      </c>
      <c r="B1491">
        <v>-1.9533695701279801</v>
      </c>
      <c r="C1491" s="1" t="s">
        <v>32215</v>
      </c>
      <c r="D1491" t="s">
        <v>132</v>
      </c>
    </row>
    <row r="1492" spans="1:4" x14ac:dyDescent="0.15">
      <c r="A1492" t="s">
        <v>32216</v>
      </c>
      <c r="B1492">
        <v>-1.95426975191784</v>
      </c>
      <c r="C1492" s="1" t="s">
        <v>32217</v>
      </c>
      <c r="D1492" t="s">
        <v>132</v>
      </c>
    </row>
    <row r="1493" spans="1:4" x14ac:dyDescent="0.15">
      <c r="A1493" t="s">
        <v>13944</v>
      </c>
      <c r="B1493">
        <v>-1.95535530049766</v>
      </c>
      <c r="C1493" s="1" t="s">
        <v>32218</v>
      </c>
      <c r="D1493" t="s">
        <v>132</v>
      </c>
    </row>
    <row r="1494" spans="1:4" x14ac:dyDescent="0.15">
      <c r="A1494" t="s">
        <v>15567</v>
      </c>
      <c r="B1494">
        <v>-1.9574242442490699</v>
      </c>
      <c r="C1494" s="1" t="s">
        <v>32219</v>
      </c>
      <c r="D1494" t="s">
        <v>132</v>
      </c>
    </row>
    <row r="1495" spans="1:4" x14ac:dyDescent="0.15">
      <c r="A1495" t="s">
        <v>16303</v>
      </c>
      <c r="B1495">
        <v>-1.9603237441772701</v>
      </c>
      <c r="C1495" s="1" t="s">
        <v>32220</v>
      </c>
      <c r="D1495" t="s">
        <v>132</v>
      </c>
    </row>
    <row r="1496" spans="1:4" x14ac:dyDescent="0.15">
      <c r="A1496" t="s">
        <v>2645</v>
      </c>
      <c r="B1496">
        <v>-1.96091334398297</v>
      </c>
      <c r="C1496" s="1" t="s">
        <v>32221</v>
      </c>
      <c r="D1496" t="s">
        <v>132</v>
      </c>
    </row>
    <row r="1497" spans="1:4" x14ac:dyDescent="0.15">
      <c r="A1497" t="s">
        <v>3794</v>
      </c>
      <c r="B1497">
        <v>-1.96206014528769</v>
      </c>
      <c r="C1497" s="1" t="s">
        <v>32222</v>
      </c>
      <c r="D1497" t="s">
        <v>132</v>
      </c>
    </row>
    <row r="1498" spans="1:4" x14ac:dyDescent="0.15">
      <c r="A1498" t="s">
        <v>28917</v>
      </c>
      <c r="B1498">
        <v>-1.9670621114634601</v>
      </c>
      <c r="C1498" s="1" t="s">
        <v>32223</v>
      </c>
      <c r="D1498" t="s">
        <v>132</v>
      </c>
    </row>
    <row r="1499" spans="1:4" x14ac:dyDescent="0.15">
      <c r="A1499" t="s">
        <v>29352</v>
      </c>
      <c r="B1499">
        <v>-1.9672427081967501</v>
      </c>
      <c r="C1499" s="1" t="s">
        <v>32224</v>
      </c>
      <c r="D1499" t="s">
        <v>132</v>
      </c>
    </row>
    <row r="1500" spans="1:4" x14ac:dyDescent="0.15">
      <c r="A1500" t="s">
        <v>32225</v>
      </c>
      <c r="B1500">
        <v>-1.96749307705406</v>
      </c>
      <c r="C1500" s="1" t="s">
        <v>32226</v>
      </c>
      <c r="D1500" t="s">
        <v>132</v>
      </c>
    </row>
    <row r="1501" spans="1:4" x14ac:dyDescent="0.15">
      <c r="A1501" t="s">
        <v>28203</v>
      </c>
      <c r="B1501">
        <v>-1.9692554364833299</v>
      </c>
      <c r="C1501" s="1" t="s">
        <v>32227</v>
      </c>
      <c r="D1501" t="s">
        <v>132</v>
      </c>
    </row>
    <row r="1502" spans="1:4" x14ac:dyDescent="0.15">
      <c r="A1502" t="s">
        <v>32228</v>
      </c>
      <c r="B1502">
        <v>-1.9716051685757801</v>
      </c>
      <c r="C1502" s="1" t="s">
        <v>32229</v>
      </c>
      <c r="D1502" t="s">
        <v>132</v>
      </c>
    </row>
    <row r="1503" spans="1:4" x14ac:dyDescent="0.15">
      <c r="A1503" t="s">
        <v>11638</v>
      </c>
      <c r="B1503">
        <v>-1.9720551119064</v>
      </c>
      <c r="C1503" s="1" t="s">
        <v>32230</v>
      </c>
      <c r="D1503" t="s">
        <v>132</v>
      </c>
    </row>
    <row r="1504" spans="1:4" x14ac:dyDescent="0.15">
      <c r="A1504" t="s">
        <v>10076</v>
      </c>
      <c r="B1504">
        <v>-1.9726518332466301</v>
      </c>
      <c r="C1504" s="1" t="s">
        <v>32231</v>
      </c>
      <c r="D1504" t="s">
        <v>132</v>
      </c>
    </row>
    <row r="1505" spans="1:4" x14ac:dyDescent="0.15">
      <c r="A1505" t="s">
        <v>10765</v>
      </c>
      <c r="B1505">
        <v>-1.97273413362915</v>
      </c>
      <c r="C1505" s="1" t="s">
        <v>32232</v>
      </c>
      <c r="D1505" t="s">
        <v>132</v>
      </c>
    </row>
    <row r="1506" spans="1:4" x14ac:dyDescent="0.15">
      <c r="A1506" t="s">
        <v>920</v>
      </c>
      <c r="B1506">
        <v>-1.97363750018043</v>
      </c>
      <c r="C1506" s="1" t="s">
        <v>32233</v>
      </c>
      <c r="D1506" t="s">
        <v>132</v>
      </c>
    </row>
    <row r="1507" spans="1:4" x14ac:dyDescent="0.15">
      <c r="A1507" t="s">
        <v>32234</v>
      </c>
      <c r="B1507">
        <v>-1.97561255140006</v>
      </c>
      <c r="C1507" s="1" t="s">
        <v>32235</v>
      </c>
      <c r="D1507" t="s">
        <v>132</v>
      </c>
    </row>
    <row r="1508" spans="1:4" x14ac:dyDescent="0.15">
      <c r="A1508" t="s">
        <v>32236</v>
      </c>
      <c r="B1508">
        <v>-1.97824880546004</v>
      </c>
      <c r="C1508" s="1" t="s">
        <v>32237</v>
      </c>
      <c r="D1508" t="s">
        <v>132</v>
      </c>
    </row>
    <row r="1509" spans="1:4" x14ac:dyDescent="0.15">
      <c r="A1509" t="s">
        <v>9570</v>
      </c>
      <c r="B1509">
        <v>-1.97857111340384</v>
      </c>
      <c r="C1509" s="1" t="s">
        <v>32238</v>
      </c>
      <c r="D1509" t="s">
        <v>132</v>
      </c>
    </row>
    <row r="1510" spans="1:4" x14ac:dyDescent="0.15">
      <c r="A1510" t="s">
        <v>10956</v>
      </c>
      <c r="B1510">
        <v>-1.9846398480926399</v>
      </c>
      <c r="C1510" s="1" t="s">
        <v>32239</v>
      </c>
      <c r="D1510" t="s">
        <v>132</v>
      </c>
    </row>
    <row r="1511" spans="1:4" x14ac:dyDescent="0.15">
      <c r="A1511" t="s">
        <v>5388</v>
      </c>
      <c r="B1511">
        <v>-1.9849767588510301</v>
      </c>
      <c r="C1511" s="1" t="s">
        <v>32240</v>
      </c>
      <c r="D1511" t="s">
        <v>132</v>
      </c>
    </row>
    <row r="1512" spans="1:4" x14ac:dyDescent="0.15">
      <c r="A1512" t="s">
        <v>23044</v>
      </c>
      <c r="B1512">
        <v>-1.9854561167963101</v>
      </c>
      <c r="C1512" s="1" t="s">
        <v>32241</v>
      </c>
      <c r="D1512" t="s">
        <v>132</v>
      </c>
    </row>
    <row r="1513" spans="1:4" x14ac:dyDescent="0.15">
      <c r="A1513" t="s">
        <v>7597</v>
      </c>
      <c r="B1513">
        <v>-1.9912089028175599</v>
      </c>
      <c r="C1513" s="1" t="s">
        <v>32242</v>
      </c>
      <c r="D1513" t="s">
        <v>132</v>
      </c>
    </row>
    <row r="1514" spans="1:4" x14ac:dyDescent="0.15">
      <c r="A1514" t="s">
        <v>8708</v>
      </c>
      <c r="B1514">
        <v>-1.99167614149132</v>
      </c>
      <c r="C1514" s="1" t="s">
        <v>32243</v>
      </c>
      <c r="D1514" t="s">
        <v>132</v>
      </c>
    </row>
    <row r="1515" spans="1:4" x14ac:dyDescent="0.15">
      <c r="A1515" t="s">
        <v>27296</v>
      </c>
      <c r="B1515">
        <v>-1.99642252069993</v>
      </c>
      <c r="C1515" s="1" t="s">
        <v>32244</v>
      </c>
      <c r="D1515" t="s">
        <v>132</v>
      </c>
    </row>
    <row r="1516" spans="1:4" x14ac:dyDescent="0.15">
      <c r="A1516" t="s">
        <v>2976</v>
      </c>
      <c r="B1516">
        <v>-1.99818562825186</v>
      </c>
      <c r="C1516" s="1" t="s">
        <v>32245</v>
      </c>
      <c r="D1516" t="s">
        <v>132</v>
      </c>
    </row>
    <row r="1517" spans="1:4" x14ac:dyDescent="0.15">
      <c r="A1517" t="s">
        <v>7084</v>
      </c>
      <c r="B1517">
        <v>-2.0025341123523002</v>
      </c>
      <c r="C1517" s="1" t="s">
        <v>32246</v>
      </c>
      <c r="D1517" t="s">
        <v>132</v>
      </c>
    </row>
    <row r="1518" spans="1:4" x14ac:dyDescent="0.15">
      <c r="A1518" t="s">
        <v>4917</v>
      </c>
      <c r="B1518">
        <v>-2.0026435317298499</v>
      </c>
      <c r="C1518" s="1" t="s">
        <v>32247</v>
      </c>
      <c r="D1518" t="s">
        <v>132</v>
      </c>
    </row>
    <row r="1519" spans="1:4" x14ac:dyDescent="0.15">
      <c r="A1519" t="s">
        <v>11355</v>
      </c>
      <c r="B1519">
        <v>-2.0042341626692002</v>
      </c>
      <c r="C1519" s="1" t="s">
        <v>32248</v>
      </c>
      <c r="D1519" t="s">
        <v>132</v>
      </c>
    </row>
    <row r="1520" spans="1:4" x14ac:dyDescent="0.15">
      <c r="A1520" t="s">
        <v>5851</v>
      </c>
      <c r="B1520">
        <v>-2.0111225811503699</v>
      </c>
      <c r="C1520" s="1" t="s">
        <v>32249</v>
      </c>
      <c r="D1520" t="s">
        <v>132</v>
      </c>
    </row>
    <row r="1521" spans="1:4" x14ac:dyDescent="0.15">
      <c r="A1521" t="s">
        <v>15394</v>
      </c>
      <c r="B1521">
        <v>-2.0159880817004101</v>
      </c>
      <c r="C1521" s="1" t="s">
        <v>32250</v>
      </c>
      <c r="D1521" t="s">
        <v>132</v>
      </c>
    </row>
    <row r="1522" spans="1:4" x14ac:dyDescent="0.15">
      <c r="A1522" t="s">
        <v>2771</v>
      </c>
      <c r="B1522">
        <v>-2.0205543858919999</v>
      </c>
      <c r="C1522" s="1" t="s">
        <v>32251</v>
      </c>
      <c r="D1522" t="s">
        <v>132</v>
      </c>
    </row>
    <row r="1523" spans="1:4" x14ac:dyDescent="0.15">
      <c r="A1523" t="s">
        <v>5863</v>
      </c>
      <c r="B1523">
        <v>-2.0207209146810801</v>
      </c>
      <c r="C1523" s="1" t="s">
        <v>32252</v>
      </c>
      <c r="D1523" t="s">
        <v>132</v>
      </c>
    </row>
    <row r="1524" spans="1:4" x14ac:dyDescent="0.15">
      <c r="A1524" t="s">
        <v>32253</v>
      </c>
      <c r="B1524">
        <v>-2.0275180018428398</v>
      </c>
      <c r="C1524" s="1" t="s">
        <v>32254</v>
      </c>
      <c r="D1524" t="s">
        <v>132</v>
      </c>
    </row>
    <row r="1525" spans="1:4" x14ac:dyDescent="0.15">
      <c r="A1525" t="s">
        <v>2522</v>
      </c>
      <c r="B1525">
        <v>-2.0301289741883402</v>
      </c>
      <c r="C1525" s="1" t="s">
        <v>32255</v>
      </c>
      <c r="D1525" t="s">
        <v>132</v>
      </c>
    </row>
    <row r="1526" spans="1:4" x14ac:dyDescent="0.15">
      <c r="A1526" t="s">
        <v>21055</v>
      </c>
      <c r="B1526">
        <v>-2.0308492516760901</v>
      </c>
      <c r="C1526" s="1" t="s">
        <v>32256</v>
      </c>
      <c r="D1526" t="s">
        <v>132</v>
      </c>
    </row>
    <row r="1527" spans="1:4" x14ac:dyDescent="0.15">
      <c r="A1527" t="s">
        <v>32257</v>
      </c>
      <c r="B1527">
        <v>-2.0377320635307798</v>
      </c>
      <c r="C1527" s="1" t="s">
        <v>32258</v>
      </c>
      <c r="D1527" t="s">
        <v>132</v>
      </c>
    </row>
    <row r="1528" spans="1:4" x14ac:dyDescent="0.15">
      <c r="A1528" t="s">
        <v>15597</v>
      </c>
      <c r="B1528">
        <v>-2.0426059820304601</v>
      </c>
      <c r="C1528" s="1" t="s">
        <v>32259</v>
      </c>
      <c r="D1528" t="s">
        <v>132</v>
      </c>
    </row>
    <row r="1529" spans="1:4" x14ac:dyDescent="0.15">
      <c r="A1529" t="s">
        <v>2714</v>
      </c>
      <c r="B1529">
        <v>-2.0479962492438801</v>
      </c>
      <c r="C1529" s="1" t="s">
        <v>32260</v>
      </c>
      <c r="D1529" t="s">
        <v>132</v>
      </c>
    </row>
    <row r="1530" spans="1:4" x14ac:dyDescent="0.15">
      <c r="A1530" t="s">
        <v>7209</v>
      </c>
      <c r="B1530">
        <v>-2.0555212637241098</v>
      </c>
      <c r="C1530" s="1" t="s">
        <v>32261</v>
      </c>
      <c r="D1530" t="s">
        <v>132</v>
      </c>
    </row>
    <row r="1531" spans="1:4" x14ac:dyDescent="0.15">
      <c r="A1531" t="s">
        <v>11314</v>
      </c>
      <c r="B1531">
        <v>-2.0583336912751502</v>
      </c>
      <c r="C1531" s="1" t="s">
        <v>32262</v>
      </c>
      <c r="D1531" t="s">
        <v>132</v>
      </c>
    </row>
    <row r="1532" spans="1:4" x14ac:dyDescent="0.15">
      <c r="A1532" t="s">
        <v>10352</v>
      </c>
      <c r="B1532">
        <v>-2.0596758778648501</v>
      </c>
      <c r="C1532" s="1" t="s">
        <v>32263</v>
      </c>
      <c r="D1532" t="s">
        <v>132</v>
      </c>
    </row>
    <row r="1533" spans="1:4" x14ac:dyDescent="0.15">
      <c r="A1533" t="s">
        <v>12730</v>
      </c>
      <c r="B1533">
        <v>-2.06017454111368</v>
      </c>
      <c r="C1533" s="1" t="s">
        <v>32264</v>
      </c>
      <c r="D1533" t="s">
        <v>132</v>
      </c>
    </row>
    <row r="1534" spans="1:4" x14ac:dyDescent="0.15">
      <c r="A1534" t="s">
        <v>3731</v>
      </c>
      <c r="B1534">
        <v>-2.0608951365110402</v>
      </c>
      <c r="C1534" s="1" t="s">
        <v>32265</v>
      </c>
      <c r="D1534" t="s">
        <v>132</v>
      </c>
    </row>
    <row r="1535" spans="1:4" x14ac:dyDescent="0.15">
      <c r="A1535" t="s">
        <v>20265</v>
      </c>
      <c r="B1535">
        <v>-2.0662259302670898</v>
      </c>
      <c r="C1535" s="1" t="s">
        <v>32266</v>
      </c>
      <c r="D1535" t="s">
        <v>132</v>
      </c>
    </row>
    <row r="1536" spans="1:4" x14ac:dyDescent="0.15">
      <c r="A1536" t="s">
        <v>32267</v>
      </c>
      <c r="B1536">
        <v>-2.0721283910630901</v>
      </c>
      <c r="C1536" s="1" t="s">
        <v>32268</v>
      </c>
      <c r="D1536" t="s">
        <v>132</v>
      </c>
    </row>
    <row r="1537" spans="1:4" x14ac:dyDescent="0.15">
      <c r="A1537" t="s">
        <v>11249</v>
      </c>
      <c r="B1537">
        <v>-2.07245927929625</v>
      </c>
      <c r="C1537" s="1" t="s">
        <v>32269</v>
      </c>
      <c r="D1537" t="s">
        <v>132</v>
      </c>
    </row>
    <row r="1538" spans="1:4" x14ac:dyDescent="0.15">
      <c r="A1538" t="s">
        <v>15790</v>
      </c>
      <c r="B1538">
        <v>-2.0730498346788599</v>
      </c>
      <c r="C1538" s="1" t="s">
        <v>32270</v>
      </c>
      <c r="D1538" t="s">
        <v>132</v>
      </c>
    </row>
    <row r="1539" spans="1:4" x14ac:dyDescent="0.15">
      <c r="A1539" t="s">
        <v>3678</v>
      </c>
      <c r="B1539">
        <v>-2.0780143361247401</v>
      </c>
      <c r="C1539" s="1" t="s">
        <v>32271</v>
      </c>
      <c r="D1539" t="s">
        <v>132</v>
      </c>
    </row>
    <row r="1540" spans="1:4" x14ac:dyDescent="0.15">
      <c r="A1540" t="s">
        <v>10823</v>
      </c>
      <c r="B1540">
        <v>-2.0836227970384602</v>
      </c>
      <c r="C1540" s="1" t="s">
        <v>32272</v>
      </c>
      <c r="D1540" t="s">
        <v>132</v>
      </c>
    </row>
    <row r="1541" spans="1:4" x14ac:dyDescent="0.15">
      <c r="A1541" t="s">
        <v>32273</v>
      </c>
      <c r="B1541">
        <v>-2.0883867889456802</v>
      </c>
      <c r="C1541" s="1" t="s">
        <v>32274</v>
      </c>
      <c r="D1541" t="s">
        <v>132</v>
      </c>
    </row>
    <row r="1542" spans="1:4" x14ac:dyDescent="0.15">
      <c r="A1542" t="s">
        <v>5212</v>
      </c>
      <c r="B1542">
        <v>-2.0891023726108</v>
      </c>
      <c r="C1542" s="1" t="s">
        <v>32275</v>
      </c>
      <c r="D1542" t="s">
        <v>132</v>
      </c>
    </row>
    <row r="1543" spans="1:4" x14ac:dyDescent="0.15">
      <c r="A1543" t="s">
        <v>32276</v>
      </c>
      <c r="B1543">
        <v>-2.08962081691489</v>
      </c>
      <c r="C1543" s="1" t="s">
        <v>32277</v>
      </c>
      <c r="D1543" t="s">
        <v>132</v>
      </c>
    </row>
    <row r="1544" spans="1:4" x14ac:dyDescent="0.15">
      <c r="A1544" t="s">
        <v>23803</v>
      </c>
      <c r="B1544">
        <v>-2.0938968617598102</v>
      </c>
      <c r="C1544" s="1" t="s">
        <v>32278</v>
      </c>
      <c r="D1544" t="s">
        <v>132</v>
      </c>
    </row>
    <row r="1545" spans="1:4" x14ac:dyDescent="0.15">
      <c r="A1545" t="s">
        <v>4410</v>
      </c>
      <c r="B1545">
        <v>-2.1018965203930602</v>
      </c>
      <c r="C1545" s="1" t="s">
        <v>32279</v>
      </c>
      <c r="D1545" t="s">
        <v>132</v>
      </c>
    </row>
    <row r="1546" spans="1:4" x14ac:dyDescent="0.15">
      <c r="A1546" t="s">
        <v>32280</v>
      </c>
      <c r="B1546">
        <v>-2.1022384414297299</v>
      </c>
      <c r="C1546" s="1" t="s">
        <v>32281</v>
      </c>
      <c r="D1546" t="s">
        <v>132</v>
      </c>
    </row>
    <row r="1547" spans="1:4" x14ac:dyDescent="0.15">
      <c r="A1547" t="s">
        <v>23677</v>
      </c>
      <c r="B1547">
        <v>-2.1047178977624901</v>
      </c>
      <c r="C1547" s="1" t="s">
        <v>32282</v>
      </c>
      <c r="D1547" t="s">
        <v>132</v>
      </c>
    </row>
    <row r="1548" spans="1:4" x14ac:dyDescent="0.15">
      <c r="A1548" t="s">
        <v>32283</v>
      </c>
      <c r="B1548">
        <v>-2.1074480910742399</v>
      </c>
      <c r="C1548" s="1" t="s">
        <v>32284</v>
      </c>
      <c r="D1548" t="s">
        <v>132</v>
      </c>
    </row>
    <row r="1549" spans="1:4" x14ac:dyDescent="0.15">
      <c r="A1549" t="s">
        <v>6429</v>
      </c>
      <c r="B1549">
        <v>-2.1094000559808399</v>
      </c>
      <c r="C1549" s="1" t="s">
        <v>32285</v>
      </c>
      <c r="D1549" t="s">
        <v>132</v>
      </c>
    </row>
    <row r="1550" spans="1:4" x14ac:dyDescent="0.15">
      <c r="A1550" t="s">
        <v>8791</v>
      </c>
      <c r="B1550">
        <v>-2.1103966557000602</v>
      </c>
      <c r="C1550" s="1" t="s">
        <v>32286</v>
      </c>
      <c r="D1550" t="s">
        <v>132</v>
      </c>
    </row>
    <row r="1551" spans="1:4" x14ac:dyDescent="0.15">
      <c r="A1551" t="s">
        <v>15637</v>
      </c>
      <c r="B1551">
        <v>-2.11054346956867</v>
      </c>
      <c r="C1551" s="1" t="s">
        <v>32287</v>
      </c>
      <c r="D1551" t="s">
        <v>132</v>
      </c>
    </row>
    <row r="1552" spans="1:4" x14ac:dyDescent="0.15">
      <c r="A1552" t="s">
        <v>1931</v>
      </c>
      <c r="B1552">
        <v>-2.1110673529983601</v>
      </c>
      <c r="C1552" s="1" t="s">
        <v>32288</v>
      </c>
      <c r="D1552" t="s">
        <v>132</v>
      </c>
    </row>
    <row r="1553" spans="1:4" x14ac:dyDescent="0.15">
      <c r="A1553" t="s">
        <v>10503</v>
      </c>
      <c r="B1553">
        <v>-2.1119727198328602</v>
      </c>
      <c r="C1553" s="1" t="s">
        <v>32289</v>
      </c>
      <c r="D1553" t="s">
        <v>132</v>
      </c>
    </row>
    <row r="1554" spans="1:4" x14ac:dyDescent="0.15">
      <c r="A1554" t="s">
        <v>32290</v>
      </c>
      <c r="B1554">
        <v>-2.1121646903359399</v>
      </c>
      <c r="C1554" s="1" t="s">
        <v>32291</v>
      </c>
      <c r="D1554" t="s">
        <v>132</v>
      </c>
    </row>
    <row r="1555" spans="1:4" x14ac:dyDescent="0.15">
      <c r="A1555" t="s">
        <v>16788</v>
      </c>
      <c r="B1555">
        <v>-2.11298131491781</v>
      </c>
      <c r="C1555" s="1" t="s">
        <v>32292</v>
      </c>
      <c r="D1555" t="s">
        <v>132</v>
      </c>
    </row>
    <row r="1556" spans="1:4" x14ac:dyDescent="0.15">
      <c r="A1556" t="s">
        <v>4866</v>
      </c>
      <c r="B1556">
        <v>-2.1160034613776899</v>
      </c>
      <c r="C1556" s="1" t="s">
        <v>32293</v>
      </c>
      <c r="D1556" t="s">
        <v>132</v>
      </c>
    </row>
    <row r="1557" spans="1:4" x14ac:dyDescent="0.15">
      <c r="A1557" t="s">
        <v>8807</v>
      </c>
      <c r="B1557">
        <v>-2.12334708499059</v>
      </c>
      <c r="C1557" s="1" t="s">
        <v>32294</v>
      </c>
      <c r="D1557" t="s">
        <v>132</v>
      </c>
    </row>
    <row r="1558" spans="1:4" x14ac:dyDescent="0.15">
      <c r="A1558" t="s">
        <v>32295</v>
      </c>
      <c r="B1558">
        <v>-2.12352568366865</v>
      </c>
      <c r="C1558" s="1" t="s">
        <v>32296</v>
      </c>
      <c r="D1558" t="s">
        <v>132</v>
      </c>
    </row>
    <row r="1559" spans="1:4" x14ac:dyDescent="0.15">
      <c r="A1559" t="s">
        <v>32297</v>
      </c>
      <c r="B1559">
        <v>-2.1306595540357498</v>
      </c>
      <c r="C1559" s="1" t="s">
        <v>32298</v>
      </c>
      <c r="D1559" t="s">
        <v>132</v>
      </c>
    </row>
    <row r="1560" spans="1:4" x14ac:dyDescent="0.15">
      <c r="A1560" t="s">
        <v>32299</v>
      </c>
      <c r="B1560">
        <v>-2.1343050041342901</v>
      </c>
      <c r="C1560" s="1" t="s">
        <v>32300</v>
      </c>
      <c r="D1560" t="s">
        <v>132</v>
      </c>
    </row>
    <row r="1561" spans="1:4" x14ac:dyDescent="0.15">
      <c r="A1561" t="s">
        <v>10998</v>
      </c>
      <c r="B1561">
        <v>-2.13446483092279</v>
      </c>
      <c r="C1561" s="1" t="s">
        <v>32301</v>
      </c>
      <c r="D1561" t="s">
        <v>132</v>
      </c>
    </row>
    <row r="1562" spans="1:4" x14ac:dyDescent="0.15">
      <c r="A1562" t="s">
        <v>10660</v>
      </c>
      <c r="B1562">
        <v>-2.1345131957810799</v>
      </c>
      <c r="C1562" s="1" t="s">
        <v>32302</v>
      </c>
      <c r="D1562" t="s">
        <v>132</v>
      </c>
    </row>
    <row r="1563" spans="1:4" x14ac:dyDescent="0.15">
      <c r="A1563" t="s">
        <v>1322</v>
      </c>
      <c r="B1563">
        <v>-2.1350521065748902</v>
      </c>
      <c r="C1563" s="1" t="s">
        <v>32303</v>
      </c>
      <c r="D1563" t="s">
        <v>132</v>
      </c>
    </row>
    <row r="1564" spans="1:4" x14ac:dyDescent="0.15">
      <c r="A1564" t="s">
        <v>32304</v>
      </c>
      <c r="B1564">
        <v>-2.1376648529921001</v>
      </c>
      <c r="C1564" s="1" t="s">
        <v>32305</v>
      </c>
      <c r="D1564" t="s">
        <v>132</v>
      </c>
    </row>
    <row r="1565" spans="1:4" x14ac:dyDescent="0.15">
      <c r="A1565" t="s">
        <v>1166</v>
      </c>
      <c r="B1565">
        <v>-2.1382138957794501</v>
      </c>
      <c r="C1565" s="1" t="s">
        <v>32306</v>
      </c>
      <c r="D1565" t="s">
        <v>132</v>
      </c>
    </row>
    <row r="1566" spans="1:4" x14ac:dyDescent="0.15">
      <c r="A1566" t="s">
        <v>4063</v>
      </c>
      <c r="B1566">
        <v>-2.1386682719315</v>
      </c>
      <c r="C1566" s="1" t="s">
        <v>32307</v>
      </c>
      <c r="D1566" t="s">
        <v>132</v>
      </c>
    </row>
    <row r="1567" spans="1:4" x14ac:dyDescent="0.15">
      <c r="A1567" t="s">
        <v>32308</v>
      </c>
      <c r="B1567">
        <v>-2.14254351274377</v>
      </c>
      <c r="C1567" s="1" t="s">
        <v>32309</v>
      </c>
      <c r="D1567" t="s">
        <v>132</v>
      </c>
    </row>
    <row r="1568" spans="1:4" x14ac:dyDescent="0.15">
      <c r="A1568" t="s">
        <v>9703</v>
      </c>
      <c r="B1568">
        <v>-2.1464153340241499</v>
      </c>
      <c r="C1568" s="1" t="s">
        <v>32310</v>
      </c>
      <c r="D1568" t="s">
        <v>132</v>
      </c>
    </row>
    <row r="1569" spans="1:4" x14ac:dyDescent="0.15">
      <c r="A1569" t="s">
        <v>2786</v>
      </c>
      <c r="B1569">
        <v>-2.14655063055798</v>
      </c>
      <c r="C1569" s="1" t="s">
        <v>32311</v>
      </c>
      <c r="D1569" t="s">
        <v>132</v>
      </c>
    </row>
    <row r="1570" spans="1:4" x14ac:dyDescent="0.15">
      <c r="A1570" t="s">
        <v>15084</v>
      </c>
      <c r="B1570">
        <v>-2.1515199192615699</v>
      </c>
      <c r="C1570" s="1" t="s">
        <v>32312</v>
      </c>
      <c r="D1570" t="s">
        <v>132</v>
      </c>
    </row>
    <row r="1571" spans="1:4" x14ac:dyDescent="0.15">
      <c r="A1571" t="s">
        <v>32313</v>
      </c>
      <c r="B1571">
        <v>-2.15197697370819</v>
      </c>
      <c r="C1571" s="1" t="s">
        <v>32314</v>
      </c>
      <c r="D1571" t="s">
        <v>132</v>
      </c>
    </row>
    <row r="1572" spans="1:4" x14ac:dyDescent="0.15">
      <c r="A1572" t="s">
        <v>32315</v>
      </c>
      <c r="B1572">
        <v>-2.16354544094408</v>
      </c>
      <c r="C1572" s="1" t="s">
        <v>32316</v>
      </c>
      <c r="D1572" t="s">
        <v>132</v>
      </c>
    </row>
    <row r="1573" spans="1:4" x14ac:dyDescent="0.15">
      <c r="A1573" t="s">
        <v>32317</v>
      </c>
      <c r="B1573">
        <v>-2.1642716950458598</v>
      </c>
      <c r="C1573" s="1" t="s">
        <v>32318</v>
      </c>
      <c r="D1573" t="s">
        <v>132</v>
      </c>
    </row>
    <row r="1574" spans="1:4" x14ac:dyDescent="0.15">
      <c r="A1574" t="s">
        <v>1014</v>
      </c>
      <c r="B1574">
        <v>-2.16463328990229</v>
      </c>
      <c r="C1574" s="1" t="s">
        <v>32319</v>
      </c>
      <c r="D1574" t="s">
        <v>132</v>
      </c>
    </row>
    <row r="1575" spans="1:4" x14ac:dyDescent="0.15">
      <c r="A1575" t="s">
        <v>3728</v>
      </c>
      <c r="B1575">
        <v>-2.1649293668640199</v>
      </c>
      <c r="C1575" s="1" t="s">
        <v>32320</v>
      </c>
      <c r="D1575" t="s">
        <v>132</v>
      </c>
    </row>
    <row r="1576" spans="1:4" x14ac:dyDescent="0.15">
      <c r="A1576" t="s">
        <v>18609</v>
      </c>
      <c r="B1576">
        <v>-2.1651992823436998</v>
      </c>
      <c r="C1576" s="1" t="s">
        <v>32321</v>
      </c>
      <c r="D1576" t="s">
        <v>132</v>
      </c>
    </row>
    <row r="1577" spans="1:4" x14ac:dyDescent="0.15">
      <c r="A1577" t="s">
        <v>984</v>
      </c>
      <c r="B1577">
        <v>-2.16650041642077</v>
      </c>
      <c r="C1577" s="1" t="s">
        <v>32322</v>
      </c>
      <c r="D1577" t="s">
        <v>132</v>
      </c>
    </row>
    <row r="1578" spans="1:4" x14ac:dyDescent="0.15">
      <c r="A1578" t="s">
        <v>19667</v>
      </c>
      <c r="B1578">
        <v>-2.1688419072794902</v>
      </c>
      <c r="C1578" s="1" t="s">
        <v>32323</v>
      </c>
      <c r="D1578" t="s">
        <v>132</v>
      </c>
    </row>
    <row r="1579" spans="1:4" x14ac:dyDescent="0.15">
      <c r="A1579" t="s">
        <v>32324</v>
      </c>
      <c r="B1579">
        <v>-2.1705532795682299</v>
      </c>
      <c r="C1579" s="1" t="s">
        <v>32325</v>
      </c>
      <c r="D1579" t="s">
        <v>132</v>
      </c>
    </row>
    <row r="1580" spans="1:4" x14ac:dyDescent="0.15">
      <c r="A1580" t="s">
        <v>6420</v>
      </c>
      <c r="B1580">
        <v>-2.17191292325758</v>
      </c>
      <c r="C1580" s="1" t="s">
        <v>32326</v>
      </c>
      <c r="D1580" t="s">
        <v>132</v>
      </c>
    </row>
    <row r="1581" spans="1:4" x14ac:dyDescent="0.15">
      <c r="A1581" t="s">
        <v>28407</v>
      </c>
      <c r="B1581">
        <v>-2.17204504411787</v>
      </c>
      <c r="C1581" s="1" t="s">
        <v>32327</v>
      </c>
      <c r="D1581" t="s">
        <v>132</v>
      </c>
    </row>
    <row r="1582" spans="1:4" x14ac:dyDescent="0.15">
      <c r="A1582" t="s">
        <v>27813</v>
      </c>
      <c r="B1582">
        <v>-2.1734251640131999</v>
      </c>
      <c r="C1582" s="1" t="s">
        <v>32328</v>
      </c>
      <c r="D1582" t="s">
        <v>132</v>
      </c>
    </row>
    <row r="1583" spans="1:4" x14ac:dyDescent="0.15">
      <c r="A1583" t="s">
        <v>1047</v>
      </c>
      <c r="B1583">
        <v>-2.1774358607874902</v>
      </c>
      <c r="C1583" s="1" t="s">
        <v>32329</v>
      </c>
      <c r="D1583" t="s">
        <v>132</v>
      </c>
    </row>
    <row r="1584" spans="1:4" x14ac:dyDescent="0.15">
      <c r="A1584" t="s">
        <v>32330</v>
      </c>
      <c r="B1584">
        <v>-2.1782294410616498</v>
      </c>
      <c r="C1584" s="1" t="s">
        <v>32331</v>
      </c>
      <c r="D1584" t="s">
        <v>132</v>
      </c>
    </row>
    <row r="1585" spans="1:4" x14ac:dyDescent="0.15">
      <c r="A1585" t="s">
        <v>32332</v>
      </c>
      <c r="B1585">
        <v>-2.1791203605693399</v>
      </c>
      <c r="C1585" s="1" t="s">
        <v>32333</v>
      </c>
      <c r="D1585" t="s">
        <v>132</v>
      </c>
    </row>
    <row r="1586" spans="1:4" x14ac:dyDescent="0.15">
      <c r="A1586" t="s">
        <v>3737</v>
      </c>
      <c r="B1586">
        <v>-2.18285452040644</v>
      </c>
      <c r="C1586" s="1" t="s">
        <v>32334</v>
      </c>
      <c r="D1586" t="s">
        <v>132</v>
      </c>
    </row>
    <row r="1587" spans="1:4" x14ac:dyDescent="0.15">
      <c r="A1587" t="s">
        <v>1495</v>
      </c>
      <c r="B1587">
        <v>-2.18361915365226</v>
      </c>
      <c r="C1587" s="1" t="s">
        <v>32335</v>
      </c>
      <c r="D1587" t="s">
        <v>132</v>
      </c>
    </row>
    <row r="1588" spans="1:4" x14ac:dyDescent="0.15">
      <c r="A1588" t="s">
        <v>4878</v>
      </c>
      <c r="B1588">
        <v>-2.1858618312948401</v>
      </c>
      <c r="C1588" s="1" t="s">
        <v>32336</v>
      </c>
      <c r="D1588" t="s">
        <v>132</v>
      </c>
    </row>
    <row r="1589" spans="1:4" x14ac:dyDescent="0.15">
      <c r="A1589" t="s">
        <v>12305</v>
      </c>
      <c r="B1589">
        <v>-2.18801499755065</v>
      </c>
      <c r="C1589" s="1" t="s">
        <v>32337</v>
      </c>
      <c r="D1589" t="s">
        <v>132</v>
      </c>
    </row>
    <row r="1590" spans="1:4" x14ac:dyDescent="0.15">
      <c r="A1590" t="s">
        <v>32338</v>
      </c>
      <c r="B1590">
        <v>-2.19020740717073</v>
      </c>
      <c r="C1590" s="1" t="s">
        <v>32339</v>
      </c>
      <c r="D1590" t="s">
        <v>132</v>
      </c>
    </row>
    <row r="1591" spans="1:4" x14ac:dyDescent="0.15">
      <c r="A1591" t="s">
        <v>5552</v>
      </c>
      <c r="B1591">
        <v>-2.1910254362845598</v>
      </c>
      <c r="C1591" s="1" t="s">
        <v>32340</v>
      </c>
      <c r="D1591" t="s">
        <v>132</v>
      </c>
    </row>
    <row r="1592" spans="1:4" x14ac:dyDescent="0.15">
      <c r="A1592" t="s">
        <v>2603</v>
      </c>
      <c r="B1592">
        <v>-2.19630296720393</v>
      </c>
      <c r="C1592" s="1" t="s">
        <v>32341</v>
      </c>
      <c r="D1592" t="s">
        <v>132</v>
      </c>
    </row>
    <row r="1593" spans="1:4" x14ac:dyDescent="0.15">
      <c r="A1593" t="s">
        <v>4624</v>
      </c>
      <c r="B1593">
        <v>-2.1970963093943001</v>
      </c>
      <c r="C1593" s="1" t="s">
        <v>32342</v>
      </c>
      <c r="D1593" t="s">
        <v>132</v>
      </c>
    </row>
    <row r="1594" spans="1:4" x14ac:dyDescent="0.15">
      <c r="A1594" t="s">
        <v>2178</v>
      </c>
      <c r="B1594">
        <v>-2.2016200988128798</v>
      </c>
      <c r="C1594" s="1" t="s">
        <v>32343</v>
      </c>
      <c r="D1594" t="s">
        <v>132</v>
      </c>
    </row>
    <row r="1595" spans="1:4" x14ac:dyDescent="0.15">
      <c r="A1595" t="s">
        <v>3105</v>
      </c>
      <c r="B1595">
        <v>-2.2095127140905602</v>
      </c>
      <c r="C1595" s="1" t="s">
        <v>32344</v>
      </c>
      <c r="D1595" t="s">
        <v>132</v>
      </c>
    </row>
    <row r="1596" spans="1:4" x14ac:dyDescent="0.15">
      <c r="A1596" t="s">
        <v>28013</v>
      </c>
      <c r="B1596">
        <v>-2.2100067569049102</v>
      </c>
      <c r="C1596" s="1" t="s">
        <v>32345</v>
      </c>
      <c r="D1596" t="s">
        <v>132</v>
      </c>
    </row>
    <row r="1597" spans="1:4" x14ac:dyDescent="0.15">
      <c r="A1597" t="s">
        <v>1094</v>
      </c>
      <c r="B1597">
        <v>-2.2100604121421998</v>
      </c>
      <c r="C1597" s="1" t="s">
        <v>32346</v>
      </c>
      <c r="D1597" t="s">
        <v>132</v>
      </c>
    </row>
    <row r="1598" spans="1:4" x14ac:dyDescent="0.15">
      <c r="A1598" t="s">
        <v>6733</v>
      </c>
      <c r="B1598">
        <v>-2.2132215979884902</v>
      </c>
      <c r="C1598" s="1" t="s">
        <v>32347</v>
      </c>
      <c r="D1598" t="s">
        <v>132</v>
      </c>
    </row>
    <row r="1599" spans="1:4" x14ac:dyDescent="0.15">
      <c r="A1599" t="s">
        <v>32348</v>
      </c>
      <c r="B1599">
        <v>-2.2135999460246101</v>
      </c>
      <c r="C1599" s="1" t="s">
        <v>32349</v>
      </c>
      <c r="D1599" t="s">
        <v>132</v>
      </c>
    </row>
    <row r="1600" spans="1:4" x14ac:dyDescent="0.15">
      <c r="A1600" t="s">
        <v>9384</v>
      </c>
      <c r="B1600">
        <v>-2.2138446904842399</v>
      </c>
      <c r="C1600" s="1" t="s">
        <v>32350</v>
      </c>
      <c r="D1600" t="s">
        <v>132</v>
      </c>
    </row>
    <row r="1601" spans="1:4" x14ac:dyDescent="0.15">
      <c r="A1601" t="s">
        <v>4684</v>
      </c>
      <c r="B1601">
        <v>-2.2180632493600698</v>
      </c>
      <c r="C1601" s="1" t="s">
        <v>32351</v>
      </c>
      <c r="D1601" t="s">
        <v>132</v>
      </c>
    </row>
    <row r="1602" spans="1:4" x14ac:dyDescent="0.15">
      <c r="A1602" t="s">
        <v>32352</v>
      </c>
      <c r="B1602">
        <v>-2.2198222601362199</v>
      </c>
      <c r="C1602" s="1" t="s">
        <v>32353</v>
      </c>
      <c r="D1602" t="s">
        <v>132</v>
      </c>
    </row>
    <row r="1603" spans="1:4" x14ac:dyDescent="0.15">
      <c r="A1603" t="s">
        <v>32354</v>
      </c>
      <c r="B1603">
        <v>-2.2202693368507598</v>
      </c>
      <c r="C1603" s="1" t="s">
        <v>32355</v>
      </c>
      <c r="D1603" t="s">
        <v>132</v>
      </c>
    </row>
    <row r="1604" spans="1:4" x14ac:dyDescent="0.15">
      <c r="A1604" t="s">
        <v>27210</v>
      </c>
      <c r="B1604">
        <v>-2.2238384258731299</v>
      </c>
      <c r="C1604" s="1" t="s">
        <v>32356</v>
      </c>
      <c r="D1604" t="s">
        <v>132</v>
      </c>
    </row>
    <row r="1605" spans="1:4" x14ac:dyDescent="0.15">
      <c r="A1605" t="s">
        <v>21238</v>
      </c>
      <c r="B1605">
        <v>-2.2261636648799499</v>
      </c>
      <c r="C1605" s="1" t="s">
        <v>32357</v>
      </c>
      <c r="D1605" t="s">
        <v>132</v>
      </c>
    </row>
    <row r="1606" spans="1:4" x14ac:dyDescent="0.15">
      <c r="A1606" t="s">
        <v>32358</v>
      </c>
      <c r="B1606">
        <v>-2.2279363048107199</v>
      </c>
      <c r="C1606" s="1" t="s">
        <v>32359</v>
      </c>
      <c r="D1606" t="s">
        <v>132</v>
      </c>
    </row>
    <row r="1607" spans="1:4" x14ac:dyDescent="0.15">
      <c r="A1607" t="s">
        <v>32360</v>
      </c>
      <c r="B1607">
        <v>-2.2293631186283198</v>
      </c>
      <c r="C1607" s="1" t="s">
        <v>32361</v>
      </c>
      <c r="D1607" t="s">
        <v>132</v>
      </c>
    </row>
    <row r="1608" spans="1:4" x14ac:dyDescent="0.15">
      <c r="A1608" t="s">
        <v>3702</v>
      </c>
      <c r="B1608">
        <v>-2.2318598873236901</v>
      </c>
      <c r="C1608" s="1" t="s">
        <v>32362</v>
      </c>
      <c r="D1608" t="s">
        <v>132</v>
      </c>
    </row>
    <row r="1609" spans="1:4" x14ac:dyDescent="0.15">
      <c r="A1609" t="s">
        <v>11195</v>
      </c>
      <c r="B1609">
        <v>-2.2342738116740901</v>
      </c>
      <c r="C1609" s="1" t="s">
        <v>32363</v>
      </c>
      <c r="D1609" t="s">
        <v>132</v>
      </c>
    </row>
    <row r="1610" spans="1:4" x14ac:dyDescent="0.15">
      <c r="A1610" t="s">
        <v>2088</v>
      </c>
      <c r="B1610">
        <v>-2.2379598016058302</v>
      </c>
      <c r="C1610" s="1" t="s">
        <v>32364</v>
      </c>
      <c r="D1610" t="s">
        <v>132</v>
      </c>
    </row>
    <row r="1611" spans="1:4" x14ac:dyDescent="0.15">
      <c r="A1611" t="s">
        <v>7938</v>
      </c>
      <c r="B1611">
        <v>-2.2523299194905002</v>
      </c>
      <c r="C1611" s="1" t="s">
        <v>32365</v>
      </c>
      <c r="D1611" t="s">
        <v>132</v>
      </c>
    </row>
    <row r="1612" spans="1:4" x14ac:dyDescent="0.15">
      <c r="A1612" t="s">
        <v>29591</v>
      </c>
      <c r="B1612">
        <v>-2.2532625645745599</v>
      </c>
      <c r="C1612" s="1" t="s">
        <v>32366</v>
      </c>
      <c r="D1612" t="s">
        <v>132</v>
      </c>
    </row>
    <row r="1613" spans="1:4" x14ac:dyDescent="0.15">
      <c r="A1613" t="s">
        <v>25229</v>
      </c>
      <c r="B1613">
        <v>-2.2537353333621999</v>
      </c>
      <c r="C1613" s="1" t="s">
        <v>32367</v>
      </c>
      <c r="D1613" t="s">
        <v>132</v>
      </c>
    </row>
    <row r="1614" spans="1:4" x14ac:dyDescent="0.15">
      <c r="A1614" t="s">
        <v>21002</v>
      </c>
      <c r="B1614">
        <v>-2.2589831689049702</v>
      </c>
      <c r="C1614" s="1" t="s">
        <v>32368</v>
      </c>
      <c r="D1614" t="s">
        <v>132</v>
      </c>
    </row>
    <row r="1615" spans="1:4" x14ac:dyDescent="0.15">
      <c r="A1615" t="s">
        <v>23337</v>
      </c>
      <c r="B1615">
        <v>-2.2609858875348801</v>
      </c>
      <c r="C1615" s="1" t="s">
        <v>32369</v>
      </c>
      <c r="D1615" t="s">
        <v>132</v>
      </c>
    </row>
    <row r="1616" spans="1:4" x14ac:dyDescent="0.15">
      <c r="A1616" t="s">
        <v>26180</v>
      </c>
      <c r="B1616">
        <v>-2.26115799656661</v>
      </c>
      <c r="C1616" s="1" t="s">
        <v>32370</v>
      </c>
      <c r="D1616" t="s">
        <v>132</v>
      </c>
    </row>
    <row r="1617" spans="1:4" x14ac:dyDescent="0.15">
      <c r="A1617" t="s">
        <v>557</v>
      </c>
      <c r="B1617">
        <v>-2.2636591023572099</v>
      </c>
      <c r="C1617" s="1" t="s">
        <v>32371</v>
      </c>
      <c r="D1617" t="s">
        <v>132</v>
      </c>
    </row>
    <row r="1618" spans="1:4" x14ac:dyDescent="0.15">
      <c r="A1618" t="s">
        <v>2151</v>
      </c>
      <c r="B1618">
        <v>-2.2649327472479301</v>
      </c>
      <c r="C1618" s="1" t="s">
        <v>32372</v>
      </c>
      <c r="D1618" t="s">
        <v>132</v>
      </c>
    </row>
    <row r="1619" spans="1:4" x14ac:dyDescent="0.15">
      <c r="A1619" t="s">
        <v>9669</v>
      </c>
      <c r="B1619">
        <v>-2.2655130601142401</v>
      </c>
      <c r="C1619" s="1" t="s">
        <v>32373</v>
      </c>
      <c r="D1619" t="s">
        <v>132</v>
      </c>
    </row>
    <row r="1620" spans="1:4" x14ac:dyDescent="0.15">
      <c r="A1620" t="s">
        <v>22556</v>
      </c>
      <c r="B1620">
        <v>-2.27337662670937</v>
      </c>
      <c r="C1620" s="1" t="s">
        <v>32374</v>
      </c>
      <c r="D1620" t="s">
        <v>132</v>
      </c>
    </row>
    <row r="1621" spans="1:4" x14ac:dyDescent="0.15">
      <c r="A1621" t="s">
        <v>4449</v>
      </c>
      <c r="B1621">
        <v>-2.2762255230228998</v>
      </c>
      <c r="C1621" s="1" t="s">
        <v>32375</v>
      </c>
      <c r="D1621" t="s">
        <v>132</v>
      </c>
    </row>
    <row r="1622" spans="1:4" x14ac:dyDescent="0.15">
      <c r="A1622" t="s">
        <v>32376</v>
      </c>
      <c r="B1622">
        <v>-2.2800210168255601</v>
      </c>
      <c r="C1622" s="1" t="s">
        <v>32377</v>
      </c>
      <c r="D1622" t="s">
        <v>132</v>
      </c>
    </row>
    <row r="1623" spans="1:4" x14ac:dyDescent="0.15">
      <c r="A1623" t="s">
        <v>23238</v>
      </c>
      <c r="B1623">
        <v>-2.2812667517650498</v>
      </c>
      <c r="C1623" s="1" t="s">
        <v>32378</v>
      </c>
      <c r="D1623" t="s">
        <v>132</v>
      </c>
    </row>
    <row r="1624" spans="1:4" x14ac:dyDescent="0.15">
      <c r="A1624" t="s">
        <v>890</v>
      </c>
      <c r="B1624">
        <v>-2.2867524259373</v>
      </c>
      <c r="C1624" s="1" t="s">
        <v>32379</v>
      </c>
      <c r="D1624" t="s">
        <v>132</v>
      </c>
    </row>
    <row r="1625" spans="1:4" x14ac:dyDescent="0.15">
      <c r="A1625" t="s">
        <v>15901</v>
      </c>
      <c r="B1625">
        <v>-2.2884220110227198</v>
      </c>
      <c r="C1625" s="1" t="s">
        <v>32380</v>
      </c>
      <c r="D1625" t="s">
        <v>132</v>
      </c>
    </row>
    <row r="1626" spans="1:4" x14ac:dyDescent="0.15">
      <c r="A1626" t="s">
        <v>32381</v>
      </c>
      <c r="B1626">
        <v>-2.2904927895937699</v>
      </c>
      <c r="C1626" s="1" t="s">
        <v>32382</v>
      </c>
      <c r="D1626" t="s">
        <v>132</v>
      </c>
    </row>
    <row r="1627" spans="1:4" x14ac:dyDescent="0.15">
      <c r="A1627" t="s">
        <v>5771</v>
      </c>
      <c r="B1627">
        <v>-2.2915852472620699</v>
      </c>
      <c r="C1627" s="1" t="s">
        <v>32383</v>
      </c>
      <c r="D1627" t="s">
        <v>132</v>
      </c>
    </row>
    <row r="1628" spans="1:4" x14ac:dyDescent="0.15">
      <c r="A1628" t="s">
        <v>28367</v>
      </c>
      <c r="B1628">
        <v>-2.2919271435270199</v>
      </c>
      <c r="C1628" s="1" t="s">
        <v>32384</v>
      </c>
      <c r="D1628" t="s">
        <v>132</v>
      </c>
    </row>
    <row r="1629" spans="1:4" x14ac:dyDescent="0.15">
      <c r="A1629" t="s">
        <v>22333</v>
      </c>
      <c r="B1629">
        <v>-2.2980188852816901</v>
      </c>
      <c r="C1629" s="1" t="s">
        <v>32385</v>
      </c>
      <c r="D1629" t="s">
        <v>132</v>
      </c>
    </row>
    <row r="1630" spans="1:4" x14ac:dyDescent="0.15">
      <c r="A1630" t="s">
        <v>10030</v>
      </c>
      <c r="B1630">
        <v>-2.2990214185609998</v>
      </c>
      <c r="C1630" s="1" t="s">
        <v>32386</v>
      </c>
      <c r="D1630" t="s">
        <v>132</v>
      </c>
    </row>
    <row r="1631" spans="1:4" x14ac:dyDescent="0.15">
      <c r="A1631" t="s">
        <v>3182</v>
      </c>
      <c r="B1631">
        <v>-2.3220410925460602</v>
      </c>
      <c r="C1631" s="1" t="s">
        <v>32387</v>
      </c>
      <c r="D1631" t="s">
        <v>132</v>
      </c>
    </row>
    <row r="1632" spans="1:4" x14ac:dyDescent="0.15">
      <c r="A1632" t="s">
        <v>878</v>
      </c>
      <c r="B1632">
        <v>-2.3222232510440599</v>
      </c>
      <c r="C1632" s="1" t="s">
        <v>32388</v>
      </c>
      <c r="D1632" t="s">
        <v>132</v>
      </c>
    </row>
    <row r="1633" spans="1:4" x14ac:dyDescent="0.15">
      <c r="A1633" t="s">
        <v>23130</v>
      </c>
      <c r="B1633">
        <v>-2.3250509374541299</v>
      </c>
      <c r="C1633" s="1" t="s">
        <v>32389</v>
      </c>
      <c r="D1633" t="s">
        <v>132</v>
      </c>
    </row>
    <row r="1634" spans="1:4" x14ac:dyDescent="0.15">
      <c r="A1634" t="s">
        <v>28152</v>
      </c>
      <c r="B1634">
        <v>-2.3314886555069698</v>
      </c>
      <c r="C1634" s="1" t="s">
        <v>32390</v>
      </c>
      <c r="D1634" t="s">
        <v>132</v>
      </c>
    </row>
    <row r="1635" spans="1:4" x14ac:dyDescent="0.15">
      <c r="A1635" t="s">
        <v>32391</v>
      </c>
      <c r="B1635">
        <v>-2.33360960893889</v>
      </c>
      <c r="C1635" s="1" t="s">
        <v>32392</v>
      </c>
      <c r="D1635" t="s">
        <v>132</v>
      </c>
    </row>
    <row r="1636" spans="1:4" x14ac:dyDescent="0.15">
      <c r="A1636" t="s">
        <v>32393</v>
      </c>
      <c r="B1636">
        <v>-2.3350039234769802</v>
      </c>
      <c r="C1636" s="1" t="s">
        <v>32394</v>
      </c>
      <c r="D1636" t="s">
        <v>132</v>
      </c>
    </row>
    <row r="1637" spans="1:4" x14ac:dyDescent="0.15">
      <c r="A1637" t="s">
        <v>3773</v>
      </c>
      <c r="B1637">
        <v>-2.3356227570020298</v>
      </c>
      <c r="C1637" s="1" t="s">
        <v>32395</v>
      </c>
      <c r="D1637" t="s">
        <v>132</v>
      </c>
    </row>
    <row r="1638" spans="1:4" x14ac:dyDescent="0.15">
      <c r="A1638" t="s">
        <v>22569</v>
      </c>
      <c r="B1638">
        <v>-2.3393552873702701</v>
      </c>
      <c r="C1638" s="1" t="s">
        <v>32396</v>
      </c>
      <c r="D1638" t="s">
        <v>132</v>
      </c>
    </row>
    <row r="1639" spans="1:4" x14ac:dyDescent="0.15">
      <c r="A1639" t="s">
        <v>18449</v>
      </c>
      <c r="B1639">
        <v>-2.3456755318040701</v>
      </c>
      <c r="C1639" s="1" t="s">
        <v>32397</v>
      </c>
      <c r="D1639" t="s">
        <v>132</v>
      </c>
    </row>
    <row r="1640" spans="1:4" x14ac:dyDescent="0.15">
      <c r="A1640" t="s">
        <v>7051</v>
      </c>
      <c r="B1640">
        <v>-2.3504276796666201</v>
      </c>
      <c r="C1640" s="1" t="s">
        <v>32398</v>
      </c>
      <c r="D1640" t="s">
        <v>132</v>
      </c>
    </row>
    <row r="1641" spans="1:4" x14ac:dyDescent="0.15">
      <c r="A1641" t="s">
        <v>23092</v>
      </c>
      <c r="B1641">
        <v>-2.36138313638358</v>
      </c>
      <c r="C1641" s="1" t="s">
        <v>32399</v>
      </c>
      <c r="D1641" t="s">
        <v>132</v>
      </c>
    </row>
    <row r="1642" spans="1:4" x14ac:dyDescent="0.15">
      <c r="A1642" t="s">
        <v>32400</v>
      </c>
      <c r="B1642">
        <v>-2.36200460057906</v>
      </c>
      <c r="C1642" s="1" t="s">
        <v>32401</v>
      </c>
      <c r="D1642" t="s">
        <v>132</v>
      </c>
    </row>
    <row r="1643" spans="1:4" x14ac:dyDescent="0.15">
      <c r="A1643" t="s">
        <v>32402</v>
      </c>
      <c r="B1643">
        <v>-2.3621142195172098</v>
      </c>
      <c r="C1643" s="1" t="s">
        <v>32403</v>
      </c>
      <c r="D1643" t="s">
        <v>132</v>
      </c>
    </row>
    <row r="1644" spans="1:4" x14ac:dyDescent="0.15">
      <c r="A1644" t="s">
        <v>32404</v>
      </c>
      <c r="B1644">
        <v>-2.3629378214144801</v>
      </c>
      <c r="C1644" s="1" t="s">
        <v>32405</v>
      </c>
      <c r="D1644" t="s">
        <v>132</v>
      </c>
    </row>
    <row r="1645" spans="1:4" x14ac:dyDescent="0.15">
      <c r="A1645" t="s">
        <v>18551</v>
      </c>
      <c r="B1645">
        <v>-2.3635570900116298</v>
      </c>
      <c r="C1645" s="1" t="s">
        <v>32406</v>
      </c>
      <c r="D1645" t="s">
        <v>132</v>
      </c>
    </row>
    <row r="1646" spans="1:4" x14ac:dyDescent="0.15">
      <c r="A1646" t="s">
        <v>1256</v>
      </c>
      <c r="B1646">
        <v>-2.36847145333024</v>
      </c>
      <c r="C1646" s="1" t="s">
        <v>32407</v>
      </c>
      <c r="D1646" t="s">
        <v>132</v>
      </c>
    </row>
    <row r="1647" spans="1:4" x14ac:dyDescent="0.15">
      <c r="A1647" t="s">
        <v>28931</v>
      </c>
      <c r="B1647">
        <v>-2.3717965117037498</v>
      </c>
      <c r="C1647" s="1" t="s">
        <v>32408</v>
      </c>
      <c r="D1647" t="s">
        <v>132</v>
      </c>
    </row>
    <row r="1648" spans="1:4" x14ac:dyDescent="0.15">
      <c r="A1648" t="s">
        <v>32409</v>
      </c>
      <c r="B1648">
        <v>-2.3727509526423902</v>
      </c>
      <c r="C1648" s="1" t="s">
        <v>32410</v>
      </c>
      <c r="D1648" t="s">
        <v>132</v>
      </c>
    </row>
    <row r="1649" spans="1:4" x14ac:dyDescent="0.15">
      <c r="A1649" t="s">
        <v>12165</v>
      </c>
      <c r="B1649">
        <v>-2.37590935513823</v>
      </c>
      <c r="C1649" s="1" t="s">
        <v>32411</v>
      </c>
      <c r="D1649" t="s">
        <v>132</v>
      </c>
    </row>
    <row r="1650" spans="1:4" x14ac:dyDescent="0.15">
      <c r="A1650" t="s">
        <v>2034</v>
      </c>
      <c r="B1650">
        <v>-2.38129235073982</v>
      </c>
      <c r="C1650" s="1" t="s">
        <v>32412</v>
      </c>
      <c r="D1650" t="s">
        <v>132</v>
      </c>
    </row>
    <row r="1651" spans="1:4" x14ac:dyDescent="0.15">
      <c r="A1651" t="s">
        <v>11694</v>
      </c>
      <c r="B1651">
        <v>-2.3843358870090601</v>
      </c>
      <c r="C1651" s="1" t="s">
        <v>32413</v>
      </c>
      <c r="D1651" t="s">
        <v>132</v>
      </c>
    </row>
    <row r="1652" spans="1:4" x14ac:dyDescent="0.15">
      <c r="A1652" t="s">
        <v>11668</v>
      </c>
      <c r="B1652">
        <v>-2.38775255894137</v>
      </c>
      <c r="C1652" s="1" t="s">
        <v>32414</v>
      </c>
      <c r="D1652" t="s">
        <v>132</v>
      </c>
    </row>
    <row r="1653" spans="1:4" x14ac:dyDescent="0.15">
      <c r="A1653" t="s">
        <v>3117</v>
      </c>
      <c r="B1653">
        <v>-2.3912895635459899</v>
      </c>
      <c r="C1653" s="1" t="s">
        <v>32415</v>
      </c>
      <c r="D1653" t="s">
        <v>132</v>
      </c>
    </row>
    <row r="1654" spans="1:4" x14ac:dyDescent="0.15">
      <c r="A1654" t="s">
        <v>301</v>
      </c>
      <c r="B1654">
        <v>-2.3933020965429899</v>
      </c>
      <c r="C1654" s="1" t="s">
        <v>32416</v>
      </c>
      <c r="D1654" t="s">
        <v>132</v>
      </c>
    </row>
    <row r="1655" spans="1:4" x14ac:dyDescent="0.15">
      <c r="A1655" t="s">
        <v>1483</v>
      </c>
      <c r="B1655">
        <v>-2.4027577244060598</v>
      </c>
      <c r="C1655" s="1" t="s">
        <v>32417</v>
      </c>
      <c r="D1655" t="s">
        <v>132</v>
      </c>
    </row>
    <row r="1656" spans="1:4" x14ac:dyDescent="0.15">
      <c r="A1656" t="s">
        <v>12386</v>
      </c>
      <c r="B1656">
        <v>-2.4115140354115301</v>
      </c>
      <c r="C1656" s="1" t="s">
        <v>32418</v>
      </c>
      <c r="D1656" t="s">
        <v>132</v>
      </c>
    </row>
    <row r="1657" spans="1:4" x14ac:dyDescent="0.15">
      <c r="A1657" t="s">
        <v>15546</v>
      </c>
      <c r="B1657">
        <v>-2.4176412966113201</v>
      </c>
      <c r="C1657" s="1" t="s">
        <v>32419</v>
      </c>
      <c r="D1657" t="s">
        <v>132</v>
      </c>
    </row>
    <row r="1658" spans="1:4" x14ac:dyDescent="0.15">
      <c r="A1658" t="s">
        <v>23955</v>
      </c>
      <c r="B1658">
        <v>-2.4216925037183699</v>
      </c>
      <c r="C1658" s="1" t="s">
        <v>32420</v>
      </c>
      <c r="D1658" t="s">
        <v>132</v>
      </c>
    </row>
    <row r="1659" spans="1:4" x14ac:dyDescent="0.15">
      <c r="A1659" t="s">
        <v>27930</v>
      </c>
      <c r="B1659">
        <v>-2.4228484767300902</v>
      </c>
      <c r="C1659" s="1" t="s">
        <v>32421</v>
      </c>
      <c r="D1659" t="s">
        <v>132</v>
      </c>
    </row>
    <row r="1660" spans="1:4" x14ac:dyDescent="0.15">
      <c r="A1660" t="s">
        <v>22360</v>
      </c>
      <c r="B1660">
        <v>-2.4334642984182899</v>
      </c>
      <c r="C1660" s="1" t="s">
        <v>32422</v>
      </c>
      <c r="D1660" t="s">
        <v>132</v>
      </c>
    </row>
    <row r="1661" spans="1:4" x14ac:dyDescent="0.15">
      <c r="A1661" t="s">
        <v>32423</v>
      </c>
      <c r="B1661">
        <v>-2.4406404684004399</v>
      </c>
      <c r="C1661" s="1" t="s">
        <v>32424</v>
      </c>
      <c r="D1661" t="s">
        <v>132</v>
      </c>
    </row>
    <row r="1662" spans="1:4" x14ac:dyDescent="0.15">
      <c r="A1662" t="s">
        <v>32425</v>
      </c>
      <c r="B1662">
        <v>-2.4549086718292701</v>
      </c>
      <c r="C1662" s="1" t="s">
        <v>32426</v>
      </c>
      <c r="D1662" t="s">
        <v>132</v>
      </c>
    </row>
    <row r="1663" spans="1:4" x14ac:dyDescent="0.15">
      <c r="A1663" t="s">
        <v>958</v>
      </c>
      <c r="B1663">
        <v>-2.4553825708100399</v>
      </c>
      <c r="C1663" s="1" t="s">
        <v>32427</v>
      </c>
      <c r="D1663" t="s">
        <v>132</v>
      </c>
    </row>
    <row r="1664" spans="1:4" x14ac:dyDescent="0.15">
      <c r="A1664" t="s">
        <v>11359</v>
      </c>
      <c r="B1664">
        <v>-2.4676348226003002</v>
      </c>
      <c r="C1664" s="1" t="s">
        <v>32428</v>
      </c>
      <c r="D1664" t="s">
        <v>132</v>
      </c>
    </row>
    <row r="1665" spans="1:4" x14ac:dyDescent="0.15">
      <c r="A1665" t="s">
        <v>7886</v>
      </c>
      <c r="B1665">
        <v>-2.4739609937632498</v>
      </c>
      <c r="C1665" s="1" t="s">
        <v>32429</v>
      </c>
      <c r="D1665" t="s">
        <v>132</v>
      </c>
    </row>
    <row r="1666" spans="1:4" x14ac:dyDescent="0.15">
      <c r="A1666" t="s">
        <v>2058</v>
      </c>
      <c r="B1666">
        <v>-2.4795854752176698</v>
      </c>
      <c r="C1666" s="1" t="s">
        <v>32430</v>
      </c>
      <c r="D1666" t="s">
        <v>132</v>
      </c>
    </row>
    <row r="1667" spans="1:4" x14ac:dyDescent="0.15">
      <c r="A1667" t="s">
        <v>1429</v>
      </c>
      <c r="B1667">
        <v>-2.4797821033187399</v>
      </c>
      <c r="C1667" s="1" t="s">
        <v>32431</v>
      </c>
      <c r="D1667" t="s">
        <v>132</v>
      </c>
    </row>
    <row r="1668" spans="1:4" x14ac:dyDescent="0.15">
      <c r="A1668" t="s">
        <v>32432</v>
      </c>
      <c r="B1668">
        <v>-2.4862918203915898</v>
      </c>
      <c r="C1668" s="1" t="s">
        <v>32433</v>
      </c>
      <c r="D1668" t="s">
        <v>132</v>
      </c>
    </row>
    <row r="1669" spans="1:4" x14ac:dyDescent="0.15">
      <c r="A1669" t="s">
        <v>32434</v>
      </c>
      <c r="B1669">
        <v>-2.4961617680993999</v>
      </c>
      <c r="C1669" s="1" t="s">
        <v>32435</v>
      </c>
      <c r="D1669" t="s">
        <v>132</v>
      </c>
    </row>
    <row r="1670" spans="1:4" x14ac:dyDescent="0.15">
      <c r="A1670" t="s">
        <v>32436</v>
      </c>
      <c r="B1670">
        <v>-2.4971801236041999</v>
      </c>
      <c r="C1670" s="1" t="s">
        <v>32437</v>
      </c>
      <c r="D1670" t="s">
        <v>132</v>
      </c>
    </row>
    <row r="1671" spans="1:4" x14ac:dyDescent="0.15">
      <c r="A1671" t="s">
        <v>32438</v>
      </c>
      <c r="B1671">
        <v>-2.4994341424801299</v>
      </c>
      <c r="C1671" s="1" t="s">
        <v>32439</v>
      </c>
      <c r="D1671" t="s">
        <v>132</v>
      </c>
    </row>
    <row r="1672" spans="1:4" x14ac:dyDescent="0.15">
      <c r="A1672" t="s">
        <v>11181</v>
      </c>
      <c r="B1672">
        <v>-2.4997405340798702</v>
      </c>
      <c r="C1672" s="1" t="s">
        <v>32440</v>
      </c>
      <c r="D1672" t="s">
        <v>132</v>
      </c>
    </row>
    <row r="1673" spans="1:4" x14ac:dyDescent="0.15">
      <c r="A1673" t="s">
        <v>9990</v>
      </c>
      <c r="B1673">
        <v>-2.5011762328382399</v>
      </c>
      <c r="C1673" s="1" t="s">
        <v>32441</v>
      </c>
      <c r="D1673" t="s">
        <v>132</v>
      </c>
    </row>
    <row r="1674" spans="1:4" x14ac:dyDescent="0.15">
      <c r="A1674" t="s">
        <v>7434</v>
      </c>
      <c r="B1674">
        <v>-2.5056596716396999</v>
      </c>
      <c r="C1674" s="1" t="s">
        <v>32442</v>
      </c>
      <c r="D1674" t="s">
        <v>132</v>
      </c>
    </row>
    <row r="1675" spans="1:4" x14ac:dyDescent="0.15">
      <c r="A1675" t="s">
        <v>9757</v>
      </c>
      <c r="B1675">
        <v>-2.5057553319604602</v>
      </c>
      <c r="C1675" s="1" t="s">
        <v>32443</v>
      </c>
      <c r="D1675" t="s">
        <v>132</v>
      </c>
    </row>
    <row r="1676" spans="1:4" x14ac:dyDescent="0.15">
      <c r="A1676" t="s">
        <v>4881</v>
      </c>
      <c r="B1676">
        <v>-2.5075607013852399</v>
      </c>
      <c r="C1676" s="1" t="s">
        <v>32444</v>
      </c>
      <c r="D1676" t="s">
        <v>132</v>
      </c>
    </row>
    <row r="1677" spans="1:4" x14ac:dyDescent="0.15">
      <c r="A1677" t="s">
        <v>2055</v>
      </c>
      <c r="B1677">
        <v>-2.5094544769328899</v>
      </c>
      <c r="C1677" s="1" t="s">
        <v>32445</v>
      </c>
      <c r="D1677" t="s">
        <v>132</v>
      </c>
    </row>
    <row r="1678" spans="1:4" x14ac:dyDescent="0.15">
      <c r="A1678" t="s">
        <v>15402</v>
      </c>
      <c r="B1678">
        <v>-2.5100976330514402</v>
      </c>
      <c r="C1678" s="1" t="s">
        <v>32446</v>
      </c>
      <c r="D1678" t="s">
        <v>132</v>
      </c>
    </row>
    <row r="1679" spans="1:4" x14ac:dyDescent="0.15">
      <c r="A1679" t="s">
        <v>22338</v>
      </c>
      <c r="B1679">
        <v>-2.5144297520207801</v>
      </c>
      <c r="C1679" s="1" t="s">
        <v>32447</v>
      </c>
      <c r="D1679" t="s">
        <v>132</v>
      </c>
    </row>
    <row r="1680" spans="1:4" x14ac:dyDescent="0.15">
      <c r="A1680" t="s">
        <v>9151</v>
      </c>
      <c r="B1680">
        <v>-2.5149806248591902</v>
      </c>
      <c r="C1680" s="1" t="s">
        <v>32448</v>
      </c>
      <c r="D1680" t="s">
        <v>132</v>
      </c>
    </row>
    <row r="1681" spans="1:4" x14ac:dyDescent="0.15">
      <c r="A1681" t="s">
        <v>1863</v>
      </c>
      <c r="B1681">
        <v>-2.5225970539467402</v>
      </c>
      <c r="C1681" s="1" t="s">
        <v>32449</v>
      </c>
      <c r="D1681" t="s">
        <v>132</v>
      </c>
    </row>
    <row r="1682" spans="1:4" x14ac:dyDescent="0.15">
      <c r="A1682" t="s">
        <v>32450</v>
      </c>
      <c r="B1682">
        <v>-2.5229426888794402</v>
      </c>
      <c r="C1682" s="1" t="s">
        <v>32451</v>
      </c>
      <c r="D1682" t="s">
        <v>132</v>
      </c>
    </row>
    <row r="1683" spans="1:4" x14ac:dyDescent="0.15">
      <c r="A1683" t="s">
        <v>6661</v>
      </c>
      <c r="B1683">
        <v>-2.5251625888614302</v>
      </c>
      <c r="C1683" s="1" t="s">
        <v>32452</v>
      </c>
      <c r="D1683" t="s">
        <v>132</v>
      </c>
    </row>
    <row r="1684" spans="1:4" x14ac:dyDescent="0.15">
      <c r="A1684" t="s">
        <v>32453</v>
      </c>
      <c r="B1684">
        <v>-2.5384241799226199</v>
      </c>
      <c r="C1684" s="1" t="s">
        <v>32454</v>
      </c>
      <c r="D1684" t="s">
        <v>132</v>
      </c>
    </row>
    <row r="1685" spans="1:4" x14ac:dyDescent="0.15">
      <c r="A1685" t="s">
        <v>32455</v>
      </c>
      <c r="B1685">
        <v>-2.54944384457399</v>
      </c>
      <c r="C1685" s="1" t="s">
        <v>32456</v>
      </c>
      <c r="D1685" t="s">
        <v>132</v>
      </c>
    </row>
    <row r="1686" spans="1:4" x14ac:dyDescent="0.15">
      <c r="A1686" t="s">
        <v>2546</v>
      </c>
      <c r="B1686">
        <v>-2.5588640080634102</v>
      </c>
      <c r="C1686" s="1" t="s">
        <v>32457</v>
      </c>
      <c r="D1686" t="s">
        <v>132</v>
      </c>
    </row>
    <row r="1687" spans="1:4" x14ac:dyDescent="0.15">
      <c r="A1687" t="s">
        <v>19582</v>
      </c>
      <c r="B1687">
        <v>-2.5613404273826901</v>
      </c>
      <c r="C1687" s="1" t="s">
        <v>32458</v>
      </c>
      <c r="D1687" t="s">
        <v>132</v>
      </c>
    </row>
    <row r="1688" spans="1:4" x14ac:dyDescent="0.15">
      <c r="A1688" t="s">
        <v>32459</v>
      </c>
      <c r="B1688">
        <v>-2.5678792495342</v>
      </c>
      <c r="C1688" s="1" t="s">
        <v>32460</v>
      </c>
      <c r="D1688" t="s">
        <v>132</v>
      </c>
    </row>
    <row r="1689" spans="1:4" x14ac:dyDescent="0.15">
      <c r="A1689" t="s">
        <v>10217</v>
      </c>
      <c r="B1689">
        <v>-2.57145263290532</v>
      </c>
      <c r="C1689" s="1" t="s">
        <v>32461</v>
      </c>
      <c r="D1689" t="s">
        <v>132</v>
      </c>
    </row>
    <row r="1690" spans="1:4" x14ac:dyDescent="0.15">
      <c r="A1690" t="s">
        <v>3266</v>
      </c>
      <c r="B1690">
        <v>-2.5866555082152298</v>
      </c>
      <c r="C1690" s="1" t="s">
        <v>32462</v>
      </c>
      <c r="D1690" t="s">
        <v>132</v>
      </c>
    </row>
    <row r="1691" spans="1:4" x14ac:dyDescent="0.15">
      <c r="A1691" t="s">
        <v>2014</v>
      </c>
      <c r="B1691">
        <v>-2.5867690825277898</v>
      </c>
      <c r="C1691" s="1" t="s">
        <v>32463</v>
      </c>
      <c r="D1691" t="s">
        <v>132</v>
      </c>
    </row>
    <row r="1692" spans="1:4" x14ac:dyDescent="0.15">
      <c r="A1692" t="s">
        <v>27101</v>
      </c>
      <c r="B1692">
        <v>-2.6014620058640601</v>
      </c>
      <c r="C1692" s="1" t="s">
        <v>32464</v>
      </c>
      <c r="D1692" t="s">
        <v>132</v>
      </c>
    </row>
    <row r="1693" spans="1:4" x14ac:dyDescent="0.15">
      <c r="A1693" t="s">
        <v>18577</v>
      </c>
      <c r="B1693">
        <v>-2.60368831476181</v>
      </c>
      <c r="C1693" s="1" t="s">
        <v>32465</v>
      </c>
      <c r="D1693" t="s">
        <v>132</v>
      </c>
    </row>
    <row r="1694" spans="1:4" x14ac:dyDescent="0.15">
      <c r="A1694" t="s">
        <v>1352</v>
      </c>
      <c r="B1694">
        <v>-2.6124992548853601</v>
      </c>
      <c r="C1694" s="1" t="s">
        <v>32466</v>
      </c>
      <c r="D1694" t="s">
        <v>132</v>
      </c>
    </row>
    <row r="1695" spans="1:4" x14ac:dyDescent="0.15">
      <c r="A1695" t="s">
        <v>7476</v>
      </c>
      <c r="B1695">
        <v>-2.6151050872477399</v>
      </c>
      <c r="C1695" s="1" t="s">
        <v>32467</v>
      </c>
      <c r="D1695" t="s">
        <v>132</v>
      </c>
    </row>
    <row r="1696" spans="1:4" x14ac:dyDescent="0.15">
      <c r="A1696" t="s">
        <v>9203</v>
      </c>
      <c r="B1696">
        <v>-2.6342659687561998</v>
      </c>
      <c r="C1696" s="1" t="s">
        <v>32468</v>
      </c>
      <c r="D1696" t="s">
        <v>132</v>
      </c>
    </row>
    <row r="1697" spans="1:4" x14ac:dyDescent="0.15">
      <c r="A1697" t="s">
        <v>26871</v>
      </c>
      <c r="B1697">
        <v>-2.6350174265506299</v>
      </c>
      <c r="C1697" s="1" t="s">
        <v>32469</v>
      </c>
      <c r="D1697" t="s">
        <v>132</v>
      </c>
    </row>
    <row r="1698" spans="1:4" x14ac:dyDescent="0.15">
      <c r="A1698" t="s">
        <v>32470</v>
      </c>
      <c r="B1698">
        <v>-2.6398752145058699</v>
      </c>
      <c r="C1698" s="1" t="s">
        <v>32471</v>
      </c>
      <c r="D1698" t="s">
        <v>132</v>
      </c>
    </row>
    <row r="1699" spans="1:4" x14ac:dyDescent="0.15">
      <c r="A1699" t="s">
        <v>3941</v>
      </c>
      <c r="B1699">
        <v>-2.6449197423413802</v>
      </c>
      <c r="C1699" s="1" t="s">
        <v>32472</v>
      </c>
      <c r="D1699" t="s">
        <v>132</v>
      </c>
    </row>
    <row r="1700" spans="1:4" x14ac:dyDescent="0.15">
      <c r="A1700" t="s">
        <v>32473</v>
      </c>
      <c r="B1700">
        <v>-2.64818212051637</v>
      </c>
      <c r="C1700" s="1" t="s">
        <v>32474</v>
      </c>
      <c r="D1700" t="s">
        <v>132</v>
      </c>
    </row>
    <row r="1701" spans="1:4" x14ac:dyDescent="0.15">
      <c r="A1701" t="s">
        <v>28464</v>
      </c>
      <c r="B1701">
        <v>-2.6495938257369298</v>
      </c>
      <c r="C1701" s="1" t="s">
        <v>32475</v>
      </c>
      <c r="D1701" t="s">
        <v>132</v>
      </c>
    </row>
    <row r="1702" spans="1:4" x14ac:dyDescent="0.15">
      <c r="A1702" t="s">
        <v>24109</v>
      </c>
      <c r="B1702">
        <v>-2.6501419933627801</v>
      </c>
      <c r="C1702" s="1" t="s">
        <v>32476</v>
      </c>
      <c r="D1702" t="s">
        <v>132</v>
      </c>
    </row>
    <row r="1703" spans="1:4" x14ac:dyDescent="0.15">
      <c r="A1703" t="s">
        <v>32477</v>
      </c>
      <c r="B1703">
        <v>-2.65196735550705</v>
      </c>
      <c r="C1703" s="1" t="s">
        <v>32478</v>
      </c>
      <c r="D1703" t="s">
        <v>132</v>
      </c>
    </row>
    <row r="1704" spans="1:4" x14ac:dyDescent="0.15">
      <c r="A1704" t="s">
        <v>32479</v>
      </c>
      <c r="B1704">
        <v>-2.6526038476666498</v>
      </c>
      <c r="C1704" s="1" t="s">
        <v>32480</v>
      </c>
      <c r="D1704" t="s">
        <v>132</v>
      </c>
    </row>
    <row r="1705" spans="1:4" x14ac:dyDescent="0.15">
      <c r="A1705" t="s">
        <v>28209</v>
      </c>
      <c r="B1705">
        <v>-2.6539936140378502</v>
      </c>
      <c r="C1705" s="1" t="s">
        <v>32481</v>
      </c>
      <c r="D1705" t="s">
        <v>132</v>
      </c>
    </row>
    <row r="1706" spans="1:4" x14ac:dyDescent="0.15">
      <c r="A1706" t="s">
        <v>26550</v>
      </c>
      <c r="B1706">
        <v>-2.6551718855070701</v>
      </c>
      <c r="C1706" s="1" t="s">
        <v>32482</v>
      </c>
      <c r="D1706" t="s">
        <v>132</v>
      </c>
    </row>
    <row r="1707" spans="1:4" x14ac:dyDescent="0.15">
      <c r="A1707" t="s">
        <v>8438</v>
      </c>
      <c r="B1707">
        <v>-2.6587221572684201</v>
      </c>
      <c r="C1707" s="1" t="s">
        <v>32483</v>
      </c>
      <c r="D1707" t="s">
        <v>132</v>
      </c>
    </row>
    <row r="1708" spans="1:4" x14ac:dyDescent="0.15">
      <c r="A1708" t="s">
        <v>1358</v>
      </c>
      <c r="B1708">
        <v>-2.6605657556020201</v>
      </c>
      <c r="C1708" s="1" t="s">
        <v>32484</v>
      </c>
      <c r="D1708" t="s">
        <v>132</v>
      </c>
    </row>
    <row r="1709" spans="1:4" x14ac:dyDescent="0.15">
      <c r="A1709" t="s">
        <v>32485</v>
      </c>
      <c r="B1709">
        <v>-2.6658739172817199</v>
      </c>
      <c r="C1709" s="1" t="s">
        <v>32486</v>
      </c>
      <c r="D1709" t="s">
        <v>132</v>
      </c>
    </row>
    <row r="1710" spans="1:4" x14ac:dyDescent="0.15">
      <c r="A1710" t="s">
        <v>32487</v>
      </c>
      <c r="B1710">
        <v>-2.6744295460810501</v>
      </c>
      <c r="C1710" s="1" t="s">
        <v>32488</v>
      </c>
      <c r="D1710" t="s">
        <v>132</v>
      </c>
    </row>
    <row r="1711" spans="1:4" x14ac:dyDescent="0.15">
      <c r="A1711" t="s">
        <v>32489</v>
      </c>
      <c r="B1711">
        <v>-2.69902369236135</v>
      </c>
      <c r="C1711" s="1" t="s">
        <v>32490</v>
      </c>
      <c r="D1711" t="s">
        <v>132</v>
      </c>
    </row>
    <row r="1712" spans="1:4" x14ac:dyDescent="0.15">
      <c r="A1712" t="s">
        <v>32491</v>
      </c>
      <c r="B1712">
        <v>-2.7019999908375198</v>
      </c>
      <c r="C1712" s="1" t="s">
        <v>32492</v>
      </c>
      <c r="D1712" t="s">
        <v>132</v>
      </c>
    </row>
    <row r="1713" spans="1:4" x14ac:dyDescent="0.15">
      <c r="A1713" t="s">
        <v>11640</v>
      </c>
      <c r="B1713">
        <v>-2.7169504005435798</v>
      </c>
      <c r="C1713" s="1" t="s">
        <v>32493</v>
      </c>
      <c r="D1713" t="s">
        <v>132</v>
      </c>
    </row>
    <row r="1714" spans="1:4" x14ac:dyDescent="0.15">
      <c r="A1714" t="s">
        <v>32494</v>
      </c>
      <c r="B1714">
        <v>-2.7216569201073399</v>
      </c>
      <c r="C1714" s="1" t="s">
        <v>32495</v>
      </c>
      <c r="D1714" t="s">
        <v>132</v>
      </c>
    </row>
    <row r="1715" spans="1:4" x14ac:dyDescent="0.15">
      <c r="A1715" t="s">
        <v>5215</v>
      </c>
      <c r="B1715">
        <v>-2.7225987309419599</v>
      </c>
      <c r="C1715" s="1" t="s">
        <v>32496</v>
      </c>
      <c r="D1715" t="s">
        <v>132</v>
      </c>
    </row>
    <row r="1716" spans="1:4" x14ac:dyDescent="0.15">
      <c r="A1716" t="s">
        <v>32497</v>
      </c>
      <c r="B1716">
        <v>-2.7326070797430799</v>
      </c>
      <c r="C1716" s="1" t="s">
        <v>32498</v>
      </c>
      <c r="D1716" t="s">
        <v>132</v>
      </c>
    </row>
    <row r="1717" spans="1:4" x14ac:dyDescent="0.15">
      <c r="A1717" t="s">
        <v>32499</v>
      </c>
      <c r="B1717">
        <v>-2.7346746430032201</v>
      </c>
      <c r="C1717" s="1" t="s">
        <v>32500</v>
      </c>
      <c r="D1717" t="s">
        <v>132</v>
      </c>
    </row>
    <row r="1718" spans="1:4" x14ac:dyDescent="0.15">
      <c r="A1718" t="s">
        <v>20017</v>
      </c>
      <c r="B1718">
        <v>-2.7412428674271099</v>
      </c>
      <c r="C1718" s="1" t="s">
        <v>32501</v>
      </c>
      <c r="D1718" t="s">
        <v>132</v>
      </c>
    </row>
    <row r="1719" spans="1:4" x14ac:dyDescent="0.15">
      <c r="A1719" t="s">
        <v>32502</v>
      </c>
      <c r="B1719">
        <v>-2.7439840546737799</v>
      </c>
      <c r="C1719" s="1" t="s">
        <v>32503</v>
      </c>
      <c r="D1719" t="s">
        <v>132</v>
      </c>
    </row>
    <row r="1720" spans="1:4" x14ac:dyDescent="0.15">
      <c r="A1720" t="s">
        <v>1796</v>
      </c>
      <c r="B1720">
        <v>-2.74852323598892</v>
      </c>
      <c r="C1720" s="1" t="s">
        <v>32504</v>
      </c>
      <c r="D1720" t="s">
        <v>132</v>
      </c>
    </row>
    <row r="1721" spans="1:4" x14ac:dyDescent="0.15">
      <c r="A1721" t="s">
        <v>1289</v>
      </c>
      <c r="B1721">
        <v>-2.7642633209121499</v>
      </c>
      <c r="C1721" s="1" t="s">
        <v>32505</v>
      </c>
      <c r="D1721" t="s">
        <v>132</v>
      </c>
    </row>
    <row r="1722" spans="1:4" x14ac:dyDescent="0.15">
      <c r="A1722" t="s">
        <v>18242</v>
      </c>
      <c r="B1722">
        <v>-2.7646573841189501</v>
      </c>
      <c r="C1722" s="1" t="s">
        <v>32506</v>
      </c>
      <c r="D1722" t="s">
        <v>132</v>
      </c>
    </row>
    <row r="1723" spans="1:4" x14ac:dyDescent="0.15">
      <c r="A1723" t="s">
        <v>20212</v>
      </c>
      <c r="B1723">
        <v>-2.7682155360763598</v>
      </c>
      <c r="C1723" s="1" t="s">
        <v>32507</v>
      </c>
      <c r="D1723" t="s">
        <v>132</v>
      </c>
    </row>
    <row r="1724" spans="1:4" x14ac:dyDescent="0.15">
      <c r="A1724" t="s">
        <v>16264</v>
      </c>
      <c r="B1724">
        <v>-2.7784912822109402</v>
      </c>
      <c r="C1724" s="1" t="s">
        <v>32508</v>
      </c>
      <c r="D1724" t="s">
        <v>132</v>
      </c>
    </row>
    <row r="1725" spans="1:4" x14ac:dyDescent="0.15">
      <c r="A1725" t="s">
        <v>7251</v>
      </c>
      <c r="B1725">
        <v>-2.7859392326739099</v>
      </c>
      <c r="C1725" s="1" t="s">
        <v>32509</v>
      </c>
      <c r="D1725" t="s">
        <v>132</v>
      </c>
    </row>
    <row r="1726" spans="1:4" x14ac:dyDescent="0.15">
      <c r="A1726" t="s">
        <v>11401</v>
      </c>
      <c r="B1726">
        <v>-2.7870919192091002</v>
      </c>
      <c r="C1726" s="1" t="s">
        <v>32510</v>
      </c>
      <c r="D1726" t="s">
        <v>132</v>
      </c>
    </row>
    <row r="1727" spans="1:4" x14ac:dyDescent="0.15">
      <c r="A1727" t="s">
        <v>6817</v>
      </c>
      <c r="B1727">
        <v>-2.80257035538542</v>
      </c>
      <c r="C1727" s="1" t="s">
        <v>32511</v>
      </c>
      <c r="D1727" t="s">
        <v>132</v>
      </c>
    </row>
    <row r="1728" spans="1:4" x14ac:dyDescent="0.15">
      <c r="A1728" t="s">
        <v>27832</v>
      </c>
      <c r="B1728">
        <v>-2.8062382489582398</v>
      </c>
      <c r="C1728" s="1" t="s">
        <v>32512</v>
      </c>
      <c r="D1728" t="s">
        <v>132</v>
      </c>
    </row>
    <row r="1729" spans="1:4" x14ac:dyDescent="0.15">
      <c r="A1729" t="s">
        <v>2375</v>
      </c>
      <c r="B1729">
        <v>-2.8069932857220898</v>
      </c>
      <c r="C1729" s="1" t="s">
        <v>32513</v>
      </c>
      <c r="D1729" t="s">
        <v>132</v>
      </c>
    </row>
    <row r="1730" spans="1:4" x14ac:dyDescent="0.15">
      <c r="A1730" t="s">
        <v>19276</v>
      </c>
      <c r="B1730">
        <v>-2.8202005969580499</v>
      </c>
      <c r="C1730" s="1" t="s">
        <v>32514</v>
      </c>
      <c r="D1730" t="s">
        <v>132</v>
      </c>
    </row>
    <row r="1731" spans="1:4" x14ac:dyDescent="0.15">
      <c r="A1731" t="s">
        <v>32515</v>
      </c>
      <c r="B1731">
        <v>-2.8209243810459399</v>
      </c>
      <c r="C1731" s="1" t="s">
        <v>32516</v>
      </c>
      <c r="D1731" t="s">
        <v>132</v>
      </c>
    </row>
    <row r="1732" spans="1:4" x14ac:dyDescent="0.15">
      <c r="A1732" t="s">
        <v>32517</v>
      </c>
      <c r="B1732">
        <v>-2.82429246838189</v>
      </c>
      <c r="C1732" s="1" t="s">
        <v>32518</v>
      </c>
      <c r="D1732" t="s">
        <v>132</v>
      </c>
    </row>
    <row r="1733" spans="1:4" x14ac:dyDescent="0.15">
      <c r="A1733" t="s">
        <v>32519</v>
      </c>
      <c r="B1733">
        <v>-2.8317397104971702</v>
      </c>
      <c r="C1733" s="1" t="s">
        <v>32520</v>
      </c>
      <c r="D1733" t="s">
        <v>132</v>
      </c>
    </row>
    <row r="1734" spans="1:4" x14ac:dyDescent="0.15">
      <c r="A1734" t="s">
        <v>32521</v>
      </c>
      <c r="B1734">
        <v>-2.8334763083652899</v>
      </c>
      <c r="C1734" s="1" t="s">
        <v>32522</v>
      </c>
      <c r="D1734" t="s">
        <v>132</v>
      </c>
    </row>
    <row r="1735" spans="1:4" x14ac:dyDescent="0.15">
      <c r="A1735" t="s">
        <v>10229</v>
      </c>
      <c r="B1735">
        <v>-2.8346023100499198</v>
      </c>
      <c r="C1735" s="1" t="s">
        <v>32523</v>
      </c>
      <c r="D1735" t="s">
        <v>132</v>
      </c>
    </row>
    <row r="1736" spans="1:4" x14ac:dyDescent="0.15">
      <c r="A1736" t="s">
        <v>1474</v>
      </c>
      <c r="B1736">
        <v>-2.8408239453920201</v>
      </c>
      <c r="C1736" s="1" t="s">
        <v>32524</v>
      </c>
      <c r="D1736" t="s">
        <v>132</v>
      </c>
    </row>
    <row r="1737" spans="1:4" x14ac:dyDescent="0.15">
      <c r="A1737" t="s">
        <v>10144</v>
      </c>
      <c r="B1737">
        <v>-2.8452886466136</v>
      </c>
      <c r="C1737" s="1" t="s">
        <v>32525</v>
      </c>
      <c r="D1737" t="s">
        <v>132</v>
      </c>
    </row>
    <row r="1738" spans="1:4" x14ac:dyDescent="0.15">
      <c r="A1738" t="s">
        <v>32526</v>
      </c>
      <c r="B1738">
        <v>-2.8555302630667101</v>
      </c>
      <c r="C1738" s="1" t="s">
        <v>32527</v>
      </c>
      <c r="D1738" t="s">
        <v>132</v>
      </c>
    </row>
    <row r="1739" spans="1:4" x14ac:dyDescent="0.15">
      <c r="A1739" t="s">
        <v>1079</v>
      </c>
      <c r="B1739">
        <v>-2.8622012192823099</v>
      </c>
      <c r="C1739" s="1" t="s">
        <v>32528</v>
      </c>
      <c r="D1739" t="s">
        <v>132</v>
      </c>
    </row>
    <row r="1740" spans="1:4" x14ac:dyDescent="0.15">
      <c r="A1740" t="s">
        <v>22714</v>
      </c>
      <c r="B1740">
        <v>-2.8881566865150399</v>
      </c>
      <c r="C1740" s="1" t="s">
        <v>32529</v>
      </c>
      <c r="D1740" t="s">
        <v>132</v>
      </c>
    </row>
    <row r="1741" spans="1:4" x14ac:dyDescent="0.15">
      <c r="A1741" t="s">
        <v>11169</v>
      </c>
      <c r="B1741">
        <v>-2.8978803920138598</v>
      </c>
      <c r="C1741" s="1" t="s">
        <v>32530</v>
      </c>
      <c r="D1741" t="s">
        <v>132</v>
      </c>
    </row>
    <row r="1742" spans="1:4" x14ac:dyDescent="0.15">
      <c r="A1742" t="s">
        <v>2738</v>
      </c>
      <c r="B1742">
        <v>-2.8981851987297902</v>
      </c>
      <c r="C1742" s="1" t="s">
        <v>32531</v>
      </c>
      <c r="D1742" t="s">
        <v>132</v>
      </c>
    </row>
    <row r="1743" spans="1:4" x14ac:dyDescent="0.15">
      <c r="A1743" t="s">
        <v>32532</v>
      </c>
      <c r="B1743">
        <v>-2.9066836519799599</v>
      </c>
      <c r="C1743" s="1" t="s">
        <v>32533</v>
      </c>
      <c r="D1743" t="s">
        <v>132</v>
      </c>
    </row>
    <row r="1744" spans="1:4" x14ac:dyDescent="0.15">
      <c r="A1744" t="s">
        <v>32534</v>
      </c>
      <c r="B1744">
        <v>-2.9195838424167802</v>
      </c>
      <c r="C1744" s="1" t="s">
        <v>32535</v>
      </c>
      <c r="D1744" t="s">
        <v>132</v>
      </c>
    </row>
    <row r="1745" spans="1:4" x14ac:dyDescent="0.15">
      <c r="A1745" t="s">
        <v>26362</v>
      </c>
      <c r="B1745">
        <v>-2.9338082662418401</v>
      </c>
      <c r="C1745" s="1" t="s">
        <v>32536</v>
      </c>
      <c r="D1745" t="s">
        <v>132</v>
      </c>
    </row>
    <row r="1746" spans="1:4" x14ac:dyDescent="0.15">
      <c r="A1746" t="s">
        <v>5630</v>
      </c>
      <c r="B1746">
        <v>-2.9370524984473501</v>
      </c>
      <c r="C1746" s="1" t="s">
        <v>32537</v>
      </c>
      <c r="D1746" t="s">
        <v>132</v>
      </c>
    </row>
    <row r="1747" spans="1:4" x14ac:dyDescent="0.15">
      <c r="A1747" t="s">
        <v>3000</v>
      </c>
      <c r="B1747">
        <v>-2.9503855905980201</v>
      </c>
      <c r="C1747" s="1" t="s">
        <v>32538</v>
      </c>
      <c r="D1747" t="s">
        <v>132</v>
      </c>
    </row>
    <row r="1748" spans="1:4" x14ac:dyDescent="0.15">
      <c r="A1748" t="s">
        <v>659</v>
      </c>
      <c r="B1748">
        <v>-2.9574525883940299</v>
      </c>
      <c r="C1748" s="1" t="s">
        <v>32539</v>
      </c>
      <c r="D1748" t="s">
        <v>132</v>
      </c>
    </row>
    <row r="1749" spans="1:4" x14ac:dyDescent="0.15">
      <c r="A1749" t="s">
        <v>10507</v>
      </c>
      <c r="B1749">
        <v>-2.9752209525310298</v>
      </c>
      <c r="C1749" s="1" t="s">
        <v>32540</v>
      </c>
      <c r="D1749" t="s">
        <v>132</v>
      </c>
    </row>
    <row r="1750" spans="1:4" x14ac:dyDescent="0.15">
      <c r="A1750" t="s">
        <v>21528</v>
      </c>
      <c r="B1750">
        <v>-2.9795190659507198</v>
      </c>
      <c r="C1750" s="1" t="s">
        <v>32541</v>
      </c>
      <c r="D1750" t="s">
        <v>132</v>
      </c>
    </row>
    <row r="1751" spans="1:4" x14ac:dyDescent="0.15">
      <c r="A1751" t="s">
        <v>32542</v>
      </c>
      <c r="B1751">
        <v>-2.9876705682401199</v>
      </c>
      <c r="C1751" s="1" t="s">
        <v>32543</v>
      </c>
      <c r="D1751" t="s">
        <v>132</v>
      </c>
    </row>
    <row r="1752" spans="1:4" x14ac:dyDescent="0.15">
      <c r="A1752" t="s">
        <v>26637</v>
      </c>
      <c r="B1752">
        <v>-3.00232692731245</v>
      </c>
      <c r="C1752" s="1" t="s">
        <v>32544</v>
      </c>
      <c r="D1752" t="s">
        <v>132</v>
      </c>
    </row>
    <row r="1753" spans="1:4" x14ac:dyDescent="0.15">
      <c r="A1753" t="s">
        <v>32545</v>
      </c>
      <c r="B1753">
        <v>-3.01377283281272</v>
      </c>
      <c r="C1753" s="1" t="s">
        <v>32546</v>
      </c>
      <c r="D1753" t="s">
        <v>132</v>
      </c>
    </row>
    <row r="1754" spans="1:4" x14ac:dyDescent="0.15">
      <c r="A1754" t="s">
        <v>10421</v>
      </c>
      <c r="B1754">
        <v>-3.02337870344964</v>
      </c>
      <c r="C1754" s="1" t="s">
        <v>32547</v>
      </c>
      <c r="D1754" t="s">
        <v>132</v>
      </c>
    </row>
    <row r="1755" spans="1:4" x14ac:dyDescent="0.15">
      <c r="A1755" t="s">
        <v>875</v>
      </c>
      <c r="B1755">
        <v>-3.0283430614858502</v>
      </c>
      <c r="C1755" s="1" t="s">
        <v>32548</v>
      </c>
      <c r="D1755" t="s">
        <v>132</v>
      </c>
    </row>
    <row r="1756" spans="1:4" x14ac:dyDescent="0.15">
      <c r="A1756" t="s">
        <v>987</v>
      </c>
      <c r="B1756">
        <v>-3.0309172086558198</v>
      </c>
      <c r="C1756" s="1" t="s">
        <v>32549</v>
      </c>
      <c r="D1756" t="s">
        <v>132</v>
      </c>
    </row>
    <row r="1757" spans="1:4" x14ac:dyDescent="0.15">
      <c r="A1757" t="s">
        <v>629</v>
      </c>
      <c r="B1757">
        <v>-3.0315281970973298</v>
      </c>
      <c r="C1757" s="1" t="s">
        <v>32550</v>
      </c>
      <c r="D1757" t="s">
        <v>132</v>
      </c>
    </row>
    <row r="1758" spans="1:4" x14ac:dyDescent="0.15">
      <c r="A1758" t="s">
        <v>32551</v>
      </c>
      <c r="B1758">
        <v>-3.0327617580642801</v>
      </c>
      <c r="C1758" s="1" t="s">
        <v>32552</v>
      </c>
      <c r="D1758" t="s">
        <v>132</v>
      </c>
    </row>
    <row r="1759" spans="1:4" x14ac:dyDescent="0.15">
      <c r="A1759" t="s">
        <v>5037</v>
      </c>
      <c r="B1759">
        <v>-3.0498526817426601</v>
      </c>
      <c r="C1759" s="1" t="s">
        <v>32553</v>
      </c>
      <c r="D1759" t="s">
        <v>132</v>
      </c>
    </row>
    <row r="1760" spans="1:4" x14ac:dyDescent="0.15">
      <c r="A1760" t="s">
        <v>32554</v>
      </c>
      <c r="B1760">
        <v>-3.0575258610072402</v>
      </c>
      <c r="C1760" s="1" t="s">
        <v>32555</v>
      </c>
      <c r="D1760" t="s">
        <v>132</v>
      </c>
    </row>
    <row r="1761" spans="1:4" x14ac:dyDescent="0.15">
      <c r="A1761" t="s">
        <v>4105</v>
      </c>
      <c r="B1761">
        <v>-3.0678249129555901</v>
      </c>
      <c r="C1761" s="1" t="s">
        <v>32556</v>
      </c>
      <c r="D1761" t="s">
        <v>132</v>
      </c>
    </row>
    <row r="1762" spans="1:4" x14ac:dyDescent="0.15">
      <c r="A1762" t="s">
        <v>9811</v>
      </c>
      <c r="B1762">
        <v>-3.0718776587185301</v>
      </c>
      <c r="C1762" s="1" t="s">
        <v>32557</v>
      </c>
      <c r="D1762" t="s">
        <v>132</v>
      </c>
    </row>
    <row r="1763" spans="1:4" x14ac:dyDescent="0.15">
      <c r="A1763" t="s">
        <v>32558</v>
      </c>
      <c r="B1763">
        <v>-3.0781145904471199</v>
      </c>
      <c r="C1763" s="1" t="s">
        <v>32559</v>
      </c>
      <c r="D1763" t="s">
        <v>132</v>
      </c>
    </row>
    <row r="1764" spans="1:4" x14ac:dyDescent="0.15">
      <c r="A1764" t="s">
        <v>32560</v>
      </c>
      <c r="B1764">
        <v>-3.09842398140013</v>
      </c>
      <c r="C1764" s="1" t="s">
        <v>32561</v>
      </c>
      <c r="D1764" t="s">
        <v>132</v>
      </c>
    </row>
    <row r="1765" spans="1:4" x14ac:dyDescent="0.15">
      <c r="A1765" t="s">
        <v>10579</v>
      </c>
      <c r="B1765">
        <v>-3.12601754194527</v>
      </c>
      <c r="C1765" s="1" t="s">
        <v>32562</v>
      </c>
      <c r="D1765" t="s">
        <v>132</v>
      </c>
    </row>
    <row r="1766" spans="1:4" x14ac:dyDescent="0.15">
      <c r="A1766" t="s">
        <v>32563</v>
      </c>
      <c r="B1766">
        <v>-3.12734223966596</v>
      </c>
      <c r="C1766" s="1" t="s">
        <v>32564</v>
      </c>
      <c r="D1766" t="s">
        <v>132</v>
      </c>
    </row>
    <row r="1767" spans="1:4" x14ac:dyDescent="0.15">
      <c r="A1767" t="s">
        <v>2339</v>
      </c>
      <c r="B1767">
        <v>-3.1425311230695199</v>
      </c>
      <c r="C1767" s="1" t="s">
        <v>32565</v>
      </c>
      <c r="D1767" t="s">
        <v>132</v>
      </c>
    </row>
    <row r="1768" spans="1:4" x14ac:dyDescent="0.15">
      <c r="A1768" t="s">
        <v>23529</v>
      </c>
      <c r="B1768">
        <v>-3.1508528960938298</v>
      </c>
      <c r="C1768" s="1" t="s">
        <v>32566</v>
      </c>
      <c r="D1768" t="s">
        <v>132</v>
      </c>
    </row>
    <row r="1769" spans="1:4" x14ac:dyDescent="0.15">
      <c r="A1769" t="s">
        <v>8570</v>
      </c>
      <c r="B1769">
        <v>-3.1513280058703699</v>
      </c>
      <c r="C1769" s="1" t="s">
        <v>32567</v>
      </c>
      <c r="D1769" t="s">
        <v>132</v>
      </c>
    </row>
    <row r="1770" spans="1:4" x14ac:dyDescent="0.15">
      <c r="A1770" t="s">
        <v>27745</v>
      </c>
      <c r="B1770">
        <v>-3.1630981271977601</v>
      </c>
      <c r="C1770" s="1" t="s">
        <v>32568</v>
      </c>
      <c r="D1770" t="s">
        <v>132</v>
      </c>
    </row>
    <row r="1771" spans="1:4" x14ac:dyDescent="0.15">
      <c r="A1771" t="s">
        <v>32569</v>
      </c>
      <c r="B1771">
        <v>-3.1688866488809202</v>
      </c>
      <c r="C1771" s="1" t="s">
        <v>32570</v>
      </c>
      <c r="D1771" t="s">
        <v>132</v>
      </c>
    </row>
    <row r="1772" spans="1:4" x14ac:dyDescent="0.15">
      <c r="A1772" t="s">
        <v>1178</v>
      </c>
      <c r="B1772">
        <v>-3.1776455722806398</v>
      </c>
      <c r="C1772" s="1" t="s">
        <v>32571</v>
      </c>
      <c r="D1772" t="s">
        <v>132</v>
      </c>
    </row>
    <row r="1773" spans="1:4" x14ac:dyDescent="0.15">
      <c r="A1773" t="s">
        <v>1477</v>
      </c>
      <c r="B1773">
        <v>-3.1794295939235502</v>
      </c>
      <c r="C1773" s="1" t="s">
        <v>32572</v>
      </c>
      <c r="D1773" t="s">
        <v>132</v>
      </c>
    </row>
    <row r="1774" spans="1:4" x14ac:dyDescent="0.15">
      <c r="A1774" t="s">
        <v>1403</v>
      </c>
      <c r="B1774">
        <v>-3.1998270294804199</v>
      </c>
      <c r="C1774" s="1" t="s">
        <v>32573</v>
      </c>
      <c r="D1774" t="s">
        <v>132</v>
      </c>
    </row>
    <row r="1775" spans="1:4" x14ac:dyDescent="0.15">
      <c r="A1775" t="s">
        <v>1802</v>
      </c>
      <c r="B1775">
        <v>-3.2037693094278898</v>
      </c>
      <c r="C1775" s="1" t="s">
        <v>32574</v>
      </c>
      <c r="D1775" t="s">
        <v>132</v>
      </c>
    </row>
    <row r="1776" spans="1:4" x14ac:dyDescent="0.15">
      <c r="A1776" t="s">
        <v>32575</v>
      </c>
      <c r="B1776">
        <v>-3.2047499050453099</v>
      </c>
      <c r="C1776" s="1" t="s">
        <v>32576</v>
      </c>
      <c r="D1776" t="s">
        <v>132</v>
      </c>
    </row>
    <row r="1777" spans="1:4" x14ac:dyDescent="0.15">
      <c r="A1777" t="s">
        <v>32577</v>
      </c>
      <c r="B1777">
        <v>-3.2205437534042902</v>
      </c>
      <c r="C1777" s="1" t="s">
        <v>32578</v>
      </c>
      <c r="D1777" t="s">
        <v>132</v>
      </c>
    </row>
    <row r="1778" spans="1:4" x14ac:dyDescent="0.15">
      <c r="A1778" t="s">
        <v>22452</v>
      </c>
      <c r="B1778">
        <v>-3.2234327714352702</v>
      </c>
      <c r="C1778" s="1" t="s">
        <v>32579</v>
      </c>
      <c r="D1778" t="s">
        <v>132</v>
      </c>
    </row>
    <row r="1779" spans="1:4" x14ac:dyDescent="0.15">
      <c r="A1779" t="s">
        <v>27358</v>
      </c>
      <c r="B1779">
        <v>-3.2248127719926298</v>
      </c>
      <c r="C1779" s="1" t="s">
        <v>32580</v>
      </c>
      <c r="D1779" t="s">
        <v>132</v>
      </c>
    </row>
    <row r="1780" spans="1:4" x14ac:dyDescent="0.15">
      <c r="A1780" t="s">
        <v>1811</v>
      </c>
      <c r="B1780">
        <v>-3.2286515054659799</v>
      </c>
      <c r="C1780" s="1" t="s">
        <v>32581</v>
      </c>
      <c r="D1780" t="s">
        <v>132</v>
      </c>
    </row>
    <row r="1781" spans="1:4" x14ac:dyDescent="0.15">
      <c r="A1781" t="s">
        <v>1103</v>
      </c>
      <c r="B1781">
        <v>-3.2298873744102301</v>
      </c>
      <c r="C1781" s="1" t="s">
        <v>32582</v>
      </c>
      <c r="D1781" t="s">
        <v>132</v>
      </c>
    </row>
    <row r="1782" spans="1:4" x14ac:dyDescent="0.15">
      <c r="A1782" t="s">
        <v>9354</v>
      </c>
      <c r="B1782">
        <v>-3.2311506023612599</v>
      </c>
      <c r="C1782" s="1" t="s">
        <v>32583</v>
      </c>
      <c r="D1782" t="s">
        <v>132</v>
      </c>
    </row>
    <row r="1783" spans="1:4" x14ac:dyDescent="0.15">
      <c r="A1783" t="s">
        <v>3514</v>
      </c>
      <c r="B1783">
        <v>-3.2464581269658401</v>
      </c>
      <c r="C1783" s="1" t="s">
        <v>32584</v>
      </c>
      <c r="D1783" t="s">
        <v>132</v>
      </c>
    </row>
    <row r="1784" spans="1:4" x14ac:dyDescent="0.15">
      <c r="A1784" t="s">
        <v>23405</v>
      </c>
      <c r="B1784">
        <v>-3.2527089918325598</v>
      </c>
      <c r="C1784" s="1" t="s">
        <v>32585</v>
      </c>
      <c r="D1784" t="s">
        <v>132</v>
      </c>
    </row>
    <row r="1785" spans="1:4" x14ac:dyDescent="0.15">
      <c r="A1785" t="s">
        <v>25241</v>
      </c>
      <c r="B1785">
        <v>-3.2635943559049601</v>
      </c>
      <c r="C1785" s="1" t="s">
        <v>32586</v>
      </c>
      <c r="D1785" t="s">
        <v>132</v>
      </c>
    </row>
    <row r="1786" spans="1:4" x14ac:dyDescent="0.15">
      <c r="A1786" t="s">
        <v>32587</v>
      </c>
      <c r="B1786">
        <v>-3.2755385138095598</v>
      </c>
      <c r="C1786" s="1" t="s">
        <v>32588</v>
      </c>
      <c r="D1786" t="s">
        <v>132</v>
      </c>
    </row>
    <row r="1787" spans="1:4" x14ac:dyDescent="0.15">
      <c r="A1787" t="s">
        <v>15624</v>
      </c>
      <c r="B1787">
        <v>-3.30585935101201</v>
      </c>
      <c r="C1787" s="1" t="s">
        <v>32589</v>
      </c>
      <c r="D1787" t="s">
        <v>132</v>
      </c>
    </row>
    <row r="1788" spans="1:4" x14ac:dyDescent="0.15">
      <c r="A1788" t="s">
        <v>10475</v>
      </c>
      <c r="B1788">
        <v>-3.3077706097616701</v>
      </c>
      <c r="C1788" s="1" t="s">
        <v>32590</v>
      </c>
      <c r="D1788" t="s">
        <v>132</v>
      </c>
    </row>
    <row r="1789" spans="1:4" x14ac:dyDescent="0.15">
      <c r="A1789" t="s">
        <v>4962</v>
      </c>
      <c r="B1789">
        <v>-3.3103269358021801</v>
      </c>
      <c r="C1789" s="1" t="s">
        <v>32591</v>
      </c>
      <c r="D1789" t="s">
        <v>132</v>
      </c>
    </row>
    <row r="1790" spans="1:4" x14ac:dyDescent="0.15">
      <c r="A1790" t="s">
        <v>32592</v>
      </c>
      <c r="B1790">
        <v>-3.3176719692633401</v>
      </c>
      <c r="C1790" s="1" t="s">
        <v>32593</v>
      </c>
      <c r="D1790" t="s">
        <v>132</v>
      </c>
    </row>
    <row r="1791" spans="1:4" x14ac:dyDescent="0.15">
      <c r="A1791" t="s">
        <v>32594</v>
      </c>
      <c r="B1791">
        <v>-3.3331358578864001</v>
      </c>
      <c r="C1791" s="1" t="s">
        <v>32595</v>
      </c>
      <c r="D1791" t="s">
        <v>132</v>
      </c>
    </row>
    <row r="1792" spans="1:4" x14ac:dyDescent="0.15">
      <c r="A1792" t="s">
        <v>32596</v>
      </c>
      <c r="B1792">
        <v>-3.3562121589506901</v>
      </c>
      <c r="C1792" s="1" t="s">
        <v>32597</v>
      </c>
      <c r="D1792" t="s">
        <v>132</v>
      </c>
    </row>
    <row r="1793" spans="1:4" x14ac:dyDescent="0.15">
      <c r="A1793" t="s">
        <v>978</v>
      </c>
      <c r="B1793">
        <v>-3.3572002259239002</v>
      </c>
      <c r="C1793" s="1" t="s">
        <v>32598</v>
      </c>
      <c r="D1793" t="s">
        <v>132</v>
      </c>
    </row>
    <row r="1794" spans="1:4" x14ac:dyDescent="0.15">
      <c r="A1794" t="s">
        <v>2753</v>
      </c>
      <c r="B1794">
        <v>-3.36529676675779</v>
      </c>
      <c r="C1794" s="1" t="s">
        <v>32599</v>
      </c>
      <c r="D1794" t="s">
        <v>132</v>
      </c>
    </row>
    <row r="1795" spans="1:4" x14ac:dyDescent="0.15">
      <c r="A1795" t="s">
        <v>18839</v>
      </c>
      <c r="B1795">
        <v>-3.3747960481975299</v>
      </c>
      <c r="C1795" s="1" t="s">
        <v>32600</v>
      </c>
      <c r="D1795" t="s">
        <v>132</v>
      </c>
    </row>
    <row r="1796" spans="1:4" x14ac:dyDescent="0.15">
      <c r="A1796" t="s">
        <v>1954</v>
      </c>
      <c r="B1796">
        <v>-3.38094994015399</v>
      </c>
      <c r="C1796" s="1" t="s">
        <v>32601</v>
      </c>
      <c r="D1796" t="s">
        <v>132</v>
      </c>
    </row>
    <row r="1797" spans="1:4" x14ac:dyDescent="0.15">
      <c r="A1797" t="s">
        <v>4609</v>
      </c>
      <c r="B1797">
        <v>-3.3825083669316398</v>
      </c>
      <c r="C1797" s="1" t="s">
        <v>32602</v>
      </c>
      <c r="D1797" t="s">
        <v>132</v>
      </c>
    </row>
    <row r="1798" spans="1:4" x14ac:dyDescent="0.15">
      <c r="A1798" t="s">
        <v>32603</v>
      </c>
      <c r="B1798">
        <v>-3.3826644028789401</v>
      </c>
      <c r="C1798" s="1" t="s">
        <v>32604</v>
      </c>
      <c r="D1798" t="s">
        <v>132</v>
      </c>
    </row>
    <row r="1799" spans="1:4" x14ac:dyDescent="0.15">
      <c r="A1799" t="s">
        <v>15047</v>
      </c>
      <c r="B1799">
        <v>-3.3851423358940198</v>
      </c>
      <c r="C1799" s="1" t="s">
        <v>32605</v>
      </c>
      <c r="D1799" t="s">
        <v>132</v>
      </c>
    </row>
    <row r="1800" spans="1:4" x14ac:dyDescent="0.15">
      <c r="A1800" t="s">
        <v>12414</v>
      </c>
      <c r="B1800">
        <v>-3.3869232562283398</v>
      </c>
      <c r="C1800" s="1" t="s">
        <v>32606</v>
      </c>
      <c r="D1800" t="s">
        <v>132</v>
      </c>
    </row>
    <row r="1801" spans="1:4" x14ac:dyDescent="0.15">
      <c r="A1801" t="s">
        <v>27121</v>
      </c>
      <c r="B1801">
        <v>-3.4165408750330899</v>
      </c>
      <c r="C1801" s="1" t="s">
        <v>32607</v>
      </c>
      <c r="D1801" t="s">
        <v>132</v>
      </c>
    </row>
    <row r="1802" spans="1:4" x14ac:dyDescent="0.15">
      <c r="A1802" t="s">
        <v>32608</v>
      </c>
      <c r="B1802">
        <v>-3.42793550504115</v>
      </c>
      <c r="C1802" s="1" t="s">
        <v>32609</v>
      </c>
      <c r="D1802" t="s">
        <v>132</v>
      </c>
    </row>
    <row r="1803" spans="1:4" x14ac:dyDescent="0.15">
      <c r="A1803" t="s">
        <v>32610</v>
      </c>
      <c r="B1803">
        <v>-3.4325701826560602</v>
      </c>
      <c r="C1803" s="1" t="s">
        <v>32611</v>
      </c>
      <c r="D1803" t="s">
        <v>132</v>
      </c>
    </row>
    <row r="1804" spans="1:4" x14ac:dyDescent="0.15">
      <c r="A1804" t="s">
        <v>10348</v>
      </c>
      <c r="B1804">
        <v>-3.43690753902465</v>
      </c>
      <c r="C1804" s="1" t="s">
        <v>32612</v>
      </c>
      <c r="D1804" t="s">
        <v>132</v>
      </c>
    </row>
    <row r="1805" spans="1:4" x14ac:dyDescent="0.15">
      <c r="A1805" t="s">
        <v>32613</v>
      </c>
      <c r="B1805">
        <v>-3.4494418778809099</v>
      </c>
      <c r="C1805" s="1" t="s">
        <v>32614</v>
      </c>
      <c r="D1805" t="s">
        <v>132</v>
      </c>
    </row>
    <row r="1806" spans="1:4" x14ac:dyDescent="0.15">
      <c r="A1806" t="s">
        <v>27861</v>
      </c>
      <c r="B1806">
        <v>-3.45303348148098</v>
      </c>
      <c r="C1806" s="1" t="s">
        <v>32615</v>
      </c>
      <c r="D1806" t="s">
        <v>132</v>
      </c>
    </row>
    <row r="1807" spans="1:4" x14ac:dyDescent="0.15">
      <c r="A1807" t="s">
        <v>9771</v>
      </c>
      <c r="B1807">
        <v>-3.4560143582124399</v>
      </c>
      <c r="C1807" s="1" t="s">
        <v>32616</v>
      </c>
      <c r="D1807" t="s">
        <v>132</v>
      </c>
    </row>
    <row r="1808" spans="1:4" x14ac:dyDescent="0.15">
      <c r="A1808" t="s">
        <v>32617</v>
      </c>
      <c r="B1808">
        <v>-3.46966478280839</v>
      </c>
      <c r="C1808" s="1" t="s">
        <v>32618</v>
      </c>
      <c r="D1808" t="s">
        <v>132</v>
      </c>
    </row>
    <row r="1809" spans="1:4" x14ac:dyDescent="0.15">
      <c r="A1809" t="s">
        <v>32619</v>
      </c>
      <c r="B1809">
        <v>-3.4947601474723702</v>
      </c>
      <c r="C1809" s="1" t="s">
        <v>32620</v>
      </c>
      <c r="D1809" t="s">
        <v>132</v>
      </c>
    </row>
    <row r="1810" spans="1:4" x14ac:dyDescent="0.15">
      <c r="A1810" t="s">
        <v>1596</v>
      </c>
      <c r="B1810">
        <v>-3.5055184517674198</v>
      </c>
      <c r="C1810" s="1" t="s">
        <v>32621</v>
      </c>
      <c r="D1810" t="s">
        <v>132</v>
      </c>
    </row>
    <row r="1811" spans="1:4" x14ac:dyDescent="0.15">
      <c r="A1811" t="s">
        <v>5469</v>
      </c>
      <c r="B1811">
        <v>-3.5173457385721498</v>
      </c>
      <c r="C1811" s="1" t="s">
        <v>32622</v>
      </c>
      <c r="D1811" t="s">
        <v>132</v>
      </c>
    </row>
    <row r="1812" spans="1:4" x14ac:dyDescent="0.15">
      <c r="A1812" t="s">
        <v>27036</v>
      </c>
      <c r="B1812">
        <v>-3.5219523110037598</v>
      </c>
      <c r="C1812" s="1" t="s">
        <v>32623</v>
      </c>
      <c r="D1812" t="s">
        <v>132</v>
      </c>
    </row>
    <row r="1813" spans="1:4" x14ac:dyDescent="0.15">
      <c r="A1813" t="s">
        <v>25874</v>
      </c>
      <c r="B1813">
        <v>-3.5262998279414002</v>
      </c>
      <c r="C1813" s="1" t="s">
        <v>32624</v>
      </c>
      <c r="D1813" t="s">
        <v>132</v>
      </c>
    </row>
    <row r="1814" spans="1:4" x14ac:dyDescent="0.15">
      <c r="A1814" t="s">
        <v>32625</v>
      </c>
      <c r="B1814">
        <v>-3.5275146567931901</v>
      </c>
      <c r="C1814" s="1" t="s">
        <v>32626</v>
      </c>
      <c r="D1814" t="s">
        <v>132</v>
      </c>
    </row>
    <row r="1815" spans="1:4" x14ac:dyDescent="0.15">
      <c r="A1815" t="s">
        <v>9841</v>
      </c>
      <c r="B1815">
        <v>-3.5347629198864099</v>
      </c>
      <c r="C1815" s="1" t="s">
        <v>32627</v>
      </c>
      <c r="D1815" t="s">
        <v>132</v>
      </c>
    </row>
    <row r="1816" spans="1:4" x14ac:dyDescent="0.15">
      <c r="A1816" t="s">
        <v>15577</v>
      </c>
      <c r="B1816">
        <v>-3.5354245526310399</v>
      </c>
      <c r="C1816" s="1" t="s">
        <v>32628</v>
      </c>
      <c r="D1816" t="s">
        <v>132</v>
      </c>
    </row>
    <row r="1817" spans="1:4" x14ac:dyDescent="0.15">
      <c r="A1817" t="s">
        <v>32629</v>
      </c>
      <c r="B1817">
        <v>-3.5395008303714302</v>
      </c>
      <c r="C1817" s="1" t="s">
        <v>32630</v>
      </c>
      <c r="D1817" t="s">
        <v>132</v>
      </c>
    </row>
    <row r="1818" spans="1:4" x14ac:dyDescent="0.15">
      <c r="A1818" t="s">
        <v>28404</v>
      </c>
      <c r="B1818">
        <v>-3.55110516326996</v>
      </c>
      <c r="C1818" s="1" t="s">
        <v>32631</v>
      </c>
      <c r="D1818" t="s">
        <v>132</v>
      </c>
    </row>
    <row r="1819" spans="1:4" x14ac:dyDescent="0.15">
      <c r="A1819" t="s">
        <v>32632</v>
      </c>
      <c r="B1819">
        <v>-3.5677149917219002</v>
      </c>
      <c r="C1819" s="1" t="s">
        <v>32633</v>
      </c>
      <c r="D1819" t="s">
        <v>132</v>
      </c>
    </row>
    <row r="1820" spans="1:4" x14ac:dyDescent="0.15">
      <c r="A1820" t="s">
        <v>23316</v>
      </c>
      <c r="B1820">
        <v>-3.5800957646361899</v>
      </c>
      <c r="C1820" s="1" t="s">
        <v>32634</v>
      </c>
      <c r="D1820" t="s">
        <v>132</v>
      </c>
    </row>
    <row r="1821" spans="1:4" x14ac:dyDescent="0.15">
      <c r="A1821" t="s">
        <v>27615</v>
      </c>
      <c r="B1821">
        <v>-3.5834494247414801</v>
      </c>
      <c r="C1821" s="1" t="s">
        <v>32635</v>
      </c>
      <c r="D1821" t="s">
        <v>132</v>
      </c>
    </row>
    <row r="1822" spans="1:4" x14ac:dyDescent="0.15">
      <c r="A1822" t="s">
        <v>3287</v>
      </c>
      <c r="B1822">
        <v>-3.62341963857049</v>
      </c>
      <c r="C1822" s="1" t="s">
        <v>32636</v>
      </c>
      <c r="D1822" t="s">
        <v>132</v>
      </c>
    </row>
    <row r="1823" spans="1:4" x14ac:dyDescent="0.15">
      <c r="A1823" t="s">
        <v>2444</v>
      </c>
      <c r="B1823">
        <v>-3.6281444593459802</v>
      </c>
      <c r="C1823" s="1" t="s">
        <v>32637</v>
      </c>
      <c r="D1823" t="s">
        <v>132</v>
      </c>
    </row>
    <row r="1824" spans="1:4" x14ac:dyDescent="0.15">
      <c r="A1824" t="s">
        <v>24123</v>
      </c>
      <c r="B1824">
        <v>-3.6613145943210701</v>
      </c>
      <c r="C1824" s="1" t="s">
        <v>32638</v>
      </c>
      <c r="D1824" t="s">
        <v>132</v>
      </c>
    </row>
    <row r="1825" spans="1:4" x14ac:dyDescent="0.15">
      <c r="A1825" t="s">
        <v>797</v>
      </c>
      <c r="B1825">
        <v>-3.6615306421510798</v>
      </c>
      <c r="C1825" s="1" t="s">
        <v>32639</v>
      </c>
      <c r="D1825" t="s">
        <v>132</v>
      </c>
    </row>
    <row r="1826" spans="1:4" x14ac:dyDescent="0.15">
      <c r="A1826" t="s">
        <v>4564</v>
      </c>
      <c r="B1826">
        <v>-3.6729898570102399</v>
      </c>
      <c r="C1826" s="1" t="s">
        <v>32640</v>
      </c>
      <c r="D1826" t="s">
        <v>132</v>
      </c>
    </row>
    <row r="1827" spans="1:4" x14ac:dyDescent="0.15">
      <c r="A1827" t="s">
        <v>27393</v>
      </c>
      <c r="B1827">
        <v>-3.6814779981069901</v>
      </c>
      <c r="C1827" s="1" t="s">
        <v>32641</v>
      </c>
      <c r="D1827" t="s">
        <v>132</v>
      </c>
    </row>
    <row r="1828" spans="1:4" x14ac:dyDescent="0.15">
      <c r="A1828" t="s">
        <v>23363</v>
      </c>
      <c r="B1828">
        <v>-3.6981826240358502</v>
      </c>
      <c r="C1828" s="1" t="s">
        <v>32642</v>
      </c>
      <c r="D1828" t="s">
        <v>132</v>
      </c>
    </row>
    <row r="1829" spans="1:4" x14ac:dyDescent="0.15">
      <c r="A1829" t="s">
        <v>32643</v>
      </c>
      <c r="B1829">
        <v>-3.7090955942833101</v>
      </c>
      <c r="C1829" s="1" t="s">
        <v>32644</v>
      </c>
      <c r="D1829" t="s">
        <v>132</v>
      </c>
    </row>
    <row r="1830" spans="1:4" x14ac:dyDescent="0.15">
      <c r="A1830" t="s">
        <v>15315</v>
      </c>
      <c r="B1830">
        <v>-3.7442170579436498</v>
      </c>
      <c r="C1830" s="1" t="s">
        <v>32645</v>
      </c>
      <c r="D1830" t="s">
        <v>132</v>
      </c>
    </row>
    <row r="1831" spans="1:4" x14ac:dyDescent="0.15">
      <c r="A1831" t="s">
        <v>32646</v>
      </c>
      <c r="B1831">
        <v>-3.7786146101761502</v>
      </c>
      <c r="C1831" s="1" t="s">
        <v>32647</v>
      </c>
      <c r="D1831" t="s">
        <v>132</v>
      </c>
    </row>
    <row r="1832" spans="1:4" x14ac:dyDescent="0.15">
      <c r="A1832" t="s">
        <v>32648</v>
      </c>
      <c r="B1832">
        <v>-3.78914913539414</v>
      </c>
      <c r="C1832" s="1" t="s">
        <v>32649</v>
      </c>
      <c r="D1832" t="s">
        <v>132</v>
      </c>
    </row>
    <row r="1833" spans="1:4" x14ac:dyDescent="0.15">
      <c r="A1833" t="s">
        <v>82</v>
      </c>
      <c r="B1833">
        <v>-3.7987077767960198</v>
      </c>
      <c r="C1833" s="1" t="s">
        <v>32650</v>
      </c>
      <c r="D1833" t="s">
        <v>132</v>
      </c>
    </row>
    <row r="1834" spans="1:4" x14ac:dyDescent="0.15">
      <c r="A1834" t="s">
        <v>32651</v>
      </c>
      <c r="B1834">
        <v>-3.8098956269417501</v>
      </c>
      <c r="C1834" s="1" t="s">
        <v>32652</v>
      </c>
      <c r="D1834" t="s">
        <v>132</v>
      </c>
    </row>
    <row r="1835" spans="1:4" x14ac:dyDescent="0.15">
      <c r="A1835" t="s">
        <v>24290</v>
      </c>
      <c r="B1835">
        <v>-3.8758630726281602</v>
      </c>
      <c r="C1835" s="1" t="s">
        <v>32653</v>
      </c>
      <c r="D1835" t="s">
        <v>132</v>
      </c>
    </row>
    <row r="1836" spans="1:4" x14ac:dyDescent="0.15">
      <c r="A1836" t="s">
        <v>2861</v>
      </c>
      <c r="B1836">
        <v>-3.8999366552643799</v>
      </c>
      <c r="C1836" s="1" t="s">
        <v>32654</v>
      </c>
      <c r="D1836" t="s">
        <v>132</v>
      </c>
    </row>
    <row r="1837" spans="1:4" x14ac:dyDescent="0.15">
      <c r="A1837" t="s">
        <v>10265</v>
      </c>
      <c r="B1837">
        <v>-3.9742500653977699</v>
      </c>
      <c r="C1837" s="1" t="s">
        <v>32655</v>
      </c>
      <c r="D1837" t="s">
        <v>132</v>
      </c>
    </row>
    <row r="1838" spans="1:4" x14ac:dyDescent="0.15">
      <c r="A1838" t="s">
        <v>25471</v>
      </c>
      <c r="B1838">
        <v>-3.9812769202385101</v>
      </c>
      <c r="C1838" s="1" t="s">
        <v>32656</v>
      </c>
      <c r="D1838" t="s">
        <v>132</v>
      </c>
    </row>
    <row r="1839" spans="1:4" x14ac:dyDescent="0.15">
      <c r="A1839" t="s">
        <v>2911</v>
      </c>
      <c r="B1839">
        <v>-4.01338068540944</v>
      </c>
      <c r="C1839" s="1" t="s">
        <v>32657</v>
      </c>
      <c r="D1839" t="s">
        <v>132</v>
      </c>
    </row>
    <row r="1840" spans="1:4" x14ac:dyDescent="0.15">
      <c r="A1840" t="s">
        <v>8252</v>
      </c>
      <c r="B1840">
        <v>-4.0474566382897503</v>
      </c>
      <c r="C1840" s="1" t="s">
        <v>32658</v>
      </c>
      <c r="D1840" t="s">
        <v>132</v>
      </c>
    </row>
    <row r="1841" spans="1:4" x14ac:dyDescent="0.15">
      <c r="A1841" t="s">
        <v>32659</v>
      </c>
      <c r="B1841">
        <v>-4.0529766157626197</v>
      </c>
      <c r="C1841" s="1" t="s">
        <v>32660</v>
      </c>
      <c r="D1841" t="s">
        <v>132</v>
      </c>
    </row>
    <row r="1842" spans="1:4" x14ac:dyDescent="0.15">
      <c r="A1842" t="s">
        <v>32661</v>
      </c>
      <c r="B1842">
        <v>-4.1118326678485797</v>
      </c>
      <c r="C1842" s="1" t="s">
        <v>32662</v>
      </c>
      <c r="D1842" t="s">
        <v>132</v>
      </c>
    </row>
    <row r="1843" spans="1:4" x14ac:dyDescent="0.15">
      <c r="A1843" t="s">
        <v>32663</v>
      </c>
      <c r="B1843">
        <v>-4.1324720337999397</v>
      </c>
      <c r="C1843" s="1" t="s">
        <v>32664</v>
      </c>
      <c r="D1843" t="s">
        <v>132</v>
      </c>
    </row>
    <row r="1844" spans="1:4" x14ac:dyDescent="0.15">
      <c r="A1844" t="s">
        <v>32665</v>
      </c>
      <c r="B1844">
        <v>-4.1403135757423302</v>
      </c>
      <c r="C1844" s="1" t="s">
        <v>32666</v>
      </c>
      <c r="D1844" t="s">
        <v>132</v>
      </c>
    </row>
    <row r="1845" spans="1:4" x14ac:dyDescent="0.15">
      <c r="A1845" t="s">
        <v>22344</v>
      </c>
      <c r="B1845">
        <v>-4.2053248821543301</v>
      </c>
      <c r="C1845" s="1" t="s">
        <v>32667</v>
      </c>
      <c r="D1845" t="s">
        <v>132</v>
      </c>
    </row>
    <row r="1846" spans="1:4" x14ac:dyDescent="0.15">
      <c r="A1846" t="s">
        <v>1919</v>
      </c>
      <c r="B1846">
        <v>-4.2056769192411299</v>
      </c>
      <c r="C1846" s="1" t="s">
        <v>32668</v>
      </c>
      <c r="D1846" t="s">
        <v>132</v>
      </c>
    </row>
    <row r="1847" spans="1:4" x14ac:dyDescent="0.15">
      <c r="A1847" t="s">
        <v>32669</v>
      </c>
      <c r="B1847">
        <v>-4.2080717969592998</v>
      </c>
      <c r="C1847" s="1" t="s">
        <v>32670</v>
      </c>
      <c r="D1847" t="s">
        <v>132</v>
      </c>
    </row>
    <row r="1848" spans="1:4" x14ac:dyDescent="0.15">
      <c r="A1848" t="s">
        <v>923</v>
      </c>
      <c r="B1848">
        <v>-4.2272001959768097</v>
      </c>
      <c r="C1848" s="1" t="s">
        <v>32671</v>
      </c>
      <c r="D1848" t="s">
        <v>132</v>
      </c>
    </row>
    <row r="1849" spans="1:4" x14ac:dyDescent="0.15">
      <c r="A1849" t="s">
        <v>32672</v>
      </c>
      <c r="B1849">
        <v>-4.2280714101734604</v>
      </c>
      <c r="C1849" s="1" t="s">
        <v>32673</v>
      </c>
      <c r="D1849" t="s">
        <v>132</v>
      </c>
    </row>
    <row r="1850" spans="1:4" x14ac:dyDescent="0.15">
      <c r="A1850" t="s">
        <v>32674</v>
      </c>
      <c r="B1850">
        <v>-4.2745284437735496</v>
      </c>
      <c r="C1850" s="1" t="s">
        <v>32675</v>
      </c>
      <c r="D1850" t="s">
        <v>132</v>
      </c>
    </row>
    <row r="1851" spans="1:4" x14ac:dyDescent="0.15">
      <c r="A1851" t="s">
        <v>863</v>
      </c>
      <c r="B1851">
        <v>-4.2878268342098202</v>
      </c>
      <c r="C1851" s="1" t="s">
        <v>32676</v>
      </c>
      <c r="D1851" t="s">
        <v>132</v>
      </c>
    </row>
    <row r="1852" spans="1:4" x14ac:dyDescent="0.15">
      <c r="A1852" t="s">
        <v>19887</v>
      </c>
      <c r="B1852">
        <v>-4.3037959884791599</v>
      </c>
      <c r="C1852" s="1" t="s">
        <v>32677</v>
      </c>
      <c r="D1852" t="s">
        <v>132</v>
      </c>
    </row>
    <row r="1853" spans="1:4" x14ac:dyDescent="0.15">
      <c r="A1853" t="s">
        <v>22485</v>
      </c>
      <c r="B1853">
        <v>-4.3090600160292603</v>
      </c>
      <c r="C1853" s="1" t="s">
        <v>32678</v>
      </c>
      <c r="D1853" t="s">
        <v>132</v>
      </c>
    </row>
    <row r="1854" spans="1:4" x14ac:dyDescent="0.15">
      <c r="A1854" t="s">
        <v>15639</v>
      </c>
      <c r="B1854">
        <v>-4.3603999644519904</v>
      </c>
      <c r="C1854" s="1" t="s">
        <v>32679</v>
      </c>
      <c r="D1854" t="s">
        <v>132</v>
      </c>
    </row>
    <row r="1855" spans="1:4" x14ac:dyDescent="0.15">
      <c r="A1855" t="s">
        <v>26049</v>
      </c>
      <c r="B1855">
        <v>-4.4119120996663002</v>
      </c>
      <c r="C1855" s="1" t="s">
        <v>32680</v>
      </c>
      <c r="D1855" t="s">
        <v>132</v>
      </c>
    </row>
    <row r="1856" spans="1:4" x14ac:dyDescent="0.15">
      <c r="A1856" t="s">
        <v>27206</v>
      </c>
      <c r="B1856">
        <v>-4.4492145756073</v>
      </c>
      <c r="C1856" s="1" t="s">
        <v>32681</v>
      </c>
      <c r="D1856" t="s">
        <v>132</v>
      </c>
    </row>
    <row r="1857" spans="1:4" x14ac:dyDescent="0.15">
      <c r="A1857" t="s">
        <v>27828</v>
      </c>
      <c r="B1857">
        <v>-4.5030603327115601</v>
      </c>
      <c r="C1857" s="1" t="s">
        <v>32682</v>
      </c>
      <c r="D1857" t="s">
        <v>132</v>
      </c>
    </row>
    <row r="1858" spans="1:4" x14ac:dyDescent="0.15">
      <c r="A1858" t="s">
        <v>1937</v>
      </c>
      <c r="B1858">
        <v>-4.5316700847629399</v>
      </c>
      <c r="C1858" s="1" t="s">
        <v>32683</v>
      </c>
      <c r="D1858" t="s">
        <v>132</v>
      </c>
    </row>
    <row r="1859" spans="1:4" x14ac:dyDescent="0.15">
      <c r="A1859" t="s">
        <v>32684</v>
      </c>
      <c r="B1859">
        <v>-4.57094052262131</v>
      </c>
      <c r="C1859" s="1" t="s">
        <v>32685</v>
      </c>
      <c r="D1859" t="s">
        <v>132</v>
      </c>
    </row>
    <row r="1860" spans="1:4" x14ac:dyDescent="0.15">
      <c r="A1860" t="s">
        <v>10180</v>
      </c>
      <c r="B1860">
        <v>-4.5770060260147902</v>
      </c>
      <c r="C1860" s="1" t="s">
        <v>32686</v>
      </c>
      <c r="D1860" t="s">
        <v>132</v>
      </c>
    </row>
    <row r="1861" spans="1:4" x14ac:dyDescent="0.15">
      <c r="A1861" t="s">
        <v>32687</v>
      </c>
      <c r="B1861">
        <v>-4.5907626395666696</v>
      </c>
      <c r="C1861" s="1" t="s">
        <v>32688</v>
      </c>
      <c r="D1861" t="s">
        <v>132</v>
      </c>
    </row>
    <row r="1862" spans="1:4" x14ac:dyDescent="0.15">
      <c r="A1862" t="s">
        <v>28481</v>
      </c>
      <c r="B1862">
        <v>-4.6655768989242903</v>
      </c>
      <c r="C1862" s="1" t="s">
        <v>32689</v>
      </c>
      <c r="D1862" t="s">
        <v>132</v>
      </c>
    </row>
    <row r="1863" spans="1:4" x14ac:dyDescent="0.15">
      <c r="A1863" t="s">
        <v>2172</v>
      </c>
      <c r="B1863">
        <v>-4.6947926743143098</v>
      </c>
      <c r="C1863" s="1" t="s">
        <v>32690</v>
      </c>
      <c r="D1863" t="s">
        <v>132</v>
      </c>
    </row>
    <row r="1864" spans="1:4" x14ac:dyDescent="0.15">
      <c r="A1864" t="s">
        <v>15601</v>
      </c>
      <c r="B1864">
        <v>-4.7402659672044702</v>
      </c>
      <c r="C1864" s="1" t="s">
        <v>32691</v>
      </c>
      <c r="D1864" t="s">
        <v>132</v>
      </c>
    </row>
    <row r="1865" spans="1:4" x14ac:dyDescent="0.15">
      <c r="A1865" t="s">
        <v>32692</v>
      </c>
      <c r="B1865">
        <v>-4.7405691360097997</v>
      </c>
      <c r="C1865" s="1" t="s">
        <v>32693</v>
      </c>
      <c r="D1865" t="s">
        <v>132</v>
      </c>
    </row>
    <row r="1866" spans="1:4" x14ac:dyDescent="0.15">
      <c r="A1866" t="s">
        <v>32694</v>
      </c>
      <c r="B1866">
        <v>-4.7906828903471803</v>
      </c>
      <c r="C1866" s="1" t="s">
        <v>32695</v>
      </c>
      <c r="D1866" t="s">
        <v>132</v>
      </c>
    </row>
    <row r="1867" spans="1:4" x14ac:dyDescent="0.15">
      <c r="A1867" t="s">
        <v>10761</v>
      </c>
      <c r="B1867">
        <v>-4.8619072991139198</v>
      </c>
      <c r="C1867" s="1" t="s">
        <v>32696</v>
      </c>
      <c r="D1867" t="s">
        <v>132</v>
      </c>
    </row>
    <row r="1868" spans="1:4" x14ac:dyDescent="0.15">
      <c r="A1868" t="s">
        <v>32697</v>
      </c>
      <c r="B1868">
        <v>-4.8755911888527299</v>
      </c>
      <c r="C1868" s="1" t="s">
        <v>32698</v>
      </c>
      <c r="D1868" t="s">
        <v>132</v>
      </c>
    </row>
    <row r="1869" spans="1:4" x14ac:dyDescent="0.15">
      <c r="A1869" t="s">
        <v>28358</v>
      </c>
      <c r="B1869">
        <v>-4.9464471812216297</v>
      </c>
      <c r="C1869" s="1" t="s">
        <v>32699</v>
      </c>
      <c r="D1869" t="s">
        <v>132</v>
      </c>
    </row>
    <row r="1870" spans="1:4" x14ac:dyDescent="0.15">
      <c r="A1870" t="s">
        <v>18365</v>
      </c>
      <c r="B1870">
        <v>-4.99217673025825</v>
      </c>
      <c r="C1870" s="1" t="s">
        <v>32700</v>
      </c>
      <c r="D1870" t="s">
        <v>132</v>
      </c>
    </row>
    <row r="1871" spans="1:4" x14ac:dyDescent="0.15">
      <c r="A1871" t="s">
        <v>15629</v>
      </c>
      <c r="B1871">
        <v>-5.0123242661041001</v>
      </c>
      <c r="C1871" s="1" t="s">
        <v>32701</v>
      </c>
      <c r="D1871" t="s">
        <v>132</v>
      </c>
    </row>
    <row r="1872" spans="1:4" x14ac:dyDescent="0.15">
      <c r="A1872" t="s">
        <v>1400</v>
      </c>
      <c r="B1872">
        <v>-5.10090146337724</v>
      </c>
      <c r="C1872" s="1" t="s">
        <v>32702</v>
      </c>
      <c r="D1872" t="s">
        <v>132</v>
      </c>
    </row>
    <row r="1873" spans="1:4" x14ac:dyDescent="0.15">
      <c r="A1873" t="s">
        <v>32703</v>
      </c>
      <c r="B1873">
        <v>-5.1575239104429</v>
      </c>
      <c r="C1873" s="1" t="s">
        <v>32704</v>
      </c>
      <c r="D1873" t="s">
        <v>132</v>
      </c>
    </row>
    <row r="1874" spans="1:4" x14ac:dyDescent="0.15">
      <c r="A1874" t="s">
        <v>926</v>
      </c>
      <c r="B1874">
        <v>-5.2262679141836497</v>
      </c>
      <c r="C1874" s="1" t="s">
        <v>32705</v>
      </c>
      <c r="D1874" t="s">
        <v>132</v>
      </c>
    </row>
    <row r="1875" spans="1:4" x14ac:dyDescent="0.15">
      <c r="A1875" t="s">
        <v>32706</v>
      </c>
      <c r="B1875">
        <v>-5.2876229819105696</v>
      </c>
      <c r="C1875" s="1" t="s">
        <v>32707</v>
      </c>
      <c r="D1875" t="s">
        <v>132</v>
      </c>
    </row>
    <row r="1876" spans="1:4" x14ac:dyDescent="0.15">
      <c r="A1876" t="s">
        <v>32708</v>
      </c>
      <c r="B1876">
        <v>-5.2949714733450701</v>
      </c>
      <c r="C1876" s="1" t="s">
        <v>32709</v>
      </c>
      <c r="D1876" t="s">
        <v>132</v>
      </c>
    </row>
    <row r="1877" spans="1:4" x14ac:dyDescent="0.15">
      <c r="A1877" t="s">
        <v>11390</v>
      </c>
      <c r="B1877">
        <v>-5.3320379798187503</v>
      </c>
      <c r="C1877" s="1" t="s">
        <v>32710</v>
      </c>
      <c r="D1877" t="s">
        <v>132</v>
      </c>
    </row>
    <row r="1878" spans="1:4" x14ac:dyDescent="0.15">
      <c r="A1878" t="s">
        <v>17757</v>
      </c>
      <c r="B1878">
        <v>-5.3550329284705596</v>
      </c>
      <c r="C1878" s="1" t="s">
        <v>32711</v>
      </c>
      <c r="D1878" t="s">
        <v>132</v>
      </c>
    </row>
    <row r="1879" spans="1:4" x14ac:dyDescent="0.15">
      <c r="A1879" t="s">
        <v>32712</v>
      </c>
      <c r="B1879">
        <v>-5.4161522926888397</v>
      </c>
      <c r="C1879" s="1" t="s">
        <v>32713</v>
      </c>
      <c r="D1879" t="s">
        <v>132</v>
      </c>
    </row>
    <row r="1880" spans="1:4" x14ac:dyDescent="0.15">
      <c r="A1880" t="s">
        <v>11373</v>
      </c>
      <c r="B1880">
        <v>-5.44890783013975</v>
      </c>
      <c r="C1880" s="1" t="s">
        <v>32714</v>
      </c>
      <c r="D1880" t="s">
        <v>132</v>
      </c>
    </row>
    <row r="1881" spans="1:4" x14ac:dyDescent="0.15">
      <c r="A1881" t="s">
        <v>32715</v>
      </c>
      <c r="B1881">
        <v>-5.5542375708643599</v>
      </c>
      <c r="C1881" s="1" t="s">
        <v>32716</v>
      </c>
      <c r="D1881" t="s">
        <v>132</v>
      </c>
    </row>
    <row r="1882" spans="1:4" x14ac:dyDescent="0.15">
      <c r="A1882" t="s">
        <v>28251</v>
      </c>
      <c r="B1882">
        <v>-5.6756498076924604</v>
      </c>
      <c r="C1882" s="1" t="s">
        <v>32717</v>
      </c>
      <c r="D1882" t="s">
        <v>132</v>
      </c>
    </row>
    <row r="1883" spans="1:4" x14ac:dyDescent="0.15">
      <c r="A1883" t="s">
        <v>32718</v>
      </c>
      <c r="B1883">
        <v>-5.6877933751898198</v>
      </c>
      <c r="C1883" s="1" t="s">
        <v>32719</v>
      </c>
      <c r="D1883" t="s">
        <v>132</v>
      </c>
    </row>
    <row r="1884" spans="1:4" x14ac:dyDescent="0.15">
      <c r="A1884" t="s">
        <v>10706</v>
      </c>
      <c r="B1884">
        <v>-5.72348308204357</v>
      </c>
      <c r="C1884" s="1" t="s">
        <v>32720</v>
      </c>
      <c r="D1884" t="s">
        <v>132</v>
      </c>
    </row>
    <row r="1885" spans="1:4" x14ac:dyDescent="0.15">
      <c r="A1885" t="s">
        <v>32721</v>
      </c>
      <c r="B1885">
        <v>-5.7461435772229104</v>
      </c>
      <c r="C1885" s="1" t="s">
        <v>32722</v>
      </c>
      <c r="D1885" t="s">
        <v>132</v>
      </c>
    </row>
    <row r="1886" spans="1:4" x14ac:dyDescent="0.15">
      <c r="A1886" t="s">
        <v>32723</v>
      </c>
      <c r="B1886">
        <v>-5.8268982536009002</v>
      </c>
      <c r="C1886" s="1" t="s">
        <v>32724</v>
      </c>
      <c r="D1886" t="s">
        <v>132</v>
      </c>
    </row>
    <row r="1887" spans="1:4" x14ac:dyDescent="0.15">
      <c r="A1887" t="s">
        <v>32725</v>
      </c>
      <c r="B1887">
        <v>-5.9157923649626296</v>
      </c>
      <c r="C1887" s="1" t="s">
        <v>32726</v>
      </c>
      <c r="D1887" t="s">
        <v>132</v>
      </c>
    </row>
    <row r="1888" spans="1:4" x14ac:dyDescent="0.15">
      <c r="A1888" t="s">
        <v>28426</v>
      </c>
      <c r="B1888">
        <v>-6.0251365141433899</v>
      </c>
      <c r="C1888" s="1" t="s">
        <v>32727</v>
      </c>
      <c r="D1888" t="s">
        <v>132</v>
      </c>
    </row>
    <row r="1889" spans="1:4" x14ac:dyDescent="0.15">
      <c r="A1889" t="s">
        <v>32728</v>
      </c>
      <c r="B1889">
        <v>-6.1401048451179001</v>
      </c>
      <c r="C1889" s="1" t="s">
        <v>32729</v>
      </c>
      <c r="D1889" t="s">
        <v>132</v>
      </c>
    </row>
    <row r="1890" spans="1:4" x14ac:dyDescent="0.15">
      <c r="A1890" t="s">
        <v>32730</v>
      </c>
      <c r="B1890">
        <v>-6.3142190995075502</v>
      </c>
      <c r="C1890" s="1" t="s">
        <v>32731</v>
      </c>
      <c r="D1890" t="s">
        <v>132</v>
      </c>
    </row>
    <row r="1891" spans="1:4" x14ac:dyDescent="0.15">
      <c r="A1891" t="s">
        <v>11265</v>
      </c>
      <c r="B1891">
        <v>-6.3991023315041504</v>
      </c>
      <c r="C1891" s="1" t="s">
        <v>32732</v>
      </c>
      <c r="D1891" t="s">
        <v>132</v>
      </c>
    </row>
    <row r="1892" spans="1:4" x14ac:dyDescent="0.15">
      <c r="A1892" t="s">
        <v>1456</v>
      </c>
      <c r="B1892">
        <v>-6.4584273365186897</v>
      </c>
      <c r="C1892" s="1" t="s">
        <v>32733</v>
      </c>
      <c r="D1892" t="s">
        <v>132</v>
      </c>
    </row>
    <row r="1893" spans="1:4" x14ac:dyDescent="0.15">
      <c r="A1893" t="s">
        <v>32734</v>
      </c>
      <c r="B1893">
        <v>-6.5696360440714399</v>
      </c>
      <c r="C1893" s="1" t="s">
        <v>32735</v>
      </c>
      <c r="D1893" t="s">
        <v>132</v>
      </c>
    </row>
    <row r="1894" spans="1:4" x14ac:dyDescent="0.15">
      <c r="A1894" t="s">
        <v>32736</v>
      </c>
      <c r="B1894">
        <v>-6.8905430930913703</v>
      </c>
      <c r="C1894" s="1" t="s">
        <v>32737</v>
      </c>
      <c r="D1894" t="s">
        <v>132</v>
      </c>
    </row>
    <row r="1895" spans="1:4" x14ac:dyDescent="0.15">
      <c r="A1895" t="s">
        <v>11332</v>
      </c>
      <c r="B1895">
        <v>-7.0993796895933103</v>
      </c>
      <c r="C1895" s="1" t="s">
        <v>32738</v>
      </c>
      <c r="D1895" t="s">
        <v>132</v>
      </c>
    </row>
    <row r="1896" spans="1:4" x14ac:dyDescent="0.15">
      <c r="A1896" t="s">
        <v>27981</v>
      </c>
      <c r="B1896">
        <v>-7.2066581364133304</v>
      </c>
      <c r="C1896" s="1" t="s">
        <v>32739</v>
      </c>
      <c r="D1896" t="s">
        <v>132</v>
      </c>
    </row>
    <row r="1897" spans="1:4" x14ac:dyDescent="0.15">
      <c r="A1897" t="s">
        <v>32740</v>
      </c>
      <c r="B1897">
        <v>-7.6686222360517897</v>
      </c>
      <c r="C1897" s="1" t="s">
        <v>32741</v>
      </c>
      <c r="D1897" t="s">
        <v>132</v>
      </c>
    </row>
    <row r="1898" spans="1:4" x14ac:dyDescent="0.15">
      <c r="A1898" t="s">
        <v>15396</v>
      </c>
      <c r="B1898">
        <v>-7.7111700516842996</v>
      </c>
      <c r="C1898" s="1" t="s">
        <v>32742</v>
      </c>
      <c r="D1898" t="s">
        <v>132</v>
      </c>
    </row>
    <row r="1899" spans="1:4" x14ac:dyDescent="0.15">
      <c r="A1899" t="s">
        <v>17738</v>
      </c>
      <c r="B1899">
        <v>-7.8316743291968498</v>
      </c>
      <c r="C1899" s="1" t="s">
        <v>32743</v>
      </c>
      <c r="D1899" t="s">
        <v>132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0220-1A3A-4F4E-9996-F5B38E0EAA93}">
  <dimension ref="A1:D125"/>
  <sheetViews>
    <sheetView workbookViewId="0">
      <selection sqref="A1:D125"/>
    </sheetView>
  </sheetViews>
  <sheetFormatPr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3725</v>
      </c>
      <c r="B2" s="1" t="s">
        <v>32744</v>
      </c>
      <c r="C2" s="1" t="s">
        <v>32745</v>
      </c>
      <c r="D2" t="s">
        <v>6</v>
      </c>
    </row>
    <row r="3" spans="1:4" x14ac:dyDescent="0.15">
      <c r="A3" t="s">
        <v>32746</v>
      </c>
      <c r="B3" s="1" t="s">
        <v>32747</v>
      </c>
      <c r="C3" s="1" t="s">
        <v>32748</v>
      </c>
      <c r="D3" t="s">
        <v>6</v>
      </c>
    </row>
    <row r="4" spans="1:4" x14ac:dyDescent="0.15">
      <c r="A4" t="s">
        <v>27745</v>
      </c>
      <c r="B4" s="1" t="s">
        <v>32749</v>
      </c>
      <c r="C4" s="1" t="s">
        <v>32750</v>
      </c>
      <c r="D4" t="s">
        <v>6</v>
      </c>
    </row>
    <row r="5" spans="1:4" x14ac:dyDescent="0.15">
      <c r="A5" t="s">
        <v>27933</v>
      </c>
      <c r="B5" s="1" t="s">
        <v>32751</v>
      </c>
      <c r="C5" s="1" t="s">
        <v>32752</v>
      </c>
      <c r="D5" t="s">
        <v>6</v>
      </c>
    </row>
    <row r="6" spans="1:4" x14ac:dyDescent="0.15">
      <c r="A6" t="s">
        <v>32753</v>
      </c>
      <c r="B6" s="1" t="s">
        <v>32754</v>
      </c>
      <c r="C6" s="1" t="s">
        <v>32755</v>
      </c>
      <c r="D6" t="s">
        <v>6</v>
      </c>
    </row>
    <row r="7" spans="1:4" x14ac:dyDescent="0.15">
      <c r="A7" t="s">
        <v>11314</v>
      </c>
      <c r="B7" s="1" t="s">
        <v>32756</v>
      </c>
      <c r="C7" s="1" t="s">
        <v>32757</v>
      </c>
      <c r="D7" t="s">
        <v>6</v>
      </c>
    </row>
    <row r="8" spans="1:4" x14ac:dyDescent="0.15">
      <c r="A8" t="s">
        <v>32758</v>
      </c>
      <c r="B8" s="1" t="s">
        <v>32759</v>
      </c>
      <c r="C8" s="1" t="s">
        <v>32760</v>
      </c>
      <c r="D8" t="s">
        <v>6</v>
      </c>
    </row>
    <row r="9" spans="1:4" x14ac:dyDescent="0.15">
      <c r="A9" t="s">
        <v>16362</v>
      </c>
      <c r="B9" s="1" t="s">
        <v>32761</v>
      </c>
      <c r="C9" s="1" t="s">
        <v>32762</v>
      </c>
      <c r="D9" t="s">
        <v>6</v>
      </c>
    </row>
    <row r="10" spans="1:4" x14ac:dyDescent="0.15">
      <c r="A10" t="s">
        <v>32763</v>
      </c>
      <c r="B10" s="1" t="s">
        <v>32764</v>
      </c>
      <c r="C10" s="1" t="s">
        <v>32765</v>
      </c>
      <c r="D10" t="s">
        <v>6</v>
      </c>
    </row>
    <row r="11" spans="1:4" x14ac:dyDescent="0.15">
      <c r="A11" t="s">
        <v>5615</v>
      </c>
      <c r="B11" s="1" t="s">
        <v>32766</v>
      </c>
      <c r="C11" s="1" t="s">
        <v>32767</v>
      </c>
      <c r="D11" t="s">
        <v>6</v>
      </c>
    </row>
    <row r="12" spans="1:4" x14ac:dyDescent="0.15">
      <c r="A12" t="s">
        <v>15595</v>
      </c>
      <c r="B12" s="1" t="s">
        <v>32768</v>
      </c>
      <c r="C12" s="1" t="s">
        <v>32769</v>
      </c>
      <c r="D12" t="s">
        <v>6</v>
      </c>
    </row>
    <row r="13" spans="1:4" x14ac:dyDescent="0.15">
      <c r="A13" t="s">
        <v>27172</v>
      </c>
      <c r="B13" s="1" t="s">
        <v>32770</v>
      </c>
      <c r="C13" s="1" t="s">
        <v>32771</v>
      </c>
      <c r="D13" t="s">
        <v>6</v>
      </c>
    </row>
    <row r="14" spans="1:4" x14ac:dyDescent="0.15">
      <c r="A14" t="s">
        <v>32772</v>
      </c>
      <c r="B14" s="1" t="s">
        <v>32773</v>
      </c>
      <c r="C14" s="1" t="s">
        <v>32774</v>
      </c>
      <c r="D14" t="s">
        <v>6</v>
      </c>
    </row>
    <row r="15" spans="1:4" x14ac:dyDescent="0.15">
      <c r="A15" t="s">
        <v>11355</v>
      </c>
      <c r="B15" s="1" t="s">
        <v>32775</v>
      </c>
      <c r="C15" s="1" t="s">
        <v>32776</v>
      </c>
      <c r="D15" t="s">
        <v>6</v>
      </c>
    </row>
    <row r="16" spans="1:4" x14ac:dyDescent="0.15">
      <c r="A16" t="s">
        <v>16708</v>
      </c>
      <c r="B16" s="1" t="s">
        <v>32777</v>
      </c>
      <c r="C16" s="1" t="s">
        <v>32778</v>
      </c>
      <c r="D16" t="s">
        <v>6</v>
      </c>
    </row>
    <row r="17" spans="1:4" x14ac:dyDescent="0.15">
      <c r="A17" t="s">
        <v>32502</v>
      </c>
      <c r="B17" s="1" t="s">
        <v>32779</v>
      </c>
      <c r="C17" s="1" t="s">
        <v>32780</v>
      </c>
      <c r="D17" t="s">
        <v>6</v>
      </c>
    </row>
    <row r="18" spans="1:4" x14ac:dyDescent="0.15">
      <c r="A18" t="s">
        <v>16325</v>
      </c>
      <c r="B18" s="1" t="s">
        <v>32781</v>
      </c>
      <c r="C18" s="1" t="s">
        <v>32782</v>
      </c>
      <c r="D18" t="s">
        <v>6</v>
      </c>
    </row>
    <row r="19" spans="1:4" x14ac:dyDescent="0.15">
      <c r="A19" t="s">
        <v>10893</v>
      </c>
      <c r="B19" s="1" t="s">
        <v>32783</v>
      </c>
      <c r="C19" s="1" t="s">
        <v>32784</v>
      </c>
      <c r="D19" t="s">
        <v>6</v>
      </c>
    </row>
    <row r="20" spans="1:4" x14ac:dyDescent="0.15">
      <c r="A20" t="s">
        <v>16232</v>
      </c>
      <c r="B20" s="1" t="s">
        <v>32785</v>
      </c>
      <c r="C20" s="1" t="s">
        <v>32786</v>
      </c>
      <c r="D20" t="s">
        <v>6</v>
      </c>
    </row>
    <row r="21" spans="1:4" x14ac:dyDescent="0.15">
      <c r="A21" t="s">
        <v>10475</v>
      </c>
      <c r="B21" s="1" t="s">
        <v>32787</v>
      </c>
      <c r="C21" s="1" t="s">
        <v>32788</v>
      </c>
      <c r="D21" t="s">
        <v>6</v>
      </c>
    </row>
    <row r="22" spans="1:4" x14ac:dyDescent="0.15">
      <c r="A22" t="s">
        <v>5418</v>
      </c>
      <c r="B22" s="1" t="s">
        <v>32789</v>
      </c>
      <c r="C22" s="1" t="s">
        <v>32790</v>
      </c>
      <c r="D22" t="s">
        <v>6</v>
      </c>
    </row>
    <row r="23" spans="1:4" x14ac:dyDescent="0.15">
      <c r="A23" t="s">
        <v>11380</v>
      </c>
      <c r="B23" s="1" t="s">
        <v>32791</v>
      </c>
      <c r="C23" s="1" t="s">
        <v>32792</v>
      </c>
      <c r="D23" t="s">
        <v>6</v>
      </c>
    </row>
    <row r="24" spans="1:4" x14ac:dyDescent="0.15">
      <c r="A24" t="s">
        <v>23542</v>
      </c>
      <c r="B24" s="1" t="s">
        <v>32793</v>
      </c>
      <c r="C24" s="1" t="s">
        <v>32794</v>
      </c>
      <c r="D24" t="s">
        <v>6</v>
      </c>
    </row>
    <row r="25" spans="1:4" x14ac:dyDescent="0.15">
      <c r="A25" t="s">
        <v>32795</v>
      </c>
      <c r="B25" s="1" t="s">
        <v>32796</v>
      </c>
      <c r="C25" s="1" t="s">
        <v>32797</v>
      </c>
      <c r="D25" t="s">
        <v>6</v>
      </c>
    </row>
    <row r="26" spans="1:4" x14ac:dyDescent="0.15">
      <c r="A26" t="s">
        <v>26672</v>
      </c>
      <c r="B26" s="1" t="s">
        <v>32798</v>
      </c>
      <c r="C26" s="1" t="s">
        <v>32799</v>
      </c>
      <c r="D26" t="s">
        <v>6</v>
      </c>
    </row>
    <row r="27" spans="1:4" x14ac:dyDescent="0.15">
      <c r="A27" t="s">
        <v>9291</v>
      </c>
      <c r="B27" s="1" t="s">
        <v>32800</v>
      </c>
      <c r="C27" s="1" t="s">
        <v>32801</v>
      </c>
      <c r="D27" t="s">
        <v>6</v>
      </c>
    </row>
    <row r="28" spans="1:4" x14ac:dyDescent="0.15">
      <c r="A28" t="s">
        <v>8248</v>
      </c>
      <c r="B28" s="1" t="s">
        <v>32802</v>
      </c>
      <c r="C28" s="1" t="s">
        <v>32803</v>
      </c>
      <c r="D28" t="s">
        <v>6</v>
      </c>
    </row>
    <row r="29" spans="1:4" x14ac:dyDescent="0.15">
      <c r="A29" t="s">
        <v>32804</v>
      </c>
      <c r="B29" s="1" t="s">
        <v>32805</v>
      </c>
      <c r="C29" s="1" t="s">
        <v>32806</v>
      </c>
      <c r="D29" t="s">
        <v>6</v>
      </c>
    </row>
    <row r="30" spans="1:4" x14ac:dyDescent="0.15">
      <c r="A30" t="s">
        <v>8982</v>
      </c>
      <c r="B30" s="1" t="s">
        <v>32807</v>
      </c>
      <c r="C30" s="1" t="s">
        <v>32808</v>
      </c>
      <c r="D30" t="s">
        <v>6</v>
      </c>
    </row>
    <row r="31" spans="1:4" x14ac:dyDescent="0.15">
      <c r="A31" t="s">
        <v>10374</v>
      </c>
      <c r="B31" s="1" t="s">
        <v>32809</v>
      </c>
      <c r="C31" s="1" t="s">
        <v>32810</v>
      </c>
      <c r="D31" t="s">
        <v>6</v>
      </c>
    </row>
    <row r="32" spans="1:4" x14ac:dyDescent="0.15">
      <c r="A32" t="s">
        <v>32811</v>
      </c>
      <c r="B32">
        <v>2.9312499400809999</v>
      </c>
      <c r="C32" s="1" t="s">
        <v>32812</v>
      </c>
      <c r="D32" t="s">
        <v>6</v>
      </c>
    </row>
    <row r="33" spans="1:4" x14ac:dyDescent="0.15">
      <c r="A33" t="s">
        <v>32813</v>
      </c>
      <c r="B33">
        <v>-1.0079213769506701</v>
      </c>
      <c r="C33" s="1" t="s">
        <v>32814</v>
      </c>
      <c r="D33" t="s">
        <v>132</v>
      </c>
    </row>
    <row r="34" spans="1:4" x14ac:dyDescent="0.15">
      <c r="A34" t="s">
        <v>3293</v>
      </c>
      <c r="B34">
        <v>-1.00907092954781</v>
      </c>
      <c r="C34" s="1" t="s">
        <v>32815</v>
      </c>
      <c r="D34" t="s">
        <v>132</v>
      </c>
    </row>
    <row r="35" spans="1:4" x14ac:dyDescent="0.15">
      <c r="A35" t="s">
        <v>1079</v>
      </c>
      <c r="B35">
        <v>-1.0196823722258099</v>
      </c>
      <c r="C35" s="1" t="s">
        <v>32816</v>
      </c>
      <c r="D35" t="s">
        <v>132</v>
      </c>
    </row>
    <row r="36" spans="1:4" x14ac:dyDescent="0.15">
      <c r="A36" t="s">
        <v>11638</v>
      </c>
      <c r="B36">
        <v>-1.0206632306914301</v>
      </c>
      <c r="C36" s="1" t="s">
        <v>32817</v>
      </c>
      <c r="D36" t="s">
        <v>132</v>
      </c>
    </row>
    <row r="37" spans="1:4" x14ac:dyDescent="0.15">
      <c r="A37" t="s">
        <v>4992</v>
      </c>
      <c r="B37">
        <v>-1.0214274962485499</v>
      </c>
      <c r="C37" s="1" t="s">
        <v>32818</v>
      </c>
      <c r="D37" t="s">
        <v>132</v>
      </c>
    </row>
    <row r="38" spans="1:4" x14ac:dyDescent="0.15">
      <c r="A38" t="s">
        <v>2450</v>
      </c>
      <c r="B38">
        <v>-1.0230282477825701</v>
      </c>
      <c r="C38" s="1" t="s">
        <v>32819</v>
      </c>
      <c r="D38" t="s">
        <v>132</v>
      </c>
    </row>
    <row r="39" spans="1:4" x14ac:dyDescent="0.15">
      <c r="A39" t="s">
        <v>16418</v>
      </c>
      <c r="B39">
        <v>-1.0235734186398</v>
      </c>
      <c r="C39" s="1" t="s">
        <v>32820</v>
      </c>
      <c r="D39" t="s">
        <v>132</v>
      </c>
    </row>
    <row r="40" spans="1:4" x14ac:dyDescent="0.15">
      <c r="A40" t="s">
        <v>18431</v>
      </c>
      <c r="B40">
        <v>-1.02366680184515</v>
      </c>
      <c r="C40" s="1" t="s">
        <v>32821</v>
      </c>
      <c r="D40" t="s">
        <v>132</v>
      </c>
    </row>
    <row r="41" spans="1:4" x14ac:dyDescent="0.15">
      <c r="A41" t="s">
        <v>18020</v>
      </c>
      <c r="B41">
        <v>-1.0248915612193299</v>
      </c>
      <c r="C41" s="1" t="s">
        <v>32822</v>
      </c>
      <c r="D41" t="s">
        <v>132</v>
      </c>
    </row>
    <row r="42" spans="1:4" x14ac:dyDescent="0.15">
      <c r="A42" t="s">
        <v>16574</v>
      </c>
      <c r="B42">
        <v>-1.0407987252724</v>
      </c>
      <c r="C42" s="1" t="s">
        <v>32823</v>
      </c>
      <c r="D42" t="s">
        <v>132</v>
      </c>
    </row>
    <row r="43" spans="1:4" x14ac:dyDescent="0.15">
      <c r="A43" t="s">
        <v>11581</v>
      </c>
      <c r="B43">
        <v>-1.06129543048854</v>
      </c>
      <c r="C43" s="1" t="s">
        <v>32824</v>
      </c>
      <c r="D43" t="s">
        <v>132</v>
      </c>
    </row>
    <row r="44" spans="1:4" x14ac:dyDescent="0.15">
      <c r="A44" t="s">
        <v>32825</v>
      </c>
      <c r="B44">
        <v>-1.0634597113883699</v>
      </c>
      <c r="C44" s="1" t="s">
        <v>32826</v>
      </c>
      <c r="D44" t="s">
        <v>132</v>
      </c>
    </row>
    <row r="45" spans="1:4" x14ac:dyDescent="0.15">
      <c r="A45" t="s">
        <v>16506</v>
      </c>
      <c r="B45">
        <v>-1.0793179375203801</v>
      </c>
      <c r="C45" s="1" t="s">
        <v>32827</v>
      </c>
      <c r="D45" t="s">
        <v>132</v>
      </c>
    </row>
    <row r="46" spans="1:4" x14ac:dyDescent="0.15">
      <c r="A46" t="s">
        <v>6411</v>
      </c>
      <c r="B46">
        <v>-1.0812449835197999</v>
      </c>
      <c r="C46" s="1" t="s">
        <v>32828</v>
      </c>
      <c r="D46" t="s">
        <v>132</v>
      </c>
    </row>
    <row r="47" spans="1:4" x14ac:dyDescent="0.15">
      <c r="A47" t="s">
        <v>32829</v>
      </c>
      <c r="B47">
        <v>-1.09018090819112</v>
      </c>
      <c r="C47" s="1" t="s">
        <v>32830</v>
      </c>
      <c r="D47" t="s">
        <v>132</v>
      </c>
    </row>
    <row r="48" spans="1:4" x14ac:dyDescent="0.15">
      <c r="A48" t="s">
        <v>32831</v>
      </c>
      <c r="B48">
        <v>-1.0975388386198</v>
      </c>
      <c r="C48" s="1" t="s">
        <v>32832</v>
      </c>
      <c r="D48" t="s">
        <v>132</v>
      </c>
    </row>
    <row r="49" spans="1:4" x14ac:dyDescent="0.15">
      <c r="A49" t="s">
        <v>22360</v>
      </c>
      <c r="B49">
        <v>-1.10509219090505</v>
      </c>
      <c r="C49" s="1" t="s">
        <v>32833</v>
      </c>
      <c r="D49" t="s">
        <v>132</v>
      </c>
    </row>
    <row r="50" spans="1:4" x14ac:dyDescent="0.15">
      <c r="A50" t="s">
        <v>23117</v>
      </c>
      <c r="B50">
        <v>-1.1104248561927199</v>
      </c>
      <c r="C50" s="1" t="s">
        <v>32834</v>
      </c>
      <c r="D50" t="s">
        <v>132</v>
      </c>
    </row>
    <row r="51" spans="1:4" x14ac:dyDescent="0.15">
      <c r="A51" t="s">
        <v>32835</v>
      </c>
      <c r="B51">
        <v>-1.12517168611979</v>
      </c>
      <c r="C51" s="1" t="s">
        <v>32836</v>
      </c>
      <c r="D51" t="s">
        <v>132</v>
      </c>
    </row>
    <row r="52" spans="1:4" x14ac:dyDescent="0.15">
      <c r="A52" t="s">
        <v>32837</v>
      </c>
      <c r="B52">
        <v>-1.14213763204319</v>
      </c>
      <c r="C52" s="1" t="s">
        <v>32838</v>
      </c>
      <c r="D52" t="s">
        <v>132</v>
      </c>
    </row>
    <row r="53" spans="1:4" x14ac:dyDescent="0.15">
      <c r="A53" t="s">
        <v>32839</v>
      </c>
      <c r="B53">
        <v>-1.1453612392005901</v>
      </c>
      <c r="C53" s="1" t="s">
        <v>32840</v>
      </c>
      <c r="D53" t="s">
        <v>132</v>
      </c>
    </row>
    <row r="54" spans="1:4" x14ac:dyDescent="0.15">
      <c r="A54" t="s">
        <v>32841</v>
      </c>
      <c r="B54">
        <v>-1.18304461178169</v>
      </c>
      <c r="C54" s="1" t="s">
        <v>32842</v>
      </c>
      <c r="D54" t="s">
        <v>132</v>
      </c>
    </row>
    <row r="55" spans="1:4" x14ac:dyDescent="0.15">
      <c r="A55" t="s">
        <v>12481</v>
      </c>
      <c r="B55">
        <v>-1.18850268359073</v>
      </c>
      <c r="C55" s="1" t="s">
        <v>32843</v>
      </c>
      <c r="D55" t="s">
        <v>132</v>
      </c>
    </row>
    <row r="56" spans="1:4" x14ac:dyDescent="0.15">
      <c r="A56" t="s">
        <v>16020</v>
      </c>
      <c r="B56">
        <v>-1.1950970205909099</v>
      </c>
      <c r="C56" s="1" t="s">
        <v>32844</v>
      </c>
      <c r="D56" t="s">
        <v>132</v>
      </c>
    </row>
    <row r="57" spans="1:4" x14ac:dyDescent="0.15">
      <c r="A57" t="s">
        <v>27778</v>
      </c>
      <c r="B57">
        <v>-1.2240181922973099</v>
      </c>
      <c r="C57" s="1" t="s">
        <v>32845</v>
      </c>
      <c r="D57" t="s">
        <v>132</v>
      </c>
    </row>
    <row r="58" spans="1:4" x14ac:dyDescent="0.15">
      <c r="A58" t="s">
        <v>32846</v>
      </c>
      <c r="B58">
        <v>-1.2261390137008199</v>
      </c>
      <c r="C58" s="1" t="s">
        <v>32847</v>
      </c>
      <c r="D58" t="s">
        <v>132</v>
      </c>
    </row>
    <row r="59" spans="1:4" x14ac:dyDescent="0.15">
      <c r="A59" t="s">
        <v>9092</v>
      </c>
      <c r="B59">
        <v>-1.2305976589554699</v>
      </c>
      <c r="C59" s="1" t="s">
        <v>32848</v>
      </c>
      <c r="D59" t="s">
        <v>132</v>
      </c>
    </row>
    <row r="60" spans="1:4" x14ac:dyDescent="0.15">
      <c r="A60" t="s">
        <v>3087</v>
      </c>
      <c r="B60">
        <v>-1.2374983211183299</v>
      </c>
      <c r="C60" s="1" t="s">
        <v>32849</v>
      </c>
      <c r="D60" t="s">
        <v>132</v>
      </c>
    </row>
    <row r="61" spans="1:4" x14ac:dyDescent="0.15">
      <c r="A61" t="s">
        <v>6360</v>
      </c>
      <c r="B61">
        <v>-1.28390404059441</v>
      </c>
      <c r="C61" s="1" t="s">
        <v>32850</v>
      </c>
      <c r="D61" t="s">
        <v>132</v>
      </c>
    </row>
    <row r="62" spans="1:4" x14ac:dyDescent="0.15">
      <c r="A62" t="s">
        <v>11694</v>
      </c>
      <c r="B62">
        <v>-1.2902579089698101</v>
      </c>
      <c r="C62" s="1" t="s">
        <v>32851</v>
      </c>
      <c r="D62" t="s">
        <v>132</v>
      </c>
    </row>
    <row r="63" spans="1:4" x14ac:dyDescent="0.15">
      <c r="A63" t="s">
        <v>2495</v>
      </c>
      <c r="B63">
        <v>-1.2950600581171301</v>
      </c>
      <c r="C63" s="1" t="s">
        <v>32852</v>
      </c>
      <c r="D63" t="s">
        <v>132</v>
      </c>
    </row>
    <row r="64" spans="1:4" x14ac:dyDescent="0.15">
      <c r="A64" t="s">
        <v>12439</v>
      </c>
      <c r="B64">
        <v>-1.30056133465142</v>
      </c>
      <c r="C64" s="1" t="s">
        <v>32853</v>
      </c>
      <c r="D64" t="s">
        <v>132</v>
      </c>
    </row>
    <row r="65" spans="1:4" x14ac:dyDescent="0.15">
      <c r="A65" t="s">
        <v>23147</v>
      </c>
      <c r="B65">
        <v>-1.3160789425691199</v>
      </c>
      <c r="C65" s="1" t="s">
        <v>32854</v>
      </c>
      <c r="D65" t="s">
        <v>132</v>
      </c>
    </row>
    <row r="66" spans="1:4" x14ac:dyDescent="0.15">
      <c r="A66" t="s">
        <v>4469</v>
      </c>
      <c r="B66">
        <v>-1.3741259394856999</v>
      </c>
      <c r="C66" s="1" t="s">
        <v>32855</v>
      </c>
      <c r="D66" t="s">
        <v>132</v>
      </c>
    </row>
    <row r="67" spans="1:4" x14ac:dyDescent="0.15">
      <c r="A67" t="s">
        <v>11108</v>
      </c>
      <c r="B67">
        <v>-1.37938538230473</v>
      </c>
      <c r="C67" s="1" t="s">
        <v>32856</v>
      </c>
      <c r="D67" t="s">
        <v>132</v>
      </c>
    </row>
    <row r="68" spans="1:4" x14ac:dyDescent="0.15">
      <c r="A68" t="s">
        <v>10130</v>
      </c>
      <c r="B68">
        <v>-1.38710822237772</v>
      </c>
      <c r="C68" s="1" t="s">
        <v>32857</v>
      </c>
      <c r="D68" t="s">
        <v>132</v>
      </c>
    </row>
    <row r="69" spans="1:4" x14ac:dyDescent="0.15">
      <c r="A69" t="s">
        <v>11386</v>
      </c>
      <c r="B69">
        <v>-1.3921877677196099</v>
      </c>
      <c r="C69" s="1" t="s">
        <v>32858</v>
      </c>
      <c r="D69" t="s">
        <v>132</v>
      </c>
    </row>
    <row r="70" spans="1:4" x14ac:dyDescent="0.15">
      <c r="A70" t="s">
        <v>235</v>
      </c>
      <c r="B70">
        <v>-1.4113759848737</v>
      </c>
      <c r="C70" s="1" t="s">
        <v>32859</v>
      </c>
      <c r="D70" t="s">
        <v>132</v>
      </c>
    </row>
    <row r="71" spans="1:4" x14ac:dyDescent="0.15">
      <c r="A71" t="s">
        <v>32860</v>
      </c>
      <c r="B71">
        <v>-1.41716172434208</v>
      </c>
      <c r="C71" s="1" t="s">
        <v>32861</v>
      </c>
      <c r="D71" t="s">
        <v>132</v>
      </c>
    </row>
    <row r="72" spans="1:4" x14ac:dyDescent="0.15">
      <c r="A72" t="s">
        <v>1403</v>
      </c>
      <c r="B72">
        <v>-1.4261218165614999</v>
      </c>
      <c r="C72" s="1" t="s">
        <v>32862</v>
      </c>
      <c r="D72" t="s">
        <v>132</v>
      </c>
    </row>
    <row r="73" spans="1:4" x14ac:dyDescent="0.15">
      <c r="A73" t="s">
        <v>32863</v>
      </c>
      <c r="B73">
        <v>-1.44211495278213</v>
      </c>
      <c r="C73" s="1" t="s">
        <v>32864</v>
      </c>
      <c r="D73" t="s">
        <v>132</v>
      </c>
    </row>
    <row r="74" spans="1:4" x14ac:dyDescent="0.15">
      <c r="A74" t="s">
        <v>11640</v>
      </c>
      <c r="B74">
        <v>-1.46499676537424</v>
      </c>
      <c r="C74" s="1" t="s">
        <v>32865</v>
      </c>
      <c r="D74" t="s">
        <v>132</v>
      </c>
    </row>
    <row r="75" spans="1:4" x14ac:dyDescent="0.15">
      <c r="A75" t="s">
        <v>32866</v>
      </c>
      <c r="B75">
        <v>-1.4695853814238999</v>
      </c>
      <c r="C75" s="1" t="s">
        <v>32867</v>
      </c>
      <c r="D75" t="s">
        <v>132</v>
      </c>
    </row>
    <row r="76" spans="1:4" x14ac:dyDescent="0.15">
      <c r="A76" t="s">
        <v>11704</v>
      </c>
      <c r="B76">
        <v>-1.4719093081424499</v>
      </c>
      <c r="C76" s="1" t="s">
        <v>32868</v>
      </c>
      <c r="D76" t="s">
        <v>132</v>
      </c>
    </row>
    <row r="77" spans="1:4" x14ac:dyDescent="0.15">
      <c r="A77" t="s">
        <v>14831</v>
      </c>
      <c r="B77">
        <v>-1.47339706270572</v>
      </c>
      <c r="C77" s="1" t="s">
        <v>32869</v>
      </c>
      <c r="D77" t="s">
        <v>132</v>
      </c>
    </row>
    <row r="78" spans="1:4" x14ac:dyDescent="0.15">
      <c r="A78" t="s">
        <v>11677</v>
      </c>
      <c r="B78">
        <v>-1.5005202614264099</v>
      </c>
      <c r="C78" s="1" t="s">
        <v>32870</v>
      </c>
      <c r="D78" t="s">
        <v>132</v>
      </c>
    </row>
    <row r="79" spans="1:4" x14ac:dyDescent="0.15">
      <c r="A79" t="s">
        <v>23095</v>
      </c>
      <c r="B79">
        <v>-1.53576010180006</v>
      </c>
      <c r="C79" s="1" t="s">
        <v>32871</v>
      </c>
      <c r="D79" t="s">
        <v>132</v>
      </c>
    </row>
    <row r="80" spans="1:4" x14ac:dyDescent="0.15">
      <c r="A80" t="s">
        <v>11715</v>
      </c>
      <c r="B80">
        <v>-1.55467753577478</v>
      </c>
      <c r="C80" s="1" t="s">
        <v>32872</v>
      </c>
      <c r="D80" t="s">
        <v>132</v>
      </c>
    </row>
    <row r="81" spans="1:4" x14ac:dyDescent="0.15">
      <c r="A81" t="s">
        <v>9771</v>
      </c>
      <c r="B81">
        <v>-1.5572494305473099</v>
      </c>
      <c r="C81" s="1" t="s">
        <v>32873</v>
      </c>
      <c r="D81" t="s">
        <v>132</v>
      </c>
    </row>
    <row r="82" spans="1:4" x14ac:dyDescent="0.15">
      <c r="A82" t="s">
        <v>10609</v>
      </c>
      <c r="B82">
        <v>-1.5607155084920299</v>
      </c>
      <c r="C82" s="1" t="s">
        <v>32874</v>
      </c>
      <c r="D82" t="s">
        <v>132</v>
      </c>
    </row>
    <row r="83" spans="1:4" x14ac:dyDescent="0.15">
      <c r="A83" t="s">
        <v>11686</v>
      </c>
      <c r="B83">
        <v>-1.58830279825027</v>
      </c>
      <c r="C83" s="1" t="s">
        <v>32875</v>
      </c>
      <c r="D83" t="s">
        <v>132</v>
      </c>
    </row>
    <row r="84" spans="1:4" x14ac:dyDescent="0.15">
      <c r="A84" t="s">
        <v>11710</v>
      </c>
      <c r="B84">
        <v>-1.60626402065504</v>
      </c>
      <c r="C84" s="1" t="s">
        <v>32876</v>
      </c>
      <c r="D84" t="s">
        <v>132</v>
      </c>
    </row>
    <row r="85" spans="1:4" x14ac:dyDescent="0.15">
      <c r="A85" t="s">
        <v>32877</v>
      </c>
      <c r="B85">
        <v>-1.6160909886680901</v>
      </c>
      <c r="C85" s="1" t="s">
        <v>32878</v>
      </c>
      <c r="D85" t="s">
        <v>132</v>
      </c>
    </row>
    <row r="86" spans="1:4" x14ac:dyDescent="0.15">
      <c r="A86" t="s">
        <v>10727</v>
      </c>
      <c r="B86">
        <v>-1.6416818735807699</v>
      </c>
      <c r="C86" s="1" t="s">
        <v>32879</v>
      </c>
      <c r="D86" t="s">
        <v>132</v>
      </c>
    </row>
    <row r="87" spans="1:4" x14ac:dyDescent="0.15">
      <c r="A87" t="s">
        <v>11713</v>
      </c>
      <c r="B87">
        <v>-1.6594786586527801</v>
      </c>
      <c r="C87" s="1" t="s">
        <v>32880</v>
      </c>
      <c r="D87" t="s">
        <v>132</v>
      </c>
    </row>
    <row r="88" spans="1:4" x14ac:dyDescent="0.15">
      <c r="A88" t="s">
        <v>11664</v>
      </c>
      <c r="B88">
        <v>-1.65952676056485</v>
      </c>
      <c r="C88" s="1" t="s">
        <v>32881</v>
      </c>
      <c r="D88" t="s">
        <v>132</v>
      </c>
    </row>
    <row r="89" spans="1:4" x14ac:dyDescent="0.15">
      <c r="A89" t="s">
        <v>26084</v>
      </c>
      <c r="B89">
        <v>-1.6733079977819101</v>
      </c>
      <c r="C89" s="1" t="s">
        <v>32882</v>
      </c>
      <c r="D89" t="s">
        <v>132</v>
      </c>
    </row>
    <row r="90" spans="1:4" x14ac:dyDescent="0.15">
      <c r="A90" t="s">
        <v>28152</v>
      </c>
      <c r="B90">
        <v>-1.6819511443266699</v>
      </c>
      <c r="C90" s="1" t="s">
        <v>32883</v>
      </c>
      <c r="D90" t="s">
        <v>132</v>
      </c>
    </row>
    <row r="91" spans="1:4" x14ac:dyDescent="0.15">
      <c r="A91" t="s">
        <v>11024</v>
      </c>
      <c r="B91">
        <v>-1.69085805450583</v>
      </c>
      <c r="C91" s="1" t="s">
        <v>32884</v>
      </c>
      <c r="D91" t="s">
        <v>132</v>
      </c>
    </row>
    <row r="92" spans="1:4" x14ac:dyDescent="0.15">
      <c r="A92" t="s">
        <v>20156</v>
      </c>
      <c r="B92">
        <v>-1.71403088319556</v>
      </c>
      <c r="C92" s="1" t="s">
        <v>32885</v>
      </c>
      <c r="D92" t="s">
        <v>132</v>
      </c>
    </row>
    <row r="93" spans="1:4" x14ac:dyDescent="0.15">
      <c r="A93" t="s">
        <v>4561</v>
      </c>
      <c r="B93">
        <v>-1.7190681660643701</v>
      </c>
      <c r="C93" s="1" t="s">
        <v>32886</v>
      </c>
      <c r="D93" t="s">
        <v>132</v>
      </c>
    </row>
    <row r="94" spans="1:4" x14ac:dyDescent="0.15">
      <c r="A94" t="s">
        <v>28039</v>
      </c>
      <c r="B94">
        <v>-1.7227379579884099</v>
      </c>
      <c r="C94" s="1" t="s">
        <v>32887</v>
      </c>
      <c r="D94" t="s">
        <v>132</v>
      </c>
    </row>
    <row r="95" spans="1:4" x14ac:dyDescent="0.15">
      <c r="A95" t="s">
        <v>23234</v>
      </c>
      <c r="B95">
        <v>-1.7462180090008901</v>
      </c>
      <c r="C95" s="1" t="s">
        <v>32888</v>
      </c>
      <c r="D95" t="s">
        <v>132</v>
      </c>
    </row>
    <row r="96" spans="1:4" x14ac:dyDescent="0.15">
      <c r="A96" t="s">
        <v>7305</v>
      </c>
      <c r="B96">
        <v>-1.74639293813503</v>
      </c>
      <c r="C96" s="1" t="s">
        <v>32889</v>
      </c>
      <c r="D96" t="s">
        <v>132</v>
      </c>
    </row>
    <row r="97" spans="1:4" x14ac:dyDescent="0.15">
      <c r="A97" t="s">
        <v>27825</v>
      </c>
      <c r="B97">
        <v>-1.7485875734726799</v>
      </c>
      <c r="C97" s="1" t="s">
        <v>32890</v>
      </c>
      <c r="D97" t="s">
        <v>132</v>
      </c>
    </row>
    <row r="98" spans="1:4" x14ac:dyDescent="0.15">
      <c r="A98" t="s">
        <v>22299</v>
      </c>
      <c r="B98">
        <v>-1.75108366981231</v>
      </c>
      <c r="C98" s="1" t="s">
        <v>32891</v>
      </c>
      <c r="D98" t="s">
        <v>132</v>
      </c>
    </row>
    <row r="99" spans="1:4" x14ac:dyDescent="0.15">
      <c r="A99" t="s">
        <v>23145</v>
      </c>
      <c r="B99">
        <v>-1.8661351910819399</v>
      </c>
      <c r="C99" s="1" t="s">
        <v>32892</v>
      </c>
      <c r="D99" t="s">
        <v>132</v>
      </c>
    </row>
    <row r="100" spans="1:4" x14ac:dyDescent="0.15">
      <c r="A100" t="s">
        <v>32893</v>
      </c>
      <c r="B100">
        <v>-1.88918708081858</v>
      </c>
      <c r="C100" s="1" t="s">
        <v>32894</v>
      </c>
      <c r="D100" t="s">
        <v>132</v>
      </c>
    </row>
    <row r="101" spans="1:4" x14ac:dyDescent="0.15">
      <c r="A101" t="s">
        <v>9841</v>
      </c>
      <c r="B101">
        <v>-1.89663978441112</v>
      </c>
      <c r="C101" s="1" t="s">
        <v>32895</v>
      </c>
      <c r="D101" t="s">
        <v>132</v>
      </c>
    </row>
    <row r="102" spans="1:4" x14ac:dyDescent="0.15">
      <c r="A102" t="s">
        <v>221</v>
      </c>
      <c r="B102">
        <v>-1.8982496083475699</v>
      </c>
      <c r="C102" s="1" t="s">
        <v>32896</v>
      </c>
      <c r="D102" t="s">
        <v>132</v>
      </c>
    </row>
    <row r="103" spans="1:4" x14ac:dyDescent="0.15">
      <c r="A103" t="s">
        <v>11320</v>
      </c>
      <c r="B103">
        <v>-1.9264308522126301</v>
      </c>
      <c r="C103" s="1" t="s">
        <v>32897</v>
      </c>
      <c r="D103" t="s">
        <v>132</v>
      </c>
    </row>
    <row r="104" spans="1:4" x14ac:dyDescent="0.15">
      <c r="A104" t="s">
        <v>16295</v>
      </c>
      <c r="B104">
        <v>-1.9385874991360501</v>
      </c>
      <c r="C104" s="1" t="s">
        <v>32898</v>
      </c>
      <c r="D104" t="s">
        <v>132</v>
      </c>
    </row>
    <row r="105" spans="1:4" x14ac:dyDescent="0.15">
      <c r="A105" t="s">
        <v>2079</v>
      </c>
      <c r="B105">
        <v>-1.98612087828387</v>
      </c>
      <c r="C105" s="1" t="s">
        <v>32899</v>
      </c>
      <c r="D105" t="s">
        <v>132</v>
      </c>
    </row>
    <row r="106" spans="1:4" x14ac:dyDescent="0.15">
      <c r="A106" t="s">
        <v>18125</v>
      </c>
      <c r="B106">
        <v>-2.01521780124357</v>
      </c>
      <c r="C106" s="1" t="s">
        <v>32900</v>
      </c>
      <c r="D106" t="s">
        <v>132</v>
      </c>
    </row>
    <row r="107" spans="1:4" x14ac:dyDescent="0.15">
      <c r="A107" t="s">
        <v>18075</v>
      </c>
      <c r="B107">
        <v>-2.02851114136151</v>
      </c>
      <c r="C107" s="1" t="s">
        <v>32901</v>
      </c>
      <c r="D107" t="s">
        <v>132</v>
      </c>
    </row>
    <row r="108" spans="1:4" x14ac:dyDescent="0.15">
      <c r="A108" t="s">
        <v>22824</v>
      </c>
      <c r="B108">
        <v>-2.0477860036856899</v>
      </c>
      <c r="C108" s="1" t="s">
        <v>32902</v>
      </c>
      <c r="D108" t="s">
        <v>132</v>
      </c>
    </row>
    <row r="109" spans="1:4" x14ac:dyDescent="0.15">
      <c r="A109" t="s">
        <v>16328</v>
      </c>
      <c r="B109">
        <v>-2.0906231795764101</v>
      </c>
      <c r="C109" s="1" t="s">
        <v>32903</v>
      </c>
      <c r="D109" t="s">
        <v>132</v>
      </c>
    </row>
    <row r="110" spans="1:4" x14ac:dyDescent="0.15">
      <c r="A110" t="s">
        <v>23054</v>
      </c>
      <c r="B110">
        <v>-2.0920358740412199</v>
      </c>
      <c r="C110" s="1" t="s">
        <v>32904</v>
      </c>
      <c r="D110" t="s">
        <v>132</v>
      </c>
    </row>
    <row r="111" spans="1:4" x14ac:dyDescent="0.15">
      <c r="A111" t="s">
        <v>32905</v>
      </c>
      <c r="B111">
        <v>-2.1813995673193101</v>
      </c>
      <c r="C111" s="1" t="s">
        <v>32906</v>
      </c>
      <c r="D111" t="s">
        <v>132</v>
      </c>
    </row>
    <row r="112" spans="1:4" x14ac:dyDescent="0.15">
      <c r="A112" t="s">
        <v>18181</v>
      </c>
      <c r="B112">
        <v>-2.1905617793850101</v>
      </c>
      <c r="C112" s="1" t="s">
        <v>32907</v>
      </c>
      <c r="D112" t="s">
        <v>132</v>
      </c>
    </row>
    <row r="113" spans="1:4" x14ac:dyDescent="0.15">
      <c r="A113" t="s">
        <v>32908</v>
      </c>
      <c r="B113">
        <v>-2.2552797802440101</v>
      </c>
      <c r="C113" s="1" t="s">
        <v>32909</v>
      </c>
      <c r="D113" t="s">
        <v>132</v>
      </c>
    </row>
    <row r="114" spans="1:4" x14ac:dyDescent="0.15">
      <c r="A114" t="s">
        <v>32910</v>
      </c>
      <c r="B114">
        <v>-2.3390231396618</v>
      </c>
      <c r="C114" s="1" t="s">
        <v>32911</v>
      </c>
      <c r="D114" t="s">
        <v>132</v>
      </c>
    </row>
    <row r="115" spans="1:4" x14ac:dyDescent="0.15">
      <c r="A115" t="s">
        <v>29194</v>
      </c>
      <c r="B115">
        <v>-2.40941165364154</v>
      </c>
      <c r="C115" s="1" t="s">
        <v>32912</v>
      </c>
      <c r="D115" t="s">
        <v>132</v>
      </c>
    </row>
    <row r="116" spans="1:4" x14ac:dyDescent="0.15">
      <c r="A116" t="s">
        <v>23426</v>
      </c>
      <c r="B116">
        <v>-2.4312341202171202</v>
      </c>
      <c r="C116" s="1" t="s">
        <v>32913</v>
      </c>
      <c r="D116" t="s">
        <v>132</v>
      </c>
    </row>
    <row r="117" spans="1:4" x14ac:dyDescent="0.15">
      <c r="A117" t="s">
        <v>2552</v>
      </c>
      <c r="B117">
        <v>-2.4490334261454501</v>
      </c>
      <c r="C117" s="1" t="s">
        <v>32914</v>
      </c>
      <c r="D117" t="s">
        <v>132</v>
      </c>
    </row>
    <row r="118" spans="1:4" x14ac:dyDescent="0.15">
      <c r="A118" t="s">
        <v>11721</v>
      </c>
      <c r="B118">
        <v>-2.46109916326211</v>
      </c>
      <c r="C118" s="1" t="s">
        <v>32915</v>
      </c>
      <c r="D118" t="s">
        <v>132</v>
      </c>
    </row>
    <row r="119" spans="1:4" x14ac:dyDescent="0.15">
      <c r="A119" t="s">
        <v>15938</v>
      </c>
      <c r="B119">
        <v>-2.79663836048814</v>
      </c>
      <c r="C119" s="1" t="s">
        <v>32916</v>
      </c>
      <c r="D119" t="s">
        <v>132</v>
      </c>
    </row>
    <row r="120" spans="1:4" x14ac:dyDescent="0.15">
      <c r="A120" t="s">
        <v>1465</v>
      </c>
      <c r="B120">
        <v>-2.7987628355817802</v>
      </c>
      <c r="C120" s="1" t="s">
        <v>32917</v>
      </c>
      <c r="D120" t="s">
        <v>132</v>
      </c>
    </row>
    <row r="121" spans="1:4" x14ac:dyDescent="0.15">
      <c r="A121" t="s">
        <v>2726</v>
      </c>
      <c r="B121">
        <v>-2.8515641979266402</v>
      </c>
      <c r="C121" s="1" t="s">
        <v>32918</v>
      </c>
      <c r="D121" t="s">
        <v>132</v>
      </c>
    </row>
    <row r="122" spans="1:4" x14ac:dyDescent="0.15">
      <c r="A122" t="s">
        <v>22306</v>
      </c>
      <c r="B122">
        <v>-3.24116502385364</v>
      </c>
      <c r="C122" s="1" t="s">
        <v>32919</v>
      </c>
      <c r="D122" t="s">
        <v>132</v>
      </c>
    </row>
    <row r="123" spans="1:4" x14ac:dyDescent="0.15">
      <c r="A123" t="s">
        <v>22264</v>
      </c>
      <c r="B123">
        <v>-3.2921182166061298</v>
      </c>
      <c r="C123" s="1" t="s">
        <v>32920</v>
      </c>
      <c r="D123" t="s">
        <v>132</v>
      </c>
    </row>
    <row r="124" spans="1:4" x14ac:dyDescent="0.15">
      <c r="A124" t="s">
        <v>2768</v>
      </c>
      <c r="B124">
        <v>-3.57995771911254</v>
      </c>
      <c r="C124" s="1" t="s">
        <v>32921</v>
      </c>
      <c r="D124" t="s">
        <v>132</v>
      </c>
    </row>
    <row r="125" spans="1:4" x14ac:dyDescent="0.15">
      <c r="A125" t="s">
        <v>15772</v>
      </c>
      <c r="B125">
        <v>-3.93433149699178</v>
      </c>
      <c r="C125" s="1" t="s">
        <v>32922</v>
      </c>
      <c r="D125" t="s">
        <v>132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F0CD-7EEB-42E8-AB6F-11C3A5D30E2C}">
  <dimension ref="A1:D1649"/>
  <sheetViews>
    <sheetView workbookViewId="0">
      <selection sqref="A1:XFD1048576"/>
    </sheetView>
  </sheetViews>
  <sheetFormatPr defaultColWidth="9.125"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29160</v>
      </c>
      <c r="B2" s="1" t="s">
        <v>32923</v>
      </c>
      <c r="C2" s="1" t="s">
        <v>32924</v>
      </c>
      <c r="D2" t="s">
        <v>6</v>
      </c>
    </row>
    <row r="3" spans="1:4" x14ac:dyDescent="0.15">
      <c r="A3" t="s">
        <v>32925</v>
      </c>
      <c r="B3" s="1" t="s">
        <v>32926</v>
      </c>
      <c r="C3" s="1" t="s">
        <v>32927</v>
      </c>
      <c r="D3" t="s">
        <v>6</v>
      </c>
    </row>
    <row r="4" spans="1:4" x14ac:dyDescent="0.15">
      <c r="A4" t="s">
        <v>32928</v>
      </c>
      <c r="B4" s="1" t="s">
        <v>32929</v>
      </c>
      <c r="C4" s="1" t="s">
        <v>32930</v>
      </c>
      <c r="D4" t="s">
        <v>6</v>
      </c>
    </row>
    <row r="5" spans="1:4" x14ac:dyDescent="0.15">
      <c r="A5" t="s">
        <v>32931</v>
      </c>
      <c r="B5" s="1" t="s">
        <v>32932</v>
      </c>
      <c r="C5" s="1" t="s">
        <v>32933</v>
      </c>
      <c r="D5" t="s">
        <v>6</v>
      </c>
    </row>
    <row r="6" spans="1:4" x14ac:dyDescent="0.15">
      <c r="A6" t="s">
        <v>32934</v>
      </c>
      <c r="B6" s="1" t="s">
        <v>32935</v>
      </c>
      <c r="C6" s="1" t="s">
        <v>32936</v>
      </c>
      <c r="D6" t="s">
        <v>6</v>
      </c>
    </row>
    <row r="7" spans="1:4" x14ac:dyDescent="0.15">
      <c r="A7" t="s">
        <v>28798</v>
      </c>
      <c r="B7" s="1" t="s">
        <v>32937</v>
      </c>
      <c r="C7" s="1" t="s">
        <v>32938</v>
      </c>
      <c r="D7" t="s">
        <v>6</v>
      </c>
    </row>
    <row r="8" spans="1:4" x14ac:dyDescent="0.15">
      <c r="A8" t="s">
        <v>32939</v>
      </c>
      <c r="B8" s="1" t="s">
        <v>32940</v>
      </c>
      <c r="C8" s="1" t="s">
        <v>32941</v>
      </c>
      <c r="D8" t="s">
        <v>6</v>
      </c>
    </row>
    <row r="9" spans="1:4" x14ac:dyDescent="0.15">
      <c r="A9" t="s">
        <v>10038</v>
      </c>
      <c r="B9" s="1" t="s">
        <v>32942</v>
      </c>
      <c r="C9" s="1" t="s">
        <v>32943</v>
      </c>
      <c r="D9" t="s">
        <v>6</v>
      </c>
    </row>
    <row r="10" spans="1:4" x14ac:dyDescent="0.15">
      <c r="A10" t="s">
        <v>28974</v>
      </c>
      <c r="B10" s="1" t="s">
        <v>32944</v>
      </c>
      <c r="C10" s="1" t="s">
        <v>32945</v>
      </c>
      <c r="D10" t="s">
        <v>6</v>
      </c>
    </row>
    <row r="11" spans="1:4" x14ac:dyDescent="0.15">
      <c r="A11" t="s">
        <v>32946</v>
      </c>
      <c r="B11" s="1" t="s">
        <v>32947</v>
      </c>
      <c r="C11" s="1" t="s">
        <v>32948</v>
      </c>
      <c r="D11" t="s">
        <v>6</v>
      </c>
    </row>
    <row r="12" spans="1:4" x14ac:dyDescent="0.15">
      <c r="A12" t="s">
        <v>18533</v>
      </c>
      <c r="B12" s="1" t="s">
        <v>32949</v>
      </c>
      <c r="C12" s="1" t="s">
        <v>32950</v>
      </c>
      <c r="D12" t="s">
        <v>6</v>
      </c>
    </row>
    <row r="13" spans="1:4" x14ac:dyDescent="0.15">
      <c r="A13" t="s">
        <v>24482</v>
      </c>
      <c r="B13" s="1" t="s">
        <v>32951</v>
      </c>
      <c r="C13" s="1" t="s">
        <v>32952</v>
      </c>
      <c r="D13" t="s">
        <v>6</v>
      </c>
    </row>
    <row r="14" spans="1:4" x14ac:dyDescent="0.15">
      <c r="A14" t="s">
        <v>701</v>
      </c>
      <c r="B14" s="1" t="s">
        <v>32953</v>
      </c>
      <c r="C14" s="1" t="s">
        <v>32954</v>
      </c>
      <c r="D14" t="s">
        <v>6</v>
      </c>
    </row>
    <row r="15" spans="1:4" x14ac:dyDescent="0.15">
      <c r="A15" t="s">
        <v>30025</v>
      </c>
      <c r="B15" s="1" t="s">
        <v>32955</v>
      </c>
      <c r="C15" s="1" t="s">
        <v>32956</v>
      </c>
      <c r="D15" t="s">
        <v>6</v>
      </c>
    </row>
    <row r="16" spans="1:4" x14ac:dyDescent="0.15">
      <c r="A16" t="s">
        <v>18409</v>
      </c>
      <c r="B16" s="1" t="s">
        <v>32957</v>
      </c>
      <c r="C16" s="1" t="s">
        <v>32958</v>
      </c>
      <c r="D16" t="s">
        <v>6</v>
      </c>
    </row>
    <row r="17" spans="1:4" x14ac:dyDescent="0.15">
      <c r="A17" t="s">
        <v>32959</v>
      </c>
      <c r="B17" s="1" t="s">
        <v>32960</v>
      </c>
      <c r="C17" s="1" t="s">
        <v>32961</v>
      </c>
      <c r="D17" t="s">
        <v>6</v>
      </c>
    </row>
    <row r="18" spans="1:4" x14ac:dyDescent="0.15">
      <c r="A18" t="s">
        <v>32962</v>
      </c>
      <c r="B18" s="1" t="s">
        <v>32963</v>
      </c>
      <c r="C18" s="1" t="s">
        <v>32964</v>
      </c>
      <c r="D18" t="s">
        <v>6</v>
      </c>
    </row>
    <row r="19" spans="1:4" x14ac:dyDescent="0.15">
      <c r="A19" t="s">
        <v>32965</v>
      </c>
      <c r="B19" s="1" t="s">
        <v>32966</v>
      </c>
      <c r="C19" s="1" t="s">
        <v>32967</v>
      </c>
      <c r="D19" t="s">
        <v>6</v>
      </c>
    </row>
    <row r="20" spans="1:4" x14ac:dyDescent="0.15">
      <c r="A20" t="s">
        <v>22423</v>
      </c>
      <c r="B20" s="1" t="s">
        <v>32968</v>
      </c>
      <c r="C20" s="1" t="s">
        <v>32969</v>
      </c>
      <c r="D20" t="s">
        <v>6</v>
      </c>
    </row>
    <row r="21" spans="1:4" x14ac:dyDescent="0.15">
      <c r="A21" t="s">
        <v>32970</v>
      </c>
      <c r="B21" s="1" t="s">
        <v>32971</v>
      </c>
      <c r="C21" s="1" t="s">
        <v>32972</v>
      </c>
      <c r="D21" t="s">
        <v>6</v>
      </c>
    </row>
    <row r="22" spans="1:4" x14ac:dyDescent="0.15">
      <c r="A22" t="s">
        <v>32973</v>
      </c>
      <c r="B22" s="1" t="s">
        <v>32974</v>
      </c>
      <c r="C22" s="1" t="s">
        <v>32975</v>
      </c>
      <c r="D22" t="s">
        <v>6</v>
      </c>
    </row>
    <row r="23" spans="1:4" x14ac:dyDescent="0.15">
      <c r="A23" t="s">
        <v>29127</v>
      </c>
      <c r="B23" s="1" t="s">
        <v>32976</v>
      </c>
      <c r="C23" s="1" t="s">
        <v>32977</v>
      </c>
      <c r="D23" t="s">
        <v>6</v>
      </c>
    </row>
    <row r="24" spans="1:4" x14ac:dyDescent="0.15">
      <c r="A24" t="s">
        <v>32978</v>
      </c>
      <c r="B24" s="1" t="s">
        <v>32979</v>
      </c>
      <c r="C24" s="1" t="s">
        <v>32980</v>
      </c>
      <c r="D24" t="s">
        <v>6</v>
      </c>
    </row>
    <row r="25" spans="1:4" x14ac:dyDescent="0.15">
      <c r="A25" t="s">
        <v>18710</v>
      </c>
      <c r="B25" s="1" t="s">
        <v>32981</v>
      </c>
      <c r="C25" s="1" t="s">
        <v>32982</v>
      </c>
      <c r="D25" t="s">
        <v>6</v>
      </c>
    </row>
    <row r="26" spans="1:4" x14ac:dyDescent="0.15">
      <c r="A26" t="s">
        <v>32983</v>
      </c>
      <c r="B26" s="1" t="s">
        <v>32984</v>
      </c>
      <c r="C26" s="1" t="s">
        <v>32985</v>
      </c>
      <c r="D26" t="s">
        <v>6</v>
      </c>
    </row>
    <row r="27" spans="1:4" x14ac:dyDescent="0.15">
      <c r="A27" t="s">
        <v>32986</v>
      </c>
      <c r="B27" s="1" t="s">
        <v>32987</v>
      </c>
      <c r="C27" s="1" t="s">
        <v>32988</v>
      </c>
      <c r="D27" t="s">
        <v>6</v>
      </c>
    </row>
    <row r="28" spans="1:4" x14ac:dyDescent="0.15">
      <c r="A28" t="s">
        <v>29659</v>
      </c>
      <c r="B28" s="1" t="s">
        <v>32989</v>
      </c>
      <c r="C28" s="1" t="s">
        <v>32990</v>
      </c>
      <c r="D28" t="s">
        <v>6</v>
      </c>
    </row>
    <row r="29" spans="1:4" x14ac:dyDescent="0.15">
      <c r="A29" t="s">
        <v>26249</v>
      </c>
      <c r="B29" s="1" t="s">
        <v>32991</v>
      </c>
      <c r="C29" s="1" t="s">
        <v>32992</v>
      </c>
      <c r="D29" t="s">
        <v>6</v>
      </c>
    </row>
    <row r="30" spans="1:4" x14ac:dyDescent="0.15">
      <c r="A30" t="s">
        <v>32993</v>
      </c>
      <c r="B30" s="1" t="s">
        <v>32994</v>
      </c>
      <c r="C30" s="1" t="s">
        <v>32995</v>
      </c>
      <c r="D30" t="s">
        <v>6</v>
      </c>
    </row>
    <row r="31" spans="1:4" x14ac:dyDescent="0.15">
      <c r="A31" t="s">
        <v>32996</v>
      </c>
      <c r="B31" s="1" t="s">
        <v>32997</v>
      </c>
      <c r="C31" s="1" t="s">
        <v>32998</v>
      </c>
      <c r="D31" t="s">
        <v>6</v>
      </c>
    </row>
    <row r="32" spans="1:4" x14ac:dyDescent="0.15">
      <c r="A32" t="s">
        <v>32999</v>
      </c>
      <c r="B32" s="1" t="s">
        <v>33000</v>
      </c>
      <c r="C32" s="1" t="s">
        <v>33001</v>
      </c>
      <c r="D32" t="s">
        <v>6</v>
      </c>
    </row>
    <row r="33" spans="1:4" x14ac:dyDescent="0.15">
      <c r="A33" t="s">
        <v>18449</v>
      </c>
      <c r="B33" s="1" t="s">
        <v>33002</v>
      </c>
      <c r="C33" s="1" t="s">
        <v>33003</v>
      </c>
      <c r="D33" t="s">
        <v>6</v>
      </c>
    </row>
    <row r="34" spans="1:4" x14ac:dyDescent="0.15">
      <c r="A34" t="s">
        <v>4932</v>
      </c>
      <c r="B34" s="1" t="s">
        <v>33004</v>
      </c>
      <c r="C34" s="1" t="s">
        <v>33005</v>
      </c>
      <c r="D34" t="s">
        <v>6</v>
      </c>
    </row>
    <row r="35" spans="1:4" x14ac:dyDescent="0.15">
      <c r="A35" t="s">
        <v>33006</v>
      </c>
      <c r="B35" s="1" t="s">
        <v>33007</v>
      </c>
      <c r="C35" s="1" t="s">
        <v>33008</v>
      </c>
      <c r="D35" t="s">
        <v>6</v>
      </c>
    </row>
    <row r="36" spans="1:4" x14ac:dyDescent="0.15">
      <c r="A36" t="s">
        <v>33009</v>
      </c>
      <c r="B36" s="1" t="s">
        <v>33010</v>
      </c>
      <c r="C36" s="1" t="s">
        <v>33011</v>
      </c>
      <c r="D36" t="s">
        <v>6</v>
      </c>
    </row>
    <row r="37" spans="1:4" x14ac:dyDescent="0.15">
      <c r="A37" t="s">
        <v>33012</v>
      </c>
      <c r="B37" s="1" t="s">
        <v>33013</v>
      </c>
      <c r="C37" s="1" t="s">
        <v>33014</v>
      </c>
      <c r="D37" t="s">
        <v>6</v>
      </c>
    </row>
    <row r="38" spans="1:4" x14ac:dyDescent="0.15">
      <c r="A38" t="s">
        <v>28801</v>
      </c>
      <c r="B38" s="1" t="s">
        <v>33015</v>
      </c>
      <c r="C38" s="1" t="s">
        <v>33016</v>
      </c>
      <c r="D38" t="s">
        <v>6</v>
      </c>
    </row>
    <row r="39" spans="1:4" x14ac:dyDescent="0.15">
      <c r="A39" t="s">
        <v>18383</v>
      </c>
      <c r="B39" s="1" t="s">
        <v>33017</v>
      </c>
      <c r="C39" s="1" t="s">
        <v>33018</v>
      </c>
      <c r="D39" t="s">
        <v>6</v>
      </c>
    </row>
    <row r="40" spans="1:4" x14ac:dyDescent="0.15">
      <c r="A40" t="s">
        <v>485</v>
      </c>
      <c r="B40" s="1" t="s">
        <v>33019</v>
      </c>
      <c r="C40" s="1" t="s">
        <v>33020</v>
      </c>
      <c r="D40" t="s">
        <v>6</v>
      </c>
    </row>
    <row r="41" spans="1:4" x14ac:dyDescent="0.15">
      <c r="A41" t="s">
        <v>18295</v>
      </c>
      <c r="B41" s="1" t="s">
        <v>33021</v>
      </c>
      <c r="C41" s="1" t="s">
        <v>33022</v>
      </c>
      <c r="D41" t="s">
        <v>6</v>
      </c>
    </row>
    <row r="42" spans="1:4" x14ac:dyDescent="0.15">
      <c r="A42" t="s">
        <v>33023</v>
      </c>
      <c r="B42" s="1" t="s">
        <v>33024</v>
      </c>
      <c r="C42" s="1" t="s">
        <v>33025</v>
      </c>
      <c r="D42" t="s">
        <v>6</v>
      </c>
    </row>
    <row r="43" spans="1:4" x14ac:dyDescent="0.15">
      <c r="A43" t="s">
        <v>11287</v>
      </c>
      <c r="B43" s="1" t="s">
        <v>33026</v>
      </c>
      <c r="C43" s="1" t="s">
        <v>33027</v>
      </c>
      <c r="D43" t="s">
        <v>6</v>
      </c>
    </row>
    <row r="44" spans="1:4" x14ac:dyDescent="0.15">
      <c r="A44" t="s">
        <v>33028</v>
      </c>
      <c r="B44" s="1" t="s">
        <v>33029</v>
      </c>
      <c r="C44" s="1" t="s">
        <v>33030</v>
      </c>
      <c r="D44" t="s">
        <v>6</v>
      </c>
    </row>
    <row r="45" spans="1:4" x14ac:dyDescent="0.15">
      <c r="A45" t="s">
        <v>29678</v>
      </c>
      <c r="B45" s="1" t="s">
        <v>33031</v>
      </c>
      <c r="C45" s="1" t="s">
        <v>33032</v>
      </c>
      <c r="D45" t="s">
        <v>6</v>
      </c>
    </row>
    <row r="46" spans="1:4" x14ac:dyDescent="0.15">
      <c r="A46" t="s">
        <v>33033</v>
      </c>
      <c r="B46" s="1" t="s">
        <v>33034</v>
      </c>
      <c r="C46" s="1" t="s">
        <v>33035</v>
      </c>
      <c r="D46" t="s">
        <v>6</v>
      </c>
    </row>
    <row r="47" spans="1:4" x14ac:dyDescent="0.15">
      <c r="A47" t="s">
        <v>22575</v>
      </c>
      <c r="B47" s="1" t="s">
        <v>33036</v>
      </c>
      <c r="C47" s="1" t="s">
        <v>33037</v>
      </c>
      <c r="D47" t="s">
        <v>6</v>
      </c>
    </row>
    <row r="48" spans="1:4" x14ac:dyDescent="0.15">
      <c r="A48" t="s">
        <v>23823</v>
      </c>
      <c r="B48" s="1" t="s">
        <v>33038</v>
      </c>
      <c r="C48" s="1" t="s">
        <v>33039</v>
      </c>
      <c r="D48" t="s">
        <v>6</v>
      </c>
    </row>
    <row r="49" spans="1:4" x14ac:dyDescent="0.15">
      <c r="A49" t="s">
        <v>33040</v>
      </c>
      <c r="B49" s="1" t="s">
        <v>33041</v>
      </c>
      <c r="C49" s="1" t="s">
        <v>33042</v>
      </c>
      <c r="D49" t="s">
        <v>6</v>
      </c>
    </row>
    <row r="50" spans="1:4" x14ac:dyDescent="0.15">
      <c r="A50" t="s">
        <v>33043</v>
      </c>
      <c r="B50" s="1" t="s">
        <v>33044</v>
      </c>
      <c r="C50" s="1" t="s">
        <v>33045</v>
      </c>
      <c r="D50" t="s">
        <v>6</v>
      </c>
    </row>
    <row r="51" spans="1:4" x14ac:dyDescent="0.15">
      <c r="A51" t="s">
        <v>33046</v>
      </c>
      <c r="B51" s="1" t="s">
        <v>33047</v>
      </c>
      <c r="C51" s="1" t="s">
        <v>33048</v>
      </c>
      <c r="D51" t="s">
        <v>6</v>
      </c>
    </row>
    <row r="52" spans="1:4" x14ac:dyDescent="0.15">
      <c r="A52" t="s">
        <v>33049</v>
      </c>
      <c r="B52" s="1" t="s">
        <v>33050</v>
      </c>
      <c r="C52" s="1" t="s">
        <v>33051</v>
      </c>
      <c r="D52" t="s">
        <v>6</v>
      </c>
    </row>
    <row r="53" spans="1:4" x14ac:dyDescent="0.15">
      <c r="A53" t="s">
        <v>33052</v>
      </c>
      <c r="B53" s="1" t="s">
        <v>33053</v>
      </c>
      <c r="C53" s="1" t="s">
        <v>33054</v>
      </c>
      <c r="D53" t="s">
        <v>6</v>
      </c>
    </row>
    <row r="54" spans="1:4" x14ac:dyDescent="0.15">
      <c r="A54" t="s">
        <v>33055</v>
      </c>
      <c r="B54" s="1" t="s">
        <v>33056</v>
      </c>
      <c r="C54" s="1" t="s">
        <v>33057</v>
      </c>
      <c r="D54" t="s">
        <v>6</v>
      </c>
    </row>
    <row r="55" spans="1:4" x14ac:dyDescent="0.15">
      <c r="A55" t="s">
        <v>33058</v>
      </c>
      <c r="B55" s="1" t="s">
        <v>33059</v>
      </c>
      <c r="C55" s="1" t="s">
        <v>33060</v>
      </c>
      <c r="D55" t="s">
        <v>6</v>
      </c>
    </row>
    <row r="56" spans="1:4" x14ac:dyDescent="0.15">
      <c r="A56" t="s">
        <v>33061</v>
      </c>
      <c r="B56" s="1" t="s">
        <v>33062</v>
      </c>
      <c r="C56" s="1" t="s">
        <v>33063</v>
      </c>
      <c r="D56" t="s">
        <v>6</v>
      </c>
    </row>
    <row r="57" spans="1:4" x14ac:dyDescent="0.15">
      <c r="A57" t="s">
        <v>33064</v>
      </c>
      <c r="B57" s="1" t="s">
        <v>33065</v>
      </c>
      <c r="C57" s="1" t="s">
        <v>33066</v>
      </c>
      <c r="D57" t="s">
        <v>6</v>
      </c>
    </row>
    <row r="58" spans="1:4" x14ac:dyDescent="0.15">
      <c r="A58" t="s">
        <v>25871</v>
      </c>
      <c r="B58" s="1" t="s">
        <v>33067</v>
      </c>
      <c r="C58" s="1" t="s">
        <v>33068</v>
      </c>
      <c r="D58" t="s">
        <v>6</v>
      </c>
    </row>
    <row r="59" spans="1:4" x14ac:dyDescent="0.15">
      <c r="A59" t="s">
        <v>32253</v>
      </c>
      <c r="B59" s="1" t="s">
        <v>33069</v>
      </c>
      <c r="C59" s="1" t="s">
        <v>33070</v>
      </c>
      <c r="D59" t="s">
        <v>6</v>
      </c>
    </row>
    <row r="60" spans="1:4" x14ac:dyDescent="0.15">
      <c r="A60" t="s">
        <v>33071</v>
      </c>
      <c r="B60" s="1" t="s">
        <v>33072</v>
      </c>
      <c r="C60" s="1" t="s">
        <v>33073</v>
      </c>
      <c r="D60" t="s">
        <v>6</v>
      </c>
    </row>
    <row r="61" spans="1:4" x14ac:dyDescent="0.15">
      <c r="A61" t="s">
        <v>33074</v>
      </c>
      <c r="B61" s="1" t="s">
        <v>33075</v>
      </c>
      <c r="C61" s="1" t="s">
        <v>33076</v>
      </c>
      <c r="D61" t="s">
        <v>6</v>
      </c>
    </row>
    <row r="62" spans="1:4" x14ac:dyDescent="0.15">
      <c r="A62" t="s">
        <v>33077</v>
      </c>
      <c r="B62" s="1" t="s">
        <v>33078</v>
      </c>
      <c r="C62" s="1" t="s">
        <v>33079</v>
      </c>
      <c r="D62" t="s">
        <v>6</v>
      </c>
    </row>
    <row r="63" spans="1:4" x14ac:dyDescent="0.15">
      <c r="A63" t="s">
        <v>25813</v>
      </c>
      <c r="B63" s="1" t="s">
        <v>33080</v>
      </c>
      <c r="C63" s="1" t="s">
        <v>33081</v>
      </c>
      <c r="D63" t="s">
        <v>6</v>
      </c>
    </row>
    <row r="64" spans="1:4" x14ac:dyDescent="0.15">
      <c r="A64" t="s">
        <v>33082</v>
      </c>
      <c r="B64" s="1" t="s">
        <v>33083</v>
      </c>
      <c r="C64" s="1" t="s">
        <v>33084</v>
      </c>
      <c r="D64" t="s">
        <v>6</v>
      </c>
    </row>
    <row r="65" spans="1:4" x14ac:dyDescent="0.15">
      <c r="A65" t="s">
        <v>33085</v>
      </c>
      <c r="B65" s="1" t="s">
        <v>33086</v>
      </c>
      <c r="C65" s="1" t="s">
        <v>33087</v>
      </c>
      <c r="D65" t="s">
        <v>6</v>
      </c>
    </row>
    <row r="66" spans="1:4" x14ac:dyDescent="0.15">
      <c r="A66" t="s">
        <v>33088</v>
      </c>
      <c r="B66" s="1" t="s">
        <v>33089</v>
      </c>
      <c r="C66" s="1" t="s">
        <v>33090</v>
      </c>
      <c r="D66" t="s">
        <v>6</v>
      </c>
    </row>
    <row r="67" spans="1:4" x14ac:dyDescent="0.15">
      <c r="A67" t="s">
        <v>33091</v>
      </c>
      <c r="B67" s="1" t="s">
        <v>33092</v>
      </c>
      <c r="C67" s="1" t="s">
        <v>33093</v>
      </c>
      <c r="D67" t="s">
        <v>6</v>
      </c>
    </row>
    <row r="68" spans="1:4" x14ac:dyDescent="0.15">
      <c r="A68" t="s">
        <v>33094</v>
      </c>
      <c r="B68" s="1" t="s">
        <v>33095</v>
      </c>
      <c r="C68" s="1" t="s">
        <v>33096</v>
      </c>
      <c r="D68" t="s">
        <v>6</v>
      </c>
    </row>
    <row r="69" spans="1:4" x14ac:dyDescent="0.15">
      <c r="A69" t="s">
        <v>33097</v>
      </c>
      <c r="B69" s="1" t="s">
        <v>33098</v>
      </c>
      <c r="C69" s="1" t="s">
        <v>33099</v>
      </c>
      <c r="D69" t="s">
        <v>6</v>
      </c>
    </row>
    <row r="70" spans="1:4" x14ac:dyDescent="0.15">
      <c r="A70" t="s">
        <v>18604</v>
      </c>
      <c r="B70" s="1" t="s">
        <v>33100</v>
      </c>
      <c r="C70" s="1" t="s">
        <v>33101</v>
      </c>
      <c r="D70" t="s">
        <v>6</v>
      </c>
    </row>
    <row r="71" spans="1:4" x14ac:dyDescent="0.15">
      <c r="A71" t="s">
        <v>22340</v>
      </c>
      <c r="B71" s="1" t="s">
        <v>33102</v>
      </c>
      <c r="C71" s="1" t="s">
        <v>33103</v>
      </c>
      <c r="D71" t="s">
        <v>6</v>
      </c>
    </row>
    <row r="72" spans="1:4" x14ac:dyDescent="0.15">
      <c r="A72" t="s">
        <v>33104</v>
      </c>
      <c r="B72" s="1" t="s">
        <v>33105</v>
      </c>
      <c r="C72" s="1" t="s">
        <v>33106</v>
      </c>
      <c r="D72" t="s">
        <v>6</v>
      </c>
    </row>
    <row r="73" spans="1:4" x14ac:dyDescent="0.15">
      <c r="A73" t="s">
        <v>33107</v>
      </c>
      <c r="B73" s="1" t="s">
        <v>33108</v>
      </c>
      <c r="C73" s="1" t="s">
        <v>33109</v>
      </c>
      <c r="D73" t="s">
        <v>6</v>
      </c>
    </row>
    <row r="74" spans="1:4" x14ac:dyDescent="0.15">
      <c r="A74" t="s">
        <v>22512</v>
      </c>
      <c r="B74" s="1" t="s">
        <v>33110</v>
      </c>
      <c r="C74" s="1" t="s">
        <v>33111</v>
      </c>
      <c r="D74" t="s">
        <v>6</v>
      </c>
    </row>
    <row r="75" spans="1:4" x14ac:dyDescent="0.15">
      <c r="A75" t="s">
        <v>33112</v>
      </c>
      <c r="B75" s="1" t="s">
        <v>33113</v>
      </c>
      <c r="C75" s="1" t="s">
        <v>33114</v>
      </c>
      <c r="D75" t="s">
        <v>6</v>
      </c>
    </row>
    <row r="76" spans="1:4" x14ac:dyDescent="0.15">
      <c r="A76" t="s">
        <v>32905</v>
      </c>
      <c r="B76" s="1" t="s">
        <v>33115</v>
      </c>
      <c r="C76" s="1" t="s">
        <v>33116</v>
      </c>
      <c r="D76" t="s">
        <v>6</v>
      </c>
    </row>
    <row r="77" spans="1:4" x14ac:dyDescent="0.15">
      <c r="A77" t="s">
        <v>23689</v>
      </c>
      <c r="B77" s="1" t="s">
        <v>33117</v>
      </c>
      <c r="C77" s="1" t="s">
        <v>33118</v>
      </c>
      <c r="D77" t="s">
        <v>6</v>
      </c>
    </row>
    <row r="78" spans="1:4" x14ac:dyDescent="0.15">
      <c r="A78" t="s">
        <v>33119</v>
      </c>
      <c r="B78" s="1" t="s">
        <v>33120</v>
      </c>
      <c r="C78" s="1" t="s">
        <v>33121</v>
      </c>
      <c r="D78" t="s">
        <v>6</v>
      </c>
    </row>
    <row r="79" spans="1:4" x14ac:dyDescent="0.15">
      <c r="A79" t="s">
        <v>9976</v>
      </c>
      <c r="B79" s="1" t="s">
        <v>33122</v>
      </c>
      <c r="C79" s="1" t="s">
        <v>33123</v>
      </c>
      <c r="D79" t="s">
        <v>6</v>
      </c>
    </row>
    <row r="80" spans="1:4" x14ac:dyDescent="0.15">
      <c r="A80" t="s">
        <v>33124</v>
      </c>
      <c r="B80" s="1" t="s">
        <v>33125</v>
      </c>
      <c r="C80" s="1" t="s">
        <v>33126</v>
      </c>
      <c r="D80" t="s">
        <v>6</v>
      </c>
    </row>
    <row r="81" spans="1:4" x14ac:dyDescent="0.15">
      <c r="A81" t="s">
        <v>26084</v>
      </c>
      <c r="B81" s="1" t="s">
        <v>33127</v>
      </c>
      <c r="C81" s="1" t="s">
        <v>33128</v>
      </c>
      <c r="D81" t="s">
        <v>6</v>
      </c>
    </row>
    <row r="82" spans="1:4" x14ac:dyDescent="0.15">
      <c r="A82" t="s">
        <v>18202</v>
      </c>
      <c r="B82" s="1" t="s">
        <v>33129</v>
      </c>
      <c r="C82" s="1" t="s">
        <v>33130</v>
      </c>
      <c r="D82" t="s">
        <v>6</v>
      </c>
    </row>
    <row r="83" spans="1:4" x14ac:dyDescent="0.15">
      <c r="A83" t="s">
        <v>18316</v>
      </c>
      <c r="B83" s="1" t="s">
        <v>33131</v>
      </c>
      <c r="C83" s="1" t="s">
        <v>33132</v>
      </c>
      <c r="D83" t="s">
        <v>6</v>
      </c>
    </row>
    <row r="84" spans="1:4" x14ac:dyDescent="0.15">
      <c r="A84" t="s">
        <v>33133</v>
      </c>
      <c r="B84" s="1" t="s">
        <v>33134</v>
      </c>
      <c r="C84" s="1" t="s">
        <v>33135</v>
      </c>
      <c r="D84" t="s">
        <v>6</v>
      </c>
    </row>
    <row r="85" spans="1:4" x14ac:dyDescent="0.15">
      <c r="A85" t="s">
        <v>33136</v>
      </c>
      <c r="B85" s="1" t="s">
        <v>33137</v>
      </c>
      <c r="C85" s="1" t="s">
        <v>33138</v>
      </c>
      <c r="D85" t="s">
        <v>6</v>
      </c>
    </row>
    <row r="86" spans="1:4" x14ac:dyDescent="0.15">
      <c r="A86" t="s">
        <v>16223</v>
      </c>
      <c r="B86" s="1" t="s">
        <v>33139</v>
      </c>
      <c r="C86" s="1" t="s">
        <v>33140</v>
      </c>
      <c r="D86" t="s">
        <v>6</v>
      </c>
    </row>
    <row r="87" spans="1:4" x14ac:dyDescent="0.15">
      <c r="A87" t="s">
        <v>33141</v>
      </c>
      <c r="B87" s="1" t="s">
        <v>33142</v>
      </c>
      <c r="C87" s="1" t="s">
        <v>33143</v>
      </c>
      <c r="D87" t="s">
        <v>6</v>
      </c>
    </row>
    <row r="88" spans="1:4" x14ac:dyDescent="0.15">
      <c r="A88" t="s">
        <v>33144</v>
      </c>
      <c r="B88" s="1" t="s">
        <v>33145</v>
      </c>
      <c r="C88" s="1" t="s">
        <v>33146</v>
      </c>
      <c r="D88" t="s">
        <v>6</v>
      </c>
    </row>
    <row r="89" spans="1:4" x14ac:dyDescent="0.15">
      <c r="A89" t="s">
        <v>23677</v>
      </c>
      <c r="B89" s="1" t="s">
        <v>33147</v>
      </c>
      <c r="C89" s="1" t="s">
        <v>33148</v>
      </c>
      <c r="D89" t="s">
        <v>6</v>
      </c>
    </row>
    <row r="90" spans="1:4" x14ac:dyDescent="0.15">
      <c r="A90" t="s">
        <v>18468</v>
      </c>
      <c r="B90" s="1" t="s">
        <v>33149</v>
      </c>
      <c r="C90" s="1" t="s">
        <v>33150</v>
      </c>
      <c r="D90" t="s">
        <v>6</v>
      </c>
    </row>
    <row r="91" spans="1:4" x14ac:dyDescent="0.15">
      <c r="A91" t="s">
        <v>33151</v>
      </c>
      <c r="B91" s="1" t="s">
        <v>33152</v>
      </c>
      <c r="C91" s="1" t="s">
        <v>33153</v>
      </c>
      <c r="D91" t="s">
        <v>6</v>
      </c>
    </row>
    <row r="92" spans="1:4" x14ac:dyDescent="0.15">
      <c r="A92" t="s">
        <v>33154</v>
      </c>
      <c r="B92" s="1" t="s">
        <v>33155</v>
      </c>
      <c r="C92" s="1" t="s">
        <v>33156</v>
      </c>
      <c r="D92" t="s">
        <v>6</v>
      </c>
    </row>
    <row r="93" spans="1:4" x14ac:dyDescent="0.15">
      <c r="A93" t="s">
        <v>10749</v>
      </c>
      <c r="B93" s="1" t="s">
        <v>33157</v>
      </c>
      <c r="C93" s="1" t="s">
        <v>33158</v>
      </c>
      <c r="D93" t="s">
        <v>6</v>
      </c>
    </row>
    <row r="94" spans="1:4" x14ac:dyDescent="0.15">
      <c r="A94" t="s">
        <v>29689</v>
      </c>
      <c r="B94" s="1" t="s">
        <v>33159</v>
      </c>
      <c r="C94" s="1" t="s">
        <v>33160</v>
      </c>
      <c r="D94" t="s">
        <v>6</v>
      </c>
    </row>
    <row r="95" spans="1:4" x14ac:dyDescent="0.15">
      <c r="A95" t="s">
        <v>10712</v>
      </c>
      <c r="B95" s="1" t="s">
        <v>33161</v>
      </c>
      <c r="C95" s="1" t="s">
        <v>33162</v>
      </c>
      <c r="D95" t="s">
        <v>6</v>
      </c>
    </row>
    <row r="96" spans="1:4" x14ac:dyDescent="0.15">
      <c r="A96" t="s">
        <v>33163</v>
      </c>
      <c r="B96" s="1" t="s">
        <v>33164</v>
      </c>
      <c r="C96" s="1" t="s">
        <v>33165</v>
      </c>
      <c r="D96" t="s">
        <v>6</v>
      </c>
    </row>
    <row r="97" spans="1:4" x14ac:dyDescent="0.15">
      <c r="A97" t="s">
        <v>33166</v>
      </c>
      <c r="B97" s="1" t="s">
        <v>33167</v>
      </c>
      <c r="C97" s="1" t="s">
        <v>33168</v>
      </c>
      <c r="D97" t="s">
        <v>6</v>
      </c>
    </row>
    <row r="98" spans="1:4" x14ac:dyDescent="0.15">
      <c r="A98" t="s">
        <v>25967</v>
      </c>
      <c r="B98" s="1" t="s">
        <v>33169</v>
      </c>
      <c r="C98" s="1" t="s">
        <v>33170</v>
      </c>
      <c r="D98" t="s">
        <v>6</v>
      </c>
    </row>
    <row r="99" spans="1:4" x14ac:dyDescent="0.15">
      <c r="A99" t="s">
        <v>33171</v>
      </c>
      <c r="B99" s="1" t="s">
        <v>33172</v>
      </c>
      <c r="C99" s="1" t="s">
        <v>33173</v>
      </c>
      <c r="D99" t="s">
        <v>6</v>
      </c>
    </row>
    <row r="100" spans="1:4" x14ac:dyDescent="0.15">
      <c r="A100" t="s">
        <v>33174</v>
      </c>
      <c r="B100" s="1" t="s">
        <v>33175</v>
      </c>
      <c r="C100" s="1" t="s">
        <v>33176</v>
      </c>
      <c r="D100" t="s">
        <v>6</v>
      </c>
    </row>
    <row r="101" spans="1:4" x14ac:dyDescent="0.15">
      <c r="A101" t="s">
        <v>24270</v>
      </c>
      <c r="B101" s="1" t="s">
        <v>33177</v>
      </c>
      <c r="C101" s="1" t="s">
        <v>33178</v>
      </c>
      <c r="D101" t="s">
        <v>6</v>
      </c>
    </row>
    <row r="102" spans="1:4" x14ac:dyDescent="0.15">
      <c r="A102" t="s">
        <v>33179</v>
      </c>
      <c r="B102" s="1" t="s">
        <v>33180</v>
      </c>
      <c r="C102" s="1" t="s">
        <v>33181</v>
      </c>
      <c r="D102" t="s">
        <v>6</v>
      </c>
    </row>
    <row r="103" spans="1:4" x14ac:dyDescent="0.15">
      <c r="A103" t="s">
        <v>25359</v>
      </c>
      <c r="B103" s="1" t="s">
        <v>33182</v>
      </c>
      <c r="C103" s="1" t="s">
        <v>33183</v>
      </c>
      <c r="D103" t="s">
        <v>6</v>
      </c>
    </row>
    <row r="104" spans="1:4" x14ac:dyDescent="0.15">
      <c r="A104" t="s">
        <v>33184</v>
      </c>
      <c r="B104" s="1" t="s">
        <v>33185</v>
      </c>
      <c r="C104" s="1" t="s">
        <v>33186</v>
      </c>
      <c r="D104" t="s">
        <v>6</v>
      </c>
    </row>
    <row r="105" spans="1:4" x14ac:dyDescent="0.15">
      <c r="A105" t="s">
        <v>33187</v>
      </c>
      <c r="B105" s="1" t="s">
        <v>33188</v>
      </c>
      <c r="C105" s="1" t="s">
        <v>33189</v>
      </c>
      <c r="D105" t="s">
        <v>6</v>
      </c>
    </row>
    <row r="106" spans="1:4" x14ac:dyDescent="0.15">
      <c r="A106" t="s">
        <v>33190</v>
      </c>
      <c r="B106" s="1" t="s">
        <v>33191</v>
      </c>
      <c r="C106" s="1" t="s">
        <v>33192</v>
      </c>
      <c r="D106" t="s">
        <v>6</v>
      </c>
    </row>
    <row r="107" spans="1:4" x14ac:dyDescent="0.15">
      <c r="A107" t="s">
        <v>12295</v>
      </c>
      <c r="B107" s="1" t="s">
        <v>33193</v>
      </c>
      <c r="C107" s="1" t="s">
        <v>33194</v>
      </c>
      <c r="D107" t="s">
        <v>6</v>
      </c>
    </row>
    <row r="108" spans="1:4" x14ac:dyDescent="0.15">
      <c r="A108" t="s">
        <v>33195</v>
      </c>
      <c r="B108" s="1" t="s">
        <v>33196</v>
      </c>
      <c r="C108" s="1" t="s">
        <v>33197</v>
      </c>
      <c r="D108" t="s">
        <v>6</v>
      </c>
    </row>
    <row r="109" spans="1:4" x14ac:dyDescent="0.15">
      <c r="A109" t="s">
        <v>33198</v>
      </c>
      <c r="B109" s="1" t="s">
        <v>33199</v>
      </c>
      <c r="C109" s="1" t="s">
        <v>33200</v>
      </c>
      <c r="D109" t="s">
        <v>6</v>
      </c>
    </row>
    <row r="110" spans="1:4" x14ac:dyDescent="0.15">
      <c r="A110" t="s">
        <v>33201</v>
      </c>
      <c r="B110" s="1" t="s">
        <v>33202</v>
      </c>
      <c r="C110" s="1" t="s">
        <v>33203</v>
      </c>
      <c r="D110" t="s">
        <v>6</v>
      </c>
    </row>
    <row r="111" spans="1:4" x14ac:dyDescent="0.15">
      <c r="A111" t="s">
        <v>33204</v>
      </c>
      <c r="B111" s="1" t="s">
        <v>33205</v>
      </c>
      <c r="C111" s="1" t="s">
        <v>33206</v>
      </c>
      <c r="D111" t="s">
        <v>6</v>
      </c>
    </row>
    <row r="112" spans="1:4" x14ac:dyDescent="0.15">
      <c r="A112" t="s">
        <v>23888</v>
      </c>
      <c r="B112" s="1" t="s">
        <v>33207</v>
      </c>
      <c r="C112" s="1" t="s">
        <v>33208</v>
      </c>
      <c r="D112" t="s">
        <v>6</v>
      </c>
    </row>
    <row r="113" spans="1:4" x14ac:dyDescent="0.15">
      <c r="A113" t="s">
        <v>31740</v>
      </c>
      <c r="B113" s="1" t="s">
        <v>33209</v>
      </c>
      <c r="C113" s="1" t="s">
        <v>33210</v>
      </c>
      <c r="D113" t="s">
        <v>6</v>
      </c>
    </row>
    <row r="114" spans="1:4" x14ac:dyDescent="0.15">
      <c r="A114" t="s">
        <v>23666</v>
      </c>
      <c r="B114" s="1" t="s">
        <v>33211</v>
      </c>
      <c r="C114" s="1" t="s">
        <v>33212</v>
      </c>
      <c r="D114" t="s">
        <v>6</v>
      </c>
    </row>
    <row r="115" spans="1:4" x14ac:dyDescent="0.15">
      <c r="A115" t="s">
        <v>22306</v>
      </c>
      <c r="B115" s="1" t="s">
        <v>33213</v>
      </c>
      <c r="C115" s="1" t="s">
        <v>33214</v>
      </c>
      <c r="D115" t="s">
        <v>6</v>
      </c>
    </row>
    <row r="116" spans="1:4" x14ac:dyDescent="0.15">
      <c r="A116" t="s">
        <v>557</v>
      </c>
      <c r="B116" s="1" t="s">
        <v>33215</v>
      </c>
      <c r="C116" s="1" t="s">
        <v>33216</v>
      </c>
      <c r="D116" t="s">
        <v>6</v>
      </c>
    </row>
    <row r="117" spans="1:4" x14ac:dyDescent="0.15">
      <c r="A117" t="s">
        <v>33217</v>
      </c>
      <c r="B117" s="1" t="s">
        <v>33218</v>
      </c>
      <c r="C117" s="1" t="s">
        <v>33219</v>
      </c>
      <c r="D117" t="s">
        <v>6</v>
      </c>
    </row>
    <row r="118" spans="1:4" x14ac:dyDescent="0.15">
      <c r="A118" t="s">
        <v>22445</v>
      </c>
      <c r="B118" s="1" t="s">
        <v>33220</v>
      </c>
      <c r="C118" s="1" t="s">
        <v>33221</v>
      </c>
      <c r="D118" t="s">
        <v>6</v>
      </c>
    </row>
    <row r="119" spans="1:4" x14ac:dyDescent="0.15">
      <c r="A119" t="s">
        <v>29049</v>
      </c>
      <c r="B119" s="1" t="s">
        <v>33222</v>
      </c>
      <c r="C119" s="1" t="s">
        <v>33223</v>
      </c>
      <c r="D119" t="s">
        <v>6</v>
      </c>
    </row>
    <row r="120" spans="1:4" x14ac:dyDescent="0.15">
      <c r="A120" t="s">
        <v>29064</v>
      </c>
      <c r="B120" s="1" t="s">
        <v>33224</v>
      </c>
      <c r="C120" s="1" t="s">
        <v>33225</v>
      </c>
      <c r="D120" t="s">
        <v>6</v>
      </c>
    </row>
    <row r="121" spans="1:4" x14ac:dyDescent="0.15">
      <c r="A121" t="s">
        <v>3812</v>
      </c>
      <c r="B121" s="1" t="s">
        <v>33226</v>
      </c>
      <c r="C121" s="1" t="s">
        <v>33227</v>
      </c>
      <c r="D121" t="s">
        <v>6</v>
      </c>
    </row>
    <row r="122" spans="1:4" x14ac:dyDescent="0.15">
      <c r="A122" t="s">
        <v>33228</v>
      </c>
      <c r="B122" s="1" t="s">
        <v>33229</v>
      </c>
      <c r="C122" s="1" t="s">
        <v>33230</v>
      </c>
      <c r="D122" t="s">
        <v>6</v>
      </c>
    </row>
    <row r="123" spans="1:4" x14ac:dyDescent="0.15">
      <c r="A123" t="s">
        <v>22504</v>
      </c>
      <c r="B123" s="1" t="s">
        <v>33231</v>
      </c>
      <c r="C123" s="1" t="s">
        <v>33232</v>
      </c>
      <c r="D123" t="s">
        <v>6</v>
      </c>
    </row>
    <row r="124" spans="1:4" x14ac:dyDescent="0.15">
      <c r="A124" t="s">
        <v>12714</v>
      </c>
      <c r="B124" s="1" t="s">
        <v>33233</v>
      </c>
      <c r="C124" s="1" t="s">
        <v>33234</v>
      </c>
      <c r="D124" t="s">
        <v>6</v>
      </c>
    </row>
    <row r="125" spans="1:4" x14ac:dyDescent="0.15">
      <c r="A125" t="s">
        <v>28786</v>
      </c>
      <c r="B125" s="1" t="s">
        <v>33235</v>
      </c>
      <c r="C125" s="1" t="s">
        <v>33236</v>
      </c>
      <c r="D125" t="s">
        <v>6</v>
      </c>
    </row>
    <row r="126" spans="1:4" x14ac:dyDescent="0.15">
      <c r="A126" t="s">
        <v>28951</v>
      </c>
      <c r="B126" s="1" t="s">
        <v>33237</v>
      </c>
      <c r="C126" s="1" t="s">
        <v>33238</v>
      </c>
      <c r="D126" t="s">
        <v>6</v>
      </c>
    </row>
    <row r="127" spans="1:4" x14ac:dyDescent="0.15">
      <c r="A127" t="s">
        <v>33239</v>
      </c>
      <c r="B127" s="1" t="s">
        <v>33240</v>
      </c>
      <c r="C127" s="1" t="s">
        <v>33241</v>
      </c>
      <c r="D127" t="s">
        <v>6</v>
      </c>
    </row>
    <row r="128" spans="1:4" x14ac:dyDescent="0.15">
      <c r="A128" t="s">
        <v>26319</v>
      </c>
      <c r="B128" s="1" t="s">
        <v>33242</v>
      </c>
      <c r="C128" s="1" t="s">
        <v>33243</v>
      </c>
      <c r="D128" t="s">
        <v>6</v>
      </c>
    </row>
    <row r="129" spans="1:4" x14ac:dyDescent="0.15">
      <c r="A129" t="s">
        <v>26589</v>
      </c>
      <c r="B129" s="1" t="s">
        <v>33244</v>
      </c>
      <c r="C129" s="1" t="s">
        <v>33245</v>
      </c>
      <c r="D129" t="s">
        <v>6</v>
      </c>
    </row>
    <row r="130" spans="1:4" x14ac:dyDescent="0.15">
      <c r="A130" t="s">
        <v>33246</v>
      </c>
      <c r="B130" s="1" t="s">
        <v>33247</v>
      </c>
      <c r="C130" s="1" t="s">
        <v>33248</v>
      </c>
      <c r="D130" t="s">
        <v>6</v>
      </c>
    </row>
    <row r="131" spans="1:4" x14ac:dyDescent="0.15">
      <c r="A131" t="s">
        <v>9173</v>
      </c>
      <c r="B131" s="1" t="s">
        <v>33249</v>
      </c>
      <c r="C131" s="1" t="s">
        <v>33250</v>
      </c>
      <c r="D131" t="s">
        <v>6</v>
      </c>
    </row>
    <row r="132" spans="1:4" x14ac:dyDescent="0.15">
      <c r="A132" t="s">
        <v>33251</v>
      </c>
      <c r="B132" s="1" t="s">
        <v>33252</v>
      </c>
      <c r="C132" s="1" t="s">
        <v>33253</v>
      </c>
      <c r="D132" t="s">
        <v>6</v>
      </c>
    </row>
    <row r="133" spans="1:4" x14ac:dyDescent="0.15">
      <c r="A133" t="s">
        <v>33254</v>
      </c>
      <c r="B133" s="1" t="s">
        <v>33255</v>
      </c>
      <c r="C133" s="1" t="s">
        <v>33256</v>
      </c>
      <c r="D133" t="s">
        <v>6</v>
      </c>
    </row>
    <row r="134" spans="1:4" x14ac:dyDescent="0.15">
      <c r="A134" t="s">
        <v>25077</v>
      </c>
      <c r="B134" s="1" t="s">
        <v>33257</v>
      </c>
      <c r="C134" s="1" t="s">
        <v>33258</v>
      </c>
      <c r="D134" t="s">
        <v>6</v>
      </c>
    </row>
    <row r="135" spans="1:4" x14ac:dyDescent="0.15">
      <c r="A135" t="s">
        <v>24257</v>
      </c>
      <c r="B135" s="1" t="s">
        <v>33259</v>
      </c>
      <c r="C135" s="1" t="s">
        <v>33260</v>
      </c>
      <c r="D135" t="s">
        <v>6</v>
      </c>
    </row>
    <row r="136" spans="1:4" x14ac:dyDescent="0.15">
      <c r="A136" t="s">
        <v>24093</v>
      </c>
      <c r="B136" s="1" t="s">
        <v>33261</v>
      </c>
      <c r="C136" s="1" t="s">
        <v>33262</v>
      </c>
      <c r="D136" t="s">
        <v>6</v>
      </c>
    </row>
    <row r="137" spans="1:4" x14ac:dyDescent="0.15">
      <c r="A137" t="s">
        <v>32352</v>
      </c>
      <c r="B137" s="1" t="s">
        <v>33263</v>
      </c>
      <c r="C137" s="1" t="s">
        <v>33264</v>
      </c>
      <c r="D137" t="s">
        <v>6</v>
      </c>
    </row>
    <row r="138" spans="1:4" x14ac:dyDescent="0.15">
      <c r="A138" t="s">
        <v>33265</v>
      </c>
      <c r="B138" s="1" t="s">
        <v>33266</v>
      </c>
      <c r="C138" s="1" t="s">
        <v>33267</v>
      </c>
      <c r="D138" t="s">
        <v>6</v>
      </c>
    </row>
    <row r="139" spans="1:4" x14ac:dyDescent="0.15">
      <c r="A139" t="s">
        <v>33268</v>
      </c>
      <c r="B139" s="1" t="s">
        <v>33269</v>
      </c>
      <c r="C139" s="1" t="s">
        <v>33270</v>
      </c>
      <c r="D139" t="s">
        <v>6</v>
      </c>
    </row>
    <row r="140" spans="1:4" x14ac:dyDescent="0.15">
      <c r="A140" t="s">
        <v>33271</v>
      </c>
      <c r="B140" s="1" t="s">
        <v>33272</v>
      </c>
      <c r="C140" s="1" t="s">
        <v>33273</v>
      </c>
      <c r="D140" t="s">
        <v>6</v>
      </c>
    </row>
    <row r="141" spans="1:4" x14ac:dyDescent="0.15">
      <c r="A141" t="s">
        <v>33274</v>
      </c>
      <c r="B141" s="1" t="s">
        <v>33275</v>
      </c>
      <c r="C141" s="1" t="s">
        <v>33276</v>
      </c>
      <c r="D141" t="s">
        <v>6</v>
      </c>
    </row>
    <row r="142" spans="1:4" x14ac:dyDescent="0.15">
      <c r="A142" t="s">
        <v>33277</v>
      </c>
      <c r="B142" s="1" t="s">
        <v>33278</v>
      </c>
      <c r="C142" s="1" t="s">
        <v>33279</v>
      </c>
      <c r="D142" t="s">
        <v>6</v>
      </c>
    </row>
    <row r="143" spans="1:4" x14ac:dyDescent="0.15">
      <c r="A143" t="s">
        <v>33280</v>
      </c>
      <c r="B143" s="1" t="s">
        <v>33281</v>
      </c>
      <c r="C143" s="1" t="s">
        <v>33282</v>
      </c>
      <c r="D143" t="s">
        <v>6</v>
      </c>
    </row>
    <row r="144" spans="1:4" x14ac:dyDescent="0.15">
      <c r="A144" t="s">
        <v>5046</v>
      </c>
      <c r="B144" s="1" t="s">
        <v>33283</v>
      </c>
      <c r="C144" s="1" t="s">
        <v>33284</v>
      </c>
      <c r="D144" t="s">
        <v>6</v>
      </c>
    </row>
    <row r="145" spans="1:4" x14ac:dyDescent="0.15">
      <c r="A145" t="s">
        <v>22382</v>
      </c>
      <c r="B145" s="1" t="s">
        <v>33285</v>
      </c>
      <c r="C145" s="1" t="s">
        <v>33286</v>
      </c>
      <c r="D145" t="s">
        <v>6</v>
      </c>
    </row>
    <row r="146" spans="1:4" x14ac:dyDescent="0.15">
      <c r="A146" t="s">
        <v>33287</v>
      </c>
      <c r="B146" s="1" t="s">
        <v>33288</v>
      </c>
      <c r="C146" s="1" t="s">
        <v>33289</v>
      </c>
      <c r="D146" t="s">
        <v>6</v>
      </c>
    </row>
    <row r="147" spans="1:4" x14ac:dyDescent="0.15">
      <c r="A147" t="s">
        <v>33290</v>
      </c>
      <c r="B147" s="1" t="s">
        <v>33291</v>
      </c>
      <c r="C147" s="1" t="s">
        <v>33292</v>
      </c>
      <c r="D147" t="s">
        <v>6</v>
      </c>
    </row>
    <row r="148" spans="1:4" x14ac:dyDescent="0.15">
      <c r="A148" t="s">
        <v>33293</v>
      </c>
      <c r="B148" s="1" t="s">
        <v>33294</v>
      </c>
      <c r="C148" s="1" t="s">
        <v>33295</v>
      </c>
      <c r="D148" t="s">
        <v>6</v>
      </c>
    </row>
    <row r="149" spans="1:4" x14ac:dyDescent="0.15">
      <c r="A149" t="s">
        <v>18380</v>
      </c>
      <c r="B149" s="1" t="s">
        <v>33296</v>
      </c>
      <c r="C149" s="1" t="s">
        <v>33297</v>
      </c>
      <c r="D149" t="s">
        <v>6</v>
      </c>
    </row>
    <row r="150" spans="1:4" x14ac:dyDescent="0.15">
      <c r="A150" t="s">
        <v>32811</v>
      </c>
      <c r="B150" s="1" t="s">
        <v>33298</v>
      </c>
      <c r="C150" s="1" t="s">
        <v>33299</v>
      </c>
      <c r="D150" t="s">
        <v>6</v>
      </c>
    </row>
    <row r="151" spans="1:4" x14ac:dyDescent="0.15">
      <c r="A151" t="s">
        <v>23957</v>
      </c>
      <c r="B151" s="1" t="s">
        <v>33300</v>
      </c>
      <c r="C151" s="1" t="s">
        <v>33301</v>
      </c>
      <c r="D151" t="s">
        <v>6</v>
      </c>
    </row>
    <row r="152" spans="1:4" x14ac:dyDescent="0.15">
      <c r="A152" t="s">
        <v>33302</v>
      </c>
      <c r="B152" s="1" t="s">
        <v>33303</v>
      </c>
      <c r="C152" s="1" t="s">
        <v>33304</v>
      </c>
      <c r="D152" t="s">
        <v>6</v>
      </c>
    </row>
    <row r="153" spans="1:4" x14ac:dyDescent="0.15">
      <c r="A153" t="s">
        <v>22556</v>
      </c>
      <c r="B153" s="1" t="s">
        <v>33305</v>
      </c>
      <c r="C153" s="1" t="s">
        <v>33306</v>
      </c>
      <c r="D153" t="s">
        <v>6</v>
      </c>
    </row>
    <row r="154" spans="1:4" x14ac:dyDescent="0.15">
      <c r="A154" t="s">
        <v>30138</v>
      </c>
      <c r="B154" s="1" t="s">
        <v>33307</v>
      </c>
      <c r="C154" s="1" t="s">
        <v>33308</v>
      </c>
      <c r="D154" t="s">
        <v>6</v>
      </c>
    </row>
    <row r="155" spans="1:4" x14ac:dyDescent="0.15">
      <c r="A155" t="s">
        <v>33309</v>
      </c>
      <c r="B155" s="1" t="s">
        <v>33310</v>
      </c>
      <c r="C155" s="1" t="s">
        <v>33311</v>
      </c>
      <c r="D155" t="s">
        <v>6</v>
      </c>
    </row>
    <row r="156" spans="1:4" x14ac:dyDescent="0.15">
      <c r="A156" t="s">
        <v>33312</v>
      </c>
      <c r="B156" s="1" t="s">
        <v>33313</v>
      </c>
      <c r="C156" s="1" t="s">
        <v>33314</v>
      </c>
      <c r="D156" t="s">
        <v>6</v>
      </c>
    </row>
    <row r="157" spans="1:4" x14ac:dyDescent="0.15">
      <c r="A157" t="s">
        <v>10130</v>
      </c>
      <c r="B157" s="1" t="s">
        <v>33315</v>
      </c>
      <c r="C157" s="1" t="s">
        <v>33316</v>
      </c>
      <c r="D157" t="s">
        <v>6</v>
      </c>
    </row>
    <row r="158" spans="1:4" x14ac:dyDescent="0.15">
      <c r="A158" t="s">
        <v>22558</v>
      </c>
      <c r="B158" s="1" t="s">
        <v>33317</v>
      </c>
      <c r="C158" s="1" t="s">
        <v>33318</v>
      </c>
      <c r="D158" t="s">
        <v>6</v>
      </c>
    </row>
    <row r="159" spans="1:4" x14ac:dyDescent="0.15">
      <c r="A159" t="s">
        <v>28049</v>
      </c>
      <c r="B159" s="1" t="s">
        <v>33319</v>
      </c>
      <c r="C159" s="1" t="s">
        <v>33320</v>
      </c>
      <c r="D159" t="s">
        <v>6</v>
      </c>
    </row>
    <row r="160" spans="1:4" x14ac:dyDescent="0.15">
      <c r="A160" t="s">
        <v>8248</v>
      </c>
      <c r="B160" s="1" t="s">
        <v>33321</v>
      </c>
      <c r="C160" s="1" t="s">
        <v>33322</v>
      </c>
      <c r="D160" t="s">
        <v>6</v>
      </c>
    </row>
    <row r="161" spans="1:4" x14ac:dyDescent="0.15">
      <c r="A161" t="s">
        <v>24139</v>
      </c>
      <c r="B161" s="1" t="s">
        <v>33323</v>
      </c>
      <c r="C161" s="1" t="s">
        <v>33324</v>
      </c>
      <c r="D161" t="s">
        <v>6</v>
      </c>
    </row>
    <row r="162" spans="1:4" x14ac:dyDescent="0.15">
      <c r="A162" t="s">
        <v>33325</v>
      </c>
      <c r="B162" s="1" t="s">
        <v>33326</v>
      </c>
      <c r="C162" s="1" t="s">
        <v>33327</v>
      </c>
      <c r="D162" t="s">
        <v>6</v>
      </c>
    </row>
    <row r="163" spans="1:4" x14ac:dyDescent="0.15">
      <c r="A163" t="s">
        <v>33328</v>
      </c>
      <c r="B163" s="1" t="s">
        <v>33329</v>
      </c>
      <c r="C163" s="1" t="s">
        <v>33330</v>
      </c>
      <c r="D163" t="s">
        <v>6</v>
      </c>
    </row>
    <row r="164" spans="1:4" x14ac:dyDescent="0.15">
      <c r="A164" t="s">
        <v>33331</v>
      </c>
      <c r="B164" s="1" t="s">
        <v>33332</v>
      </c>
      <c r="C164" s="1" t="s">
        <v>33333</v>
      </c>
      <c r="D164" t="s">
        <v>6</v>
      </c>
    </row>
    <row r="165" spans="1:4" x14ac:dyDescent="0.15">
      <c r="A165" t="s">
        <v>22471</v>
      </c>
      <c r="B165" s="1" t="s">
        <v>33334</v>
      </c>
      <c r="C165" s="1" t="s">
        <v>33335</v>
      </c>
      <c r="D165" t="s">
        <v>6</v>
      </c>
    </row>
    <row r="166" spans="1:4" x14ac:dyDescent="0.15">
      <c r="A166" t="s">
        <v>23724</v>
      </c>
      <c r="B166" s="1" t="s">
        <v>33336</v>
      </c>
      <c r="C166" s="1" t="s">
        <v>33337</v>
      </c>
      <c r="D166" t="s">
        <v>6</v>
      </c>
    </row>
    <row r="167" spans="1:4" x14ac:dyDescent="0.15">
      <c r="A167" t="s">
        <v>33338</v>
      </c>
      <c r="B167" s="1" t="s">
        <v>33336</v>
      </c>
      <c r="C167" s="1" t="s">
        <v>33337</v>
      </c>
      <c r="D167" t="s">
        <v>6</v>
      </c>
    </row>
    <row r="168" spans="1:4" x14ac:dyDescent="0.15">
      <c r="A168" t="s">
        <v>18337</v>
      </c>
      <c r="B168" s="1" t="s">
        <v>33339</v>
      </c>
      <c r="C168" s="1" t="s">
        <v>33340</v>
      </c>
      <c r="D168" t="s">
        <v>6</v>
      </c>
    </row>
    <row r="169" spans="1:4" x14ac:dyDescent="0.15">
      <c r="A169" t="s">
        <v>33341</v>
      </c>
      <c r="B169" s="1" t="s">
        <v>33342</v>
      </c>
      <c r="C169" s="1" t="s">
        <v>33343</v>
      </c>
      <c r="D169" t="s">
        <v>6</v>
      </c>
    </row>
    <row r="170" spans="1:4" x14ac:dyDescent="0.15">
      <c r="A170" t="s">
        <v>29275</v>
      </c>
      <c r="B170" s="1" t="s">
        <v>33344</v>
      </c>
      <c r="C170" s="1" t="s">
        <v>33345</v>
      </c>
      <c r="D170" t="s">
        <v>6</v>
      </c>
    </row>
    <row r="171" spans="1:4" x14ac:dyDescent="0.15">
      <c r="A171" t="s">
        <v>33346</v>
      </c>
      <c r="B171" s="1" t="s">
        <v>33347</v>
      </c>
      <c r="C171" s="1" t="s">
        <v>33348</v>
      </c>
      <c r="D171" t="s">
        <v>6</v>
      </c>
    </row>
    <row r="172" spans="1:4" x14ac:dyDescent="0.15">
      <c r="A172" t="s">
        <v>29893</v>
      </c>
      <c r="B172" s="1" t="s">
        <v>33349</v>
      </c>
      <c r="C172" s="1" t="s">
        <v>33350</v>
      </c>
      <c r="D172" t="s">
        <v>6</v>
      </c>
    </row>
    <row r="173" spans="1:4" x14ac:dyDescent="0.15">
      <c r="A173" t="s">
        <v>33351</v>
      </c>
      <c r="B173" s="1" t="s">
        <v>33352</v>
      </c>
      <c r="C173" s="1" t="s">
        <v>33353</v>
      </c>
      <c r="D173" t="s">
        <v>6</v>
      </c>
    </row>
    <row r="174" spans="1:4" x14ac:dyDescent="0.15">
      <c r="A174" t="s">
        <v>33354</v>
      </c>
      <c r="B174" s="1" t="s">
        <v>33355</v>
      </c>
      <c r="C174" s="1" t="s">
        <v>33356</v>
      </c>
      <c r="D174" t="s">
        <v>6</v>
      </c>
    </row>
    <row r="175" spans="1:4" x14ac:dyDescent="0.15">
      <c r="A175" t="s">
        <v>18351</v>
      </c>
      <c r="B175" s="1" t="s">
        <v>33357</v>
      </c>
      <c r="C175" s="1" t="s">
        <v>33358</v>
      </c>
      <c r="D175" t="s">
        <v>6</v>
      </c>
    </row>
    <row r="176" spans="1:4" x14ac:dyDescent="0.15">
      <c r="A176" t="s">
        <v>10320</v>
      </c>
      <c r="B176" s="1" t="s">
        <v>33359</v>
      </c>
      <c r="C176" s="1" t="s">
        <v>33360</v>
      </c>
      <c r="D176" t="s">
        <v>6</v>
      </c>
    </row>
    <row r="177" spans="1:4" x14ac:dyDescent="0.15">
      <c r="A177" t="s">
        <v>15472</v>
      </c>
      <c r="B177" s="1" t="s">
        <v>33361</v>
      </c>
      <c r="C177" s="1" t="s">
        <v>33362</v>
      </c>
      <c r="D177" t="s">
        <v>6</v>
      </c>
    </row>
    <row r="178" spans="1:4" x14ac:dyDescent="0.15">
      <c r="A178" t="s">
        <v>26568</v>
      </c>
      <c r="B178" s="1" t="s">
        <v>33363</v>
      </c>
      <c r="C178" s="1" t="s">
        <v>33364</v>
      </c>
      <c r="D178" t="s">
        <v>6</v>
      </c>
    </row>
    <row r="179" spans="1:4" x14ac:dyDescent="0.15">
      <c r="A179" t="s">
        <v>30800</v>
      </c>
      <c r="B179" s="1" t="s">
        <v>33365</v>
      </c>
      <c r="C179" s="1" t="s">
        <v>33366</v>
      </c>
      <c r="D179" t="s">
        <v>6</v>
      </c>
    </row>
    <row r="180" spans="1:4" x14ac:dyDescent="0.15">
      <c r="A180" t="s">
        <v>33367</v>
      </c>
      <c r="B180" s="1" t="s">
        <v>33368</v>
      </c>
      <c r="C180" s="1" t="s">
        <v>33369</v>
      </c>
      <c r="D180" t="s">
        <v>6</v>
      </c>
    </row>
    <row r="181" spans="1:4" x14ac:dyDescent="0.15">
      <c r="A181" t="s">
        <v>2378</v>
      </c>
      <c r="B181" s="1" t="s">
        <v>33370</v>
      </c>
      <c r="C181" s="1" t="s">
        <v>33371</v>
      </c>
      <c r="D181" t="s">
        <v>6</v>
      </c>
    </row>
    <row r="182" spans="1:4" x14ac:dyDescent="0.15">
      <c r="A182" t="s">
        <v>33372</v>
      </c>
      <c r="B182" s="1" t="s">
        <v>33373</v>
      </c>
      <c r="C182" s="1" t="s">
        <v>33374</v>
      </c>
      <c r="D182" t="s">
        <v>6</v>
      </c>
    </row>
    <row r="183" spans="1:4" x14ac:dyDescent="0.15">
      <c r="A183" t="s">
        <v>33375</v>
      </c>
      <c r="B183" s="1" t="s">
        <v>33376</v>
      </c>
      <c r="C183" s="1" t="s">
        <v>33377</v>
      </c>
      <c r="D183" t="s">
        <v>6</v>
      </c>
    </row>
    <row r="184" spans="1:4" x14ac:dyDescent="0.15">
      <c r="A184" t="s">
        <v>20729</v>
      </c>
      <c r="B184" s="1" t="s">
        <v>33378</v>
      </c>
      <c r="C184" s="1" t="s">
        <v>33379</v>
      </c>
      <c r="D184" t="s">
        <v>6</v>
      </c>
    </row>
    <row r="185" spans="1:4" x14ac:dyDescent="0.15">
      <c r="A185" t="s">
        <v>193</v>
      </c>
      <c r="B185" s="1" t="s">
        <v>33380</v>
      </c>
      <c r="C185" s="1" t="s">
        <v>33381</v>
      </c>
      <c r="D185" t="s">
        <v>6</v>
      </c>
    </row>
    <row r="186" spans="1:4" x14ac:dyDescent="0.15">
      <c r="A186" t="s">
        <v>33382</v>
      </c>
      <c r="B186" s="1" t="s">
        <v>33383</v>
      </c>
      <c r="C186" s="1" t="s">
        <v>33384</v>
      </c>
      <c r="D186" t="s">
        <v>6</v>
      </c>
    </row>
    <row r="187" spans="1:4" x14ac:dyDescent="0.15">
      <c r="A187" t="s">
        <v>33385</v>
      </c>
      <c r="B187" s="1" t="s">
        <v>33386</v>
      </c>
      <c r="C187" s="1" t="s">
        <v>33387</v>
      </c>
      <c r="D187" t="s">
        <v>6</v>
      </c>
    </row>
    <row r="188" spans="1:4" x14ac:dyDescent="0.15">
      <c r="A188" t="s">
        <v>33388</v>
      </c>
      <c r="B188" s="1" t="s">
        <v>33389</v>
      </c>
      <c r="C188" s="1" t="s">
        <v>33390</v>
      </c>
      <c r="D188" t="s">
        <v>6</v>
      </c>
    </row>
    <row r="189" spans="1:4" x14ac:dyDescent="0.15">
      <c r="A189" t="s">
        <v>24243</v>
      </c>
      <c r="B189" s="1" t="s">
        <v>33391</v>
      </c>
      <c r="C189" s="1" t="s">
        <v>33392</v>
      </c>
      <c r="D189" t="s">
        <v>6</v>
      </c>
    </row>
    <row r="190" spans="1:4" x14ac:dyDescent="0.15">
      <c r="A190" t="s">
        <v>1730</v>
      </c>
      <c r="B190" s="1" t="s">
        <v>33393</v>
      </c>
      <c r="C190" s="1" t="s">
        <v>33394</v>
      </c>
      <c r="D190" t="s">
        <v>6</v>
      </c>
    </row>
    <row r="191" spans="1:4" x14ac:dyDescent="0.15">
      <c r="A191" t="s">
        <v>22366</v>
      </c>
      <c r="B191" s="1" t="s">
        <v>33395</v>
      </c>
      <c r="C191" s="1" t="s">
        <v>33396</v>
      </c>
      <c r="D191" t="s">
        <v>6</v>
      </c>
    </row>
    <row r="192" spans="1:4" x14ac:dyDescent="0.15">
      <c r="A192" t="s">
        <v>4264</v>
      </c>
      <c r="B192" s="1" t="s">
        <v>33397</v>
      </c>
      <c r="C192" s="1" t="s">
        <v>33398</v>
      </c>
      <c r="D192" t="s">
        <v>6</v>
      </c>
    </row>
    <row r="193" spans="1:4" x14ac:dyDescent="0.15">
      <c r="A193" t="s">
        <v>30528</v>
      </c>
      <c r="B193" s="1" t="s">
        <v>33399</v>
      </c>
      <c r="C193" s="1" t="s">
        <v>33400</v>
      </c>
      <c r="D193" t="s">
        <v>6</v>
      </c>
    </row>
    <row r="194" spans="1:4" x14ac:dyDescent="0.15">
      <c r="A194" t="s">
        <v>25858</v>
      </c>
      <c r="B194" s="1" t="s">
        <v>33401</v>
      </c>
      <c r="C194" s="1" t="s">
        <v>33402</v>
      </c>
      <c r="D194" t="s">
        <v>6</v>
      </c>
    </row>
    <row r="195" spans="1:4" x14ac:dyDescent="0.15">
      <c r="A195" t="s">
        <v>33403</v>
      </c>
      <c r="B195" s="1" t="s">
        <v>33404</v>
      </c>
      <c r="C195" s="1" t="s">
        <v>33405</v>
      </c>
      <c r="D195" t="s">
        <v>6</v>
      </c>
    </row>
    <row r="196" spans="1:4" x14ac:dyDescent="0.15">
      <c r="A196" t="s">
        <v>23222</v>
      </c>
      <c r="B196" s="1" t="s">
        <v>33406</v>
      </c>
      <c r="C196" s="1" t="s">
        <v>33407</v>
      </c>
      <c r="D196" t="s">
        <v>6</v>
      </c>
    </row>
    <row r="197" spans="1:4" x14ac:dyDescent="0.15">
      <c r="A197" t="s">
        <v>33408</v>
      </c>
      <c r="B197" s="1" t="s">
        <v>33409</v>
      </c>
      <c r="C197" s="1" t="s">
        <v>33410</v>
      </c>
      <c r="D197" t="s">
        <v>6</v>
      </c>
    </row>
    <row r="198" spans="1:4" x14ac:dyDescent="0.15">
      <c r="A198" t="s">
        <v>24189</v>
      </c>
      <c r="B198" s="1" t="s">
        <v>33411</v>
      </c>
      <c r="C198" s="1" t="s">
        <v>33412</v>
      </c>
      <c r="D198" t="s">
        <v>6</v>
      </c>
    </row>
    <row r="199" spans="1:4" x14ac:dyDescent="0.15">
      <c r="A199" t="s">
        <v>33413</v>
      </c>
      <c r="B199" s="1" t="s">
        <v>33414</v>
      </c>
      <c r="C199" s="1" t="s">
        <v>33415</v>
      </c>
      <c r="D199" t="s">
        <v>6</v>
      </c>
    </row>
    <row r="200" spans="1:4" x14ac:dyDescent="0.15">
      <c r="A200" t="s">
        <v>10878</v>
      </c>
      <c r="B200" s="1" t="s">
        <v>33414</v>
      </c>
      <c r="C200" s="1" t="s">
        <v>33415</v>
      </c>
      <c r="D200" t="s">
        <v>6</v>
      </c>
    </row>
    <row r="201" spans="1:4" x14ac:dyDescent="0.15">
      <c r="A201" t="s">
        <v>7583</v>
      </c>
      <c r="B201" s="1" t="s">
        <v>33416</v>
      </c>
      <c r="C201" s="1" t="s">
        <v>33417</v>
      </c>
      <c r="D201" t="s">
        <v>6</v>
      </c>
    </row>
    <row r="202" spans="1:4" x14ac:dyDescent="0.15">
      <c r="A202" t="s">
        <v>46</v>
      </c>
      <c r="B202" s="1" t="s">
        <v>33418</v>
      </c>
      <c r="C202" s="1" t="s">
        <v>33419</v>
      </c>
      <c r="D202" t="s">
        <v>6</v>
      </c>
    </row>
    <row r="203" spans="1:4" x14ac:dyDescent="0.15">
      <c r="A203" t="s">
        <v>33420</v>
      </c>
      <c r="B203" s="1" t="s">
        <v>33421</v>
      </c>
      <c r="C203" s="1" t="s">
        <v>33422</v>
      </c>
      <c r="D203" t="s">
        <v>6</v>
      </c>
    </row>
    <row r="204" spans="1:4" x14ac:dyDescent="0.15">
      <c r="A204" t="s">
        <v>25471</v>
      </c>
      <c r="B204" s="1" t="s">
        <v>33423</v>
      </c>
      <c r="C204" s="1" t="s">
        <v>33424</v>
      </c>
      <c r="D204" t="s">
        <v>6</v>
      </c>
    </row>
    <row r="205" spans="1:4" x14ac:dyDescent="0.15">
      <c r="A205" t="s">
        <v>15577</v>
      </c>
      <c r="B205" s="1" t="s">
        <v>33425</v>
      </c>
      <c r="C205" s="1" t="s">
        <v>33426</v>
      </c>
      <c r="D205" t="s">
        <v>6</v>
      </c>
    </row>
    <row r="206" spans="1:4" x14ac:dyDescent="0.15">
      <c r="A206" t="s">
        <v>9124</v>
      </c>
      <c r="B206" s="1" t="s">
        <v>33427</v>
      </c>
      <c r="C206" s="1" t="s">
        <v>33428</v>
      </c>
      <c r="D206" t="s">
        <v>6</v>
      </c>
    </row>
    <row r="207" spans="1:4" x14ac:dyDescent="0.15">
      <c r="A207" t="s">
        <v>33429</v>
      </c>
      <c r="B207" s="1" t="s">
        <v>33430</v>
      </c>
      <c r="C207" s="1" t="s">
        <v>33431</v>
      </c>
      <c r="D207" t="s">
        <v>6</v>
      </c>
    </row>
    <row r="208" spans="1:4" x14ac:dyDescent="0.15">
      <c r="A208" t="s">
        <v>33432</v>
      </c>
      <c r="B208" s="1" t="s">
        <v>33433</v>
      </c>
      <c r="C208" s="1" t="s">
        <v>33434</v>
      </c>
      <c r="D208" t="s">
        <v>6</v>
      </c>
    </row>
    <row r="209" spans="1:4" x14ac:dyDescent="0.15">
      <c r="A209" t="s">
        <v>33435</v>
      </c>
      <c r="B209" s="1" t="s">
        <v>33436</v>
      </c>
      <c r="C209" s="1" t="s">
        <v>33437</v>
      </c>
      <c r="D209" t="s">
        <v>6</v>
      </c>
    </row>
    <row r="210" spans="1:4" x14ac:dyDescent="0.15">
      <c r="A210" t="s">
        <v>25442</v>
      </c>
      <c r="B210" s="1" t="s">
        <v>33438</v>
      </c>
      <c r="C210" s="1" t="s">
        <v>33439</v>
      </c>
      <c r="D210" t="s">
        <v>6</v>
      </c>
    </row>
    <row r="211" spans="1:4" x14ac:dyDescent="0.15">
      <c r="A211" t="s">
        <v>30244</v>
      </c>
      <c r="B211" s="1" t="s">
        <v>33440</v>
      </c>
      <c r="C211" s="1" t="s">
        <v>33441</v>
      </c>
      <c r="D211" t="s">
        <v>6</v>
      </c>
    </row>
    <row r="212" spans="1:4" x14ac:dyDescent="0.15">
      <c r="A212" t="s">
        <v>33442</v>
      </c>
      <c r="B212" s="1" t="s">
        <v>33443</v>
      </c>
      <c r="C212" s="1" t="s">
        <v>33444</v>
      </c>
      <c r="D212" t="s">
        <v>6</v>
      </c>
    </row>
    <row r="213" spans="1:4" x14ac:dyDescent="0.15">
      <c r="A213" t="s">
        <v>3770</v>
      </c>
      <c r="B213" s="1" t="s">
        <v>33445</v>
      </c>
      <c r="C213" s="1" t="s">
        <v>33446</v>
      </c>
      <c r="D213" t="s">
        <v>6</v>
      </c>
    </row>
    <row r="214" spans="1:4" x14ac:dyDescent="0.15">
      <c r="A214" t="s">
        <v>725</v>
      </c>
      <c r="B214" s="1" t="s">
        <v>33447</v>
      </c>
      <c r="C214" s="1" t="s">
        <v>33448</v>
      </c>
      <c r="D214" t="s">
        <v>6</v>
      </c>
    </row>
    <row r="215" spans="1:4" x14ac:dyDescent="0.15">
      <c r="A215" t="s">
        <v>33449</v>
      </c>
      <c r="B215" s="1" t="s">
        <v>33450</v>
      </c>
      <c r="C215" s="1" t="s">
        <v>33451</v>
      </c>
      <c r="D215" t="s">
        <v>6</v>
      </c>
    </row>
    <row r="216" spans="1:4" x14ac:dyDescent="0.15">
      <c r="A216" t="s">
        <v>1799</v>
      </c>
      <c r="B216" s="1" t="s">
        <v>33452</v>
      </c>
      <c r="C216" s="1" t="s">
        <v>33453</v>
      </c>
      <c r="D216" t="s">
        <v>6</v>
      </c>
    </row>
    <row r="217" spans="1:4" x14ac:dyDescent="0.15">
      <c r="A217" t="s">
        <v>33454</v>
      </c>
      <c r="B217" s="1" t="s">
        <v>33455</v>
      </c>
      <c r="C217" s="1" t="s">
        <v>33456</v>
      </c>
      <c r="D217" t="s">
        <v>6</v>
      </c>
    </row>
    <row r="218" spans="1:4" x14ac:dyDescent="0.15">
      <c r="A218" t="s">
        <v>1295</v>
      </c>
      <c r="B218" s="1" t="s">
        <v>33457</v>
      </c>
      <c r="C218" s="1" t="s">
        <v>33458</v>
      </c>
      <c r="D218" t="s">
        <v>6</v>
      </c>
    </row>
    <row r="219" spans="1:4" x14ac:dyDescent="0.15">
      <c r="A219" t="s">
        <v>908</v>
      </c>
      <c r="B219" s="1" t="s">
        <v>33459</v>
      </c>
      <c r="C219" s="1" t="s">
        <v>33460</v>
      </c>
      <c r="D219" t="s">
        <v>6</v>
      </c>
    </row>
    <row r="220" spans="1:4" x14ac:dyDescent="0.15">
      <c r="A220" t="s">
        <v>33461</v>
      </c>
      <c r="B220" s="1" t="s">
        <v>33462</v>
      </c>
      <c r="C220" s="1" t="s">
        <v>33463</v>
      </c>
      <c r="D220" t="s">
        <v>6</v>
      </c>
    </row>
    <row r="221" spans="1:4" x14ac:dyDescent="0.15">
      <c r="A221" t="s">
        <v>33464</v>
      </c>
      <c r="B221" s="1" t="s">
        <v>33465</v>
      </c>
      <c r="C221" s="1" t="s">
        <v>33466</v>
      </c>
      <c r="D221" t="s">
        <v>6</v>
      </c>
    </row>
    <row r="222" spans="1:4" x14ac:dyDescent="0.15">
      <c r="A222" t="s">
        <v>33467</v>
      </c>
      <c r="B222" s="1" t="s">
        <v>33468</v>
      </c>
      <c r="C222" s="1" t="s">
        <v>33469</v>
      </c>
      <c r="D222" t="s">
        <v>6</v>
      </c>
    </row>
    <row r="223" spans="1:4" x14ac:dyDescent="0.15">
      <c r="A223" t="s">
        <v>33470</v>
      </c>
      <c r="B223" s="1" t="s">
        <v>33471</v>
      </c>
      <c r="C223" s="1" t="s">
        <v>33472</v>
      </c>
      <c r="D223" t="s">
        <v>6</v>
      </c>
    </row>
    <row r="224" spans="1:4" x14ac:dyDescent="0.15">
      <c r="A224" t="s">
        <v>24170</v>
      </c>
      <c r="B224" s="1" t="s">
        <v>33473</v>
      </c>
      <c r="C224" s="1" t="s">
        <v>33474</v>
      </c>
      <c r="D224" t="s">
        <v>6</v>
      </c>
    </row>
    <row r="225" spans="1:4" x14ac:dyDescent="0.15">
      <c r="A225" t="s">
        <v>33475</v>
      </c>
      <c r="B225" s="1" t="s">
        <v>33476</v>
      </c>
      <c r="C225" s="1" t="s">
        <v>33477</v>
      </c>
      <c r="D225" t="s">
        <v>6</v>
      </c>
    </row>
    <row r="226" spans="1:4" x14ac:dyDescent="0.15">
      <c r="A226" t="s">
        <v>33478</v>
      </c>
      <c r="B226" s="1" t="s">
        <v>33479</v>
      </c>
      <c r="C226" s="1" t="s">
        <v>33480</v>
      </c>
      <c r="D226" t="s">
        <v>6</v>
      </c>
    </row>
    <row r="227" spans="1:4" x14ac:dyDescent="0.15">
      <c r="A227" t="s">
        <v>33481</v>
      </c>
      <c r="B227" s="1" t="s">
        <v>33482</v>
      </c>
      <c r="C227" s="1" t="s">
        <v>33483</v>
      </c>
      <c r="D227" t="s">
        <v>6</v>
      </c>
    </row>
    <row r="228" spans="1:4" x14ac:dyDescent="0.15">
      <c r="A228" t="s">
        <v>6166</v>
      </c>
      <c r="B228" s="1" t="s">
        <v>33484</v>
      </c>
      <c r="C228" s="1" t="s">
        <v>33485</v>
      </c>
      <c r="D228" t="s">
        <v>6</v>
      </c>
    </row>
    <row r="229" spans="1:4" x14ac:dyDescent="0.15">
      <c r="A229" t="s">
        <v>5280</v>
      </c>
      <c r="B229" s="1" t="s">
        <v>33486</v>
      </c>
      <c r="C229" s="1" t="s">
        <v>33487</v>
      </c>
      <c r="D229" t="s">
        <v>6</v>
      </c>
    </row>
    <row r="230" spans="1:4" x14ac:dyDescent="0.15">
      <c r="A230" t="s">
        <v>23371</v>
      </c>
      <c r="B230" s="1" t="s">
        <v>33488</v>
      </c>
      <c r="C230" s="1" t="s">
        <v>33489</v>
      </c>
      <c r="D230" t="s">
        <v>6</v>
      </c>
    </row>
    <row r="231" spans="1:4" x14ac:dyDescent="0.15">
      <c r="A231" t="s">
        <v>29796</v>
      </c>
      <c r="B231" s="1" t="s">
        <v>33490</v>
      </c>
      <c r="C231" s="1" t="s">
        <v>33491</v>
      </c>
      <c r="D231" t="s">
        <v>6</v>
      </c>
    </row>
    <row r="232" spans="1:4" x14ac:dyDescent="0.15">
      <c r="A232" t="s">
        <v>33492</v>
      </c>
      <c r="B232" s="1" t="s">
        <v>33493</v>
      </c>
      <c r="C232" s="1" t="s">
        <v>33494</v>
      </c>
      <c r="D232" t="s">
        <v>6</v>
      </c>
    </row>
    <row r="233" spans="1:4" x14ac:dyDescent="0.15">
      <c r="A233" t="s">
        <v>33495</v>
      </c>
      <c r="B233" s="1" t="s">
        <v>33496</v>
      </c>
      <c r="C233" s="1" t="s">
        <v>33497</v>
      </c>
      <c r="D233" t="s">
        <v>6</v>
      </c>
    </row>
    <row r="234" spans="1:4" x14ac:dyDescent="0.15">
      <c r="A234" t="s">
        <v>33498</v>
      </c>
      <c r="B234" s="1" t="s">
        <v>33499</v>
      </c>
      <c r="C234" s="1" t="s">
        <v>33500</v>
      </c>
      <c r="D234" t="s">
        <v>6</v>
      </c>
    </row>
    <row r="235" spans="1:4" x14ac:dyDescent="0.15">
      <c r="A235" t="s">
        <v>33501</v>
      </c>
      <c r="B235" s="1" t="s">
        <v>33502</v>
      </c>
      <c r="C235" s="1" t="s">
        <v>33503</v>
      </c>
      <c r="D235" t="s">
        <v>6</v>
      </c>
    </row>
    <row r="236" spans="1:4" x14ac:dyDescent="0.15">
      <c r="A236" t="s">
        <v>33504</v>
      </c>
      <c r="B236" s="1" t="s">
        <v>33505</v>
      </c>
      <c r="C236" s="1" t="s">
        <v>33506</v>
      </c>
      <c r="D236" t="s">
        <v>6</v>
      </c>
    </row>
    <row r="237" spans="1:4" x14ac:dyDescent="0.15">
      <c r="A237" t="s">
        <v>2771</v>
      </c>
      <c r="B237" s="1" t="s">
        <v>33507</v>
      </c>
      <c r="C237" s="1" t="s">
        <v>33508</v>
      </c>
      <c r="D237" t="s">
        <v>6</v>
      </c>
    </row>
    <row r="238" spans="1:4" x14ac:dyDescent="0.15">
      <c r="A238" t="s">
        <v>33509</v>
      </c>
      <c r="B238" s="1" t="s">
        <v>33510</v>
      </c>
      <c r="C238" s="1" t="s">
        <v>33511</v>
      </c>
      <c r="D238" t="s">
        <v>6</v>
      </c>
    </row>
    <row r="239" spans="1:4" x14ac:dyDescent="0.15">
      <c r="A239" t="s">
        <v>33512</v>
      </c>
      <c r="B239" s="1" t="s">
        <v>33513</v>
      </c>
      <c r="C239" s="1" t="s">
        <v>33514</v>
      </c>
      <c r="D239" t="s">
        <v>6</v>
      </c>
    </row>
    <row r="240" spans="1:4" x14ac:dyDescent="0.15">
      <c r="A240" t="s">
        <v>33515</v>
      </c>
      <c r="B240" s="1" t="s">
        <v>33516</v>
      </c>
      <c r="C240" s="1" t="s">
        <v>33517</v>
      </c>
      <c r="D240" t="s">
        <v>6</v>
      </c>
    </row>
    <row r="241" spans="1:4" x14ac:dyDescent="0.15">
      <c r="A241" t="s">
        <v>1477</v>
      </c>
      <c r="B241" s="1" t="s">
        <v>33516</v>
      </c>
      <c r="C241" s="1" t="s">
        <v>33517</v>
      </c>
      <c r="D241" t="s">
        <v>6</v>
      </c>
    </row>
    <row r="242" spans="1:4" x14ac:dyDescent="0.15">
      <c r="A242" t="s">
        <v>33518</v>
      </c>
      <c r="B242" s="1" t="s">
        <v>33516</v>
      </c>
      <c r="C242" s="1" t="s">
        <v>33517</v>
      </c>
      <c r="D242" t="s">
        <v>6</v>
      </c>
    </row>
    <row r="243" spans="1:4" x14ac:dyDescent="0.15">
      <c r="A243" t="s">
        <v>33519</v>
      </c>
      <c r="B243" s="1" t="s">
        <v>33520</v>
      </c>
      <c r="C243" s="1" t="s">
        <v>33521</v>
      </c>
      <c r="D243" t="s">
        <v>6</v>
      </c>
    </row>
    <row r="244" spans="1:4" x14ac:dyDescent="0.15">
      <c r="A244" t="s">
        <v>33522</v>
      </c>
      <c r="B244" s="1" t="s">
        <v>33523</v>
      </c>
      <c r="C244" s="1" t="s">
        <v>33524</v>
      </c>
      <c r="D244" t="s">
        <v>6</v>
      </c>
    </row>
    <row r="245" spans="1:4" x14ac:dyDescent="0.15">
      <c r="A245" t="s">
        <v>2372</v>
      </c>
      <c r="B245" s="1" t="s">
        <v>33525</v>
      </c>
      <c r="C245" s="1" t="s">
        <v>33526</v>
      </c>
      <c r="D245" t="s">
        <v>6</v>
      </c>
    </row>
    <row r="246" spans="1:4" x14ac:dyDescent="0.15">
      <c r="A246" t="s">
        <v>1082</v>
      </c>
      <c r="B246" s="1" t="s">
        <v>33527</v>
      </c>
      <c r="C246" s="1" t="s">
        <v>33528</v>
      </c>
      <c r="D246" t="s">
        <v>6</v>
      </c>
    </row>
    <row r="247" spans="1:4" x14ac:dyDescent="0.15">
      <c r="A247" t="s">
        <v>33529</v>
      </c>
      <c r="B247" s="1" t="s">
        <v>33530</v>
      </c>
      <c r="C247" s="1" t="s">
        <v>33531</v>
      </c>
      <c r="D247" t="s">
        <v>6</v>
      </c>
    </row>
    <row r="248" spans="1:4" x14ac:dyDescent="0.15">
      <c r="A248" t="s">
        <v>33532</v>
      </c>
      <c r="B248" s="1" t="s">
        <v>33533</v>
      </c>
      <c r="C248" s="1" t="s">
        <v>33534</v>
      </c>
      <c r="D248" t="s">
        <v>6</v>
      </c>
    </row>
    <row r="249" spans="1:4" x14ac:dyDescent="0.15">
      <c r="A249" t="s">
        <v>33535</v>
      </c>
      <c r="B249" s="1" t="s">
        <v>33536</v>
      </c>
      <c r="C249" s="1" t="s">
        <v>33537</v>
      </c>
      <c r="D249" t="s">
        <v>6</v>
      </c>
    </row>
    <row r="250" spans="1:4" x14ac:dyDescent="0.15">
      <c r="A250" t="s">
        <v>1471</v>
      </c>
      <c r="B250" s="1" t="s">
        <v>33538</v>
      </c>
      <c r="C250" s="1" t="s">
        <v>33539</v>
      </c>
      <c r="D250" t="s">
        <v>6</v>
      </c>
    </row>
    <row r="251" spans="1:4" x14ac:dyDescent="0.15">
      <c r="A251" t="s">
        <v>33540</v>
      </c>
      <c r="B251" s="1" t="s">
        <v>33541</v>
      </c>
      <c r="C251" s="1" t="s">
        <v>33542</v>
      </c>
      <c r="D251" t="s">
        <v>6</v>
      </c>
    </row>
    <row r="252" spans="1:4" x14ac:dyDescent="0.15">
      <c r="A252" t="s">
        <v>33543</v>
      </c>
      <c r="B252" s="1" t="s">
        <v>33544</v>
      </c>
      <c r="C252" s="1" t="s">
        <v>33545</v>
      </c>
      <c r="D252" t="s">
        <v>6</v>
      </c>
    </row>
    <row r="253" spans="1:4" x14ac:dyDescent="0.15">
      <c r="A253" t="s">
        <v>22533</v>
      </c>
      <c r="B253" s="1" t="s">
        <v>33546</v>
      </c>
      <c r="C253" s="1" t="s">
        <v>33547</v>
      </c>
      <c r="D253" t="s">
        <v>6</v>
      </c>
    </row>
    <row r="254" spans="1:4" x14ac:dyDescent="0.15">
      <c r="A254" t="s">
        <v>33548</v>
      </c>
      <c r="B254" s="1" t="s">
        <v>33549</v>
      </c>
      <c r="C254" s="1" t="s">
        <v>33550</v>
      </c>
      <c r="D254" t="s">
        <v>6</v>
      </c>
    </row>
    <row r="255" spans="1:4" x14ac:dyDescent="0.15">
      <c r="A255" t="s">
        <v>8492</v>
      </c>
      <c r="B255" s="1" t="s">
        <v>33551</v>
      </c>
      <c r="C255" s="1" t="s">
        <v>33552</v>
      </c>
      <c r="D255" t="s">
        <v>6</v>
      </c>
    </row>
    <row r="256" spans="1:4" x14ac:dyDescent="0.15">
      <c r="A256" t="s">
        <v>31680</v>
      </c>
      <c r="B256" s="1" t="s">
        <v>33553</v>
      </c>
      <c r="C256" s="1" t="s">
        <v>33554</v>
      </c>
      <c r="D256" t="s">
        <v>6</v>
      </c>
    </row>
    <row r="257" spans="1:4" x14ac:dyDescent="0.15">
      <c r="A257" t="s">
        <v>23800</v>
      </c>
      <c r="B257" s="1" t="s">
        <v>33555</v>
      </c>
      <c r="C257" s="1" t="s">
        <v>33556</v>
      </c>
      <c r="D257" t="s">
        <v>6</v>
      </c>
    </row>
    <row r="258" spans="1:4" x14ac:dyDescent="0.15">
      <c r="A258" t="s">
        <v>33557</v>
      </c>
      <c r="B258" s="1" t="s">
        <v>33558</v>
      </c>
      <c r="C258" s="1" t="s">
        <v>33559</v>
      </c>
      <c r="D258" t="s">
        <v>6</v>
      </c>
    </row>
    <row r="259" spans="1:4" x14ac:dyDescent="0.15">
      <c r="A259" t="s">
        <v>23684</v>
      </c>
      <c r="B259" s="1" t="s">
        <v>33560</v>
      </c>
      <c r="C259" s="1" t="s">
        <v>33561</v>
      </c>
      <c r="D259" t="s">
        <v>6</v>
      </c>
    </row>
    <row r="260" spans="1:4" x14ac:dyDescent="0.15">
      <c r="A260" t="s">
        <v>3905</v>
      </c>
      <c r="B260" s="1" t="s">
        <v>33562</v>
      </c>
      <c r="C260" s="1" t="s">
        <v>33563</v>
      </c>
      <c r="D260" t="s">
        <v>6</v>
      </c>
    </row>
    <row r="261" spans="1:4" x14ac:dyDescent="0.15">
      <c r="A261" t="s">
        <v>33564</v>
      </c>
      <c r="B261" s="1" t="s">
        <v>33565</v>
      </c>
      <c r="C261" s="1" t="s">
        <v>33566</v>
      </c>
      <c r="D261" t="s">
        <v>6</v>
      </c>
    </row>
    <row r="262" spans="1:4" x14ac:dyDescent="0.15">
      <c r="A262" t="s">
        <v>33567</v>
      </c>
      <c r="B262" s="1" t="s">
        <v>33568</v>
      </c>
      <c r="C262" s="1" t="s">
        <v>33569</v>
      </c>
      <c r="D262" t="s">
        <v>6</v>
      </c>
    </row>
    <row r="263" spans="1:4" x14ac:dyDescent="0.15">
      <c r="A263" t="s">
        <v>32257</v>
      </c>
      <c r="B263" s="1" t="s">
        <v>33570</v>
      </c>
      <c r="C263" s="1" t="s">
        <v>33571</v>
      </c>
      <c r="D263" t="s">
        <v>6</v>
      </c>
    </row>
    <row r="264" spans="1:4" x14ac:dyDescent="0.15">
      <c r="A264" t="s">
        <v>30444</v>
      </c>
      <c r="B264" s="1" t="s">
        <v>33572</v>
      </c>
      <c r="C264" s="1" t="s">
        <v>33573</v>
      </c>
      <c r="D264" t="s">
        <v>6</v>
      </c>
    </row>
    <row r="265" spans="1:4" x14ac:dyDescent="0.15">
      <c r="A265" t="s">
        <v>12139</v>
      </c>
      <c r="B265" s="1" t="s">
        <v>33574</v>
      </c>
      <c r="C265" s="1" t="s">
        <v>33575</v>
      </c>
      <c r="D265" t="s">
        <v>6</v>
      </c>
    </row>
    <row r="266" spans="1:4" x14ac:dyDescent="0.15">
      <c r="A266" t="s">
        <v>23359</v>
      </c>
      <c r="B266" s="1" t="s">
        <v>33576</v>
      </c>
      <c r="C266" s="1" t="s">
        <v>33577</v>
      </c>
      <c r="D266" t="s">
        <v>6</v>
      </c>
    </row>
    <row r="267" spans="1:4" x14ac:dyDescent="0.15">
      <c r="A267" t="s">
        <v>18269</v>
      </c>
      <c r="B267" s="1" t="s">
        <v>33578</v>
      </c>
      <c r="C267" s="1" t="s">
        <v>33579</v>
      </c>
      <c r="D267" t="s">
        <v>6</v>
      </c>
    </row>
    <row r="268" spans="1:4" x14ac:dyDescent="0.15">
      <c r="A268" t="s">
        <v>33580</v>
      </c>
      <c r="B268" s="1" t="s">
        <v>33581</v>
      </c>
      <c r="C268" s="1" t="s">
        <v>33582</v>
      </c>
      <c r="D268" t="s">
        <v>6</v>
      </c>
    </row>
    <row r="269" spans="1:4" x14ac:dyDescent="0.15">
      <c r="A269" t="s">
        <v>33583</v>
      </c>
      <c r="B269" s="1" t="s">
        <v>33584</v>
      </c>
      <c r="C269" s="1" t="s">
        <v>33585</v>
      </c>
      <c r="D269" t="s">
        <v>6</v>
      </c>
    </row>
    <row r="270" spans="1:4" x14ac:dyDescent="0.15">
      <c r="A270" t="s">
        <v>11775</v>
      </c>
      <c r="B270" s="1" t="s">
        <v>33586</v>
      </c>
      <c r="C270" s="1" t="s">
        <v>33587</v>
      </c>
      <c r="D270" t="s">
        <v>6</v>
      </c>
    </row>
    <row r="271" spans="1:4" x14ac:dyDescent="0.15">
      <c r="A271" t="s">
        <v>33588</v>
      </c>
      <c r="B271" s="1" t="s">
        <v>33589</v>
      </c>
      <c r="C271" s="1" t="s">
        <v>33590</v>
      </c>
      <c r="D271" t="s">
        <v>6</v>
      </c>
    </row>
    <row r="272" spans="1:4" x14ac:dyDescent="0.15">
      <c r="A272" t="s">
        <v>33591</v>
      </c>
      <c r="B272" s="1" t="s">
        <v>33592</v>
      </c>
      <c r="C272" s="1" t="s">
        <v>33593</v>
      </c>
      <c r="D272" t="s">
        <v>6</v>
      </c>
    </row>
    <row r="273" spans="1:4" x14ac:dyDescent="0.15">
      <c r="A273" t="s">
        <v>33594</v>
      </c>
      <c r="B273" s="1" t="s">
        <v>33595</v>
      </c>
      <c r="C273" s="1" t="s">
        <v>33596</v>
      </c>
      <c r="D273" t="s">
        <v>6</v>
      </c>
    </row>
    <row r="274" spans="1:4" x14ac:dyDescent="0.15">
      <c r="A274" t="s">
        <v>25362</v>
      </c>
      <c r="B274" s="1" t="s">
        <v>33597</v>
      </c>
      <c r="C274" s="1" t="s">
        <v>33598</v>
      </c>
      <c r="D274" t="s">
        <v>6</v>
      </c>
    </row>
    <row r="275" spans="1:4" x14ac:dyDescent="0.15">
      <c r="A275" t="s">
        <v>3824</v>
      </c>
      <c r="B275" s="1" t="s">
        <v>33599</v>
      </c>
      <c r="C275" s="1" t="s">
        <v>33600</v>
      </c>
      <c r="D275" t="s">
        <v>6</v>
      </c>
    </row>
    <row r="276" spans="1:4" x14ac:dyDescent="0.15">
      <c r="A276" t="s">
        <v>33601</v>
      </c>
      <c r="B276" s="1" t="s">
        <v>33602</v>
      </c>
      <c r="C276" s="1" t="s">
        <v>33603</v>
      </c>
      <c r="D276" t="s">
        <v>6</v>
      </c>
    </row>
    <row r="277" spans="1:4" x14ac:dyDescent="0.15">
      <c r="A277" t="s">
        <v>6940</v>
      </c>
      <c r="B277" s="1" t="s">
        <v>33604</v>
      </c>
      <c r="C277" s="1" t="s">
        <v>33605</v>
      </c>
      <c r="D277" t="s">
        <v>6</v>
      </c>
    </row>
    <row r="278" spans="1:4" x14ac:dyDescent="0.15">
      <c r="A278" t="s">
        <v>33606</v>
      </c>
      <c r="B278" s="1" t="s">
        <v>33607</v>
      </c>
      <c r="C278" s="1" t="s">
        <v>33608</v>
      </c>
      <c r="D278" t="s">
        <v>6</v>
      </c>
    </row>
    <row r="279" spans="1:4" x14ac:dyDescent="0.15">
      <c r="A279" t="s">
        <v>33609</v>
      </c>
      <c r="B279" s="1" t="s">
        <v>33610</v>
      </c>
      <c r="C279" s="1" t="s">
        <v>33611</v>
      </c>
      <c r="D279" t="s">
        <v>6</v>
      </c>
    </row>
    <row r="280" spans="1:4" x14ac:dyDescent="0.15">
      <c r="A280" t="s">
        <v>11690</v>
      </c>
      <c r="B280" s="1" t="s">
        <v>33612</v>
      </c>
      <c r="C280" s="1" t="s">
        <v>33613</v>
      </c>
      <c r="D280" t="s">
        <v>6</v>
      </c>
    </row>
    <row r="281" spans="1:4" x14ac:dyDescent="0.15">
      <c r="A281" t="s">
        <v>15243</v>
      </c>
      <c r="B281" s="1" t="s">
        <v>33614</v>
      </c>
      <c r="C281" s="1" t="s">
        <v>33615</v>
      </c>
      <c r="D281" t="s">
        <v>6</v>
      </c>
    </row>
    <row r="282" spans="1:4" x14ac:dyDescent="0.15">
      <c r="A282" t="s">
        <v>25844</v>
      </c>
      <c r="B282" s="1" t="s">
        <v>33616</v>
      </c>
      <c r="C282" s="1" t="s">
        <v>33617</v>
      </c>
      <c r="D282" t="s">
        <v>6</v>
      </c>
    </row>
    <row r="283" spans="1:4" x14ac:dyDescent="0.15">
      <c r="A283" t="s">
        <v>33618</v>
      </c>
      <c r="B283" s="1" t="s">
        <v>33619</v>
      </c>
      <c r="C283" s="1" t="s">
        <v>33620</v>
      </c>
      <c r="D283" t="s">
        <v>6</v>
      </c>
    </row>
    <row r="284" spans="1:4" x14ac:dyDescent="0.15">
      <c r="A284" t="s">
        <v>33621</v>
      </c>
      <c r="B284" s="1" t="s">
        <v>33622</v>
      </c>
      <c r="C284" s="1" t="s">
        <v>33623</v>
      </c>
      <c r="D284" t="s">
        <v>6</v>
      </c>
    </row>
    <row r="285" spans="1:4" x14ac:dyDescent="0.15">
      <c r="A285" t="s">
        <v>28726</v>
      </c>
      <c r="B285" s="1" t="s">
        <v>33624</v>
      </c>
      <c r="C285" s="1" t="s">
        <v>33625</v>
      </c>
      <c r="D285" t="s">
        <v>6</v>
      </c>
    </row>
    <row r="286" spans="1:4" x14ac:dyDescent="0.15">
      <c r="A286" t="s">
        <v>33626</v>
      </c>
      <c r="B286" s="1" t="s">
        <v>33627</v>
      </c>
      <c r="C286" s="1" t="s">
        <v>33628</v>
      </c>
      <c r="D286" t="s">
        <v>6</v>
      </c>
    </row>
    <row r="287" spans="1:4" x14ac:dyDescent="0.15">
      <c r="A287" t="s">
        <v>11658</v>
      </c>
      <c r="B287" s="1" t="s">
        <v>33629</v>
      </c>
      <c r="C287" s="1" t="s">
        <v>33630</v>
      </c>
      <c r="D287" t="s">
        <v>6</v>
      </c>
    </row>
    <row r="288" spans="1:4" x14ac:dyDescent="0.15">
      <c r="A288" t="s">
        <v>32182</v>
      </c>
      <c r="B288" s="1" t="s">
        <v>33631</v>
      </c>
      <c r="C288" s="1" t="s">
        <v>33632</v>
      </c>
      <c r="D288" t="s">
        <v>6</v>
      </c>
    </row>
    <row r="289" spans="1:4" x14ac:dyDescent="0.15">
      <c r="A289" t="s">
        <v>28258</v>
      </c>
      <c r="B289" s="1" t="s">
        <v>33633</v>
      </c>
      <c r="C289" s="1" t="s">
        <v>33634</v>
      </c>
      <c r="D289" t="s">
        <v>6</v>
      </c>
    </row>
    <row r="290" spans="1:4" x14ac:dyDescent="0.15">
      <c r="A290" t="s">
        <v>23707</v>
      </c>
      <c r="B290" s="1" t="s">
        <v>33635</v>
      </c>
      <c r="C290" s="1" t="s">
        <v>33636</v>
      </c>
      <c r="D290" t="s">
        <v>6</v>
      </c>
    </row>
    <row r="291" spans="1:4" x14ac:dyDescent="0.15">
      <c r="A291" t="s">
        <v>33637</v>
      </c>
      <c r="B291" s="1" t="s">
        <v>33638</v>
      </c>
      <c r="C291" s="1" t="s">
        <v>33639</v>
      </c>
      <c r="D291" t="s">
        <v>6</v>
      </c>
    </row>
    <row r="292" spans="1:4" x14ac:dyDescent="0.15">
      <c r="A292" t="s">
        <v>33640</v>
      </c>
      <c r="B292" s="1" t="s">
        <v>33641</v>
      </c>
      <c r="C292" s="1" t="s">
        <v>33642</v>
      </c>
      <c r="D292" t="s">
        <v>6</v>
      </c>
    </row>
    <row r="293" spans="1:4" x14ac:dyDescent="0.15">
      <c r="A293" t="s">
        <v>28861</v>
      </c>
      <c r="B293" s="1" t="s">
        <v>33641</v>
      </c>
      <c r="C293" s="1" t="s">
        <v>33642</v>
      </c>
      <c r="D293" t="s">
        <v>6</v>
      </c>
    </row>
    <row r="294" spans="1:4" x14ac:dyDescent="0.15">
      <c r="A294" t="s">
        <v>33643</v>
      </c>
      <c r="B294" s="1" t="s">
        <v>33644</v>
      </c>
      <c r="C294" s="1" t="s">
        <v>33645</v>
      </c>
      <c r="D294" t="s">
        <v>6</v>
      </c>
    </row>
    <row r="295" spans="1:4" x14ac:dyDescent="0.15">
      <c r="A295" t="s">
        <v>24280</v>
      </c>
      <c r="B295" s="1" t="s">
        <v>33646</v>
      </c>
      <c r="C295" s="1" t="s">
        <v>33647</v>
      </c>
      <c r="D295" t="s">
        <v>6</v>
      </c>
    </row>
    <row r="296" spans="1:4" x14ac:dyDescent="0.15">
      <c r="A296" t="s">
        <v>23232</v>
      </c>
      <c r="B296" s="1" t="s">
        <v>33648</v>
      </c>
      <c r="C296" s="1" t="s">
        <v>33649</v>
      </c>
      <c r="D296" t="s">
        <v>6</v>
      </c>
    </row>
    <row r="297" spans="1:4" x14ac:dyDescent="0.15">
      <c r="A297" t="s">
        <v>33650</v>
      </c>
      <c r="B297" s="1" t="s">
        <v>33651</v>
      </c>
      <c r="C297" s="1" t="s">
        <v>33652</v>
      </c>
      <c r="D297" t="s">
        <v>6</v>
      </c>
    </row>
    <row r="298" spans="1:4" x14ac:dyDescent="0.15">
      <c r="A298" t="s">
        <v>33653</v>
      </c>
      <c r="B298" s="1" t="s">
        <v>33654</v>
      </c>
      <c r="C298" s="1" t="s">
        <v>33655</v>
      </c>
      <c r="D298" t="s">
        <v>6</v>
      </c>
    </row>
    <row r="299" spans="1:4" x14ac:dyDescent="0.15">
      <c r="A299" t="s">
        <v>3066</v>
      </c>
      <c r="B299" s="1" t="s">
        <v>33656</v>
      </c>
      <c r="C299" s="1" t="s">
        <v>33657</v>
      </c>
      <c r="D299" t="s">
        <v>6</v>
      </c>
    </row>
    <row r="300" spans="1:4" x14ac:dyDescent="0.15">
      <c r="A300" t="s">
        <v>33658</v>
      </c>
      <c r="B300" s="1" t="s">
        <v>33659</v>
      </c>
      <c r="C300" s="1" t="s">
        <v>33660</v>
      </c>
      <c r="D300" t="s">
        <v>6</v>
      </c>
    </row>
    <row r="301" spans="1:4" x14ac:dyDescent="0.15">
      <c r="A301" t="s">
        <v>33661</v>
      </c>
      <c r="B301" s="1" t="s">
        <v>33662</v>
      </c>
      <c r="C301" s="1" t="s">
        <v>33663</v>
      </c>
      <c r="D301" t="s">
        <v>6</v>
      </c>
    </row>
    <row r="302" spans="1:4" x14ac:dyDescent="0.15">
      <c r="A302" t="s">
        <v>3478</v>
      </c>
      <c r="B302" s="1" t="s">
        <v>33664</v>
      </c>
      <c r="C302" s="1" t="s">
        <v>33665</v>
      </c>
      <c r="D302" t="s">
        <v>6</v>
      </c>
    </row>
    <row r="303" spans="1:4" x14ac:dyDescent="0.15">
      <c r="A303" t="s">
        <v>1913</v>
      </c>
      <c r="B303" s="1" t="s">
        <v>33666</v>
      </c>
      <c r="C303" s="1" t="s">
        <v>33667</v>
      </c>
      <c r="D303" t="s">
        <v>6</v>
      </c>
    </row>
    <row r="304" spans="1:4" x14ac:dyDescent="0.15">
      <c r="A304" t="s">
        <v>33668</v>
      </c>
      <c r="B304" s="1" t="s">
        <v>33669</v>
      </c>
      <c r="C304" s="1" t="s">
        <v>33670</v>
      </c>
      <c r="D304" t="s">
        <v>6</v>
      </c>
    </row>
    <row r="305" spans="1:4" x14ac:dyDescent="0.15">
      <c r="A305" t="s">
        <v>33671</v>
      </c>
      <c r="B305" s="1" t="s">
        <v>33672</v>
      </c>
      <c r="C305" s="1" t="s">
        <v>33673</v>
      </c>
      <c r="D305" t="s">
        <v>6</v>
      </c>
    </row>
    <row r="306" spans="1:4" x14ac:dyDescent="0.15">
      <c r="A306" t="s">
        <v>33674</v>
      </c>
      <c r="B306" s="1" t="s">
        <v>33675</v>
      </c>
      <c r="C306" s="1" t="s">
        <v>33676</v>
      </c>
      <c r="D306" t="s">
        <v>6</v>
      </c>
    </row>
    <row r="307" spans="1:4" x14ac:dyDescent="0.15">
      <c r="A307" t="s">
        <v>12308</v>
      </c>
      <c r="B307" s="1" t="s">
        <v>33677</v>
      </c>
      <c r="C307" s="1" t="s">
        <v>33678</v>
      </c>
      <c r="D307" t="s">
        <v>6</v>
      </c>
    </row>
    <row r="308" spans="1:4" x14ac:dyDescent="0.15">
      <c r="A308" t="s">
        <v>12113</v>
      </c>
      <c r="B308" s="1" t="s">
        <v>33679</v>
      </c>
      <c r="C308" s="1" t="s">
        <v>33680</v>
      </c>
      <c r="D308" t="s">
        <v>6</v>
      </c>
    </row>
    <row r="309" spans="1:4" x14ac:dyDescent="0.15">
      <c r="A309" t="s">
        <v>18281</v>
      </c>
      <c r="B309" s="1" t="s">
        <v>33681</v>
      </c>
      <c r="C309" s="1" t="s">
        <v>33682</v>
      </c>
      <c r="D309" t="s">
        <v>6</v>
      </c>
    </row>
    <row r="310" spans="1:4" x14ac:dyDescent="0.15">
      <c r="A310" t="s">
        <v>527</v>
      </c>
      <c r="B310" s="1" t="s">
        <v>33683</v>
      </c>
      <c r="C310" s="1" t="s">
        <v>33684</v>
      </c>
      <c r="D310" t="s">
        <v>6</v>
      </c>
    </row>
    <row r="311" spans="1:4" x14ac:dyDescent="0.15">
      <c r="A311" t="s">
        <v>33685</v>
      </c>
      <c r="B311" s="1" t="s">
        <v>33686</v>
      </c>
      <c r="C311" s="1" t="s">
        <v>33687</v>
      </c>
      <c r="D311" t="s">
        <v>6</v>
      </c>
    </row>
    <row r="312" spans="1:4" x14ac:dyDescent="0.15">
      <c r="A312" t="s">
        <v>18394</v>
      </c>
      <c r="B312" s="1" t="s">
        <v>33688</v>
      </c>
      <c r="C312" s="1" t="s">
        <v>33689</v>
      </c>
      <c r="D312" t="s">
        <v>6</v>
      </c>
    </row>
    <row r="313" spans="1:4" x14ac:dyDescent="0.15">
      <c r="A313" t="s">
        <v>33690</v>
      </c>
      <c r="B313" s="1" t="s">
        <v>33691</v>
      </c>
      <c r="C313" s="1" t="s">
        <v>33692</v>
      </c>
      <c r="D313" t="s">
        <v>6</v>
      </c>
    </row>
    <row r="314" spans="1:4" x14ac:dyDescent="0.15">
      <c r="A314" t="s">
        <v>28361</v>
      </c>
      <c r="B314" s="1" t="s">
        <v>33693</v>
      </c>
      <c r="C314" s="1" t="s">
        <v>33694</v>
      </c>
      <c r="D314" t="s">
        <v>6</v>
      </c>
    </row>
    <row r="315" spans="1:4" x14ac:dyDescent="0.15">
      <c r="A315" t="s">
        <v>27866</v>
      </c>
      <c r="B315" s="1" t="s">
        <v>33695</v>
      </c>
      <c r="C315" s="1" t="s">
        <v>33696</v>
      </c>
      <c r="D315" t="s">
        <v>6</v>
      </c>
    </row>
    <row r="316" spans="1:4" x14ac:dyDescent="0.15">
      <c r="A316" t="s">
        <v>33697</v>
      </c>
      <c r="B316" s="1" t="s">
        <v>33698</v>
      </c>
      <c r="C316" s="1" t="s">
        <v>33699</v>
      </c>
      <c r="D316" t="s">
        <v>6</v>
      </c>
    </row>
    <row r="317" spans="1:4" x14ac:dyDescent="0.15">
      <c r="A317" t="s">
        <v>9484</v>
      </c>
      <c r="B317" s="1" t="s">
        <v>33700</v>
      </c>
      <c r="C317" s="1" t="s">
        <v>33701</v>
      </c>
      <c r="D317" t="s">
        <v>6</v>
      </c>
    </row>
    <row r="318" spans="1:4" x14ac:dyDescent="0.15">
      <c r="A318" t="s">
        <v>809</v>
      </c>
      <c r="B318" s="1" t="s">
        <v>33702</v>
      </c>
      <c r="C318" s="1" t="s">
        <v>33703</v>
      </c>
      <c r="D318" t="s">
        <v>6</v>
      </c>
    </row>
    <row r="319" spans="1:4" x14ac:dyDescent="0.15">
      <c r="A319" t="s">
        <v>33704</v>
      </c>
      <c r="B319" s="1" t="s">
        <v>33705</v>
      </c>
      <c r="C319" s="1" t="s">
        <v>33706</v>
      </c>
      <c r="D319" t="s">
        <v>6</v>
      </c>
    </row>
    <row r="320" spans="1:4" x14ac:dyDescent="0.15">
      <c r="A320" t="s">
        <v>33707</v>
      </c>
      <c r="B320" s="1" t="s">
        <v>33708</v>
      </c>
      <c r="C320" s="1" t="s">
        <v>33709</v>
      </c>
      <c r="D320" t="s">
        <v>6</v>
      </c>
    </row>
    <row r="321" spans="1:4" x14ac:dyDescent="0.15">
      <c r="A321" t="s">
        <v>2570</v>
      </c>
      <c r="B321" s="1" t="s">
        <v>33710</v>
      </c>
      <c r="C321" s="1" t="s">
        <v>33711</v>
      </c>
      <c r="D321" t="s">
        <v>6</v>
      </c>
    </row>
    <row r="322" spans="1:4" x14ac:dyDescent="0.15">
      <c r="A322" t="s">
        <v>33712</v>
      </c>
      <c r="B322" s="1" t="s">
        <v>33713</v>
      </c>
      <c r="C322" s="1" t="s">
        <v>33714</v>
      </c>
      <c r="D322" t="s">
        <v>6</v>
      </c>
    </row>
    <row r="323" spans="1:4" x14ac:dyDescent="0.15">
      <c r="A323" t="s">
        <v>33715</v>
      </c>
      <c r="B323" s="1" t="s">
        <v>33716</v>
      </c>
      <c r="C323" s="1" t="s">
        <v>33717</v>
      </c>
      <c r="D323" t="s">
        <v>6</v>
      </c>
    </row>
    <row r="324" spans="1:4" x14ac:dyDescent="0.15">
      <c r="A324" t="s">
        <v>10174</v>
      </c>
      <c r="B324" s="1" t="s">
        <v>33718</v>
      </c>
      <c r="C324" s="1" t="s">
        <v>33719</v>
      </c>
      <c r="D324" t="s">
        <v>6</v>
      </c>
    </row>
    <row r="325" spans="1:4" x14ac:dyDescent="0.15">
      <c r="A325" t="s">
        <v>33720</v>
      </c>
      <c r="B325" s="1" t="s">
        <v>33721</v>
      </c>
      <c r="C325" s="1" t="s">
        <v>33722</v>
      </c>
      <c r="D325" t="s">
        <v>6</v>
      </c>
    </row>
    <row r="326" spans="1:4" x14ac:dyDescent="0.15">
      <c r="A326" t="s">
        <v>33723</v>
      </c>
      <c r="B326" s="1" t="s">
        <v>33724</v>
      </c>
      <c r="C326" s="1" t="s">
        <v>33725</v>
      </c>
      <c r="D326" t="s">
        <v>6</v>
      </c>
    </row>
    <row r="327" spans="1:4" x14ac:dyDescent="0.15">
      <c r="A327" t="s">
        <v>33726</v>
      </c>
      <c r="B327" s="1" t="s">
        <v>33727</v>
      </c>
      <c r="C327" s="1" t="s">
        <v>33728</v>
      </c>
      <c r="D327" t="s">
        <v>6</v>
      </c>
    </row>
    <row r="328" spans="1:4" x14ac:dyDescent="0.15">
      <c r="A328" t="s">
        <v>33729</v>
      </c>
      <c r="B328" s="1" t="s">
        <v>33730</v>
      </c>
      <c r="C328" s="1" t="s">
        <v>33731</v>
      </c>
      <c r="D328" t="s">
        <v>6</v>
      </c>
    </row>
    <row r="329" spans="1:4" x14ac:dyDescent="0.15">
      <c r="A329" t="s">
        <v>33732</v>
      </c>
      <c r="B329" s="1" t="s">
        <v>33733</v>
      </c>
      <c r="C329" s="1" t="s">
        <v>33734</v>
      </c>
      <c r="D329" t="s">
        <v>6</v>
      </c>
    </row>
    <row r="330" spans="1:4" x14ac:dyDescent="0.15">
      <c r="A330" t="s">
        <v>33735</v>
      </c>
      <c r="B330" s="1" t="s">
        <v>33736</v>
      </c>
      <c r="C330" s="1" t="s">
        <v>33737</v>
      </c>
      <c r="D330" t="s">
        <v>6</v>
      </c>
    </row>
    <row r="331" spans="1:4" x14ac:dyDescent="0.15">
      <c r="A331" t="s">
        <v>15285</v>
      </c>
      <c r="B331" s="1" t="s">
        <v>33738</v>
      </c>
      <c r="C331" s="1" t="s">
        <v>33739</v>
      </c>
      <c r="D331" t="s">
        <v>6</v>
      </c>
    </row>
    <row r="332" spans="1:4" x14ac:dyDescent="0.15">
      <c r="A332" t="s">
        <v>3355</v>
      </c>
      <c r="B332" s="1" t="s">
        <v>33740</v>
      </c>
      <c r="C332" s="1" t="s">
        <v>33741</v>
      </c>
      <c r="D332" t="s">
        <v>6</v>
      </c>
    </row>
    <row r="333" spans="1:4" x14ac:dyDescent="0.15">
      <c r="A333" t="s">
        <v>33742</v>
      </c>
      <c r="B333" s="1" t="s">
        <v>33743</v>
      </c>
      <c r="C333" s="1" t="s">
        <v>33744</v>
      </c>
      <c r="D333" t="s">
        <v>6</v>
      </c>
    </row>
    <row r="334" spans="1:4" x14ac:dyDescent="0.15">
      <c r="A334" t="s">
        <v>33745</v>
      </c>
      <c r="B334" s="1" t="s">
        <v>33746</v>
      </c>
      <c r="C334" s="1" t="s">
        <v>33747</v>
      </c>
      <c r="D334" t="s">
        <v>6</v>
      </c>
    </row>
    <row r="335" spans="1:4" x14ac:dyDescent="0.15">
      <c r="A335" t="s">
        <v>33748</v>
      </c>
      <c r="B335" s="1" t="s">
        <v>33749</v>
      </c>
      <c r="C335" s="1" t="s">
        <v>33750</v>
      </c>
      <c r="D335" t="s">
        <v>6</v>
      </c>
    </row>
    <row r="336" spans="1:4" x14ac:dyDescent="0.15">
      <c r="A336" t="s">
        <v>33751</v>
      </c>
      <c r="B336" s="1" t="s">
        <v>33752</v>
      </c>
      <c r="C336" s="1" t="s">
        <v>33753</v>
      </c>
      <c r="D336" t="s">
        <v>6</v>
      </c>
    </row>
    <row r="337" spans="1:4" x14ac:dyDescent="0.15">
      <c r="A337" t="s">
        <v>15412</v>
      </c>
      <c r="B337" s="1" t="s">
        <v>33754</v>
      </c>
      <c r="C337" s="1" t="s">
        <v>33755</v>
      </c>
      <c r="D337" t="s">
        <v>6</v>
      </c>
    </row>
    <row r="338" spans="1:4" x14ac:dyDescent="0.15">
      <c r="A338" t="s">
        <v>22324</v>
      </c>
      <c r="B338" s="1" t="s">
        <v>33756</v>
      </c>
      <c r="C338" s="1" t="s">
        <v>33757</v>
      </c>
      <c r="D338" t="s">
        <v>6</v>
      </c>
    </row>
    <row r="339" spans="1:4" x14ac:dyDescent="0.15">
      <c r="A339" t="s">
        <v>4024</v>
      </c>
      <c r="B339" s="1" t="s">
        <v>33758</v>
      </c>
      <c r="C339" s="1" t="s">
        <v>33759</v>
      </c>
      <c r="D339" t="s">
        <v>6</v>
      </c>
    </row>
    <row r="340" spans="1:4" x14ac:dyDescent="0.15">
      <c r="A340" t="s">
        <v>29880</v>
      </c>
      <c r="B340" s="1" t="s">
        <v>33760</v>
      </c>
      <c r="C340" s="1" t="s">
        <v>33761</v>
      </c>
      <c r="D340" t="s">
        <v>6</v>
      </c>
    </row>
    <row r="341" spans="1:4" x14ac:dyDescent="0.15">
      <c r="A341" t="s">
        <v>15560</v>
      </c>
      <c r="B341" s="1" t="s">
        <v>33762</v>
      </c>
      <c r="C341" s="1" t="s">
        <v>33763</v>
      </c>
      <c r="D341" t="s">
        <v>6</v>
      </c>
    </row>
    <row r="342" spans="1:4" x14ac:dyDescent="0.15">
      <c r="A342" t="s">
        <v>33764</v>
      </c>
      <c r="B342" s="1" t="s">
        <v>33765</v>
      </c>
      <c r="C342" s="1" t="s">
        <v>33766</v>
      </c>
      <c r="D342" t="s">
        <v>6</v>
      </c>
    </row>
    <row r="343" spans="1:4" x14ac:dyDescent="0.15">
      <c r="A343" t="s">
        <v>33767</v>
      </c>
      <c r="B343" s="1" t="s">
        <v>33768</v>
      </c>
      <c r="C343" s="1" t="s">
        <v>33769</v>
      </c>
      <c r="D343" t="s">
        <v>6</v>
      </c>
    </row>
    <row r="344" spans="1:4" x14ac:dyDescent="0.15">
      <c r="A344" t="s">
        <v>3063</v>
      </c>
      <c r="B344" s="1" t="s">
        <v>33770</v>
      </c>
      <c r="C344" s="1" t="s">
        <v>33771</v>
      </c>
      <c r="D344" t="s">
        <v>6</v>
      </c>
    </row>
    <row r="345" spans="1:4" x14ac:dyDescent="0.15">
      <c r="A345" t="s">
        <v>12457</v>
      </c>
      <c r="B345" s="1" t="s">
        <v>33772</v>
      </c>
      <c r="C345" s="1" t="s">
        <v>33773</v>
      </c>
      <c r="D345" t="s">
        <v>6</v>
      </c>
    </row>
    <row r="346" spans="1:4" x14ac:dyDescent="0.15">
      <c r="A346" t="s">
        <v>9893</v>
      </c>
      <c r="B346" s="1" t="s">
        <v>33774</v>
      </c>
      <c r="C346" s="1" t="s">
        <v>33775</v>
      </c>
      <c r="D346" t="s">
        <v>6</v>
      </c>
    </row>
    <row r="347" spans="1:4" x14ac:dyDescent="0.15">
      <c r="A347" t="s">
        <v>33776</v>
      </c>
      <c r="B347" s="1" t="s">
        <v>33777</v>
      </c>
      <c r="C347" s="1" t="s">
        <v>33778</v>
      </c>
      <c r="D347" t="s">
        <v>6</v>
      </c>
    </row>
    <row r="348" spans="1:4" x14ac:dyDescent="0.15">
      <c r="A348" t="s">
        <v>33779</v>
      </c>
      <c r="B348" s="1" t="s">
        <v>33780</v>
      </c>
      <c r="C348" s="1" t="s">
        <v>33781</v>
      </c>
      <c r="D348" t="s">
        <v>6</v>
      </c>
    </row>
    <row r="349" spans="1:4" x14ac:dyDescent="0.15">
      <c r="A349" t="s">
        <v>15531</v>
      </c>
      <c r="B349" s="1" t="s">
        <v>33782</v>
      </c>
      <c r="C349" s="1" t="s">
        <v>33783</v>
      </c>
      <c r="D349" t="s">
        <v>6</v>
      </c>
    </row>
    <row r="350" spans="1:4" x14ac:dyDescent="0.15">
      <c r="A350" t="s">
        <v>33784</v>
      </c>
      <c r="B350" s="1" t="s">
        <v>33785</v>
      </c>
      <c r="C350" s="1" t="s">
        <v>33786</v>
      </c>
      <c r="D350" t="s">
        <v>6</v>
      </c>
    </row>
    <row r="351" spans="1:4" x14ac:dyDescent="0.15">
      <c r="A351" t="s">
        <v>1575</v>
      </c>
      <c r="B351" s="1" t="s">
        <v>33787</v>
      </c>
      <c r="C351" s="1" t="s">
        <v>33788</v>
      </c>
      <c r="D351" t="s">
        <v>6</v>
      </c>
    </row>
    <row r="352" spans="1:4" x14ac:dyDescent="0.15">
      <c r="A352" t="s">
        <v>32908</v>
      </c>
      <c r="B352" s="1" t="s">
        <v>33789</v>
      </c>
      <c r="C352" s="1" t="s">
        <v>33790</v>
      </c>
      <c r="D352" t="s">
        <v>6</v>
      </c>
    </row>
    <row r="353" spans="1:4" x14ac:dyDescent="0.15">
      <c r="A353" t="s">
        <v>23941</v>
      </c>
      <c r="B353" s="1" t="s">
        <v>33791</v>
      </c>
      <c r="C353" s="1" t="s">
        <v>33792</v>
      </c>
      <c r="D353" t="s">
        <v>6</v>
      </c>
    </row>
    <row r="354" spans="1:4" x14ac:dyDescent="0.15">
      <c r="A354" t="s">
        <v>33793</v>
      </c>
      <c r="B354" s="1" t="s">
        <v>33794</v>
      </c>
      <c r="C354" s="1" t="s">
        <v>33795</v>
      </c>
      <c r="D354" t="s">
        <v>6</v>
      </c>
    </row>
    <row r="355" spans="1:4" x14ac:dyDescent="0.15">
      <c r="A355" t="s">
        <v>33796</v>
      </c>
      <c r="B355" s="1" t="s">
        <v>33797</v>
      </c>
      <c r="C355" s="1" t="s">
        <v>33798</v>
      </c>
      <c r="D355" t="s">
        <v>6</v>
      </c>
    </row>
    <row r="356" spans="1:4" x14ac:dyDescent="0.15">
      <c r="A356" t="s">
        <v>33799</v>
      </c>
      <c r="B356" s="1" t="s">
        <v>33800</v>
      </c>
      <c r="C356" s="1" t="s">
        <v>33801</v>
      </c>
      <c r="D356" t="s">
        <v>6</v>
      </c>
    </row>
    <row r="357" spans="1:4" x14ac:dyDescent="0.15">
      <c r="A357" t="s">
        <v>33802</v>
      </c>
      <c r="B357" s="1" t="s">
        <v>33803</v>
      </c>
      <c r="C357" s="1" t="s">
        <v>33804</v>
      </c>
      <c r="D357" t="s">
        <v>6</v>
      </c>
    </row>
    <row r="358" spans="1:4" x14ac:dyDescent="0.15">
      <c r="A358" t="s">
        <v>1754</v>
      </c>
      <c r="B358" s="1" t="s">
        <v>33805</v>
      </c>
      <c r="C358" s="1" t="s">
        <v>33806</v>
      </c>
      <c r="D358" t="s">
        <v>6</v>
      </c>
    </row>
    <row r="359" spans="1:4" x14ac:dyDescent="0.15">
      <c r="A359" t="s">
        <v>10539</v>
      </c>
      <c r="B359" s="1" t="s">
        <v>33807</v>
      </c>
      <c r="C359" s="1" t="s">
        <v>33808</v>
      </c>
      <c r="D359" t="s">
        <v>6</v>
      </c>
    </row>
    <row r="360" spans="1:4" x14ac:dyDescent="0.15">
      <c r="A360" t="s">
        <v>27352</v>
      </c>
      <c r="B360" s="1" t="s">
        <v>33809</v>
      </c>
      <c r="C360" s="1" t="s">
        <v>33810</v>
      </c>
      <c r="D360" t="s">
        <v>6</v>
      </c>
    </row>
    <row r="361" spans="1:4" x14ac:dyDescent="0.15">
      <c r="A361" t="s">
        <v>33811</v>
      </c>
      <c r="B361" s="1" t="s">
        <v>33812</v>
      </c>
      <c r="C361" s="1" t="s">
        <v>33813</v>
      </c>
      <c r="D361" t="s">
        <v>6</v>
      </c>
    </row>
    <row r="362" spans="1:4" x14ac:dyDescent="0.15">
      <c r="A362" t="s">
        <v>33814</v>
      </c>
      <c r="B362" s="1" t="s">
        <v>33815</v>
      </c>
      <c r="C362" s="1" t="s">
        <v>33816</v>
      </c>
      <c r="D362" t="s">
        <v>6</v>
      </c>
    </row>
    <row r="363" spans="1:4" x14ac:dyDescent="0.15">
      <c r="A363" t="s">
        <v>33817</v>
      </c>
      <c r="B363" s="1" t="s">
        <v>33818</v>
      </c>
      <c r="C363" s="1" t="s">
        <v>33819</v>
      </c>
      <c r="D363" t="s">
        <v>6</v>
      </c>
    </row>
    <row r="364" spans="1:4" x14ac:dyDescent="0.15">
      <c r="A364" t="s">
        <v>33820</v>
      </c>
      <c r="B364" s="1" t="s">
        <v>33821</v>
      </c>
      <c r="C364" s="1" t="s">
        <v>33822</v>
      </c>
      <c r="D364" t="s">
        <v>6</v>
      </c>
    </row>
    <row r="365" spans="1:4" x14ac:dyDescent="0.15">
      <c r="A365" t="s">
        <v>33823</v>
      </c>
      <c r="B365" s="1" t="s">
        <v>33824</v>
      </c>
      <c r="C365" s="1" t="s">
        <v>33825</v>
      </c>
      <c r="D365" t="s">
        <v>6</v>
      </c>
    </row>
    <row r="366" spans="1:4" x14ac:dyDescent="0.15">
      <c r="A366" t="s">
        <v>33826</v>
      </c>
      <c r="B366" s="1" t="s">
        <v>33827</v>
      </c>
      <c r="C366" s="1" t="s">
        <v>33828</v>
      </c>
      <c r="D366" t="s">
        <v>6</v>
      </c>
    </row>
    <row r="367" spans="1:4" x14ac:dyDescent="0.15">
      <c r="A367" t="s">
        <v>33829</v>
      </c>
      <c r="B367" s="1" t="s">
        <v>33830</v>
      </c>
      <c r="C367" s="1" t="s">
        <v>33831</v>
      </c>
      <c r="D367" t="s">
        <v>6</v>
      </c>
    </row>
    <row r="368" spans="1:4" x14ac:dyDescent="0.15">
      <c r="A368" t="s">
        <v>9418</v>
      </c>
      <c r="B368" s="1" t="s">
        <v>33832</v>
      </c>
      <c r="C368" s="1" t="s">
        <v>33833</v>
      </c>
      <c r="D368" t="s">
        <v>6</v>
      </c>
    </row>
    <row r="369" spans="1:4" x14ac:dyDescent="0.15">
      <c r="A369" t="s">
        <v>629</v>
      </c>
      <c r="B369" s="1" t="s">
        <v>33834</v>
      </c>
      <c r="C369" s="1" t="s">
        <v>33835</v>
      </c>
      <c r="D369" t="s">
        <v>6</v>
      </c>
    </row>
    <row r="370" spans="1:4" x14ac:dyDescent="0.15">
      <c r="A370" t="s">
        <v>1151</v>
      </c>
      <c r="B370" s="1" t="s">
        <v>33836</v>
      </c>
      <c r="C370" s="1" t="s">
        <v>33837</v>
      </c>
      <c r="D370" t="s">
        <v>6</v>
      </c>
    </row>
    <row r="371" spans="1:4" x14ac:dyDescent="0.15">
      <c r="A371" t="s">
        <v>2819</v>
      </c>
      <c r="B371" s="1" t="s">
        <v>33838</v>
      </c>
      <c r="C371" s="1" t="s">
        <v>33839</v>
      </c>
      <c r="D371" t="s">
        <v>6</v>
      </c>
    </row>
    <row r="372" spans="1:4" x14ac:dyDescent="0.15">
      <c r="A372" t="s">
        <v>33840</v>
      </c>
      <c r="B372" s="1" t="s">
        <v>33841</v>
      </c>
      <c r="C372" s="1" t="s">
        <v>33842</v>
      </c>
      <c r="D372" t="s">
        <v>6</v>
      </c>
    </row>
    <row r="373" spans="1:4" x14ac:dyDescent="0.15">
      <c r="A373" t="s">
        <v>33843</v>
      </c>
      <c r="B373" s="1" t="s">
        <v>33844</v>
      </c>
      <c r="C373" s="1" t="s">
        <v>33845</v>
      </c>
      <c r="D373" t="s">
        <v>6</v>
      </c>
    </row>
    <row r="374" spans="1:4" x14ac:dyDescent="0.15">
      <c r="A374" t="s">
        <v>33846</v>
      </c>
      <c r="B374" s="1" t="s">
        <v>33847</v>
      </c>
      <c r="C374" s="1" t="s">
        <v>33848</v>
      </c>
      <c r="D374" t="s">
        <v>6</v>
      </c>
    </row>
    <row r="375" spans="1:4" x14ac:dyDescent="0.15">
      <c r="A375" t="s">
        <v>19976</v>
      </c>
      <c r="B375" s="1" t="s">
        <v>33849</v>
      </c>
      <c r="C375" s="1" t="s">
        <v>33850</v>
      </c>
      <c r="D375" t="s">
        <v>6</v>
      </c>
    </row>
    <row r="376" spans="1:4" x14ac:dyDescent="0.15">
      <c r="A376" t="s">
        <v>33851</v>
      </c>
      <c r="B376" s="1" t="s">
        <v>33852</v>
      </c>
      <c r="C376" s="1" t="s">
        <v>33853</v>
      </c>
      <c r="D376" t="s">
        <v>6</v>
      </c>
    </row>
    <row r="377" spans="1:4" x14ac:dyDescent="0.15">
      <c r="A377" t="s">
        <v>5621</v>
      </c>
      <c r="B377" s="1" t="s">
        <v>33854</v>
      </c>
      <c r="C377" s="1" t="s">
        <v>33855</v>
      </c>
      <c r="D377" t="s">
        <v>6</v>
      </c>
    </row>
    <row r="378" spans="1:4" x14ac:dyDescent="0.15">
      <c r="A378" t="s">
        <v>2804</v>
      </c>
      <c r="B378" s="1" t="s">
        <v>33856</v>
      </c>
      <c r="C378" s="1" t="s">
        <v>33857</v>
      </c>
      <c r="D378" t="s">
        <v>6</v>
      </c>
    </row>
    <row r="379" spans="1:4" x14ac:dyDescent="0.15">
      <c r="A379" t="s">
        <v>1620</v>
      </c>
      <c r="B379" s="1" t="s">
        <v>33858</v>
      </c>
      <c r="C379" s="1" t="s">
        <v>33859</v>
      </c>
      <c r="D379" t="s">
        <v>6</v>
      </c>
    </row>
    <row r="380" spans="1:4" x14ac:dyDescent="0.15">
      <c r="A380" t="s">
        <v>33860</v>
      </c>
      <c r="B380" s="1" t="s">
        <v>33861</v>
      </c>
      <c r="C380" s="1" t="s">
        <v>33862</v>
      </c>
      <c r="D380" t="s">
        <v>6</v>
      </c>
    </row>
    <row r="381" spans="1:4" x14ac:dyDescent="0.15">
      <c r="A381" t="s">
        <v>25501</v>
      </c>
      <c r="B381" s="1" t="s">
        <v>33863</v>
      </c>
      <c r="C381" s="1" t="s">
        <v>33864</v>
      </c>
      <c r="D381" t="s">
        <v>6</v>
      </c>
    </row>
    <row r="382" spans="1:4" x14ac:dyDescent="0.15">
      <c r="A382" t="s">
        <v>33865</v>
      </c>
      <c r="B382" s="1" t="s">
        <v>33866</v>
      </c>
      <c r="C382" s="1" t="s">
        <v>33867</v>
      </c>
      <c r="D382" t="s">
        <v>6</v>
      </c>
    </row>
    <row r="383" spans="1:4" x14ac:dyDescent="0.15">
      <c r="A383" t="s">
        <v>952</v>
      </c>
      <c r="B383" s="1" t="s">
        <v>33868</v>
      </c>
      <c r="C383" s="1" t="s">
        <v>33869</v>
      </c>
      <c r="D383" t="s">
        <v>6</v>
      </c>
    </row>
    <row r="384" spans="1:4" x14ac:dyDescent="0.15">
      <c r="A384" t="s">
        <v>33870</v>
      </c>
      <c r="B384" s="1" t="s">
        <v>33871</v>
      </c>
      <c r="C384" s="1" t="s">
        <v>33872</v>
      </c>
      <c r="D384" t="s">
        <v>6</v>
      </c>
    </row>
    <row r="385" spans="1:4" x14ac:dyDescent="0.15">
      <c r="A385" t="s">
        <v>33873</v>
      </c>
      <c r="B385" s="1" t="s">
        <v>33874</v>
      </c>
      <c r="C385" s="1" t="s">
        <v>33875</v>
      </c>
      <c r="D385" t="s">
        <v>6</v>
      </c>
    </row>
    <row r="386" spans="1:4" x14ac:dyDescent="0.15">
      <c r="A386" t="s">
        <v>33876</v>
      </c>
      <c r="B386" s="1" t="s">
        <v>33877</v>
      </c>
      <c r="C386" s="1" t="s">
        <v>33878</v>
      </c>
      <c r="D386" t="s">
        <v>6</v>
      </c>
    </row>
    <row r="387" spans="1:4" x14ac:dyDescent="0.15">
      <c r="A387" t="s">
        <v>9707</v>
      </c>
      <c r="B387" s="1" t="s">
        <v>33879</v>
      </c>
      <c r="C387" s="1" t="s">
        <v>33880</v>
      </c>
      <c r="D387" t="s">
        <v>6</v>
      </c>
    </row>
    <row r="388" spans="1:4" x14ac:dyDescent="0.15">
      <c r="A388" t="s">
        <v>33881</v>
      </c>
      <c r="B388" s="1" t="s">
        <v>33882</v>
      </c>
      <c r="C388" s="1" t="s">
        <v>33883</v>
      </c>
      <c r="D388" t="s">
        <v>6</v>
      </c>
    </row>
    <row r="389" spans="1:4" x14ac:dyDescent="0.15">
      <c r="A389" t="s">
        <v>33884</v>
      </c>
      <c r="B389" s="1" t="s">
        <v>33885</v>
      </c>
      <c r="C389" s="1" t="s">
        <v>33886</v>
      </c>
      <c r="D389" t="s">
        <v>6</v>
      </c>
    </row>
    <row r="390" spans="1:4" x14ac:dyDescent="0.15">
      <c r="A390" t="s">
        <v>692</v>
      </c>
      <c r="B390" s="1" t="s">
        <v>33887</v>
      </c>
      <c r="C390" s="1" t="s">
        <v>33888</v>
      </c>
      <c r="D390" t="s">
        <v>6</v>
      </c>
    </row>
    <row r="391" spans="1:4" x14ac:dyDescent="0.15">
      <c r="A391" t="s">
        <v>33889</v>
      </c>
      <c r="B391" s="1" t="s">
        <v>33890</v>
      </c>
      <c r="C391" s="1" t="s">
        <v>33891</v>
      </c>
      <c r="D391" t="s">
        <v>6</v>
      </c>
    </row>
    <row r="392" spans="1:4" x14ac:dyDescent="0.15">
      <c r="A392" t="s">
        <v>972</v>
      </c>
      <c r="B392" s="1" t="s">
        <v>33892</v>
      </c>
      <c r="C392" s="1" t="s">
        <v>33893</v>
      </c>
      <c r="D392" t="s">
        <v>6</v>
      </c>
    </row>
    <row r="393" spans="1:4" x14ac:dyDescent="0.15">
      <c r="A393" t="s">
        <v>23127</v>
      </c>
      <c r="B393" s="1" t="s">
        <v>33894</v>
      </c>
      <c r="C393" s="1" t="s">
        <v>33895</v>
      </c>
      <c r="D393" t="s">
        <v>6</v>
      </c>
    </row>
    <row r="394" spans="1:4" x14ac:dyDescent="0.15">
      <c r="A394" t="s">
        <v>15603</v>
      </c>
      <c r="B394" s="1" t="s">
        <v>33896</v>
      </c>
      <c r="C394" s="1" t="s">
        <v>33897</v>
      </c>
      <c r="D394" t="s">
        <v>6</v>
      </c>
    </row>
    <row r="395" spans="1:4" x14ac:dyDescent="0.15">
      <c r="A395" t="s">
        <v>2028</v>
      </c>
      <c r="B395" s="1" t="s">
        <v>33898</v>
      </c>
      <c r="C395" s="1" t="s">
        <v>33899</v>
      </c>
      <c r="D395" t="s">
        <v>6</v>
      </c>
    </row>
    <row r="396" spans="1:4" x14ac:dyDescent="0.15">
      <c r="A396" t="s">
        <v>33900</v>
      </c>
      <c r="B396" s="1" t="s">
        <v>33901</v>
      </c>
      <c r="C396" s="1" t="s">
        <v>33902</v>
      </c>
      <c r="D396" t="s">
        <v>6</v>
      </c>
    </row>
    <row r="397" spans="1:4" x14ac:dyDescent="0.15">
      <c r="A397" t="s">
        <v>1032</v>
      </c>
      <c r="B397" s="1" t="s">
        <v>33903</v>
      </c>
      <c r="C397" s="1" t="s">
        <v>33904</v>
      </c>
      <c r="D397" t="s">
        <v>6</v>
      </c>
    </row>
    <row r="398" spans="1:4" x14ac:dyDescent="0.15">
      <c r="A398" t="s">
        <v>33905</v>
      </c>
      <c r="B398" s="1" t="s">
        <v>33906</v>
      </c>
      <c r="C398" s="1" t="s">
        <v>33907</v>
      </c>
      <c r="D398" t="s">
        <v>6</v>
      </c>
    </row>
    <row r="399" spans="1:4" x14ac:dyDescent="0.15">
      <c r="A399" t="s">
        <v>3248</v>
      </c>
      <c r="B399" s="1" t="s">
        <v>33908</v>
      </c>
      <c r="C399" s="1" t="s">
        <v>33909</v>
      </c>
      <c r="D399" t="s">
        <v>6</v>
      </c>
    </row>
    <row r="400" spans="1:4" x14ac:dyDescent="0.15">
      <c r="A400" t="s">
        <v>33910</v>
      </c>
      <c r="B400" s="1" t="s">
        <v>33911</v>
      </c>
      <c r="C400" s="1" t="s">
        <v>33912</v>
      </c>
      <c r="D400" t="s">
        <v>6</v>
      </c>
    </row>
    <row r="401" spans="1:4" x14ac:dyDescent="0.15">
      <c r="A401" t="s">
        <v>33913</v>
      </c>
      <c r="B401" s="1" t="s">
        <v>33914</v>
      </c>
      <c r="C401" s="1" t="s">
        <v>33915</v>
      </c>
      <c r="D401" t="s">
        <v>6</v>
      </c>
    </row>
    <row r="402" spans="1:4" x14ac:dyDescent="0.15">
      <c r="A402" t="s">
        <v>33916</v>
      </c>
      <c r="B402" s="1" t="s">
        <v>33917</v>
      </c>
      <c r="C402" s="1" t="s">
        <v>33918</v>
      </c>
      <c r="D402" t="s">
        <v>6</v>
      </c>
    </row>
    <row r="403" spans="1:4" x14ac:dyDescent="0.15">
      <c r="A403" t="s">
        <v>33919</v>
      </c>
      <c r="B403" s="1" t="s">
        <v>33920</v>
      </c>
      <c r="C403" s="1" t="s">
        <v>33921</v>
      </c>
      <c r="D403" t="s">
        <v>6</v>
      </c>
    </row>
    <row r="404" spans="1:4" x14ac:dyDescent="0.15">
      <c r="A404" t="s">
        <v>33922</v>
      </c>
      <c r="B404" s="1" t="s">
        <v>33923</v>
      </c>
      <c r="C404" s="1" t="s">
        <v>33924</v>
      </c>
      <c r="D404" t="s">
        <v>6</v>
      </c>
    </row>
    <row r="405" spans="1:4" x14ac:dyDescent="0.15">
      <c r="A405" t="s">
        <v>33925</v>
      </c>
      <c r="B405" s="1" t="s">
        <v>33926</v>
      </c>
      <c r="C405" s="1" t="s">
        <v>33927</v>
      </c>
      <c r="D405" t="s">
        <v>6</v>
      </c>
    </row>
    <row r="406" spans="1:4" x14ac:dyDescent="0.15">
      <c r="A406" t="s">
        <v>3293</v>
      </c>
      <c r="B406" s="1" t="s">
        <v>33928</v>
      </c>
      <c r="C406" s="1" t="s">
        <v>33929</v>
      </c>
      <c r="D406" t="s">
        <v>6</v>
      </c>
    </row>
    <row r="407" spans="1:4" x14ac:dyDescent="0.15">
      <c r="A407" t="s">
        <v>560</v>
      </c>
      <c r="B407" s="1" t="s">
        <v>33930</v>
      </c>
      <c r="C407" s="1" t="s">
        <v>33931</v>
      </c>
      <c r="D407" t="s">
        <v>6</v>
      </c>
    </row>
    <row r="408" spans="1:4" x14ac:dyDescent="0.15">
      <c r="A408" t="s">
        <v>25421</v>
      </c>
      <c r="B408" s="1" t="s">
        <v>33932</v>
      </c>
      <c r="C408" s="1" t="s">
        <v>33933</v>
      </c>
      <c r="D408" t="s">
        <v>6</v>
      </c>
    </row>
    <row r="409" spans="1:4" x14ac:dyDescent="0.15">
      <c r="A409" t="s">
        <v>33934</v>
      </c>
      <c r="B409" s="1" t="s">
        <v>33935</v>
      </c>
      <c r="C409" s="1" t="s">
        <v>33936</v>
      </c>
      <c r="D409" t="s">
        <v>6</v>
      </c>
    </row>
    <row r="410" spans="1:4" x14ac:dyDescent="0.15">
      <c r="A410" t="s">
        <v>18586</v>
      </c>
      <c r="B410" s="1" t="s">
        <v>33937</v>
      </c>
      <c r="C410" s="1" t="s">
        <v>33938</v>
      </c>
      <c r="D410" t="s">
        <v>6</v>
      </c>
    </row>
    <row r="411" spans="1:4" x14ac:dyDescent="0.15">
      <c r="A411" t="s">
        <v>24217</v>
      </c>
      <c r="B411" s="1" t="s">
        <v>33939</v>
      </c>
      <c r="C411" s="1" t="s">
        <v>33940</v>
      </c>
      <c r="D411" t="s">
        <v>6</v>
      </c>
    </row>
    <row r="412" spans="1:4" x14ac:dyDescent="0.15">
      <c r="A412" t="s">
        <v>33941</v>
      </c>
      <c r="B412" s="1" t="s">
        <v>33942</v>
      </c>
      <c r="C412" s="1" t="s">
        <v>33943</v>
      </c>
      <c r="D412" t="s">
        <v>6</v>
      </c>
    </row>
    <row r="413" spans="1:4" x14ac:dyDescent="0.15">
      <c r="A413" t="s">
        <v>8714</v>
      </c>
      <c r="B413" s="1" t="s">
        <v>33944</v>
      </c>
      <c r="C413" s="1" t="s">
        <v>33945</v>
      </c>
      <c r="D413" t="s">
        <v>6</v>
      </c>
    </row>
    <row r="414" spans="1:4" x14ac:dyDescent="0.15">
      <c r="A414" t="s">
        <v>33946</v>
      </c>
      <c r="B414" s="1" t="s">
        <v>33947</v>
      </c>
      <c r="C414" s="1" t="s">
        <v>33948</v>
      </c>
      <c r="D414" t="s">
        <v>6</v>
      </c>
    </row>
    <row r="415" spans="1:4" x14ac:dyDescent="0.15">
      <c r="A415" t="s">
        <v>25569</v>
      </c>
      <c r="B415" s="1" t="s">
        <v>33949</v>
      </c>
      <c r="C415" s="1" t="s">
        <v>33950</v>
      </c>
      <c r="D415" t="s">
        <v>6</v>
      </c>
    </row>
    <row r="416" spans="1:4" x14ac:dyDescent="0.15">
      <c r="A416" t="s">
        <v>33951</v>
      </c>
      <c r="B416" s="1" t="s">
        <v>33952</v>
      </c>
      <c r="C416" s="1" t="s">
        <v>33953</v>
      </c>
      <c r="D416" t="s">
        <v>6</v>
      </c>
    </row>
    <row r="417" spans="1:4" x14ac:dyDescent="0.15">
      <c r="A417" t="s">
        <v>749</v>
      </c>
      <c r="B417" s="1" t="s">
        <v>33954</v>
      </c>
      <c r="C417" s="1" t="s">
        <v>33955</v>
      </c>
      <c r="D417" t="s">
        <v>6</v>
      </c>
    </row>
    <row r="418" spans="1:4" x14ac:dyDescent="0.15">
      <c r="A418" t="s">
        <v>28878</v>
      </c>
      <c r="B418" s="1" t="s">
        <v>33956</v>
      </c>
      <c r="C418" s="1" t="s">
        <v>33957</v>
      </c>
      <c r="D418" t="s">
        <v>6</v>
      </c>
    </row>
    <row r="419" spans="1:4" x14ac:dyDescent="0.15">
      <c r="A419" t="s">
        <v>18368</v>
      </c>
      <c r="B419" s="1" t="s">
        <v>33958</v>
      </c>
      <c r="C419" s="1" t="s">
        <v>33959</v>
      </c>
      <c r="D419" t="s">
        <v>6</v>
      </c>
    </row>
    <row r="420" spans="1:4" x14ac:dyDescent="0.15">
      <c r="A420" t="s">
        <v>22493</v>
      </c>
      <c r="B420" s="1" t="s">
        <v>33960</v>
      </c>
      <c r="C420" s="1" t="s">
        <v>33961</v>
      </c>
      <c r="D420" t="s">
        <v>6</v>
      </c>
    </row>
    <row r="421" spans="1:4" x14ac:dyDescent="0.15">
      <c r="A421" t="s">
        <v>32276</v>
      </c>
      <c r="B421" s="1" t="s">
        <v>33962</v>
      </c>
      <c r="C421" s="1" t="s">
        <v>33963</v>
      </c>
      <c r="D421" t="s">
        <v>6</v>
      </c>
    </row>
    <row r="422" spans="1:4" x14ac:dyDescent="0.15">
      <c r="A422" t="s">
        <v>33964</v>
      </c>
      <c r="B422" s="1" t="s">
        <v>33965</v>
      </c>
      <c r="C422" s="1" t="s">
        <v>33966</v>
      </c>
      <c r="D422" t="s">
        <v>6</v>
      </c>
    </row>
    <row r="423" spans="1:4" x14ac:dyDescent="0.15">
      <c r="A423" t="s">
        <v>26070</v>
      </c>
      <c r="B423" s="1" t="s">
        <v>33967</v>
      </c>
      <c r="C423" s="1" t="s">
        <v>33968</v>
      </c>
      <c r="D423" t="s">
        <v>6</v>
      </c>
    </row>
    <row r="424" spans="1:4" x14ac:dyDescent="0.15">
      <c r="A424" t="s">
        <v>33969</v>
      </c>
      <c r="B424" s="1" t="s">
        <v>33970</v>
      </c>
      <c r="C424" s="1" t="s">
        <v>33971</v>
      </c>
      <c r="D424" t="s">
        <v>6</v>
      </c>
    </row>
    <row r="425" spans="1:4" x14ac:dyDescent="0.15">
      <c r="A425" t="s">
        <v>15337</v>
      </c>
      <c r="B425" s="1" t="s">
        <v>33972</v>
      </c>
      <c r="C425" s="1" t="s">
        <v>33973</v>
      </c>
      <c r="D425" t="s">
        <v>6</v>
      </c>
    </row>
    <row r="426" spans="1:4" x14ac:dyDescent="0.15">
      <c r="A426" t="s">
        <v>15447</v>
      </c>
      <c r="B426" s="1" t="s">
        <v>33974</v>
      </c>
      <c r="C426" s="1" t="s">
        <v>33975</v>
      </c>
      <c r="D426" t="s">
        <v>6</v>
      </c>
    </row>
    <row r="427" spans="1:4" x14ac:dyDescent="0.15">
      <c r="A427" t="s">
        <v>33976</v>
      </c>
      <c r="B427" s="1" t="s">
        <v>33977</v>
      </c>
      <c r="C427" s="1" t="s">
        <v>33978</v>
      </c>
      <c r="D427" t="s">
        <v>6</v>
      </c>
    </row>
    <row r="428" spans="1:4" x14ac:dyDescent="0.15">
      <c r="A428" t="s">
        <v>33979</v>
      </c>
      <c r="B428" s="1" t="s">
        <v>33980</v>
      </c>
      <c r="C428" s="1" t="s">
        <v>33981</v>
      </c>
      <c r="D428" t="s">
        <v>6</v>
      </c>
    </row>
    <row r="429" spans="1:4" x14ac:dyDescent="0.15">
      <c r="A429" t="s">
        <v>1373</v>
      </c>
      <c r="B429" s="1" t="s">
        <v>33982</v>
      </c>
      <c r="C429" s="1" t="s">
        <v>33983</v>
      </c>
      <c r="D429" t="s">
        <v>6</v>
      </c>
    </row>
    <row r="430" spans="1:4" x14ac:dyDescent="0.15">
      <c r="A430" t="s">
        <v>1020</v>
      </c>
      <c r="B430" s="1" t="s">
        <v>33984</v>
      </c>
      <c r="C430" s="1" t="s">
        <v>33985</v>
      </c>
      <c r="D430" t="s">
        <v>6</v>
      </c>
    </row>
    <row r="431" spans="1:4" x14ac:dyDescent="0.15">
      <c r="A431" t="s">
        <v>22497</v>
      </c>
      <c r="B431" s="1" t="s">
        <v>33986</v>
      </c>
      <c r="C431" s="1" t="s">
        <v>33987</v>
      </c>
      <c r="D431" t="s">
        <v>6</v>
      </c>
    </row>
    <row r="432" spans="1:4" x14ac:dyDescent="0.15">
      <c r="A432" t="s">
        <v>31496</v>
      </c>
      <c r="B432" s="1" t="s">
        <v>33988</v>
      </c>
      <c r="C432" s="1" t="s">
        <v>33989</v>
      </c>
      <c r="D432" t="s">
        <v>6</v>
      </c>
    </row>
    <row r="433" spans="1:4" x14ac:dyDescent="0.15">
      <c r="A433" t="s">
        <v>15361</v>
      </c>
      <c r="B433" s="1" t="s">
        <v>33990</v>
      </c>
      <c r="C433" s="1" t="s">
        <v>33991</v>
      </c>
      <c r="D433" t="s">
        <v>6</v>
      </c>
    </row>
    <row r="434" spans="1:4" x14ac:dyDescent="0.15">
      <c r="A434" t="s">
        <v>3490</v>
      </c>
      <c r="B434" s="1" t="s">
        <v>33992</v>
      </c>
      <c r="C434" s="1" t="s">
        <v>33993</v>
      </c>
      <c r="D434" t="s">
        <v>6</v>
      </c>
    </row>
    <row r="435" spans="1:4" x14ac:dyDescent="0.15">
      <c r="A435" t="s">
        <v>1676</v>
      </c>
      <c r="B435" s="1" t="s">
        <v>33994</v>
      </c>
      <c r="C435" s="1" t="s">
        <v>33995</v>
      </c>
      <c r="D435" t="s">
        <v>6</v>
      </c>
    </row>
    <row r="436" spans="1:4" x14ac:dyDescent="0.15">
      <c r="A436" t="s">
        <v>8498</v>
      </c>
      <c r="B436" s="1" t="s">
        <v>33996</v>
      </c>
      <c r="C436" s="1" t="s">
        <v>33997</v>
      </c>
      <c r="D436" t="s">
        <v>6</v>
      </c>
    </row>
    <row r="437" spans="1:4" x14ac:dyDescent="0.15">
      <c r="A437" t="s">
        <v>14133</v>
      </c>
      <c r="B437" s="1" t="s">
        <v>33998</v>
      </c>
      <c r="C437" s="1" t="s">
        <v>33999</v>
      </c>
      <c r="D437" t="s">
        <v>6</v>
      </c>
    </row>
    <row r="438" spans="1:4" x14ac:dyDescent="0.15">
      <c r="A438" t="s">
        <v>27217</v>
      </c>
      <c r="B438" s="1" t="s">
        <v>34000</v>
      </c>
      <c r="C438" s="1" t="s">
        <v>34001</v>
      </c>
      <c r="D438" t="s">
        <v>6</v>
      </c>
    </row>
    <row r="439" spans="1:4" x14ac:dyDescent="0.15">
      <c r="A439" t="s">
        <v>10318</v>
      </c>
      <c r="B439" s="1" t="s">
        <v>34002</v>
      </c>
      <c r="C439" s="1" t="s">
        <v>34003</v>
      </c>
      <c r="D439" t="s">
        <v>6</v>
      </c>
    </row>
    <row r="440" spans="1:4" x14ac:dyDescent="0.15">
      <c r="A440" t="s">
        <v>34004</v>
      </c>
      <c r="B440" s="1" t="s">
        <v>34005</v>
      </c>
      <c r="C440" s="1" t="s">
        <v>34006</v>
      </c>
      <c r="D440" t="s">
        <v>6</v>
      </c>
    </row>
    <row r="441" spans="1:4" x14ac:dyDescent="0.15">
      <c r="A441" t="s">
        <v>34007</v>
      </c>
      <c r="B441" s="1" t="s">
        <v>34008</v>
      </c>
      <c r="C441" s="1" t="s">
        <v>34009</v>
      </c>
      <c r="D441" t="s">
        <v>6</v>
      </c>
    </row>
    <row r="442" spans="1:4" x14ac:dyDescent="0.15">
      <c r="A442" t="s">
        <v>34010</v>
      </c>
      <c r="B442" s="1" t="s">
        <v>34011</v>
      </c>
      <c r="C442" s="1" t="s">
        <v>34012</v>
      </c>
      <c r="D442" t="s">
        <v>6</v>
      </c>
    </row>
    <row r="443" spans="1:4" x14ac:dyDescent="0.15">
      <c r="A443" t="s">
        <v>34013</v>
      </c>
      <c r="B443" s="1" t="s">
        <v>34014</v>
      </c>
      <c r="C443" s="1" t="s">
        <v>34015</v>
      </c>
      <c r="D443" t="s">
        <v>6</v>
      </c>
    </row>
    <row r="444" spans="1:4" x14ac:dyDescent="0.15">
      <c r="A444" t="s">
        <v>644</v>
      </c>
      <c r="B444" s="1" t="s">
        <v>34016</v>
      </c>
      <c r="C444" s="1" t="s">
        <v>34017</v>
      </c>
      <c r="D444" t="s">
        <v>6</v>
      </c>
    </row>
    <row r="445" spans="1:4" x14ac:dyDescent="0.15">
      <c r="A445" t="s">
        <v>10769</v>
      </c>
      <c r="B445" s="1" t="s">
        <v>34018</v>
      </c>
      <c r="C445" s="1" t="s">
        <v>34019</v>
      </c>
      <c r="D445" t="s">
        <v>6</v>
      </c>
    </row>
    <row r="446" spans="1:4" x14ac:dyDescent="0.15">
      <c r="A446" t="s">
        <v>4084</v>
      </c>
      <c r="B446" s="1" t="s">
        <v>34020</v>
      </c>
      <c r="C446" s="1" t="s">
        <v>34021</v>
      </c>
      <c r="D446" t="s">
        <v>6</v>
      </c>
    </row>
    <row r="447" spans="1:4" x14ac:dyDescent="0.15">
      <c r="A447" t="s">
        <v>34022</v>
      </c>
      <c r="B447" s="1" t="s">
        <v>34023</v>
      </c>
      <c r="C447" s="1" t="s">
        <v>34024</v>
      </c>
      <c r="D447" t="s">
        <v>6</v>
      </c>
    </row>
    <row r="448" spans="1:4" x14ac:dyDescent="0.15">
      <c r="A448" t="s">
        <v>4210</v>
      </c>
      <c r="B448" s="1" t="s">
        <v>34025</v>
      </c>
      <c r="C448" s="1" t="s">
        <v>34026</v>
      </c>
      <c r="D448" t="s">
        <v>6</v>
      </c>
    </row>
    <row r="449" spans="1:4" x14ac:dyDescent="0.15">
      <c r="A449" t="s">
        <v>31618</v>
      </c>
      <c r="B449" s="1" t="s">
        <v>34027</v>
      </c>
      <c r="C449" s="1" t="s">
        <v>34028</v>
      </c>
      <c r="D449" t="s">
        <v>6</v>
      </c>
    </row>
    <row r="450" spans="1:4" x14ac:dyDescent="0.15">
      <c r="A450" t="s">
        <v>9600</v>
      </c>
      <c r="B450" s="1" t="s">
        <v>34029</v>
      </c>
      <c r="C450" s="1" t="s">
        <v>34030</v>
      </c>
      <c r="D450" t="s">
        <v>6</v>
      </c>
    </row>
    <row r="451" spans="1:4" x14ac:dyDescent="0.15">
      <c r="A451" t="s">
        <v>15353</v>
      </c>
      <c r="B451" s="1" t="s">
        <v>34031</v>
      </c>
      <c r="C451" s="1" t="s">
        <v>34032</v>
      </c>
      <c r="D451" t="s">
        <v>6</v>
      </c>
    </row>
    <row r="452" spans="1:4" x14ac:dyDescent="0.15">
      <c r="A452" t="s">
        <v>4627</v>
      </c>
      <c r="B452" s="1" t="s">
        <v>34033</v>
      </c>
      <c r="C452" s="1" t="s">
        <v>34034</v>
      </c>
      <c r="D452" t="s">
        <v>6</v>
      </c>
    </row>
    <row r="453" spans="1:4" x14ac:dyDescent="0.15">
      <c r="A453" t="s">
        <v>1370</v>
      </c>
      <c r="B453" s="1" t="s">
        <v>34035</v>
      </c>
      <c r="C453" s="1" t="s">
        <v>34036</v>
      </c>
      <c r="D453" t="s">
        <v>6</v>
      </c>
    </row>
    <row r="454" spans="1:4" x14ac:dyDescent="0.15">
      <c r="A454" t="s">
        <v>15328</v>
      </c>
      <c r="B454" s="1" t="s">
        <v>34037</v>
      </c>
      <c r="C454" s="1" t="s">
        <v>34038</v>
      </c>
      <c r="D454" t="s">
        <v>6</v>
      </c>
    </row>
    <row r="455" spans="1:4" x14ac:dyDescent="0.15">
      <c r="A455" t="s">
        <v>34039</v>
      </c>
      <c r="B455" s="1" t="s">
        <v>34040</v>
      </c>
      <c r="C455" s="1" t="s">
        <v>34041</v>
      </c>
      <c r="D455" t="s">
        <v>6</v>
      </c>
    </row>
    <row r="456" spans="1:4" x14ac:dyDescent="0.15">
      <c r="A456" t="s">
        <v>34042</v>
      </c>
      <c r="B456" s="1" t="s">
        <v>34043</v>
      </c>
      <c r="C456" s="1" t="s">
        <v>34044</v>
      </c>
      <c r="D456" t="s">
        <v>6</v>
      </c>
    </row>
    <row r="457" spans="1:4" x14ac:dyDescent="0.15">
      <c r="A457" t="s">
        <v>34045</v>
      </c>
      <c r="B457" s="1" t="s">
        <v>34046</v>
      </c>
      <c r="C457" s="1" t="s">
        <v>34047</v>
      </c>
      <c r="D457" t="s">
        <v>6</v>
      </c>
    </row>
    <row r="458" spans="1:4" x14ac:dyDescent="0.15">
      <c r="A458" t="s">
        <v>34048</v>
      </c>
      <c r="B458" s="1" t="s">
        <v>34049</v>
      </c>
      <c r="C458" s="1" t="s">
        <v>34050</v>
      </c>
      <c r="D458" t="s">
        <v>6</v>
      </c>
    </row>
    <row r="459" spans="1:4" x14ac:dyDescent="0.15">
      <c r="A459" t="s">
        <v>689</v>
      </c>
      <c r="B459" s="1" t="s">
        <v>34051</v>
      </c>
      <c r="C459" s="1" t="s">
        <v>34052</v>
      </c>
      <c r="D459" t="s">
        <v>6</v>
      </c>
    </row>
    <row r="460" spans="1:4" x14ac:dyDescent="0.15">
      <c r="A460" t="s">
        <v>15315</v>
      </c>
      <c r="B460" s="1" t="s">
        <v>34053</v>
      </c>
      <c r="C460" s="1" t="s">
        <v>34054</v>
      </c>
      <c r="D460" t="s">
        <v>6</v>
      </c>
    </row>
    <row r="461" spans="1:4" x14ac:dyDescent="0.15">
      <c r="A461" t="s">
        <v>34055</v>
      </c>
      <c r="B461" s="1" t="s">
        <v>34056</v>
      </c>
      <c r="C461" s="1" t="s">
        <v>34057</v>
      </c>
      <c r="D461" t="s">
        <v>6</v>
      </c>
    </row>
    <row r="462" spans="1:4" x14ac:dyDescent="0.15">
      <c r="A462" t="s">
        <v>15506</v>
      </c>
      <c r="B462" s="1" t="s">
        <v>34058</v>
      </c>
      <c r="C462" s="1" t="s">
        <v>34059</v>
      </c>
      <c r="D462" t="s">
        <v>6</v>
      </c>
    </row>
    <row r="463" spans="1:4" x14ac:dyDescent="0.15">
      <c r="A463" t="s">
        <v>29029</v>
      </c>
      <c r="B463" s="1" t="s">
        <v>34060</v>
      </c>
      <c r="C463" s="1" t="s">
        <v>34061</v>
      </c>
      <c r="D463" t="s">
        <v>6</v>
      </c>
    </row>
    <row r="464" spans="1:4" x14ac:dyDescent="0.15">
      <c r="A464" t="s">
        <v>1313</v>
      </c>
      <c r="B464" s="1" t="s">
        <v>34062</v>
      </c>
      <c r="C464" s="1" t="s">
        <v>34063</v>
      </c>
      <c r="D464" t="s">
        <v>6</v>
      </c>
    </row>
    <row r="465" spans="1:4" x14ac:dyDescent="0.15">
      <c r="A465" t="s">
        <v>18567</v>
      </c>
      <c r="B465" s="1" t="s">
        <v>34064</v>
      </c>
      <c r="C465" s="1" t="s">
        <v>34065</v>
      </c>
      <c r="D465" t="s">
        <v>6</v>
      </c>
    </row>
    <row r="466" spans="1:4" x14ac:dyDescent="0.15">
      <c r="A466" t="s">
        <v>1184</v>
      </c>
      <c r="B466" s="1" t="s">
        <v>34066</v>
      </c>
      <c r="C466" s="1" t="s">
        <v>34067</v>
      </c>
      <c r="D466" t="s">
        <v>6</v>
      </c>
    </row>
    <row r="467" spans="1:4" x14ac:dyDescent="0.15">
      <c r="A467" t="s">
        <v>34068</v>
      </c>
      <c r="B467" s="1" t="s">
        <v>34069</v>
      </c>
      <c r="C467" s="1" t="s">
        <v>34070</v>
      </c>
      <c r="D467" t="s">
        <v>6</v>
      </c>
    </row>
    <row r="468" spans="1:4" x14ac:dyDescent="0.15">
      <c r="A468" t="s">
        <v>3493</v>
      </c>
      <c r="B468" s="1" t="s">
        <v>34071</v>
      </c>
      <c r="C468" s="1" t="s">
        <v>34072</v>
      </c>
      <c r="D468" t="s">
        <v>6</v>
      </c>
    </row>
    <row r="469" spans="1:4" x14ac:dyDescent="0.15">
      <c r="A469" t="s">
        <v>32228</v>
      </c>
      <c r="B469" s="1" t="s">
        <v>34073</v>
      </c>
      <c r="C469" s="1" t="s">
        <v>34074</v>
      </c>
      <c r="D469" t="s">
        <v>6</v>
      </c>
    </row>
    <row r="470" spans="1:4" x14ac:dyDescent="0.15">
      <c r="A470" t="s">
        <v>1474</v>
      </c>
      <c r="B470" s="1" t="s">
        <v>34075</v>
      </c>
      <c r="C470" s="1" t="s">
        <v>34076</v>
      </c>
      <c r="D470" t="s">
        <v>6</v>
      </c>
    </row>
    <row r="471" spans="1:4" x14ac:dyDescent="0.15">
      <c r="A471" t="s">
        <v>20699</v>
      </c>
      <c r="B471" s="1" t="s">
        <v>34077</v>
      </c>
      <c r="C471" s="1" t="s">
        <v>34078</v>
      </c>
      <c r="D471" t="s">
        <v>6</v>
      </c>
    </row>
    <row r="472" spans="1:4" x14ac:dyDescent="0.15">
      <c r="A472" t="s">
        <v>9518</v>
      </c>
      <c r="B472" s="1" t="s">
        <v>34079</v>
      </c>
      <c r="C472" s="1" t="s">
        <v>34080</v>
      </c>
      <c r="D472" t="s">
        <v>6</v>
      </c>
    </row>
    <row r="473" spans="1:4" x14ac:dyDescent="0.15">
      <c r="A473" t="s">
        <v>34081</v>
      </c>
      <c r="B473" s="1" t="s">
        <v>34082</v>
      </c>
      <c r="C473" s="1" t="s">
        <v>34083</v>
      </c>
      <c r="D473" t="s">
        <v>6</v>
      </c>
    </row>
    <row r="474" spans="1:4" x14ac:dyDescent="0.15">
      <c r="A474" t="s">
        <v>15427</v>
      </c>
      <c r="B474" s="1" t="s">
        <v>34084</v>
      </c>
      <c r="C474" s="1" t="s">
        <v>34085</v>
      </c>
      <c r="D474" t="s">
        <v>6</v>
      </c>
    </row>
    <row r="475" spans="1:4" x14ac:dyDescent="0.15">
      <c r="A475" t="s">
        <v>32723</v>
      </c>
      <c r="B475" s="1" t="s">
        <v>34086</v>
      </c>
      <c r="C475" s="1" t="s">
        <v>34087</v>
      </c>
      <c r="D475" t="s">
        <v>6</v>
      </c>
    </row>
    <row r="476" spans="1:4" x14ac:dyDescent="0.15">
      <c r="A476" t="s">
        <v>34088</v>
      </c>
      <c r="B476" s="1" t="s">
        <v>34089</v>
      </c>
      <c r="C476" s="1" t="s">
        <v>34090</v>
      </c>
      <c r="D476" t="s">
        <v>6</v>
      </c>
    </row>
    <row r="477" spans="1:4" x14ac:dyDescent="0.15">
      <c r="A477" t="s">
        <v>5301</v>
      </c>
      <c r="B477" s="1" t="s">
        <v>34091</v>
      </c>
      <c r="C477" s="1" t="s">
        <v>34092</v>
      </c>
      <c r="D477" t="s">
        <v>6</v>
      </c>
    </row>
    <row r="478" spans="1:4" x14ac:dyDescent="0.15">
      <c r="A478" t="s">
        <v>34093</v>
      </c>
      <c r="B478" s="1" t="s">
        <v>34094</v>
      </c>
      <c r="C478" s="1" t="s">
        <v>34095</v>
      </c>
      <c r="D478" t="s">
        <v>6</v>
      </c>
    </row>
    <row r="479" spans="1:4" x14ac:dyDescent="0.15">
      <c r="A479" t="s">
        <v>10946</v>
      </c>
      <c r="B479" s="1" t="s">
        <v>34096</v>
      </c>
      <c r="C479" s="1" t="s">
        <v>34097</v>
      </c>
      <c r="D479" t="s">
        <v>6</v>
      </c>
    </row>
    <row r="480" spans="1:4" x14ac:dyDescent="0.15">
      <c r="A480" t="s">
        <v>189</v>
      </c>
      <c r="B480" s="1" t="s">
        <v>34098</v>
      </c>
      <c r="C480" s="1" t="s">
        <v>34099</v>
      </c>
      <c r="D480" t="s">
        <v>6</v>
      </c>
    </row>
    <row r="481" spans="1:4" x14ac:dyDescent="0.15">
      <c r="A481" t="s">
        <v>1459</v>
      </c>
      <c r="B481" s="1" t="s">
        <v>34100</v>
      </c>
      <c r="C481" s="1" t="s">
        <v>34101</v>
      </c>
      <c r="D481" t="s">
        <v>6</v>
      </c>
    </row>
    <row r="482" spans="1:4" x14ac:dyDescent="0.15">
      <c r="A482" t="s">
        <v>2163</v>
      </c>
      <c r="B482" s="1" t="s">
        <v>34102</v>
      </c>
      <c r="C482" s="1" t="s">
        <v>34103</v>
      </c>
      <c r="D482" t="s">
        <v>6</v>
      </c>
    </row>
    <row r="483" spans="1:4" x14ac:dyDescent="0.15">
      <c r="A483" t="s">
        <v>1834</v>
      </c>
      <c r="B483" s="1" t="s">
        <v>34104</v>
      </c>
      <c r="C483" s="1" t="s">
        <v>34105</v>
      </c>
      <c r="D483" t="s">
        <v>6</v>
      </c>
    </row>
    <row r="484" spans="1:4" x14ac:dyDescent="0.15">
      <c r="A484" t="s">
        <v>34106</v>
      </c>
      <c r="B484" s="1" t="s">
        <v>34107</v>
      </c>
      <c r="C484" s="1" t="s">
        <v>34108</v>
      </c>
      <c r="D484" t="s">
        <v>6</v>
      </c>
    </row>
    <row r="485" spans="1:4" x14ac:dyDescent="0.15">
      <c r="A485" t="s">
        <v>4639</v>
      </c>
      <c r="B485" s="1" t="s">
        <v>34109</v>
      </c>
      <c r="C485" s="1" t="s">
        <v>34110</v>
      </c>
      <c r="D485" t="s">
        <v>6</v>
      </c>
    </row>
    <row r="486" spans="1:4" x14ac:dyDescent="0.15">
      <c r="A486" t="s">
        <v>3803</v>
      </c>
      <c r="B486" s="1" t="s">
        <v>34111</v>
      </c>
      <c r="C486" s="1" t="s">
        <v>34112</v>
      </c>
      <c r="D486" t="s">
        <v>6</v>
      </c>
    </row>
    <row r="487" spans="1:4" x14ac:dyDescent="0.15">
      <c r="A487" t="s">
        <v>27658</v>
      </c>
      <c r="B487" s="1" t="s">
        <v>34113</v>
      </c>
      <c r="C487" s="1" t="s">
        <v>34114</v>
      </c>
      <c r="D487" t="s">
        <v>6</v>
      </c>
    </row>
    <row r="488" spans="1:4" x14ac:dyDescent="0.15">
      <c r="A488" t="s">
        <v>34115</v>
      </c>
      <c r="B488" s="1" t="s">
        <v>34116</v>
      </c>
      <c r="C488" s="1" t="s">
        <v>34117</v>
      </c>
      <c r="D488" t="s">
        <v>6</v>
      </c>
    </row>
    <row r="489" spans="1:4" x14ac:dyDescent="0.15">
      <c r="A489" t="s">
        <v>34118</v>
      </c>
      <c r="B489" s="1" t="s">
        <v>34119</v>
      </c>
      <c r="C489" s="1" t="s">
        <v>34120</v>
      </c>
      <c r="D489" t="s">
        <v>6</v>
      </c>
    </row>
    <row r="490" spans="1:4" x14ac:dyDescent="0.15">
      <c r="A490" t="s">
        <v>4290</v>
      </c>
      <c r="B490" s="1" t="s">
        <v>34121</v>
      </c>
      <c r="C490" s="1" t="s">
        <v>34122</v>
      </c>
      <c r="D490" t="s">
        <v>6</v>
      </c>
    </row>
    <row r="491" spans="1:4" x14ac:dyDescent="0.15">
      <c r="A491" t="s">
        <v>25526</v>
      </c>
      <c r="B491" s="1" t="s">
        <v>34123</v>
      </c>
      <c r="C491" s="1" t="s">
        <v>34124</v>
      </c>
      <c r="D491" t="s">
        <v>6</v>
      </c>
    </row>
    <row r="492" spans="1:4" x14ac:dyDescent="0.15">
      <c r="A492" t="s">
        <v>4231</v>
      </c>
      <c r="B492" s="1" t="s">
        <v>34125</v>
      </c>
      <c r="C492" s="1" t="s">
        <v>34126</v>
      </c>
      <c r="D492" t="s">
        <v>6</v>
      </c>
    </row>
    <row r="493" spans="1:4" x14ac:dyDescent="0.15">
      <c r="A493" t="s">
        <v>34127</v>
      </c>
      <c r="B493" s="1" t="s">
        <v>34128</v>
      </c>
      <c r="C493" s="1" t="s">
        <v>34129</v>
      </c>
      <c r="D493" t="s">
        <v>6</v>
      </c>
    </row>
    <row r="494" spans="1:4" x14ac:dyDescent="0.15">
      <c r="A494" t="s">
        <v>34130</v>
      </c>
      <c r="B494" s="1" t="s">
        <v>34131</v>
      </c>
      <c r="C494" s="1" t="s">
        <v>34132</v>
      </c>
      <c r="D494" t="s">
        <v>6</v>
      </c>
    </row>
    <row r="495" spans="1:4" x14ac:dyDescent="0.15">
      <c r="A495" t="s">
        <v>27556</v>
      </c>
      <c r="B495" s="1" t="s">
        <v>34133</v>
      </c>
      <c r="C495" s="1" t="s">
        <v>34134</v>
      </c>
      <c r="D495" t="s">
        <v>6</v>
      </c>
    </row>
    <row r="496" spans="1:4" x14ac:dyDescent="0.15">
      <c r="A496" t="s">
        <v>3105</v>
      </c>
      <c r="B496" s="1" t="s">
        <v>34135</v>
      </c>
      <c r="C496" s="1" t="s">
        <v>34136</v>
      </c>
      <c r="D496" t="s">
        <v>6</v>
      </c>
    </row>
    <row r="497" spans="1:4" x14ac:dyDescent="0.15">
      <c r="A497" t="s">
        <v>34137</v>
      </c>
      <c r="B497" s="1" t="s">
        <v>34138</v>
      </c>
      <c r="C497" s="1" t="s">
        <v>34139</v>
      </c>
      <c r="D497" t="s">
        <v>6</v>
      </c>
    </row>
    <row r="498" spans="1:4" x14ac:dyDescent="0.15">
      <c r="A498" t="s">
        <v>3454</v>
      </c>
      <c r="B498" s="1" t="s">
        <v>34140</v>
      </c>
      <c r="C498" s="1" t="s">
        <v>34141</v>
      </c>
      <c r="D498" t="s">
        <v>6</v>
      </c>
    </row>
    <row r="499" spans="1:4" x14ac:dyDescent="0.15">
      <c r="A499" t="s">
        <v>34142</v>
      </c>
      <c r="B499" s="1" t="s">
        <v>34143</v>
      </c>
      <c r="C499" s="1" t="s">
        <v>34144</v>
      </c>
      <c r="D499" t="s">
        <v>6</v>
      </c>
    </row>
    <row r="500" spans="1:4" x14ac:dyDescent="0.15">
      <c r="A500" t="s">
        <v>638</v>
      </c>
      <c r="B500" s="1" t="s">
        <v>34145</v>
      </c>
      <c r="C500" s="1" t="s">
        <v>34146</v>
      </c>
      <c r="D500" t="s">
        <v>6</v>
      </c>
    </row>
    <row r="501" spans="1:4" x14ac:dyDescent="0.15">
      <c r="A501" t="s">
        <v>2510</v>
      </c>
      <c r="B501" s="1" t="s">
        <v>34147</v>
      </c>
      <c r="C501" s="1" t="s">
        <v>34148</v>
      </c>
      <c r="D501" t="s">
        <v>6</v>
      </c>
    </row>
    <row r="502" spans="1:4" x14ac:dyDescent="0.15">
      <c r="A502" t="s">
        <v>34149</v>
      </c>
      <c r="B502" s="1" t="s">
        <v>34150</v>
      </c>
      <c r="C502" s="1" t="s">
        <v>34151</v>
      </c>
      <c r="D502" t="s">
        <v>6</v>
      </c>
    </row>
    <row r="503" spans="1:4" x14ac:dyDescent="0.15">
      <c r="A503" t="s">
        <v>25942</v>
      </c>
      <c r="B503" s="1" t="s">
        <v>34152</v>
      </c>
      <c r="C503" s="1" t="s">
        <v>34153</v>
      </c>
      <c r="D503" t="s">
        <v>6</v>
      </c>
    </row>
    <row r="504" spans="1:4" x14ac:dyDescent="0.15">
      <c r="A504" t="s">
        <v>4410</v>
      </c>
      <c r="B504" s="1" t="s">
        <v>34154</v>
      </c>
      <c r="C504" s="1" t="s">
        <v>34155</v>
      </c>
      <c r="D504" t="s">
        <v>6</v>
      </c>
    </row>
    <row r="505" spans="1:4" x14ac:dyDescent="0.15">
      <c r="A505" t="s">
        <v>18446</v>
      </c>
      <c r="B505" s="1" t="s">
        <v>34156</v>
      </c>
      <c r="C505" s="1" t="s">
        <v>34157</v>
      </c>
      <c r="D505" t="s">
        <v>6</v>
      </c>
    </row>
    <row r="506" spans="1:4" x14ac:dyDescent="0.15">
      <c r="A506" t="s">
        <v>34158</v>
      </c>
      <c r="B506" s="1" t="s">
        <v>34159</v>
      </c>
      <c r="C506" s="1" t="s">
        <v>34160</v>
      </c>
      <c r="D506" t="s">
        <v>6</v>
      </c>
    </row>
    <row r="507" spans="1:4" x14ac:dyDescent="0.15">
      <c r="A507" t="s">
        <v>11882</v>
      </c>
      <c r="B507" s="1" t="s">
        <v>34161</v>
      </c>
      <c r="C507" s="1" t="s">
        <v>34162</v>
      </c>
      <c r="D507" t="s">
        <v>6</v>
      </c>
    </row>
    <row r="508" spans="1:4" x14ac:dyDescent="0.15">
      <c r="A508" t="s">
        <v>20633</v>
      </c>
      <c r="B508" s="1" t="s">
        <v>34163</v>
      </c>
      <c r="C508" s="1" t="s">
        <v>34164</v>
      </c>
      <c r="D508" t="s">
        <v>6</v>
      </c>
    </row>
    <row r="509" spans="1:4" x14ac:dyDescent="0.15">
      <c r="A509" t="s">
        <v>2519</v>
      </c>
      <c r="B509" s="1" t="s">
        <v>34165</v>
      </c>
      <c r="C509" s="1" t="s">
        <v>34166</v>
      </c>
      <c r="D509" t="s">
        <v>6</v>
      </c>
    </row>
    <row r="510" spans="1:4" x14ac:dyDescent="0.15">
      <c r="A510" t="s">
        <v>11251</v>
      </c>
      <c r="B510" s="1" t="s">
        <v>34167</v>
      </c>
      <c r="C510" s="1" t="s">
        <v>34168</v>
      </c>
      <c r="D510" t="s">
        <v>6</v>
      </c>
    </row>
    <row r="511" spans="1:4" x14ac:dyDescent="0.15">
      <c r="A511" t="s">
        <v>34169</v>
      </c>
      <c r="B511" s="1" t="s">
        <v>34170</v>
      </c>
      <c r="C511" s="1" t="s">
        <v>34171</v>
      </c>
      <c r="D511" t="s">
        <v>6</v>
      </c>
    </row>
    <row r="512" spans="1:4" x14ac:dyDescent="0.15">
      <c r="A512" t="s">
        <v>24247</v>
      </c>
      <c r="B512" s="1" t="s">
        <v>34172</v>
      </c>
      <c r="C512" s="1" t="s">
        <v>34173</v>
      </c>
      <c r="D512" t="s">
        <v>6</v>
      </c>
    </row>
    <row r="513" spans="1:4" x14ac:dyDescent="0.15">
      <c r="A513" t="s">
        <v>27852</v>
      </c>
      <c r="B513" s="1" t="s">
        <v>34174</v>
      </c>
      <c r="C513" s="1" t="s">
        <v>34175</v>
      </c>
      <c r="D513" t="s">
        <v>6</v>
      </c>
    </row>
    <row r="514" spans="1:4" x14ac:dyDescent="0.15">
      <c r="A514" t="s">
        <v>3667</v>
      </c>
      <c r="B514" s="1" t="s">
        <v>34176</v>
      </c>
      <c r="C514" s="1" t="s">
        <v>34177</v>
      </c>
      <c r="D514" t="s">
        <v>6</v>
      </c>
    </row>
    <row r="515" spans="1:4" x14ac:dyDescent="0.15">
      <c r="A515" t="s">
        <v>2181</v>
      </c>
      <c r="B515" s="1" t="s">
        <v>34178</v>
      </c>
      <c r="C515" s="1" t="s">
        <v>34179</v>
      </c>
      <c r="D515" t="s">
        <v>6</v>
      </c>
    </row>
    <row r="516" spans="1:4" x14ac:dyDescent="0.15">
      <c r="A516" t="s">
        <v>34180</v>
      </c>
      <c r="B516" s="1" t="s">
        <v>34181</v>
      </c>
      <c r="C516" s="1" t="s">
        <v>34182</v>
      </c>
      <c r="D516" t="s">
        <v>6</v>
      </c>
    </row>
    <row r="517" spans="1:4" x14ac:dyDescent="0.15">
      <c r="A517" t="s">
        <v>24345</v>
      </c>
      <c r="B517" s="1" t="s">
        <v>34183</v>
      </c>
      <c r="C517" s="1" t="s">
        <v>34184</v>
      </c>
      <c r="D517" t="s">
        <v>6</v>
      </c>
    </row>
    <row r="518" spans="1:4" x14ac:dyDescent="0.15">
      <c r="A518" t="s">
        <v>15529</v>
      </c>
      <c r="B518" s="1" t="s">
        <v>34185</v>
      </c>
      <c r="C518" s="1" t="s">
        <v>34186</v>
      </c>
      <c r="D518" t="s">
        <v>6</v>
      </c>
    </row>
    <row r="519" spans="1:4" x14ac:dyDescent="0.15">
      <c r="A519" t="s">
        <v>15590</v>
      </c>
      <c r="B519" s="1" t="s">
        <v>34187</v>
      </c>
      <c r="C519" s="1" t="s">
        <v>34188</v>
      </c>
      <c r="D519" t="s">
        <v>6</v>
      </c>
    </row>
    <row r="520" spans="1:4" x14ac:dyDescent="0.15">
      <c r="A520" t="s">
        <v>18196</v>
      </c>
      <c r="B520" s="1" t="s">
        <v>34189</v>
      </c>
      <c r="C520" s="1" t="s">
        <v>34190</v>
      </c>
      <c r="D520" t="s">
        <v>6</v>
      </c>
    </row>
    <row r="521" spans="1:4" x14ac:dyDescent="0.15">
      <c r="A521" t="s">
        <v>313</v>
      </c>
      <c r="B521" s="1" t="s">
        <v>34191</v>
      </c>
      <c r="C521" s="1" t="s">
        <v>34192</v>
      </c>
      <c r="D521" t="s">
        <v>6</v>
      </c>
    </row>
    <row r="522" spans="1:4" x14ac:dyDescent="0.15">
      <c r="A522" t="s">
        <v>22995</v>
      </c>
      <c r="B522" s="1" t="s">
        <v>34193</v>
      </c>
      <c r="C522" s="1" t="s">
        <v>34194</v>
      </c>
      <c r="D522" t="s">
        <v>6</v>
      </c>
    </row>
    <row r="523" spans="1:4" x14ac:dyDescent="0.15">
      <c r="A523" t="s">
        <v>34195</v>
      </c>
      <c r="B523" s="1" t="s">
        <v>34196</v>
      </c>
      <c r="C523" s="1" t="s">
        <v>34197</v>
      </c>
      <c r="D523" t="s">
        <v>6</v>
      </c>
    </row>
    <row r="524" spans="1:4" x14ac:dyDescent="0.15">
      <c r="A524" t="s">
        <v>34198</v>
      </c>
      <c r="B524" s="1" t="s">
        <v>34199</v>
      </c>
      <c r="C524" s="1" t="s">
        <v>34200</v>
      </c>
      <c r="D524" t="s">
        <v>6</v>
      </c>
    </row>
    <row r="525" spans="1:4" x14ac:dyDescent="0.15">
      <c r="A525" t="s">
        <v>34201</v>
      </c>
      <c r="B525" s="1" t="s">
        <v>34202</v>
      </c>
      <c r="C525" s="1" t="s">
        <v>34203</v>
      </c>
      <c r="D525" t="s">
        <v>6</v>
      </c>
    </row>
    <row r="526" spans="1:4" x14ac:dyDescent="0.15">
      <c r="A526" t="s">
        <v>16306</v>
      </c>
      <c r="B526" s="1" t="s">
        <v>34204</v>
      </c>
      <c r="C526" s="1" t="s">
        <v>34205</v>
      </c>
      <c r="D526" t="s">
        <v>6</v>
      </c>
    </row>
    <row r="527" spans="1:4" x14ac:dyDescent="0.15">
      <c r="A527" t="s">
        <v>34206</v>
      </c>
      <c r="B527" s="1" t="s">
        <v>34207</v>
      </c>
      <c r="C527" s="1" t="s">
        <v>34208</v>
      </c>
      <c r="D527" t="s">
        <v>6</v>
      </c>
    </row>
    <row r="528" spans="1:4" x14ac:dyDescent="0.15">
      <c r="A528" t="s">
        <v>505</v>
      </c>
      <c r="B528" s="1" t="s">
        <v>34209</v>
      </c>
      <c r="C528" s="1" t="s">
        <v>34210</v>
      </c>
      <c r="D528" t="s">
        <v>6</v>
      </c>
    </row>
    <row r="529" spans="1:4" x14ac:dyDescent="0.15">
      <c r="A529" t="s">
        <v>26729</v>
      </c>
      <c r="B529" s="1" t="s">
        <v>34211</v>
      </c>
      <c r="C529" s="1" t="s">
        <v>34212</v>
      </c>
      <c r="D529" t="s">
        <v>6</v>
      </c>
    </row>
    <row r="530" spans="1:4" x14ac:dyDescent="0.15">
      <c r="A530" t="s">
        <v>20437</v>
      </c>
      <c r="B530" s="1" t="s">
        <v>34213</v>
      </c>
      <c r="C530" s="1" t="s">
        <v>34214</v>
      </c>
      <c r="D530" t="s">
        <v>6</v>
      </c>
    </row>
    <row r="531" spans="1:4" x14ac:dyDescent="0.15">
      <c r="A531" t="s">
        <v>4760</v>
      </c>
      <c r="B531" s="1" t="s">
        <v>34215</v>
      </c>
      <c r="C531" s="1" t="s">
        <v>34216</v>
      </c>
      <c r="D531" t="s">
        <v>6</v>
      </c>
    </row>
    <row r="532" spans="1:4" x14ac:dyDescent="0.15">
      <c r="A532" t="s">
        <v>25658</v>
      </c>
      <c r="B532" s="1" t="s">
        <v>34217</v>
      </c>
      <c r="C532" s="1" t="s">
        <v>34218</v>
      </c>
      <c r="D532" t="s">
        <v>6</v>
      </c>
    </row>
    <row r="533" spans="1:4" x14ac:dyDescent="0.15">
      <c r="A533" t="s">
        <v>31671</v>
      </c>
      <c r="B533" s="1" t="s">
        <v>34219</v>
      </c>
      <c r="C533" s="1" t="s">
        <v>34220</v>
      </c>
      <c r="D533" t="s">
        <v>6</v>
      </c>
    </row>
    <row r="534" spans="1:4" x14ac:dyDescent="0.15">
      <c r="A534" t="s">
        <v>34221</v>
      </c>
      <c r="B534" s="1" t="s">
        <v>34222</v>
      </c>
      <c r="C534" s="1" t="s">
        <v>34223</v>
      </c>
      <c r="D534" t="s">
        <v>6</v>
      </c>
    </row>
    <row r="535" spans="1:4" x14ac:dyDescent="0.15">
      <c r="A535" t="s">
        <v>23326</v>
      </c>
      <c r="B535" s="1" t="s">
        <v>34224</v>
      </c>
      <c r="C535" s="1" t="s">
        <v>34225</v>
      </c>
      <c r="D535" t="s">
        <v>6</v>
      </c>
    </row>
    <row r="536" spans="1:4" x14ac:dyDescent="0.15">
      <c r="A536" t="s">
        <v>34226</v>
      </c>
      <c r="B536" s="1" t="s">
        <v>34227</v>
      </c>
      <c r="C536" s="1" t="s">
        <v>34228</v>
      </c>
      <c r="D536" t="s">
        <v>6</v>
      </c>
    </row>
    <row r="537" spans="1:4" x14ac:dyDescent="0.15">
      <c r="A537" t="s">
        <v>18621</v>
      </c>
      <c r="B537" s="1" t="s">
        <v>34229</v>
      </c>
      <c r="C537" s="1" t="s">
        <v>34230</v>
      </c>
      <c r="D537" t="s">
        <v>6</v>
      </c>
    </row>
    <row r="538" spans="1:4" x14ac:dyDescent="0.15">
      <c r="A538" t="s">
        <v>662</v>
      </c>
      <c r="B538" s="1" t="s">
        <v>34231</v>
      </c>
      <c r="C538" s="1" t="s">
        <v>34232</v>
      </c>
      <c r="D538" t="s">
        <v>6</v>
      </c>
    </row>
    <row r="539" spans="1:4" x14ac:dyDescent="0.15">
      <c r="A539" t="s">
        <v>15106</v>
      </c>
      <c r="B539" s="1" t="s">
        <v>34233</v>
      </c>
      <c r="C539" s="1" t="s">
        <v>34234</v>
      </c>
      <c r="D539" t="s">
        <v>6</v>
      </c>
    </row>
    <row r="540" spans="1:4" x14ac:dyDescent="0.15">
      <c r="A540" t="s">
        <v>2525</v>
      </c>
      <c r="B540" s="1" t="s">
        <v>34235</v>
      </c>
      <c r="C540" s="1" t="s">
        <v>34236</v>
      </c>
      <c r="D540" t="s">
        <v>6</v>
      </c>
    </row>
    <row r="541" spans="1:4" x14ac:dyDescent="0.15">
      <c r="A541" t="s">
        <v>22299</v>
      </c>
      <c r="B541" s="1" t="s">
        <v>34237</v>
      </c>
      <c r="C541" s="1" t="s">
        <v>34238</v>
      </c>
      <c r="D541" t="s">
        <v>6</v>
      </c>
    </row>
    <row r="542" spans="1:4" x14ac:dyDescent="0.15">
      <c r="A542" t="s">
        <v>29349</v>
      </c>
      <c r="B542" s="1" t="s">
        <v>34239</v>
      </c>
      <c r="C542" s="1" t="s">
        <v>34240</v>
      </c>
      <c r="D542" t="s">
        <v>6</v>
      </c>
    </row>
    <row r="543" spans="1:4" x14ac:dyDescent="0.15">
      <c r="A543" t="s">
        <v>28777</v>
      </c>
      <c r="B543" s="1" t="s">
        <v>34241</v>
      </c>
      <c r="C543" s="1" t="s">
        <v>34242</v>
      </c>
      <c r="D543" t="s">
        <v>6</v>
      </c>
    </row>
    <row r="544" spans="1:4" x14ac:dyDescent="0.15">
      <c r="A544" t="s">
        <v>34243</v>
      </c>
      <c r="B544" s="1" t="s">
        <v>34244</v>
      </c>
      <c r="C544" s="1" t="s">
        <v>34245</v>
      </c>
      <c r="D544" t="s">
        <v>6</v>
      </c>
    </row>
    <row r="545" spans="1:4" x14ac:dyDescent="0.15">
      <c r="A545" t="s">
        <v>4207</v>
      </c>
      <c r="B545" s="1" t="s">
        <v>34246</v>
      </c>
      <c r="C545" s="1" t="s">
        <v>34247</v>
      </c>
      <c r="D545" t="s">
        <v>6</v>
      </c>
    </row>
    <row r="546" spans="1:4" x14ac:dyDescent="0.15">
      <c r="A546" t="s">
        <v>34248</v>
      </c>
      <c r="B546" s="1" t="s">
        <v>34249</v>
      </c>
      <c r="C546" s="1" t="s">
        <v>34250</v>
      </c>
      <c r="D546" t="s">
        <v>6</v>
      </c>
    </row>
    <row r="547" spans="1:4" x14ac:dyDescent="0.15">
      <c r="A547" t="s">
        <v>12280</v>
      </c>
      <c r="B547" s="1" t="s">
        <v>34251</v>
      </c>
      <c r="C547" s="1" t="s">
        <v>34252</v>
      </c>
      <c r="D547" t="s">
        <v>6</v>
      </c>
    </row>
    <row r="548" spans="1:4" x14ac:dyDescent="0.15">
      <c r="A548" t="s">
        <v>23772</v>
      </c>
      <c r="B548" s="1" t="s">
        <v>34253</v>
      </c>
      <c r="C548" s="1" t="s">
        <v>34254</v>
      </c>
      <c r="D548" t="s">
        <v>6</v>
      </c>
    </row>
    <row r="549" spans="1:4" x14ac:dyDescent="0.15">
      <c r="A549" t="s">
        <v>34255</v>
      </c>
      <c r="B549" s="1" t="s">
        <v>34256</v>
      </c>
      <c r="C549" s="1" t="s">
        <v>34257</v>
      </c>
      <c r="D549" t="s">
        <v>6</v>
      </c>
    </row>
    <row r="550" spans="1:4" x14ac:dyDescent="0.15">
      <c r="A550" t="s">
        <v>34258</v>
      </c>
      <c r="B550" s="1" t="s">
        <v>34259</v>
      </c>
      <c r="C550" s="1" t="s">
        <v>34260</v>
      </c>
      <c r="D550" t="s">
        <v>6</v>
      </c>
    </row>
    <row r="551" spans="1:4" x14ac:dyDescent="0.15">
      <c r="A551" t="s">
        <v>2022</v>
      </c>
      <c r="B551" s="1" t="s">
        <v>34261</v>
      </c>
      <c r="C551" s="1" t="s">
        <v>34262</v>
      </c>
      <c r="D551" t="s">
        <v>6</v>
      </c>
    </row>
    <row r="552" spans="1:4" x14ac:dyDescent="0.15">
      <c r="A552" t="s">
        <v>34263</v>
      </c>
      <c r="B552" s="1" t="s">
        <v>34264</v>
      </c>
      <c r="C552" s="1" t="s">
        <v>34265</v>
      </c>
      <c r="D552" t="s">
        <v>6</v>
      </c>
    </row>
    <row r="553" spans="1:4" x14ac:dyDescent="0.15">
      <c r="A553" t="s">
        <v>34266</v>
      </c>
      <c r="B553" s="1" t="s">
        <v>34267</v>
      </c>
      <c r="C553" s="1" t="s">
        <v>34268</v>
      </c>
      <c r="D553" t="s">
        <v>6</v>
      </c>
    </row>
    <row r="554" spans="1:4" x14ac:dyDescent="0.15">
      <c r="A554" t="s">
        <v>25365</v>
      </c>
      <c r="B554" s="1" t="s">
        <v>34269</v>
      </c>
      <c r="C554" s="1" t="s">
        <v>34270</v>
      </c>
      <c r="D554" t="s">
        <v>6</v>
      </c>
    </row>
    <row r="555" spans="1:4" x14ac:dyDescent="0.15">
      <c r="A555" t="s">
        <v>34271</v>
      </c>
      <c r="B555" s="1" t="s">
        <v>34272</v>
      </c>
      <c r="C555" s="1" t="s">
        <v>34273</v>
      </c>
      <c r="D555" t="s">
        <v>6</v>
      </c>
    </row>
    <row r="556" spans="1:4" x14ac:dyDescent="0.15">
      <c r="A556" t="s">
        <v>2282</v>
      </c>
      <c r="B556" s="1" t="s">
        <v>34274</v>
      </c>
      <c r="C556" s="1" t="s">
        <v>34275</v>
      </c>
      <c r="D556" t="s">
        <v>6</v>
      </c>
    </row>
    <row r="557" spans="1:4" x14ac:dyDescent="0.15">
      <c r="A557" t="s">
        <v>2970</v>
      </c>
      <c r="B557" s="1" t="s">
        <v>34276</v>
      </c>
      <c r="C557" s="1" t="s">
        <v>34277</v>
      </c>
      <c r="D557" t="s">
        <v>6</v>
      </c>
    </row>
    <row r="558" spans="1:4" x14ac:dyDescent="0.15">
      <c r="A558" t="s">
        <v>1118</v>
      </c>
      <c r="B558" s="1" t="s">
        <v>34278</v>
      </c>
      <c r="C558" s="1" t="s">
        <v>34279</v>
      </c>
      <c r="D558" t="s">
        <v>6</v>
      </c>
    </row>
    <row r="559" spans="1:4" x14ac:dyDescent="0.15">
      <c r="A559" t="s">
        <v>463</v>
      </c>
      <c r="B559" s="1" t="s">
        <v>34280</v>
      </c>
      <c r="C559" s="1" t="s">
        <v>34281</v>
      </c>
      <c r="D559" t="s">
        <v>6</v>
      </c>
    </row>
    <row r="560" spans="1:4" x14ac:dyDescent="0.15">
      <c r="A560" t="s">
        <v>2321</v>
      </c>
      <c r="B560" s="1" t="s">
        <v>34282</v>
      </c>
      <c r="C560" s="1" t="s">
        <v>34283</v>
      </c>
      <c r="D560" t="s">
        <v>6</v>
      </c>
    </row>
    <row r="561" spans="1:4" x14ac:dyDescent="0.15">
      <c r="A561" t="s">
        <v>28476</v>
      </c>
      <c r="B561" s="1" t="s">
        <v>34284</v>
      </c>
      <c r="C561" s="1" t="s">
        <v>34285</v>
      </c>
      <c r="D561" t="s">
        <v>6</v>
      </c>
    </row>
    <row r="562" spans="1:4" x14ac:dyDescent="0.15">
      <c r="A562" t="s">
        <v>23932</v>
      </c>
      <c r="B562" s="1" t="s">
        <v>34286</v>
      </c>
      <c r="C562" s="1" t="s">
        <v>34287</v>
      </c>
      <c r="D562" t="s">
        <v>6</v>
      </c>
    </row>
    <row r="563" spans="1:4" x14ac:dyDescent="0.15">
      <c r="A563" t="s">
        <v>4021</v>
      </c>
      <c r="B563" s="1" t="s">
        <v>34288</v>
      </c>
      <c r="C563" s="1" t="s">
        <v>34289</v>
      </c>
      <c r="D563" t="s">
        <v>6</v>
      </c>
    </row>
    <row r="564" spans="1:4" x14ac:dyDescent="0.15">
      <c r="A564" t="s">
        <v>15237</v>
      </c>
      <c r="B564" s="1" t="s">
        <v>34290</v>
      </c>
      <c r="C564" s="1" t="s">
        <v>34291</v>
      </c>
      <c r="D564" t="s">
        <v>6</v>
      </c>
    </row>
    <row r="565" spans="1:4" x14ac:dyDescent="0.15">
      <c r="A565" t="s">
        <v>34292</v>
      </c>
      <c r="B565" s="1" t="s">
        <v>34293</v>
      </c>
      <c r="C565" s="1" t="s">
        <v>34294</v>
      </c>
      <c r="D565" t="s">
        <v>6</v>
      </c>
    </row>
    <row r="566" spans="1:4" x14ac:dyDescent="0.15">
      <c r="A566" t="s">
        <v>31606</v>
      </c>
      <c r="B566" s="1" t="s">
        <v>34295</v>
      </c>
      <c r="C566" s="1" t="s">
        <v>34296</v>
      </c>
      <c r="D566" t="s">
        <v>6</v>
      </c>
    </row>
    <row r="567" spans="1:4" x14ac:dyDescent="0.15">
      <c r="A567" t="s">
        <v>812</v>
      </c>
      <c r="B567" s="1" t="s">
        <v>34297</v>
      </c>
      <c r="C567" s="1" t="s">
        <v>34298</v>
      </c>
      <c r="D567" t="s">
        <v>6</v>
      </c>
    </row>
    <row r="568" spans="1:4" x14ac:dyDescent="0.15">
      <c r="A568" t="s">
        <v>1262</v>
      </c>
      <c r="B568" s="1" t="s">
        <v>34299</v>
      </c>
      <c r="C568" s="1" t="s">
        <v>34300</v>
      </c>
      <c r="D568" t="s">
        <v>6</v>
      </c>
    </row>
    <row r="569" spans="1:4" x14ac:dyDescent="0.15">
      <c r="A569" t="s">
        <v>34301</v>
      </c>
      <c r="B569" s="1" t="s">
        <v>34302</v>
      </c>
      <c r="C569" s="1" t="s">
        <v>34303</v>
      </c>
      <c r="D569" t="s">
        <v>6</v>
      </c>
    </row>
    <row r="570" spans="1:4" x14ac:dyDescent="0.15">
      <c r="A570" t="s">
        <v>34304</v>
      </c>
      <c r="B570" s="1" t="s">
        <v>34305</v>
      </c>
      <c r="C570" s="1" t="s">
        <v>34306</v>
      </c>
      <c r="D570" t="s">
        <v>6</v>
      </c>
    </row>
    <row r="571" spans="1:4" x14ac:dyDescent="0.15">
      <c r="A571" t="s">
        <v>2324</v>
      </c>
      <c r="B571" s="1" t="s">
        <v>34307</v>
      </c>
      <c r="C571" s="1" t="s">
        <v>34308</v>
      </c>
      <c r="D571" t="s">
        <v>6</v>
      </c>
    </row>
    <row r="572" spans="1:4" x14ac:dyDescent="0.15">
      <c r="A572" t="s">
        <v>1679</v>
      </c>
      <c r="B572" s="1" t="s">
        <v>34309</v>
      </c>
      <c r="C572" s="1" t="s">
        <v>34310</v>
      </c>
      <c r="D572" t="s">
        <v>6</v>
      </c>
    </row>
    <row r="573" spans="1:4" x14ac:dyDescent="0.15">
      <c r="A573" t="s">
        <v>719</v>
      </c>
      <c r="B573" s="1" t="s">
        <v>34311</v>
      </c>
      <c r="C573" s="1" t="s">
        <v>34312</v>
      </c>
      <c r="D573" t="s">
        <v>6</v>
      </c>
    </row>
    <row r="574" spans="1:4" x14ac:dyDescent="0.15">
      <c r="A574" t="s">
        <v>31854</v>
      </c>
      <c r="B574" s="1" t="s">
        <v>34313</v>
      </c>
      <c r="C574" s="1" t="s">
        <v>34314</v>
      </c>
      <c r="D574" t="s">
        <v>6</v>
      </c>
    </row>
    <row r="575" spans="1:4" x14ac:dyDescent="0.15">
      <c r="A575" t="s">
        <v>2684</v>
      </c>
      <c r="B575" s="1" t="s">
        <v>34315</v>
      </c>
      <c r="C575" s="1" t="s">
        <v>34316</v>
      </c>
      <c r="D575" t="s">
        <v>6</v>
      </c>
    </row>
    <row r="576" spans="1:4" x14ac:dyDescent="0.15">
      <c r="A576" t="s">
        <v>18626</v>
      </c>
      <c r="B576" s="1" t="s">
        <v>34317</v>
      </c>
      <c r="C576" s="1" t="s">
        <v>34318</v>
      </c>
      <c r="D576" t="s">
        <v>6</v>
      </c>
    </row>
    <row r="577" spans="1:4" x14ac:dyDescent="0.15">
      <c r="A577" t="s">
        <v>10847</v>
      </c>
      <c r="B577" s="1" t="s">
        <v>34319</v>
      </c>
      <c r="C577" s="1" t="s">
        <v>34320</v>
      </c>
      <c r="D577" t="s">
        <v>6</v>
      </c>
    </row>
    <row r="578" spans="1:4" x14ac:dyDescent="0.15">
      <c r="A578" t="s">
        <v>16044</v>
      </c>
      <c r="B578" s="1" t="s">
        <v>34321</v>
      </c>
      <c r="C578" s="1" t="s">
        <v>34322</v>
      </c>
      <c r="D578" t="s">
        <v>6</v>
      </c>
    </row>
    <row r="579" spans="1:4" x14ac:dyDescent="0.15">
      <c r="A579" t="s">
        <v>15335</v>
      </c>
      <c r="B579" s="1" t="s">
        <v>34323</v>
      </c>
      <c r="C579" s="1" t="s">
        <v>34324</v>
      </c>
      <c r="D579" t="s">
        <v>6</v>
      </c>
    </row>
    <row r="580" spans="1:4" x14ac:dyDescent="0.15">
      <c r="A580" t="s">
        <v>15370</v>
      </c>
      <c r="B580" s="1" t="s">
        <v>34325</v>
      </c>
      <c r="C580" s="1" t="s">
        <v>34326</v>
      </c>
      <c r="D580" t="s">
        <v>6</v>
      </c>
    </row>
    <row r="581" spans="1:4" x14ac:dyDescent="0.15">
      <c r="A581" t="s">
        <v>34327</v>
      </c>
      <c r="B581" s="1" t="s">
        <v>34328</v>
      </c>
      <c r="C581" s="1" t="s">
        <v>34329</v>
      </c>
      <c r="D581" t="s">
        <v>6</v>
      </c>
    </row>
    <row r="582" spans="1:4" x14ac:dyDescent="0.15">
      <c r="A582" t="s">
        <v>695</v>
      </c>
      <c r="B582" s="1" t="s">
        <v>34330</v>
      </c>
      <c r="C582" s="1" t="s">
        <v>34331</v>
      </c>
      <c r="D582" t="s">
        <v>6</v>
      </c>
    </row>
    <row r="583" spans="1:4" x14ac:dyDescent="0.15">
      <c r="A583" t="s">
        <v>5176</v>
      </c>
      <c r="B583" s="1" t="s">
        <v>34332</v>
      </c>
      <c r="C583" s="1" t="s">
        <v>34333</v>
      </c>
      <c r="D583" t="s">
        <v>6</v>
      </c>
    </row>
    <row r="584" spans="1:4" x14ac:dyDescent="0.15">
      <c r="A584" t="s">
        <v>2190</v>
      </c>
      <c r="B584" s="1" t="s">
        <v>34334</v>
      </c>
      <c r="C584" s="1" t="s">
        <v>34335</v>
      </c>
      <c r="D584" t="s">
        <v>6</v>
      </c>
    </row>
    <row r="585" spans="1:4" x14ac:dyDescent="0.15">
      <c r="A585" t="s">
        <v>34336</v>
      </c>
      <c r="B585" s="1" t="s">
        <v>34337</v>
      </c>
      <c r="C585" s="1" t="s">
        <v>34338</v>
      </c>
      <c r="D585" t="s">
        <v>6</v>
      </c>
    </row>
    <row r="586" spans="1:4" x14ac:dyDescent="0.15">
      <c r="A586" t="s">
        <v>967</v>
      </c>
      <c r="B586" s="1" t="s">
        <v>34339</v>
      </c>
      <c r="C586" s="1" t="s">
        <v>34340</v>
      </c>
      <c r="D586" t="s">
        <v>6</v>
      </c>
    </row>
    <row r="587" spans="1:4" x14ac:dyDescent="0.15">
      <c r="A587" t="s">
        <v>34341</v>
      </c>
      <c r="B587" s="1" t="s">
        <v>34342</v>
      </c>
      <c r="C587" s="1" t="s">
        <v>34343</v>
      </c>
      <c r="D587" t="s">
        <v>6</v>
      </c>
    </row>
    <row r="588" spans="1:4" x14ac:dyDescent="0.15">
      <c r="A588" t="s">
        <v>34344</v>
      </c>
      <c r="B588" s="1" t="s">
        <v>34345</v>
      </c>
      <c r="C588" s="1" t="s">
        <v>34346</v>
      </c>
      <c r="D588" t="s">
        <v>6</v>
      </c>
    </row>
    <row r="589" spans="1:4" x14ac:dyDescent="0.15">
      <c r="A589" t="s">
        <v>14548</v>
      </c>
      <c r="B589" s="1" t="s">
        <v>34347</v>
      </c>
      <c r="C589" s="1" t="s">
        <v>34348</v>
      </c>
      <c r="D589" t="s">
        <v>6</v>
      </c>
    </row>
    <row r="590" spans="1:4" x14ac:dyDescent="0.15">
      <c r="A590" t="s">
        <v>34349</v>
      </c>
      <c r="B590" s="1" t="s">
        <v>34350</v>
      </c>
      <c r="C590" s="1" t="s">
        <v>34351</v>
      </c>
      <c r="D590" t="s">
        <v>6</v>
      </c>
    </row>
    <row r="591" spans="1:4" x14ac:dyDescent="0.15">
      <c r="A591" t="s">
        <v>993</v>
      </c>
      <c r="B591" s="1" t="s">
        <v>34352</v>
      </c>
      <c r="C591" s="1" t="s">
        <v>34353</v>
      </c>
      <c r="D591" t="s">
        <v>6</v>
      </c>
    </row>
    <row r="592" spans="1:4" x14ac:dyDescent="0.15">
      <c r="A592" t="s">
        <v>34354</v>
      </c>
      <c r="B592" s="1" t="s">
        <v>34355</v>
      </c>
      <c r="C592" s="1" t="s">
        <v>34356</v>
      </c>
      <c r="D592" t="s">
        <v>6</v>
      </c>
    </row>
    <row r="593" spans="1:4" x14ac:dyDescent="0.15">
      <c r="A593" t="s">
        <v>12273</v>
      </c>
      <c r="B593" s="1" t="s">
        <v>34357</v>
      </c>
      <c r="C593" s="1" t="s">
        <v>34358</v>
      </c>
      <c r="D593" t="s">
        <v>6</v>
      </c>
    </row>
    <row r="594" spans="1:4" x14ac:dyDescent="0.15">
      <c r="A594" t="s">
        <v>27900</v>
      </c>
      <c r="B594" s="1" t="s">
        <v>34359</v>
      </c>
      <c r="C594" s="1" t="s">
        <v>34360</v>
      </c>
      <c r="D594" t="s">
        <v>6</v>
      </c>
    </row>
    <row r="595" spans="1:4" x14ac:dyDescent="0.15">
      <c r="A595" t="s">
        <v>34361</v>
      </c>
      <c r="B595" s="1" t="s">
        <v>34362</v>
      </c>
      <c r="C595" s="1" t="s">
        <v>34363</v>
      </c>
      <c r="D595" t="s">
        <v>6</v>
      </c>
    </row>
    <row r="596" spans="1:4" x14ac:dyDescent="0.15">
      <c r="A596" t="s">
        <v>1608</v>
      </c>
      <c r="B596" s="1" t="s">
        <v>34364</v>
      </c>
      <c r="C596" s="1" t="s">
        <v>34365</v>
      </c>
      <c r="D596" t="s">
        <v>6</v>
      </c>
    </row>
    <row r="597" spans="1:4" x14ac:dyDescent="0.15">
      <c r="A597" t="s">
        <v>14284</v>
      </c>
      <c r="B597" s="1" t="s">
        <v>34366</v>
      </c>
      <c r="C597" s="1" t="s">
        <v>34367</v>
      </c>
      <c r="D597" t="s">
        <v>6</v>
      </c>
    </row>
    <row r="598" spans="1:4" x14ac:dyDescent="0.15">
      <c r="A598" t="s">
        <v>7759</v>
      </c>
      <c r="B598" s="1" t="s">
        <v>34368</v>
      </c>
      <c r="C598" s="1" t="s">
        <v>34369</v>
      </c>
      <c r="D598" t="s">
        <v>6</v>
      </c>
    </row>
    <row r="599" spans="1:4" x14ac:dyDescent="0.15">
      <c r="A599" t="s">
        <v>1415</v>
      </c>
      <c r="B599" s="1" t="s">
        <v>34370</v>
      </c>
      <c r="C599" s="1" t="s">
        <v>34371</v>
      </c>
      <c r="D599" t="s">
        <v>6</v>
      </c>
    </row>
    <row r="600" spans="1:4" x14ac:dyDescent="0.15">
      <c r="A600" t="s">
        <v>34372</v>
      </c>
      <c r="B600" s="1" t="s">
        <v>34373</v>
      </c>
      <c r="C600" s="1" t="s">
        <v>34374</v>
      </c>
      <c r="D600" t="s">
        <v>6</v>
      </c>
    </row>
    <row r="601" spans="1:4" x14ac:dyDescent="0.15">
      <c r="A601" t="s">
        <v>2873</v>
      </c>
      <c r="B601" s="1" t="s">
        <v>34375</v>
      </c>
      <c r="C601" s="1" t="s">
        <v>34376</v>
      </c>
      <c r="D601" t="s">
        <v>6</v>
      </c>
    </row>
    <row r="602" spans="1:4" x14ac:dyDescent="0.15">
      <c r="A602" t="s">
        <v>978</v>
      </c>
      <c r="B602" s="1" t="s">
        <v>34377</v>
      </c>
      <c r="C602" s="1" t="s">
        <v>34378</v>
      </c>
      <c r="D602" t="s">
        <v>6</v>
      </c>
    </row>
    <row r="603" spans="1:4" x14ac:dyDescent="0.15">
      <c r="A603" t="s">
        <v>34379</v>
      </c>
      <c r="B603" s="1" t="s">
        <v>34380</v>
      </c>
      <c r="C603" s="1" t="s">
        <v>34381</v>
      </c>
      <c r="D603" t="s">
        <v>6</v>
      </c>
    </row>
    <row r="604" spans="1:4" x14ac:dyDescent="0.15">
      <c r="A604" t="s">
        <v>2043</v>
      </c>
      <c r="B604" s="1" t="s">
        <v>34382</v>
      </c>
      <c r="C604" s="1" t="s">
        <v>34383</v>
      </c>
      <c r="D604" t="s">
        <v>6</v>
      </c>
    </row>
    <row r="605" spans="1:4" x14ac:dyDescent="0.15">
      <c r="A605" t="s">
        <v>1047</v>
      </c>
      <c r="B605" s="1" t="s">
        <v>34384</v>
      </c>
      <c r="C605" s="1" t="s">
        <v>34385</v>
      </c>
      <c r="D605" t="s">
        <v>6</v>
      </c>
    </row>
    <row r="606" spans="1:4" x14ac:dyDescent="0.15">
      <c r="A606" t="s">
        <v>5528</v>
      </c>
      <c r="B606" s="1" t="s">
        <v>34386</v>
      </c>
      <c r="C606" s="1" t="s">
        <v>34387</v>
      </c>
      <c r="D606" t="s">
        <v>6</v>
      </c>
    </row>
    <row r="607" spans="1:4" x14ac:dyDescent="0.15">
      <c r="A607" t="s">
        <v>34388</v>
      </c>
      <c r="B607" s="1" t="s">
        <v>34389</v>
      </c>
      <c r="C607" s="1" t="s">
        <v>34390</v>
      </c>
      <c r="D607" t="s">
        <v>6</v>
      </c>
    </row>
    <row r="608" spans="1:4" x14ac:dyDescent="0.15">
      <c r="A608" t="s">
        <v>34391</v>
      </c>
      <c r="B608" s="1" t="s">
        <v>34392</v>
      </c>
      <c r="C608" s="1" t="s">
        <v>34393</v>
      </c>
      <c r="D608" t="s">
        <v>6</v>
      </c>
    </row>
    <row r="609" spans="1:4" x14ac:dyDescent="0.15">
      <c r="A609" t="s">
        <v>15241</v>
      </c>
      <c r="B609" s="1" t="s">
        <v>34394</v>
      </c>
      <c r="C609" s="1" t="s">
        <v>34395</v>
      </c>
      <c r="D609" t="s">
        <v>6</v>
      </c>
    </row>
    <row r="610" spans="1:4" x14ac:dyDescent="0.15">
      <c r="A610" t="s">
        <v>34396</v>
      </c>
      <c r="B610" s="1" t="s">
        <v>34397</v>
      </c>
      <c r="C610" s="1" t="s">
        <v>34398</v>
      </c>
      <c r="D610" t="s">
        <v>6</v>
      </c>
    </row>
    <row r="611" spans="1:4" x14ac:dyDescent="0.15">
      <c r="A611" t="s">
        <v>8840</v>
      </c>
      <c r="B611" s="1" t="s">
        <v>34399</v>
      </c>
      <c r="C611" s="1" t="s">
        <v>34400</v>
      </c>
      <c r="D611" t="s">
        <v>6</v>
      </c>
    </row>
    <row r="612" spans="1:4" x14ac:dyDescent="0.15">
      <c r="A612" t="s">
        <v>34401</v>
      </c>
      <c r="B612" s="1" t="s">
        <v>34402</v>
      </c>
      <c r="C612" s="1" t="s">
        <v>34403</v>
      </c>
      <c r="D612" t="s">
        <v>6</v>
      </c>
    </row>
    <row r="613" spans="1:4" x14ac:dyDescent="0.15">
      <c r="A613" t="s">
        <v>3260</v>
      </c>
      <c r="B613" s="1" t="s">
        <v>34404</v>
      </c>
      <c r="C613" s="1" t="s">
        <v>34405</v>
      </c>
      <c r="D613" t="s">
        <v>6</v>
      </c>
    </row>
    <row r="614" spans="1:4" x14ac:dyDescent="0.15">
      <c r="A614" t="s">
        <v>323</v>
      </c>
      <c r="B614" s="1" t="s">
        <v>34406</v>
      </c>
      <c r="C614" s="1" t="s">
        <v>34407</v>
      </c>
      <c r="D614" t="s">
        <v>6</v>
      </c>
    </row>
    <row r="615" spans="1:4" x14ac:dyDescent="0.15">
      <c r="A615" t="s">
        <v>34408</v>
      </c>
      <c r="B615" s="1" t="s">
        <v>34409</v>
      </c>
      <c r="C615" s="1" t="s">
        <v>34410</v>
      </c>
      <c r="D615" t="s">
        <v>6</v>
      </c>
    </row>
    <row r="616" spans="1:4" x14ac:dyDescent="0.15">
      <c r="A616" t="s">
        <v>19767</v>
      </c>
      <c r="B616" s="1" t="s">
        <v>34411</v>
      </c>
      <c r="C616" s="1" t="s">
        <v>34412</v>
      </c>
      <c r="D616" t="s">
        <v>6</v>
      </c>
    </row>
    <row r="617" spans="1:4" x14ac:dyDescent="0.15">
      <c r="A617" t="s">
        <v>34413</v>
      </c>
      <c r="B617" s="1" t="s">
        <v>34414</v>
      </c>
      <c r="C617" s="1" t="s">
        <v>34415</v>
      </c>
      <c r="D617" t="s">
        <v>6</v>
      </c>
    </row>
    <row r="618" spans="1:4" x14ac:dyDescent="0.15">
      <c r="A618" t="s">
        <v>23680</v>
      </c>
      <c r="B618" s="1" t="s">
        <v>34416</v>
      </c>
      <c r="C618" s="1" t="s">
        <v>34417</v>
      </c>
      <c r="D618" t="s">
        <v>6</v>
      </c>
    </row>
    <row r="619" spans="1:4" x14ac:dyDescent="0.15">
      <c r="A619" t="s">
        <v>1623</v>
      </c>
      <c r="B619" s="1" t="s">
        <v>34418</v>
      </c>
      <c r="C619" s="1" t="s">
        <v>34419</v>
      </c>
      <c r="D619" t="s">
        <v>6</v>
      </c>
    </row>
    <row r="620" spans="1:4" x14ac:dyDescent="0.15">
      <c r="A620" t="s">
        <v>4763</v>
      </c>
      <c r="B620" s="1" t="s">
        <v>34420</v>
      </c>
      <c r="C620" s="1" t="s">
        <v>34421</v>
      </c>
      <c r="D620" t="s">
        <v>6</v>
      </c>
    </row>
    <row r="621" spans="1:4" x14ac:dyDescent="0.15">
      <c r="A621" t="s">
        <v>34422</v>
      </c>
      <c r="B621" s="1" t="s">
        <v>34423</v>
      </c>
      <c r="C621" s="1" t="s">
        <v>34424</v>
      </c>
      <c r="D621" t="s">
        <v>6</v>
      </c>
    </row>
    <row r="622" spans="1:4" x14ac:dyDescent="0.15">
      <c r="A622" t="s">
        <v>10509</v>
      </c>
      <c r="B622" s="1" t="s">
        <v>34425</v>
      </c>
      <c r="C622" s="1" t="s">
        <v>34426</v>
      </c>
      <c r="D622" t="s">
        <v>6</v>
      </c>
    </row>
    <row r="623" spans="1:4" x14ac:dyDescent="0.15">
      <c r="A623" t="s">
        <v>15222</v>
      </c>
      <c r="B623" s="1" t="s">
        <v>34427</v>
      </c>
      <c r="C623" s="1" t="s">
        <v>34428</v>
      </c>
      <c r="D623" t="s">
        <v>6</v>
      </c>
    </row>
    <row r="624" spans="1:4" x14ac:dyDescent="0.15">
      <c r="A624" t="s">
        <v>34429</v>
      </c>
      <c r="B624" s="1" t="s">
        <v>34430</v>
      </c>
      <c r="C624" s="1" t="s">
        <v>34431</v>
      </c>
      <c r="D624" t="s">
        <v>6</v>
      </c>
    </row>
    <row r="625" spans="1:4" x14ac:dyDescent="0.15">
      <c r="A625" t="s">
        <v>32167</v>
      </c>
      <c r="B625" s="1" t="s">
        <v>34432</v>
      </c>
      <c r="C625" s="1" t="s">
        <v>34433</v>
      </c>
      <c r="D625" t="s">
        <v>6</v>
      </c>
    </row>
    <row r="626" spans="1:4" x14ac:dyDescent="0.15">
      <c r="A626" t="s">
        <v>614</v>
      </c>
      <c r="B626" s="1" t="s">
        <v>34434</v>
      </c>
      <c r="C626" s="1" t="s">
        <v>34435</v>
      </c>
      <c r="D626" t="s">
        <v>6</v>
      </c>
    </row>
    <row r="627" spans="1:4" x14ac:dyDescent="0.15">
      <c r="A627" t="s">
        <v>1409</v>
      </c>
      <c r="B627" s="1" t="s">
        <v>34436</v>
      </c>
      <c r="C627" s="1" t="s">
        <v>34437</v>
      </c>
      <c r="D627" t="s">
        <v>6</v>
      </c>
    </row>
    <row r="628" spans="1:4" x14ac:dyDescent="0.15">
      <c r="A628" t="s">
        <v>23389</v>
      </c>
      <c r="B628" s="1" t="s">
        <v>34438</v>
      </c>
      <c r="C628" s="1" t="s">
        <v>34439</v>
      </c>
      <c r="D628" t="s">
        <v>6</v>
      </c>
    </row>
    <row r="629" spans="1:4" x14ac:dyDescent="0.15">
      <c r="A629" t="s">
        <v>2552</v>
      </c>
      <c r="B629" s="1" t="s">
        <v>34440</v>
      </c>
      <c r="C629" s="1" t="s">
        <v>34441</v>
      </c>
      <c r="D629" t="s">
        <v>6</v>
      </c>
    </row>
    <row r="630" spans="1:4" x14ac:dyDescent="0.15">
      <c r="A630" t="s">
        <v>34442</v>
      </c>
      <c r="B630" s="1" t="s">
        <v>34443</v>
      </c>
      <c r="C630" s="1" t="s">
        <v>34444</v>
      </c>
      <c r="D630" t="s">
        <v>6</v>
      </c>
    </row>
    <row r="631" spans="1:4" x14ac:dyDescent="0.15">
      <c r="A631" t="s">
        <v>34445</v>
      </c>
      <c r="B631" s="1" t="s">
        <v>34446</v>
      </c>
      <c r="C631" s="1" t="s">
        <v>34447</v>
      </c>
      <c r="D631" t="s">
        <v>6</v>
      </c>
    </row>
    <row r="632" spans="1:4" x14ac:dyDescent="0.15">
      <c r="A632" t="s">
        <v>24049</v>
      </c>
      <c r="B632" s="1" t="s">
        <v>34448</v>
      </c>
      <c r="C632" s="1" t="s">
        <v>34449</v>
      </c>
      <c r="D632" t="s">
        <v>6</v>
      </c>
    </row>
    <row r="633" spans="1:4" x14ac:dyDescent="0.15">
      <c r="A633" t="s">
        <v>34450</v>
      </c>
      <c r="B633" s="1" t="s">
        <v>34451</v>
      </c>
      <c r="C633" s="1" t="s">
        <v>34452</v>
      </c>
      <c r="D633" t="s">
        <v>6</v>
      </c>
    </row>
    <row r="634" spans="1:4" x14ac:dyDescent="0.15">
      <c r="A634" t="s">
        <v>18199</v>
      </c>
      <c r="B634" s="1" t="s">
        <v>34453</v>
      </c>
      <c r="C634" s="1" t="s">
        <v>34454</v>
      </c>
      <c r="D634" t="s">
        <v>6</v>
      </c>
    </row>
    <row r="635" spans="1:4" x14ac:dyDescent="0.15">
      <c r="A635" t="s">
        <v>1029</v>
      </c>
      <c r="B635" s="1" t="s">
        <v>34455</v>
      </c>
      <c r="C635" s="1" t="s">
        <v>34456</v>
      </c>
      <c r="D635" t="s">
        <v>6</v>
      </c>
    </row>
    <row r="636" spans="1:4" x14ac:dyDescent="0.15">
      <c r="A636" t="s">
        <v>1187</v>
      </c>
      <c r="B636" s="1" t="s">
        <v>34457</v>
      </c>
      <c r="C636" s="1" t="s">
        <v>34458</v>
      </c>
      <c r="D636" t="s">
        <v>6</v>
      </c>
    </row>
    <row r="637" spans="1:4" x14ac:dyDescent="0.15">
      <c r="A637" t="s">
        <v>34459</v>
      </c>
      <c r="B637" s="1" t="s">
        <v>34460</v>
      </c>
      <c r="C637" s="1" t="s">
        <v>34461</v>
      </c>
      <c r="D637" t="s">
        <v>6</v>
      </c>
    </row>
    <row r="638" spans="1:4" x14ac:dyDescent="0.15">
      <c r="A638" t="s">
        <v>15546</v>
      </c>
      <c r="B638" s="1" t="s">
        <v>34462</v>
      </c>
      <c r="C638" s="1" t="s">
        <v>34463</v>
      </c>
      <c r="D638" t="s">
        <v>6</v>
      </c>
    </row>
    <row r="639" spans="1:4" x14ac:dyDescent="0.15">
      <c r="A639" t="s">
        <v>1014</v>
      </c>
      <c r="B639" s="1" t="s">
        <v>34464</v>
      </c>
      <c r="C639" s="1" t="s">
        <v>34465</v>
      </c>
      <c r="D639" t="s">
        <v>6</v>
      </c>
    </row>
    <row r="640" spans="1:4" x14ac:dyDescent="0.15">
      <c r="A640" t="s">
        <v>1549</v>
      </c>
      <c r="B640" s="1" t="s">
        <v>34466</v>
      </c>
      <c r="C640" s="1" t="s">
        <v>34467</v>
      </c>
      <c r="D640" t="s">
        <v>6</v>
      </c>
    </row>
    <row r="641" spans="1:4" x14ac:dyDescent="0.15">
      <c r="A641" t="s">
        <v>1112</v>
      </c>
      <c r="B641" s="1" t="s">
        <v>34468</v>
      </c>
      <c r="C641" s="1" t="s">
        <v>34469</v>
      </c>
      <c r="D641" t="s">
        <v>6</v>
      </c>
    </row>
    <row r="642" spans="1:4" x14ac:dyDescent="0.15">
      <c r="A642" t="s">
        <v>18404</v>
      </c>
      <c r="B642" s="1" t="s">
        <v>34470</v>
      </c>
      <c r="C642" s="1" t="s">
        <v>34471</v>
      </c>
      <c r="D642" t="s">
        <v>6</v>
      </c>
    </row>
    <row r="643" spans="1:4" x14ac:dyDescent="0.15">
      <c r="A643" t="s">
        <v>5373</v>
      </c>
      <c r="B643" s="1" t="s">
        <v>34472</v>
      </c>
      <c r="C643" s="1" t="s">
        <v>34473</v>
      </c>
      <c r="D643" t="s">
        <v>6</v>
      </c>
    </row>
    <row r="644" spans="1:4" x14ac:dyDescent="0.15">
      <c r="A644" t="s">
        <v>27660</v>
      </c>
      <c r="B644" s="1" t="s">
        <v>34474</v>
      </c>
      <c r="C644" s="1" t="s">
        <v>34475</v>
      </c>
      <c r="D644" t="s">
        <v>6</v>
      </c>
    </row>
    <row r="645" spans="1:4" x14ac:dyDescent="0.15">
      <c r="A645" t="s">
        <v>34476</v>
      </c>
      <c r="B645" s="1" t="s">
        <v>34477</v>
      </c>
      <c r="C645" s="1" t="s">
        <v>34478</v>
      </c>
      <c r="D645" t="s">
        <v>6</v>
      </c>
    </row>
    <row r="646" spans="1:4" x14ac:dyDescent="0.15">
      <c r="A646" t="s">
        <v>10503</v>
      </c>
      <c r="B646" s="1" t="s">
        <v>34479</v>
      </c>
      <c r="C646" s="1" t="s">
        <v>34480</v>
      </c>
      <c r="D646" t="s">
        <v>6</v>
      </c>
    </row>
    <row r="647" spans="1:4" x14ac:dyDescent="0.15">
      <c r="A647" t="s">
        <v>1346</v>
      </c>
      <c r="B647" s="1" t="s">
        <v>34481</v>
      </c>
      <c r="C647" s="1" t="s">
        <v>34482</v>
      </c>
      <c r="D647" t="s">
        <v>6</v>
      </c>
    </row>
    <row r="648" spans="1:4" x14ac:dyDescent="0.15">
      <c r="A648" t="s">
        <v>2462</v>
      </c>
      <c r="B648" s="1" t="s">
        <v>34483</v>
      </c>
      <c r="C648" s="1" t="s">
        <v>34484</v>
      </c>
      <c r="D648" t="s">
        <v>6</v>
      </c>
    </row>
    <row r="649" spans="1:4" x14ac:dyDescent="0.15">
      <c r="A649" t="s">
        <v>15302</v>
      </c>
      <c r="B649" s="1" t="s">
        <v>34485</v>
      </c>
      <c r="C649" s="1" t="s">
        <v>34486</v>
      </c>
      <c r="D649" t="s">
        <v>6</v>
      </c>
    </row>
    <row r="650" spans="1:4" x14ac:dyDescent="0.15">
      <c r="A650" t="s">
        <v>26553</v>
      </c>
      <c r="B650" s="1" t="s">
        <v>34487</v>
      </c>
      <c r="C650" s="1" t="s">
        <v>34488</v>
      </c>
      <c r="D650" t="s">
        <v>6</v>
      </c>
    </row>
    <row r="651" spans="1:4" x14ac:dyDescent="0.15">
      <c r="A651" t="s">
        <v>34489</v>
      </c>
      <c r="B651" s="1" t="s">
        <v>34490</v>
      </c>
      <c r="C651" s="1" t="s">
        <v>34491</v>
      </c>
      <c r="D651" t="s">
        <v>6</v>
      </c>
    </row>
    <row r="652" spans="1:4" x14ac:dyDescent="0.15">
      <c r="A652" t="s">
        <v>12814</v>
      </c>
      <c r="B652" s="1" t="s">
        <v>34492</v>
      </c>
      <c r="C652" s="1" t="s">
        <v>34493</v>
      </c>
      <c r="D652" t="s">
        <v>6</v>
      </c>
    </row>
    <row r="653" spans="1:4" x14ac:dyDescent="0.15">
      <c r="A653" t="s">
        <v>34494</v>
      </c>
      <c r="B653" s="1" t="s">
        <v>34495</v>
      </c>
      <c r="C653" s="1" t="s">
        <v>34496</v>
      </c>
      <c r="D653" t="s">
        <v>6</v>
      </c>
    </row>
    <row r="654" spans="1:4" x14ac:dyDescent="0.15">
      <c r="A654" t="s">
        <v>22587</v>
      </c>
      <c r="B654" s="1" t="s">
        <v>34497</v>
      </c>
      <c r="C654" s="1" t="s">
        <v>34498</v>
      </c>
      <c r="D654" t="s">
        <v>6</v>
      </c>
    </row>
    <row r="655" spans="1:4" x14ac:dyDescent="0.15">
      <c r="A655" t="s">
        <v>2558</v>
      </c>
      <c r="B655" s="1" t="s">
        <v>34499</v>
      </c>
      <c r="C655" s="1" t="s">
        <v>34500</v>
      </c>
      <c r="D655" t="s">
        <v>6</v>
      </c>
    </row>
    <row r="656" spans="1:4" x14ac:dyDescent="0.15">
      <c r="A656" t="s">
        <v>1103</v>
      </c>
      <c r="B656" s="1" t="s">
        <v>34501</v>
      </c>
      <c r="C656" s="1" t="s">
        <v>34502</v>
      </c>
      <c r="D656" t="s">
        <v>6</v>
      </c>
    </row>
    <row r="657" spans="1:4" x14ac:dyDescent="0.15">
      <c r="A657" t="s">
        <v>34503</v>
      </c>
      <c r="B657" s="1" t="s">
        <v>34504</v>
      </c>
      <c r="C657" s="1" t="s">
        <v>34505</v>
      </c>
      <c r="D657" t="s">
        <v>6</v>
      </c>
    </row>
    <row r="658" spans="1:4" x14ac:dyDescent="0.15">
      <c r="A658" t="s">
        <v>34506</v>
      </c>
      <c r="B658" s="1" t="s">
        <v>34507</v>
      </c>
      <c r="C658" s="1" t="s">
        <v>34508</v>
      </c>
      <c r="D658" t="s">
        <v>6</v>
      </c>
    </row>
    <row r="659" spans="1:4" x14ac:dyDescent="0.15">
      <c r="A659" t="s">
        <v>1984</v>
      </c>
      <c r="B659" s="1" t="s">
        <v>34509</v>
      </c>
      <c r="C659" s="1" t="s">
        <v>34510</v>
      </c>
      <c r="D659" t="s">
        <v>6</v>
      </c>
    </row>
    <row r="660" spans="1:4" x14ac:dyDescent="0.15">
      <c r="A660" t="s">
        <v>34511</v>
      </c>
      <c r="B660" s="1" t="s">
        <v>34512</v>
      </c>
      <c r="C660" s="1" t="s">
        <v>34513</v>
      </c>
      <c r="D660" t="s">
        <v>6</v>
      </c>
    </row>
    <row r="661" spans="1:4" x14ac:dyDescent="0.15">
      <c r="A661" t="s">
        <v>29107</v>
      </c>
      <c r="B661" s="1" t="s">
        <v>34514</v>
      </c>
      <c r="C661" s="1" t="s">
        <v>34515</v>
      </c>
      <c r="D661" t="s">
        <v>6</v>
      </c>
    </row>
    <row r="662" spans="1:4" x14ac:dyDescent="0.15">
      <c r="A662" t="s">
        <v>34516</v>
      </c>
      <c r="B662" s="1" t="s">
        <v>34517</v>
      </c>
      <c r="C662" s="1" t="s">
        <v>34518</v>
      </c>
      <c r="D662" t="s">
        <v>6</v>
      </c>
    </row>
    <row r="663" spans="1:4" x14ac:dyDescent="0.15">
      <c r="A663" t="s">
        <v>34519</v>
      </c>
      <c r="B663" s="1" t="s">
        <v>34520</v>
      </c>
      <c r="C663" s="1" t="s">
        <v>34521</v>
      </c>
      <c r="D663" t="s">
        <v>6</v>
      </c>
    </row>
    <row r="664" spans="1:4" x14ac:dyDescent="0.15">
      <c r="A664" t="s">
        <v>34522</v>
      </c>
      <c r="B664" s="1" t="s">
        <v>34523</v>
      </c>
      <c r="C664" s="1" t="s">
        <v>34524</v>
      </c>
      <c r="D664" t="s">
        <v>6</v>
      </c>
    </row>
    <row r="665" spans="1:4" x14ac:dyDescent="0.15">
      <c r="A665" t="s">
        <v>34525</v>
      </c>
      <c r="B665" s="1" t="s">
        <v>34526</v>
      </c>
      <c r="C665" s="1" t="s">
        <v>34527</v>
      </c>
      <c r="D665" t="s">
        <v>6</v>
      </c>
    </row>
    <row r="666" spans="1:4" x14ac:dyDescent="0.15">
      <c r="A666" t="s">
        <v>10684</v>
      </c>
      <c r="B666" s="1" t="s">
        <v>34528</v>
      </c>
      <c r="C666" s="1" t="s">
        <v>34529</v>
      </c>
      <c r="D666" t="s">
        <v>6</v>
      </c>
    </row>
    <row r="667" spans="1:4" x14ac:dyDescent="0.15">
      <c r="A667" t="s">
        <v>2807</v>
      </c>
      <c r="B667" s="1" t="s">
        <v>34530</v>
      </c>
      <c r="C667" s="1" t="s">
        <v>34531</v>
      </c>
      <c r="D667" t="s">
        <v>6</v>
      </c>
    </row>
    <row r="668" spans="1:4" x14ac:dyDescent="0.15">
      <c r="A668" t="s">
        <v>23092</v>
      </c>
      <c r="B668" s="1" t="s">
        <v>34532</v>
      </c>
      <c r="C668" s="1" t="s">
        <v>34533</v>
      </c>
      <c r="D668" t="s">
        <v>6</v>
      </c>
    </row>
    <row r="669" spans="1:4" x14ac:dyDescent="0.15">
      <c r="A669" t="s">
        <v>632</v>
      </c>
      <c r="B669" s="1" t="s">
        <v>34534</v>
      </c>
      <c r="C669" s="1" t="s">
        <v>34535</v>
      </c>
      <c r="D669" t="s">
        <v>6</v>
      </c>
    </row>
    <row r="670" spans="1:4" x14ac:dyDescent="0.15">
      <c r="A670" t="s">
        <v>1094</v>
      </c>
      <c r="B670" s="1" t="s">
        <v>34536</v>
      </c>
      <c r="C670" s="1" t="s">
        <v>34537</v>
      </c>
      <c r="D670" t="s">
        <v>6</v>
      </c>
    </row>
    <row r="671" spans="1:4" x14ac:dyDescent="0.15">
      <c r="A671" t="s">
        <v>27778</v>
      </c>
      <c r="B671" s="1" t="s">
        <v>34538</v>
      </c>
      <c r="C671" s="1" t="s">
        <v>34539</v>
      </c>
      <c r="D671" t="s">
        <v>6</v>
      </c>
    </row>
    <row r="672" spans="1:4" x14ac:dyDescent="0.15">
      <c r="A672" t="s">
        <v>34540</v>
      </c>
      <c r="B672" s="1" t="s">
        <v>34541</v>
      </c>
      <c r="C672" s="1" t="s">
        <v>34542</v>
      </c>
      <c r="D672" t="s">
        <v>6</v>
      </c>
    </row>
    <row r="673" spans="1:4" x14ac:dyDescent="0.15">
      <c r="A673" t="s">
        <v>7593</v>
      </c>
      <c r="B673" s="1" t="s">
        <v>34543</v>
      </c>
      <c r="C673" s="1" t="s">
        <v>34544</v>
      </c>
      <c r="D673" t="s">
        <v>6</v>
      </c>
    </row>
    <row r="674" spans="1:4" x14ac:dyDescent="0.15">
      <c r="A674" t="s">
        <v>34545</v>
      </c>
      <c r="B674" s="1" t="s">
        <v>34546</v>
      </c>
      <c r="C674" s="1" t="s">
        <v>34547</v>
      </c>
      <c r="D674" t="s">
        <v>6</v>
      </c>
    </row>
    <row r="675" spans="1:4" x14ac:dyDescent="0.15">
      <c r="A675" t="s">
        <v>22616</v>
      </c>
      <c r="B675" s="1" t="s">
        <v>34548</v>
      </c>
      <c r="C675" s="1" t="s">
        <v>34549</v>
      </c>
      <c r="D675" t="s">
        <v>6</v>
      </c>
    </row>
    <row r="676" spans="1:4" x14ac:dyDescent="0.15">
      <c r="A676" t="s">
        <v>899</v>
      </c>
      <c r="B676" s="1" t="s">
        <v>34550</v>
      </c>
      <c r="C676" s="1" t="s">
        <v>34551</v>
      </c>
      <c r="D676" t="s">
        <v>6</v>
      </c>
    </row>
    <row r="677" spans="1:4" x14ac:dyDescent="0.15">
      <c r="A677" t="s">
        <v>15466</v>
      </c>
      <c r="B677" s="1" t="s">
        <v>34552</v>
      </c>
      <c r="C677" s="1" t="s">
        <v>34553</v>
      </c>
      <c r="D677" t="s">
        <v>6</v>
      </c>
    </row>
    <row r="678" spans="1:4" x14ac:dyDescent="0.15">
      <c r="A678" t="s">
        <v>26278</v>
      </c>
      <c r="B678" s="1" t="s">
        <v>34554</v>
      </c>
      <c r="C678" s="1" t="s">
        <v>34555</v>
      </c>
      <c r="D678" t="s">
        <v>6</v>
      </c>
    </row>
    <row r="679" spans="1:4" x14ac:dyDescent="0.15">
      <c r="A679" t="s">
        <v>2067</v>
      </c>
      <c r="B679" s="1" t="s">
        <v>34556</v>
      </c>
      <c r="C679" s="1" t="s">
        <v>34557</v>
      </c>
      <c r="D679" t="s">
        <v>6</v>
      </c>
    </row>
    <row r="680" spans="1:4" x14ac:dyDescent="0.15">
      <c r="A680" t="s">
        <v>10485</v>
      </c>
      <c r="B680" s="1" t="s">
        <v>34558</v>
      </c>
      <c r="C680" s="1" t="s">
        <v>34559</v>
      </c>
      <c r="D680" t="s">
        <v>6</v>
      </c>
    </row>
    <row r="681" spans="1:4" x14ac:dyDescent="0.15">
      <c r="A681" t="s">
        <v>34560</v>
      </c>
      <c r="B681" s="1" t="s">
        <v>34561</v>
      </c>
      <c r="C681" s="1" t="s">
        <v>34562</v>
      </c>
      <c r="D681" t="s">
        <v>6</v>
      </c>
    </row>
    <row r="682" spans="1:4" x14ac:dyDescent="0.15">
      <c r="A682" t="s">
        <v>1394</v>
      </c>
      <c r="B682" s="1" t="s">
        <v>34563</v>
      </c>
      <c r="C682" s="1" t="s">
        <v>34564</v>
      </c>
      <c r="D682" t="s">
        <v>6</v>
      </c>
    </row>
    <row r="683" spans="1:4" x14ac:dyDescent="0.15">
      <c r="A683" t="s">
        <v>34565</v>
      </c>
      <c r="B683" s="1" t="s">
        <v>34566</v>
      </c>
      <c r="C683" s="1" t="s">
        <v>34567</v>
      </c>
      <c r="D683" t="s">
        <v>6</v>
      </c>
    </row>
    <row r="684" spans="1:4" x14ac:dyDescent="0.15">
      <c r="A684" t="s">
        <v>1819</v>
      </c>
      <c r="B684" s="1" t="s">
        <v>34568</v>
      </c>
      <c r="C684" s="1" t="s">
        <v>34569</v>
      </c>
      <c r="D684" t="s">
        <v>6</v>
      </c>
    </row>
    <row r="685" spans="1:4" x14ac:dyDescent="0.15">
      <c r="A685" t="s">
        <v>28180</v>
      </c>
      <c r="B685" s="1" t="s">
        <v>34570</v>
      </c>
      <c r="C685" s="1" t="s">
        <v>34571</v>
      </c>
      <c r="D685" t="s">
        <v>6</v>
      </c>
    </row>
    <row r="686" spans="1:4" x14ac:dyDescent="0.15">
      <c r="A686" t="s">
        <v>1468</v>
      </c>
      <c r="B686" s="1" t="s">
        <v>34572</v>
      </c>
      <c r="C686" s="1" t="s">
        <v>34573</v>
      </c>
      <c r="D686" t="s">
        <v>6</v>
      </c>
    </row>
    <row r="687" spans="1:4" x14ac:dyDescent="0.15">
      <c r="A687" t="s">
        <v>3559</v>
      </c>
      <c r="B687" s="1" t="s">
        <v>34574</v>
      </c>
      <c r="C687" s="1" t="s">
        <v>34575</v>
      </c>
      <c r="D687" t="s">
        <v>6</v>
      </c>
    </row>
    <row r="688" spans="1:4" x14ac:dyDescent="0.15">
      <c r="A688" t="s">
        <v>1166</v>
      </c>
      <c r="B688" s="1" t="s">
        <v>34576</v>
      </c>
      <c r="C688" s="1" t="s">
        <v>34577</v>
      </c>
      <c r="D688" t="s">
        <v>6</v>
      </c>
    </row>
    <row r="689" spans="1:4" x14ac:dyDescent="0.15">
      <c r="A689" t="s">
        <v>881</v>
      </c>
      <c r="B689" s="1" t="s">
        <v>34578</v>
      </c>
      <c r="C689" s="1" t="s">
        <v>34579</v>
      </c>
      <c r="D689" t="s">
        <v>6</v>
      </c>
    </row>
    <row r="690" spans="1:4" x14ac:dyDescent="0.15">
      <c r="A690" t="s">
        <v>9356</v>
      </c>
      <c r="B690" s="1" t="s">
        <v>34580</v>
      </c>
      <c r="C690" s="1" t="s">
        <v>34581</v>
      </c>
      <c r="D690" t="s">
        <v>6</v>
      </c>
    </row>
    <row r="691" spans="1:4" x14ac:dyDescent="0.15">
      <c r="A691" t="s">
        <v>827</v>
      </c>
      <c r="B691" s="1" t="s">
        <v>34582</v>
      </c>
      <c r="C691" s="1" t="s">
        <v>34583</v>
      </c>
      <c r="D691" t="s">
        <v>6</v>
      </c>
    </row>
    <row r="692" spans="1:4" x14ac:dyDescent="0.15">
      <c r="A692" t="s">
        <v>1766</v>
      </c>
      <c r="B692" s="1" t="s">
        <v>34584</v>
      </c>
      <c r="C692" s="1" t="s">
        <v>34585</v>
      </c>
      <c r="D692" t="s">
        <v>6</v>
      </c>
    </row>
    <row r="693" spans="1:4" x14ac:dyDescent="0.15">
      <c r="A693" t="s">
        <v>28466</v>
      </c>
      <c r="B693" s="1" t="s">
        <v>34586</v>
      </c>
      <c r="C693" s="1" t="s">
        <v>34587</v>
      </c>
      <c r="D693" t="s">
        <v>6</v>
      </c>
    </row>
    <row r="694" spans="1:4" x14ac:dyDescent="0.15">
      <c r="A694" t="s">
        <v>23867</v>
      </c>
      <c r="B694" s="1" t="s">
        <v>34588</v>
      </c>
      <c r="C694" s="1" t="s">
        <v>34589</v>
      </c>
      <c r="D694" t="s">
        <v>6</v>
      </c>
    </row>
    <row r="695" spans="1:4" x14ac:dyDescent="0.15">
      <c r="A695" t="s">
        <v>5101</v>
      </c>
      <c r="B695" s="1" t="s">
        <v>34590</v>
      </c>
      <c r="C695" s="1" t="s">
        <v>34591</v>
      </c>
      <c r="D695" t="s">
        <v>6</v>
      </c>
    </row>
    <row r="696" spans="1:4" x14ac:dyDescent="0.15">
      <c r="A696" t="s">
        <v>10962</v>
      </c>
      <c r="B696" s="1" t="s">
        <v>34592</v>
      </c>
      <c r="C696" s="1" t="s">
        <v>34593</v>
      </c>
      <c r="D696" t="s">
        <v>6</v>
      </c>
    </row>
    <row r="697" spans="1:4" x14ac:dyDescent="0.15">
      <c r="A697" t="s">
        <v>27403</v>
      </c>
      <c r="B697" s="1" t="s">
        <v>34594</v>
      </c>
      <c r="C697" s="1" t="s">
        <v>34595</v>
      </c>
      <c r="D697" t="s">
        <v>6</v>
      </c>
    </row>
    <row r="698" spans="1:4" x14ac:dyDescent="0.15">
      <c r="A698" t="s">
        <v>11289</v>
      </c>
      <c r="B698" s="1" t="s">
        <v>34596</v>
      </c>
      <c r="C698" s="1" t="s">
        <v>34597</v>
      </c>
      <c r="D698" t="s">
        <v>6</v>
      </c>
    </row>
    <row r="699" spans="1:4" x14ac:dyDescent="0.15">
      <c r="A699" t="s">
        <v>12803</v>
      </c>
      <c r="B699" s="1" t="s">
        <v>34598</v>
      </c>
      <c r="C699" s="1" t="s">
        <v>34599</v>
      </c>
      <c r="D699" t="s">
        <v>6</v>
      </c>
    </row>
    <row r="700" spans="1:4" x14ac:dyDescent="0.15">
      <c r="A700" t="s">
        <v>9775</v>
      </c>
      <c r="B700" s="1" t="s">
        <v>34600</v>
      </c>
      <c r="C700" s="1" t="s">
        <v>34601</v>
      </c>
      <c r="D700" t="s">
        <v>6</v>
      </c>
    </row>
    <row r="701" spans="1:4" x14ac:dyDescent="0.15">
      <c r="A701" t="s">
        <v>14822</v>
      </c>
      <c r="B701" s="1" t="s">
        <v>34602</v>
      </c>
      <c r="C701" s="1" t="s">
        <v>34603</v>
      </c>
      <c r="D701" t="s">
        <v>6</v>
      </c>
    </row>
    <row r="702" spans="1:4" x14ac:dyDescent="0.15">
      <c r="A702" t="s">
        <v>3983</v>
      </c>
      <c r="B702" s="1" t="s">
        <v>34604</v>
      </c>
      <c r="C702" s="1" t="s">
        <v>34605</v>
      </c>
      <c r="D702" t="s">
        <v>6</v>
      </c>
    </row>
    <row r="703" spans="1:4" x14ac:dyDescent="0.15">
      <c r="A703" t="s">
        <v>34606</v>
      </c>
      <c r="B703" s="1" t="s">
        <v>34607</v>
      </c>
      <c r="C703" s="1" t="s">
        <v>34608</v>
      </c>
      <c r="D703" t="s">
        <v>6</v>
      </c>
    </row>
    <row r="704" spans="1:4" x14ac:dyDescent="0.15">
      <c r="A704" t="s">
        <v>1292</v>
      </c>
      <c r="B704" s="1" t="s">
        <v>34609</v>
      </c>
      <c r="C704" s="1" t="s">
        <v>34610</v>
      </c>
      <c r="D704" t="s">
        <v>6</v>
      </c>
    </row>
    <row r="705" spans="1:4" x14ac:dyDescent="0.15">
      <c r="A705" t="s">
        <v>5149</v>
      </c>
      <c r="B705" s="1" t="s">
        <v>34611</v>
      </c>
      <c r="C705" s="1" t="s">
        <v>34612</v>
      </c>
      <c r="D705" t="s">
        <v>6</v>
      </c>
    </row>
    <row r="706" spans="1:4" x14ac:dyDescent="0.15">
      <c r="A706" t="s">
        <v>22714</v>
      </c>
      <c r="B706" s="1" t="s">
        <v>34613</v>
      </c>
      <c r="C706" s="1" t="s">
        <v>34614</v>
      </c>
      <c r="D706" t="s">
        <v>6</v>
      </c>
    </row>
    <row r="707" spans="1:4" x14ac:dyDescent="0.15">
      <c r="A707" t="s">
        <v>23819</v>
      </c>
      <c r="B707" s="1" t="s">
        <v>34615</v>
      </c>
      <c r="C707" s="1" t="s">
        <v>34616</v>
      </c>
      <c r="D707" t="s">
        <v>6</v>
      </c>
    </row>
    <row r="708" spans="1:4" x14ac:dyDescent="0.15">
      <c r="A708" t="s">
        <v>1802</v>
      </c>
      <c r="B708" s="1" t="s">
        <v>34617</v>
      </c>
      <c r="C708" s="1" t="s">
        <v>34618</v>
      </c>
      <c r="D708" t="s">
        <v>6</v>
      </c>
    </row>
    <row r="709" spans="1:4" x14ac:dyDescent="0.15">
      <c r="A709" t="s">
        <v>34619</v>
      </c>
      <c r="B709" s="1" t="s">
        <v>34620</v>
      </c>
      <c r="C709" s="1" t="s">
        <v>34621</v>
      </c>
      <c r="D709" t="s">
        <v>6</v>
      </c>
    </row>
    <row r="710" spans="1:4" x14ac:dyDescent="0.15">
      <c r="A710" t="s">
        <v>34622</v>
      </c>
      <c r="B710" s="1" t="s">
        <v>34623</v>
      </c>
      <c r="C710" s="1" t="s">
        <v>34624</v>
      </c>
      <c r="D710" t="s">
        <v>6</v>
      </c>
    </row>
    <row r="711" spans="1:4" x14ac:dyDescent="0.15">
      <c r="A711" t="s">
        <v>884</v>
      </c>
      <c r="B711" s="1" t="s">
        <v>34625</v>
      </c>
      <c r="C711" s="1" t="s">
        <v>34626</v>
      </c>
      <c r="D711" t="s">
        <v>6</v>
      </c>
    </row>
    <row r="712" spans="1:4" x14ac:dyDescent="0.15">
      <c r="A712" t="s">
        <v>18441</v>
      </c>
      <c r="B712" s="1" t="s">
        <v>34627</v>
      </c>
      <c r="C712" s="1" t="s">
        <v>34628</v>
      </c>
      <c r="D712" t="s">
        <v>6</v>
      </c>
    </row>
    <row r="713" spans="1:4" x14ac:dyDescent="0.15">
      <c r="A713" t="s">
        <v>3797</v>
      </c>
      <c r="B713" s="1" t="s">
        <v>34629</v>
      </c>
      <c r="C713" s="1" t="s">
        <v>34630</v>
      </c>
      <c r="D713" t="s">
        <v>6</v>
      </c>
    </row>
    <row r="714" spans="1:4" x14ac:dyDescent="0.15">
      <c r="A714" t="s">
        <v>31545</v>
      </c>
      <c r="B714" s="1" t="s">
        <v>34631</v>
      </c>
      <c r="C714" s="1" t="s">
        <v>34632</v>
      </c>
      <c r="D714" t="s">
        <v>6</v>
      </c>
    </row>
    <row r="715" spans="1:4" x14ac:dyDescent="0.15">
      <c r="A715" t="s">
        <v>34633</v>
      </c>
      <c r="B715" s="1" t="s">
        <v>34634</v>
      </c>
      <c r="C715" s="1" t="s">
        <v>34635</v>
      </c>
      <c r="D715" t="s">
        <v>6</v>
      </c>
    </row>
    <row r="716" spans="1:4" x14ac:dyDescent="0.15">
      <c r="A716" t="s">
        <v>34636</v>
      </c>
      <c r="B716" s="1" t="s">
        <v>34637</v>
      </c>
      <c r="C716" s="1" t="s">
        <v>34638</v>
      </c>
      <c r="D716" t="s">
        <v>6</v>
      </c>
    </row>
    <row r="717" spans="1:4" x14ac:dyDescent="0.15">
      <c r="A717" t="s">
        <v>15475</v>
      </c>
      <c r="B717" s="1" t="s">
        <v>34639</v>
      </c>
      <c r="C717" s="1" t="s">
        <v>34640</v>
      </c>
      <c r="D717" t="s">
        <v>6</v>
      </c>
    </row>
    <row r="718" spans="1:4" x14ac:dyDescent="0.15">
      <c r="A718" t="s">
        <v>11673</v>
      </c>
      <c r="B718" s="1" t="s">
        <v>34641</v>
      </c>
      <c r="C718" s="1" t="s">
        <v>34642</v>
      </c>
      <c r="D718" t="s">
        <v>6</v>
      </c>
    </row>
    <row r="719" spans="1:4" x14ac:dyDescent="0.15">
      <c r="A719" t="s">
        <v>3764</v>
      </c>
      <c r="B719" s="1" t="s">
        <v>34643</v>
      </c>
      <c r="C719" s="1" t="s">
        <v>34644</v>
      </c>
      <c r="D719" t="s">
        <v>6</v>
      </c>
    </row>
    <row r="720" spans="1:4" x14ac:dyDescent="0.15">
      <c r="A720" t="s">
        <v>2477</v>
      </c>
      <c r="B720" s="1" t="s">
        <v>34645</v>
      </c>
      <c r="C720" s="1" t="s">
        <v>34646</v>
      </c>
      <c r="D720" t="s">
        <v>6</v>
      </c>
    </row>
    <row r="721" spans="1:4" x14ac:dyDescent="0.15">
      <c r="A721" t="s">
        <v>34647</v>
      </c>
      <c r="B721" s="1" t="s">
        <v>34648</v>
      </c>
      <c r="C721" s="1" t="s">
        <v>34649</v>
      </c>
      <c r="D721" t="s">
        <v>6</v>
      </c>
    </row>
    <row r="722" spans="1:4" x14ac:dyDescent="0.15">
      <c r="A722" t="s">
        <v>34650</v>
      </c>
      <c r="B722" s="1" t="s">
        <v>34651</v>
      </c>
      <c r="C722" s="1" t="s">
        <v>34652</v>
      </c>
      <c r="D722" t="s">
        <v>6</v>
      </c>
    </row>
    <row r="723" spans="1:4" x14ac:dyDescent="0.15">
      <c r="A723" t="s">
        <v>26628</v>
      </c>
      <c r="B723" s="1" t="s">
        <v>34653</v>
      </c>
      <c r="C723" s="1" t="s">
        <v>34654</v>
      </c>
      <c r="D723" t="s">
        <v>6</v>
      </c>
    </row>
    <row r="724" spans="1:4" x14ac:dyDescent="0.15">
      <c r="A724" t="s">
        <v>9440</v>
      </c>
      <c r="B724" s="1" t="s">
        <v>34655</v>
      </c>
      <c r="C724" s="1" t="s">
        <v>34656</v>
      </c>
      <c r="D724" t="s">
        <v>6</v>
      </c>
    </row>
    <row r="725" spans="1:4" x14ac:dyDescent="0.15">
      <c r="A725" t="s">
        <v>3382</v>
      </c>
      <c r="B725" s="1" t="s">
        <v>34657</v>
      </c>
      <c r="C725" s="1" t="s">
        <v>34658</v>
      </c>
      <c r="D725" t="s">
        <v>6</v>
      </c>
    </row>
    <row r="726" spans="1:4" x14ac:dyDescent="0.15">
      <c r="A726" t="s">
        <v>34659</v>
      </c>
      <c r="B726" s="1" t="s">
        <v>34660</v>
      </c>
      <c r="C726" s="1" t="s">
        <v>34661</v>
      </c>
      <c r="D726" t="s">
        <v>6</v>
      </c>
    </row>
    <row r="727" spans="1:4" x14ac:dyDescent="0.15">
      <c r="A727" t="s">
        <v>2687</v>
      </c>
      <c r="B727" s="1" t="s">
        <v>34662</v>
      </c>
      <c r="C727" s="1" t="s">
        <v>34663</v>
      </c>
      <c r="D727" t="s">
        <v>6</v>
      </c>
    </row>
    <row r="728" spans="1:4" x14ac:dyDescent="0.15">
      <c r="A728" t="s">
        <v>975</v>
      </c>
      <c r="B728" s="1" t="s">
        <v>34664</v>
      </c>
      <c r="C728" s="1" t="s">
        <v>34665</v>
      </c>
      <c r="D728" t="s">
        <v>6</v>
      </c>
    </row>
    <row r="729" spans="1:4" x14ac:dyDescent="0.15">
      <c r="A729" t="s">
        <v>15033</v>
      </c>
      <c r="B729" s="1" t="s">
        <v>34666</v>
      </c>
      <c r="C729" s="1" t="s">
        <v>34667</v>
      </c>
      <c r="D729" t="s">
        <v>6</v>
      </c>
    </row>
    <row r="730" spans="1:4" x14ac:dyDescent="0.15">
      <c r="A730" t="s">
        <v>14505</v>
      </c>
      <c r="B730" s="1" t="s">
        <v>34668</v>
      </c>
      <c r="C730" s="1" t="s">
        <v>34669</v>
      </c>
      <c r="D730" t="s">
        <v>6</v>
      </c>
    </row>
    <row r="731" spans="1:4" x14ac:dyDescent="0.15">
      <c r="A731" t="s">
        <v>17087</v>
      </c>
      <c r="B731" s="1" t="s">
        <v>34670</v>
      </c>
      <c r="C731" s="1" t="s">
        <v>34671</v>
      </c>
      <c r="D731" t="s">
        <v>6</v>
      </c>
    </row>
    <row r="732" spans="1:4" x14ac:dyDescent="0.15">
      <c r="A732" t="s">
        <v>9901</v>
      </c>
      <c r="B732" s="1" t="s">
        <v>34672</v>
      </c>
      <c r="C732" s="1" t="s">
        <v>34673</v>
      </c>
      <c r="D732" t="s">
        <v>6</v>
      </c>
    </row>
    <row r="733" spans="1:4" x14ac:dyDescent="0.15">
      <c r="A733" t="s">
        <v>467</v>
      </c>
      <c r="B733" s="1" t="s">
        <v>34674</v>
      </c>
      <c r="C733" s="1" t="s">
        <v>34675</v>
      </c>
      <c r="D733" t="s">
        <v>6</v>
      </c>
    </row>
    <row r="734" spans="1:4" x14ac:dyDescent="0.15">
      <c r="A734" t="s">
        <v>1546</v>
      </c>
      <c r="B734" s="1" t="s">
        <v>34676</v>
      </c>
      <c r="C734" s="1" t="s">
        <v>34677</v>
      </c>
      <c r="D734" t="s">
        <v>6</v>
      </c>
    </row>
    <row r="735" spans="1:4" x14ac:dyDescent="0.15">
      <c r="A735" t="s">
        <v>3634</v>
      </c>
      <c r="B735" s="1" t="s">
        <v>34678</v>
      </c>
      <c r="C735" s="1" t="s">
        <v>34679</v>
      </c>
      <c r="D735" t="s">
        <v>6</v>
      </c>
    </row>
    <row r="736" spans="1:4" x14ac:dyDescent="0.15">
      <c r="A736" t="s">
        <v>11066</v>
      </c>
      <c r="B736" s="1" t="s">
        <v>34680</v>
      </c>
      <c r="C736" s="1" t="s">
        <v>34681</v>
      </c>
      <c r="D736" t="s">
        <v>6</v>
      </c>
    </row>
    <row r="737" spans="1:4" x14ac:dyDescent="0.15">
      <c r="A737" t="s">
        <v>10799</v>
      </c>
      <c r="B737" s="1" t="s">
        <v>34682</v>
      </c>
      <c r="C737" s="1" t="s">
        <v>34683</v>
      </c>
      <c r="D737" t="s">
        <v>6</v>
      </c>
    </row>
    <row r="738" spans="1:4" x14ac:dyDescent="0.15">
      <c r="A738" t="s">
        <v>4893</v>
      </c>
      <c r="B738" s="1" t="s">
        <v>34684</v>
      </c>
      <c r="C738" s="1" t="s">
        <v>34685</v>
      </c>
      <c r="D738" t="s">
        <v>6</v>
      </c>
    </row>
    <row r="739" spans="1:4" x14ac:dyDescent="0.15">
      <c r="A739" t="s">
        <v>1424</v>
      </c>
      <c r="B739" s="1" t="s">
        <v>34686</v>
      </c>
      <c r="C739" s="1" t="s">
        <v>34687</v>
      </c>
      <c r="D739" t="s">
        <v>6</v>
      </c>
    </row>
    <row r="740" spans="1:4" x14ac:dyDescent="0.15">
      <c r="A740" t="s">
        <v>9092</v>
      </c>
      <c r="B740" s="1" t="s">
        <v>34688</v>
      </c>
      <c r="C740" s="1" t="s">
        <v>34689</v>
      </c>
      <c r="D740" t="s">
        <v>6</v>
      </c>
    </row>
    <row r="741" spans="1:4" x14ac:dyDescent="0.15">
      <c r="A741" t="s">
        <v>34690</v>
      </c>
      <c r="B741" s="1" t="s">
        <v>34691</v>
      </c>
      <c r="C741" s="1" t="s">
        <v>34692</v>
      </c>
      <c r="D741" t="s">
        <v>6</v>
      </c>
    </row>
    <row r="742" spans="1:4" x14ac:dyDescent="0.15">
      <c r="A742" t="s">
        <v>34693</v>
      </c>
      <c r="B742" s="1" t="s">
        <v>34694</v>
      </c>
      <c r="C742" s="1" t="s">
        <v>34695</v>
      </c>
      <c r="D742" t="s">
        <v>6</v>
      </c>
    </row>
    <row r="743" spans="1:4" x14ac:dyDescent="0.15">
      <c r="A743" t="s">
        <v>34696</v>
      </c>
      <c r="B743" s="1" t="s">
        <v>34697</v>
      </c>
      <c r="C743" s="1" t="s">
        <v>34698</v>
      </c>
      <c r="D743" t="s">
        <v>6</v>
      </c>
    </row>
    <row r="744" spans="1:4" x14ac:dyDescent="0.15">
      <c r="A744" t="s">
        <v>2229</v>
      </c>
      <c r="B744" s="1" t="s">
        <v>34699</v>
      </c>
      <c r="C744" s="1" t="s">
        <v>34700</v>
      </c>
      <c r="D744" t="s">
        <v>6</v>
      </c>
    </row>
    <row r="745" spans="1:4" x14ac:dyDescent="0.15">
      <c r="A745" t="s">
        <v>29352</v>
      </c>
      <c r="B745" s="1" t="s">
        <v>34701</v>
      </c>
      <c r="C745" s="1" t="s">
        <v>34702</v>
      </c>
      <c r="D745" t="s">
        <v>6</v>
      </c>
    </row>
    <row r="746" spans="1:4" x14ac:dyDescent="0.15">
      <c r="A746" t="s">
        <v>12880</v>
      </c>
      <c r="B746" s="1" t="s">
        <v>34703</v>
      </c>
      <c r="C746" s="1" t="s">
        <v>34704</v>
      </c>
      <c r="D746" t="s">
        <v>6</v>
      </c>
    </row>
    <row r="747" spans="1:4" x14ac:dyDescent="0.15">
      <c r="A747" t="s">
        <v>2241</v>
      </c>
      <c r="B747" s="1" t="s">
        <v>34705</v>
      </c>
      <c r="C747" s="1" t="s">
        <v>34706</v>
      </c>
      <c r="D747" t="s">
        <v>6</v>
      </c>
    </row>
    <row r="748" spans="1:4" x14ac:dyDescent="0.15">
      <c r="A748" t="s">
        <v>1513</v>
      </c>
      <c r="B748" s="1" t="s">
        <v>34707</v>
      </c>
      <c r="C748" s="1" t="s">
        <v>34708</v>
      </c>
      <c r="D748" t="s">
        <v>6</v>
      </c>
    </row>
    <row r="749" spans="1:4" x14ac:dyDescent="0.15">
      <c r="A749" t="s">
        <v>3830</v>
      </c>
      <c r="B749" s="1" t="s">
        <v>34709</v>
      </c>
      <c r="C749" s="1" t="s">
        <v>34710</v>
      </c>
      <c r="D749" t="s">
        <v>6</v>
      </c>
    </row>
    <row r="750" spans="1:4" x14ac:dyDescent="0.15">
      <c r="A750" t="s">
        <v>22450</v>
      </c>
      <c r="B750" s="1" t="s">
        <v>34711</v>
      </c>
      <c r="C750" s="1" t="s">
        <v>34712</v>
      </c>
      <c r="D750" t="s">
        <v>6</v>
      </c>
    </row>
    <row r="751" spans="1:4" x14ac:dyDescent="0.15">
      <c r="A751" t="s">
        <v>821</v>
      </c>
      <c r="B751" s="1" t="s">
        <v>34713</v>
      </c>
      <c r="C751" s="1" t="s">
        <v>34714</v>
      </c>
      <c r="D751" t="s">
        <v>6</v>
      </c>
    </row>
    <row r="752" spans="1:4" x14ac:dyDescent="0.15">
      <c r="A752" t="s">
        <v>12575</v>
      </c>
      <c r="B752" s="1" t="s">
        <v>34715</v>
      </c>
      <c r="C752" s="1" t="s">
        <v>34716</v>
      </c>
      <c r="D752" t="s">
        <v>6</v>
      </c>
    </row>
    <row r="753" spans="1:4" x14ac:dyDescent="0.15">
      <c r="A753" t="s">
        <v>34717</v>
      </c>
      <c r="B753" s="1" t="s">
        <v>34718</v>
      </c>
      <c r="C753" s="1" t="s">
        <v>34719</v>
      </c>
      <c r="D753" t="s">
        <v>6</v>
      </c>
    </row>
    <row r="754" spans="1:4" x14ac:dyDescent="0.15">
      <c r="A754" t="s">
        <v>1133</v>
      </c>
      <c r="B754" s="1" t="s">
        <v>34720</v>
      </c>
      <c r="C754" s="1" t="s">
        <v>34721</v>
      </c>
      <c r="D754" t="s">
        <v>6</v>
      </c>
    </row>
    <row r="755" spans="1:4" x14ac:dyDescent="0.15">
      <c r="A755" t="s">
        <v>23038</v>
      </c>
      <c r="B755" s="1" t="s">
        <v>34722</v>
      </c>
      <c r="C755" s="1" t="s">
        <v>34723</v>
      </c>
      <c r="D755" t="s">
        <v>6</v>
      </c>
    </row>
    <row r="756" spans="1:4" x14ac:dyDescent="0.15">
      <c r="A756" t="s">
        <v>9153</v>
      </c>
      <c r="B756" s="1" t="s">
        <v>34724</v>
      </c>
      <c r="C756" s="1" t="s">
        <v>34725</v>
      </c>
      <c r="D756" t="s">
        <v>6</v>
      </c>
    </row>
    <row r="757" spans="1:4" x14ac:dyDescent="0.15">
      <c r="A757" t="s">
        <v>4377</v>
      </c>
      <c r="B757" s="1" t="s">
        <v>34726</v>
      </c>
      <c r="C757" s="1" t="s">
        <v>34727</v>
      </c>
      <c r="D757" t="s">
        <v>6</v>
      </c>
    </row>
    <row r="758" spans="1:4" x14ac:dyDescent="0.15">
      <c r="A758" t="s">
        <v>32402</v>
      </c>
      <c r="B758" s="1" t="s">
        <v>34728</v>
      </c>
      <c r="C758" s="1" t="s">
        <v>34729</v>
      </c>
      <c r="D758" t="s">
        <v>6</v>
      </c>
    </row>
    <row r="759" spans="1:4" x14ac:dyDescent="0.15">
      <c r="A759" t="s">
        <v>15374</v>
      </c>
      <c r="B759" s="1" t="s">
        <v>34730</v>
      </c>
      <c r="C759" s="1" t="s">
        <v>34731</v>
      </c>
      <c r="D759" t="s">
        <v>6</v>
      </c>
    </row>
    <row r="760" spans="1:4" x14ac:dyDescent="0.15">
      <c r="A760" t="s">
        <v>1382</v>
      </c>
      <c r="B760" s="1" t="s">
        <v>34732</v>
      </c>
      <c r="C760" s="1" t="s">
        <v>34733</v>
      </c>
      <c r="D760" t="s">
        <v>6</v>
      </c>
    </row>
    <row r="761" spans="1:4" x14ac:dyDescent="0.15">
      <c r="A761" t="s">
        <v>1590</v>
      </c>
      <c r="B761" s="1" t="s">
        <v>34734</v>
      </c>
      <c r="C761" s="1" t="s">
        <v>34735</v>
      </c>
      <c r="D761" t="s">
        <v>6</v>
      </c>
    </row>
    <row r="762" spans="1:4" x14ac:dyDescent="0.15">
      <c r="A762" t="s">
        <v>34736</v>
      </c>
      <c r="B762" s="1" t="s">
        <v>34737</v>
      </c>
      <c r="C762" s="1" t="s">
        <v>34738</v>
      </c>
      <c r="D762" t="s">
        <v>6</v>
      </c>
    </row>
    <row r="763" spans="1:4" x14ac:dyDescent="0.15">
      <c r="A763" t="s">
        <v>12911</v>
      </c>
      <c r="B763" s="1" t="s">
        <v>34739</v>
      </c>
      <c r="C763" s="1" t="s">
        <v>34740</v>
      </c>
      <c r="D763" t="s">
        <v>6</v>
      </c>
    </row>
    <row r="764" spans="1:4" x14ac:dyDescent="0.15">
      <c r="A764" t="s">
        <v>28744</v>
      </c>
      <c r="B764" s="1" t="s">
        <v>34741</v>
      </c>
      <c r="C764" s="1" t="s">
        <v>34742</v>
      </c>
      <c r="D764" t="s">
        <v>6</v>
      </c>
    </row>
    <row r="765" spans="1:4" x14ac:dyDescent="0.15">
      <c r="A765" t="s">
        <v>22208</v>
      </c>
      <c r="B765" s="1" t="s">
        <v>34743</v>
      </c>
      <c r="C765" s="1" t="s">
        <v>34744</v>
      </c>
      <c r="D765" t="s">
        <v>6</v>
      </c>
    </row>
    <row r="766" spans="1:4" x14ac:dyDescent="0.15">
      <c r="A766" t="s">
        <v>10499</v>
      </c>
      <c r="B766" s="1" t="s">
        <v>34745</v>
      </c>
      <c r="C766" s="1" t="s">
        <v>34746</v>
      </c>
      <c r="D766" t="s">
        <v>6</v>
      </c>
    </row>
    <row r="767" spans="1:4" x14ac:dyDescent="0.15">
      <c r="A767" t="s">
        <v>11861</v>
      </c>
      <c r="B767" s="1" t="s">
        <v>34747</v>
      </c>
      <c r="C767" s="1" t="s">
        <v>34748</v>
      </c>
      <c r="D767" t="s">
        <v>6</v>
      </c>
    </row>
    <row r="768" spans="1:4" x14ac:dyDescent="0.15">
      <c r="A768" t="s">
        <v>4734</v>
      </c>
      <c r="B768" s="1" t="s">
        <v>34749</v>
      </c>
      <c r="C768" s="1" t="s">
        <v>34750</v>
      </c>
      <c r="D768" t="s">
        <v>6</v>
      </c>
    </row>
    <row r="769" spans="1:4" x14ac:dyDescent="0.15">
      <c r="A769" t="s">
        <v>653</v>
      </c>
      <c r="B769" s="1" t="s">
        <v>34751</v>
      </c>
      <c r="C769" s="1" t="s">
        <v>34752</v>
      </c>
      <c r="D769" t="s">
        <v>6</v>
      </c>
    </row>
    <row r="770" spans="1:4" x14ac:dyDescent="0.15">
      <c r="A770" t="s">
        <v>1115</v>
      </c>
      <c r="B770" s="1" t="s">
        <v>34753</v>
      </c>
      <c r="C770" s="1" t="s">
        <v>34754</v>
      </c>
      <c r="D770" t="s">
        <v>6</v>
      </c>
    </row>
    <row r="771" spans="1:4" x14ac:dyDescent="0.15">
      <c r="A771" t="s">
        <v>15497</v>
      </c>
      <c r="B771" s="1" t="s">
        <v>34755</v>
      </c>
      <c r="C771" s="1" t="s">
        <v>34756</v>
      </c>
      <c r="D771" t="s">
        <v>6</v>
      </c>
    </row>
    <row r="772" spans="1:4" x14ac:dyDescent="0.15">
      <c r="A772" t="s">
        <v>1863</v>
      </c>
      <c r="B772" s="1" t="s">
        <v>34757</v>
      </c>
      <c r="C772" s="1" t="s">
        <v>34758</v>
      </c>
      <c r="D772" t="s">
        <v>6</v>
      </c>
    </row>
    <row r="773" spans="1:4" x14ac:dyDescent="0.15">
      <c r="A773" t="s">
        <v>34759</v>
      </c>
      <c r="B773" s="1" t="s">
        <v>34760</v>
      </c>
      <c r="C773" s="1" t="s">
        <v>34761</v>
      </c>
      <c r="D773" t="s">
        <v>6</v>
      </c>
    </row>
    <row r="774" spans="1:4" x14ac:dyDescent="0.15">
      <c r="A774" t="s">
        <v>7862</v>
      </c>
      <c r="B774" s="1" t="s">
        <v>34762</v>
      </c>
      <c r="C774" s="1" t="s">
        <v>34763</v>
      </c>
      <c r="D774" t="s">
        <v>6</v>
      </c>
    </row>
    <row r="775" spans="1:4" x14ac:dyDescent="0.15">
      <c r="A775" t="s">
        <v>1742</v>
      </c>
      <c r="B775" s="1" t="s">
        <v>34764</v>
      </c>
      <c r="C775" s="1" t="s">
        <v>34765</v>
      </c>
      <c r="D775" t="s">
        <v>6</v>
      </c>
    </row>
    <row r="776" spans="1:4" x14ac:dyDescent="0.15">
      <c r="A776" t="s">
        <v>3556</v>
      </c>
      <c r="B776" s="1" t="s">
        <v>34766</v>
      </c>
      <c r="C776" s="1" t="s">
        <v>34767</v>
      </c>
      <c r="D776" t="s">
        <v>6</v>
      </c>
    </row>
    <row r="777" spans="1:4" x14ac:dyDescent="0.15">
      <c r="A777" t="s">
        <v>28347</v>
      </c>
      <c r="B777" s="1" t="s">
        <v>34768</v>
      </c>
      <c r="C777" s="1" t="s">
        <v>34769</v>
      </c>
      <c r="D777" t="s">
        <v>6</v>
      </c>
    </row>
    <row r="778" spans="1:4" x14ac:dyDescent="0.15">
      <c r="A778" t="s">
        <v>875</v>
      </c>
      <c r="B778" s="1" t="s">
        <v>34770</v>
      </c>
      <c r="C778" s="1" t="s">
        <v>34771</v>
      </c>
      <c r="D778" t="s">
        <v>6</v>
      </c>
    </row>
    <row r="779" spans="1:4" x14ac:dyDescent="0.15">
      <c r="A779" t="s">
        <v>34772</v>
      </c>
      <c r="B779" s="1" t="s">
        <v>34773</v>
      </c>
      <c r="C779" s="1" t="s">
        <v>34774</v>
      </c>
      <c r="D779" t="s">
        <v>6</v>
      </c>
    </row>
    <row r="780" spans="1:4" x14ac:dyDescent="0.15">
      <c r="A780" t="s">
        <v>12942</v>
      </c>
      <c r="B780" s="1" t="s">
        <v>34775</v>
      </c>
      <c r="C780" s="1" t="s">
        <v>34776</v>
      </c>
      <c r="D780" t="s">
        <v>6</v>
      </c>
    </row>
    <row r="781" spans="1:4" x14ac:dyDescent="0.15">
      <c r="A781" t="s">
        <v>34777</v>
      </c>
      <c r="B781" s="1" t="s">
        <v>34778</v>
      </c>
      <c r="C781" s="1" t="s">
        <v>34779</v>
      </c>
      <c r="D781" t="s">
        <v>6</v>
      </c>
    </row>
    <row r="782" spans="1:4" x14ac:dyDescent="0.15">
      <c r="A782" t="s">
        <v>11688</v>
      </c>
      <c r="B782" s="1" t="s">
        <v>34780</v>
      </c>
      <c r="C782" s="1" t="s">
        <v>34781</v>
      </c>
      <c r="D782" t="s">
        <v>6</v>
      </c>
    </row>
    <row r="783" spans="1:4" x14ac:dyDescent="0.15">
      <c r="A783" t="s">
        <v>21087</v>
      </c>
      <c r="B783" s="1" t="s">
        <v>34782</v>
      </c>
      <c r="C783" s="1" t="s">
        <v>34783</v>
      </c>
      <c r="D783" t="s">
        <v>6</v>
      </c>
    </row>
    <row r="784" spans="1:4" x14ac:dyDescent="0.15">
      <c r="A784" t="s">
        <v>6226</v>
      </c>
      <c r="B784" s="1" t="s">
        <v>34784</v>
      </c>
      <c r="C784" s="1" t="s">
        <v>34785</v>
      </c>
      <c r="D784" t="s">
        <v>6</v>
      </c>
    </row>
    <row r="785" spans="1:4" x14ac:dyDescent="0.15">
      <c r="A785" t="s">
        <v>3000</v>
      </c>
      <c r="B785" s="1" t="s">
        <v>34786</v>
      </c>
      <c r="C785" s="1" t="s">
        <v>34787</v>
      </c>
      <c r="D785" t="s">
        <v>6</v>
      </c>
    </row>
    <row r="786" spans="1:4" x14ac:dyDescent="0.15">
      <c r="A786" t="s">
        <v>34788</v>
      </c>
      <c r="B786" s="1" t="s">
        <v>34789</v>
      </c>
      <c r="C786" s="1" t="s">
        <v>34790</v>
      </c>
      <c r="D786" t="s">
        <v>6</v>
      </c>
    </row>
    <row r="787" spans="1:4" x14ac:dyDescent="0.15">
      <c r="A787" t="s">
        <v>2504</v>
      </c>
      <c r="B787" s="1" t="s">
        <v>34791</v>
      </c>
      <c r="C787" s="1" t="s">
        <v>34792</v>
      </c>
      <c r="D787" t="s">
        <v>6</v>
      </c>
    </row>
    <row r="788" spans="1:4" x14ac:dyDescent="0.15">
      <c r="A788" t="s">
        <v>9012</v>
      </c>
      <c r="B788" s="1" t="s">
        <v>34793</v>
      </c>
      <c r="C788" s="1" t="s">
        <v>34794</v>
      </c>
      <c r="D788" t="s">
        <v>6</v>
      </c>
    </row>
    <row r="789" spans="1:4" x14ac:dyDescent="0.15">
      <c r="A789" t="s">
        <v>34795</v>
      </c>
      <c r="B789" s="1" t="s">
        <v>34796</v>
      </c>
      <c r="C789" s="1" t="s">
        <v>34797</v>
      </c>
      <c r="D789" t="s">
        <v>6</v>
      </c>
    </row>
    <row r="790" spans="1:4" x14ac:dyDescent="0.15">
      <c r="A790" t="s">
        <v>2774</v>
      </c>
      <c r="B790" s="1" t="s">
        <v>34798</v>
      </c>
      <c r="C790" s="1" t="s">
        <v>34799</v>
      </c>
      <c r="D790" t="s">
        <v>6</v>
      </c>
    </row>
    <row r="791" spans="1:4" x14ac:dyDescent="0.15">
      <c r="A791" t="s">
        <v>32866</v>
      </c>
      <c r="B791" s="1" t="s">
        <v>34800</v>
      </c>
      <c r="C791" s="1" t="s">
        <v>34801</v>
      </c>
      <c r="D791" t="s">
        <v>6</v>
      </c>
    </row>
    <row r="792" spans="1:4" x14ac:dyDescent="0.15">
      <c r="A792" t="s">
        <v>1889</v>
      </c>
      <c r="B792" s="1" t="s">
        <v>34802</v>
      </c>
      <c r="C792" s="1" t="s">
        <v>34803</v>
      </c>
      <c r="D792" t="s">
        <v>6</v>
      </c>
    </row>
    <row r="793" spans="1:4" x14ac:dyDescent="0.15">
      <c r="A793" t="s">
        <v>4983</v>
      </c>
      <c r="B793" s="1" t="s">
        <v>34804</v>
      </c>
      <c r="C793" s="1" t="s">
        <v>34805</v>
      </c>
      <c r="D793" t="s">
        <v>6</v>
      </c>
    </row>
    <row r="794" spans="1:4" x14ac:dyDescent="0.15">
      <c r="A794" t="s">
        <v>3953</v>
      </c>
      <c r="B794" s="1" t="s">
        <v>34806</v>
      </c>
      <c r="C794" s="1" t="s">
        <v>34807</v>
      </c>
      <c r="D794" t="s">
        <v>6</v>
      </c>
    </row>
    <row r="795" spans="1:4" x14ac:dyDescent="0.15">
      <c r="A795" t="s">
        <v>4564</v>
      </c>
      <c r="B795" s="1" t="s">
        <v>34808</v>
      </c>
      <c r="C795" s="1" t="s">
        <v>34809</v>
      </c>
      <c r="D795" t="s">
        <v>6</v>
      </c>
    </row>
    <row r="796" spans="1:4" x14ac:dyDescent="0.15">
      <c r="A796" t="s">
        <v>34810</v>
      </c>
      <c r="B796" s="1" t="s">
        <v>34811</v>
      </c>
      <c r="C796" s="1" t="s">
        <v>34812</v>
      </c>
      <c r="D796" t="s">
        <v>6</v>
      </c>
    </row>
    <row r="797" spans="1:4" x14ac:dyDescent="0.15">
      <c r="A797" t="s">
        <v>34813</v>
      </c>
      <c r="B797" s="1" t="s">
        <v>34814</v>
      </c>
      <c r="C797" s="1" t="s">
        <v>34815</v>
      </c>
      <c r="D797" t="s">
        <v>6</v>
      </c>
    </row>
    <row r="798" spans="1:4" x14ac:dyDescent="0.15">
      <c r="A798" t="s">
        <v>1990</v>
      </c>
      <c r="B798" s="1" t="s">
        <v>34816</v>
      </c>
      <c r="C798" s="1" t="s">
        <v>34817</v>
      </c>
      <c r="D798" t="s">
        <v>6</v>
      </c>
    </row>
    <row r="799" spans="1:4" x14ac:dyDescent="0.15">
      <c r="A799" t="s">
        <v>5555</v>
      </c>
      <c r="B799" s="1" t="s">
        <v>34818</v>
      </c>
      <c r="C799" s="1" t="s">
        <v>34819</v>
      </c>
      <c r="D799" t="s">
        <v>6</v>
      </c>
    </row>
    <row r="800" spans="1:4" x14ac:dyDescent="0.15">
      <c r="A800" t="s">
        <v>3890</v>
      </c>
      <c r="B800" s="1" t="s">
        <v>34820</v>
      </c>
      <c r="C800" s="1" t="s">
        <v>34821</v>
      </c>
      <c r="D800" t="s">
        <v>6</v>
      </c>
    </row>
    <row r="801" spans="1:4" x14ac:dyDescent="0.15">
      <c r="A801" t="s">
        <v>29014</v>
      </c>
      <c r="B801" s="1" t="s">
        <v>34822</v>
      </c>
      <c r="C801" s="1" t="s">
        <v>34823</v>
      </c>
      <c r="D801" t="s">
        <v>6</v>
      </c>
    </row>
    <row r="802" spans="1:4" x14ac:dyDescent="0.15">
      <c r="A802" t="s">
        <v>34824</v>
      </c>
      <c r="B802" s="1" t="s">
        <v>34825</v>
      </c>
      <c r="C802" s="1" t="s">
        <v>34826</v>
      </c>
      <c r="D802" t="s">
        <v>6</v>
      </c>
    </row>
    <row r="803" spans="1:4" x14ac:dyDescent="0.15">
      <c r="A803" t="s">
        <v>1444</v>
      </c>
      <c r="B803" s="1" t="s">
        <v>34827</v>
      </c>
      <c r="C803" s="1" t="s">
        <v>34828</v>
      </c>
      <c r="D803" t="s">
        <v>6</v>
      </c>
    </row>
    <row r="804" spans="1:4" x14ac:dyDescent="0.15">
      <c r="A804" t="s">
        <v>680</v>
      </c>
      <c r="B804" s="1" t="s">
        <v>34829</v>
      </c>
      <c r="C804" s="1" t="s">
        <v>34830</v>
      </c>
      <c r="D804" t="s">
        <v>6</v>
      </c>
    </row>
    <row r="805" spans="1:4" x14ac:dyDescent="0.15">
      <c r="A805" t="s">
        <v>3911</v>
      </c>
      <c r="B805" s="1" t="s">
        <v>34831</v>
      </c>
      <c r="C805" s="1" t="s">
        <v>34832</v>
      </c>
      <c r="D805" t="s">
        <v>6</v>
      </c>
    </row>
    <row r="806" spans="1:4" x14ac:dyDescent="0.15">
      <c r="A806" t="s">
        <v>14725</v>
      </c>
      <c r="B806" s="1" t="s">
        <v>34833</v>
      </c>
      <c r="C806" s="1" t="s">
        <v>34834</v>
      </c>
      <c r="D806" t="s">
        <v>6</v>
      </c>
    </row>
    <row r="807" spans="1:4" x14ac:dyDescent="0.15">
      <c r="A807" t="s">
        <v>10374</v>
      </c>
      <c r="B807" s="1" t="s">
        <v>34835</v>
      </c>
      <c r="C807" s="1" t="s">
        <v>34836</v>
      </c>
      <c r="D807" t="s">
        <v>6</v>
      </c>
    </row>
    <row r="808" spans="1:4" x14ac:dyDescent="0.15">
      <c r="A808" t="s">
        <v>26254</v>
      </c>
      <c r="B808" s="1" t="s">
        <v>34837</v>
      </c>
      <c r="C808" s="1" t="s">
        <v>34838</v>
      </c>
      <c r="D808" t="s">
        <v>6</v>
      </c>
    </row>
    <row r="809" spans="1:4" x14ac:dyDescent="0.15">
      <c r="A809" t="s">
        <v>6378</v>
      </c>
      <c r="B809" s="1" t="s">
        <v>34839</v>
      </c>
      <c r="C809" s="1" t="s">
        <v>34840</v>
      </c>
      <c r="D809" t="s">
        <v>6</v>
      </c>
    </row>
    <row r="810" spans="1:4" x14ac:dyDescent="0.15">
      <c r="A810" t="s">
        <v>34841</v>
      </c>
      <c r="B810" s="1" t="s">
        <v>34842</v>
      </c>
      <c r="C810" s="1" t="s">
        <v>34843</v>
      </c>
      <c r="D810" t="s">
        <v>6</v>
      </c>
    </row>
    <row r="811" spans="1:4" x14ac:dyDescent="0.15">
      <c r="A811" t="s">
        <v>34844</v>
      </c>
      <c r="B811" s="1" t="s">
        <v>34845</v>
      </c>
      <c r="C811" s="1" t="s">
        <v>34846</v>
      </c>
      <c r="D811" t="s">
        <v>6</v>
      </c>
    </row>
    <row r="812" spans="1:4" x14ac:dyDescent="0.15">
      <c r="A812" t="s">
        <v>996</v>
      </c>
      <c r="B812" s="1" t="s">
        <v>34847</v>
      </c>
      <c r="C812" s="1" t="s">
        <v>34848</v>
      </c>
      <c r="D812" t="s">
        <v>6</v>
      </c>
    </row>
    <row r="813" spans="1:4" x14ac:dyDescent="0.15">
      <c r="A813" t="s">
        <v>2920</v>
      </c>
      <c r="B813" s="1" t="s">
        <v>34849</v>
      </c>
      <c r="C813" s="1" t="s">
        <v>34850</v>
      </c>
      <c r="D813" t="s">
        <v>6</v>
      </c>
    </row>
    <row r="814" spans="1:4" x14ac:dyDescent="0.15">
      <c r="A814" t="s">
        <v>12408</v>
      </c>
      <c r="B814" s="1" t="s">
        <v>34851</v>
      </c>
      <c r="C814" s="1" t="s">
        <v>34852</v>
      </c>
      <c r="D814" t="s">
        <v>6</v>
      </c>
    </row>
    <row r="815" spans="1:4" x14ac:dyDescent="0.15">
      <c r="A815" t="s">
        <v>1247</v>
      </c>
      <c r="B815" s="1" t="s">
        <v>34853</v>
      </c>
      <c r="C815" s="1" t="s">
        <v>34854</v>
      </c>
      <c r="D815" t="s">
        <v>6</v>
      </c>
    </row>
    <row r="816" spans="1:4" x14ac:dyDescent="0.15">
      <c r="A816" t="s">
        <v>16681</v>
      </c>
      <c r="B816" s="1" t="s">
        <v>34855</v>
      </c>
      <c r="C816" s="1" t="s">
        <v>34856</v>
      </c>
      <c r="D816" t="s">
        <v>6</v>
      </c>
    </row>
    <row r="817" spans="1:4" x14ac:dyDescent="0.15">
      <c r="A817" t="s">
        <v>3962</v>
      </c>
      <c r="B817" s="1" t="s">
        <v>34857</v>
      </c>
      <c r="C817" s="1" t="s">
        <v>34858</v>
      </c>
      <c r="D817" t="s">
        <v>6</v>
      </c>
    </row>
    <row r="818" spans="1:4" x14ac:dyDescent="0.15">
      <c r="A818" t="s">
        <v>3785</v>
      </c>
      <c r="B818" s="1" t="s">
        <v>34859</v>
      </c>
      <c r="C818" s="1" t="s">
        <v>34860</v>
      </c>
      <c r="D818" t="s">
        <v>6</v>
      </c>
    </row>
    <row r="819" spans="1:4" x14ac:dyDescent="0.15">
      <c r="A819" t="s">
        <v>23335</v>
      </c>
      <c r="B819" s="1" t="s">
        <v>34861</v>
      </c>
      <c r="C819" s="1" t="s">
        <v>34862</v>
      </c>
      <c r="D819" t="s">
        <v>6</v>
      </c>
    </row>
    <row r="820" spans="1:4" x14ac:dyDescent="0.15">
      <c r="A820" t="s">
        <v>2199</v>
      </c>
      <c r="B820" s="1" t="s">
        <v>34863</v>
      </c>
      <c r="C820" s="1" t="s">
        <v>34864</v>
      </c>
      <c r="D820" t="s">
        <v>6</v>
      </c>
    </row>
    <row r="821" spans="1:4" x14ac:dyDescent="0.15">
      <c r="A821" t="s">
        <v>34865</v>
      </c>
      <c r="B821" s="1" t="s">
        <v>34866</v>
      </c>
      <c r="C821" s="1" t="s">
        <v>34867</v>
      </c>
      <c r="D821" t="s">
        <v>6</v>
      </c>
    </row>
    <row r="822" spans="1:4" x14ac:dyDescent="0.15">
      <c r="A822" t="s">
        <v>34868</v>
      </c>
      <c r="B822" s="1" t="s">
        <v>34869</v>
      </c>
      <c r="C822" s="1" t="s">
        <v>34870</v>
      </c>
      <c r="D822" t="s">
        <v>6</v>
      </c>
    </row>
    <row r="823" spans="1:4" x14ac:dyDescent="0.15">
      <c r="A823" t="s">
        <v>34871</v>
      </c>
      <c r="B823" s="1" t="s">
        <v>34872</v>
      </c>
      <c r="C823" s="1" t="s">
        <v>34873</v>
      </c>
      <c r="D823" t="s">
        <v>6</v>
      </c>
    </row>
    <row r="824" spans="1:4" x14ac:dyDescent="0.15">
      <c r="A824" t="s">
        <v>1682</v>
      </c>
      <c r="B824" s="1" t="s">
        <v>34874</v>
      </c>
      <c r="C824" s="1" t="s">
        <v>34875</v>
      </c>
      <c r="D824" t="s">
        <v>6</v>
      </c>
    </row>
    <row r="825" spans="1:4" x14ac:dyDescent="0.15">
      <c r="A825" t="s">
        <v>15349</v>
      </c>
      <c r="B825" s="1" t="s">
        <v>34876</v>
      </c>
      <c r="C825" s="1" t="s">
        <v>34877</v>
      </c>
      <c r="D825" t="s">
        <v>6</v>
      </c>
    </row>
    <row r="826" spans="1:4" x14ac:dyDescent="0.15">
      <c r="A826" t="s">
        <v>6103</v>
      </c>
      <c r="B826" s="1" t="s">
        <v>34878</v>
      </c>
      <c r="C826" s="1" t="s">
        <v>34879</v>
      </c>
      <c r="D826" t="s">
        <v>6</v>
      </c>
    </row>
    <row r="827" spans="1:4" x14ac:dyDescent="0.15">
      <c r="A827" t="s">
        <v>34880</v>
      </c>
      <c r="B827" s="1" t="s">
        <v>34881</v>
      </c>
      <c r="C827" s="1" t="s">
        <v>34882</v>
      </c>
      <c r="D827" t="s">
        <v>6</v>
      </c>
    </row>
    <row r="828" spans="1:4" x14ac:dyDescent="0.15">
      <c r="A828" t="s">
        <v>4069</v>
      </c>
      <c r="B828" s="1" t="s">
        <v>34883</v>
      </c>
      <c r="C828" s="1" t="s">
        <v>34884</v>
      </c>
      <c r="D828" t="s">
        <v>6</v>
      </c>
    </row>
    <row r="829" spans="1:4" x14ac:dyDescent="0.15">
      <c r="A829" t="s">
        <v>34885</v>
      </c>
      <c r="B829" s="1" t="s">
        <v>34886</v>
      </c>
      <c r="C829" s="1" t="s">
        <v>34887</v>
      </c>
      <c r="D829" t="s">
        <v>6</v>
      </c>
    </row>
    <row r="830" spans="1:4" x14ac:dyDescent="0.15">
      <c r="A830" t="s">
        <v>5406</v>
      </c>
      <c r="B830" s="1" t="s">
        <v>34888</v>
      </c>
      <c r="C830" s="1" t="s">
        <v>34889</v>
      </c>
      <c r="D830" t="s">
        <v>6</v>
      </c>
    </row>
    <row r="831" spans="1:4" x14ac:dyDescent="0.15">
      <c r="A831" t="s">
        <v>2669</v>
      </c>
      <c r="B831" s="1" t="s">
        <v>34890</v>
      </c>
      <c r="C831" s="1" t="s">
        <v>34891</v>
      </c>
      <c r="D831" t="s">
        <v>6</v>
      </c>
    </row>
    <row r="832" spans="1:4" x14ac:dyDescent="0.15">
      <c r="A832" t="s">
        <v>18460</v>
      </c>
      <c r="B832" s="1" t="s">
        <v>34892</v>
      </c>
      <c r="C832" s="1" t="s">
        <v>34893</v>
      </c>
      <c r="D832" t="s">
        <v>6</v>
      </c>
    </row>
    <row r="833" spans="1:4" x14ac:dyDescent="0.15">
      <c r="A833" t="s">
        <v>3956</v>
      </c>
      <c r="B833" s="1" t="s">
        <v>34894</v>
      </c>
      <c r="C833" s="1" t="s">
        <v>34895</v>
      </c>
      <c r="D833" t="s">
        <v>6</v>
      </c>
    </row>
    <row r="834" spans="1:4" x14ac:dyDescent="0.15">
      <c r="A834" t="s">
        <v>34896</v>
      </c>
      <c r="B834" s="1" t="s">
        <v>34897</v>
      </c>
      <c r="C834" s="1" t="s">
        <v>34898</v>
      </c>
      <c r="D834" t="s">
        <v>6</v>
      </c>
    </row>
    <row r="835" spans="1:4" x14ac:dyDescent="0.15">
      <c r="A835" t="s">
        <v>34899</v>
      </c>
      <c r="B835" s="1" t="s">
        <v>34900</v>
      </c>
      <c r="C835" s="1" t="s">
        <v>34901</v>
      </c>
      <c r="D835" t="s">
        <v>6</v>
      </c>
    </row>
    <row r="836" spans="1:4" x14ac:dyDescent="0.15">
      <c r="A836" t="s">
        <v>9861</v>
      </c>
      <c r="B836" s="1" t="s">
        <v>34902</v>
      </c>
      <c r="C836" s="1" t="s">
        <v>34903</v>
      </c>
      <c r="D836" t="s">
        <v>6</v>
      </c>
    </row>
    <row r="837" spans="1:4" x14ac:dyDescent="0.15">
      <c r="A837" t="s">
        <v>15111</v>
      </c>
      <c r="B837" s="1" t="s">
        <v>34904</v>
      </c>
      <c r="C837" s="1" t="s">
        <v>34905</v>
      </c>
      <c r="D837" t="s">
        <v>6</v>
      </c>
    </row>
    <row r="838" spans="1:4" x14ac:dyDescent="0.15">
      <c r="A838" t="s">
        <v>79</v>
      </c>
      <c r="B838" s="1" t="s">
        <v>34906</v>
      </c>
      <c r="C838" s="1" t="s">
        <v>34907</v>
      </c>
      <c r="D838" t="s">
        <v>6</v>
      </c>
    </row>
    <row r="839" spans="1:4" x14ac:dyDescent="0.15">
      <c r="A839" t="s">
        <v>2082</v>
      </c>
      <c r="B839" s="1" t="s">
        <v>34908</v>
      </c>
      <c r="C839" s="1" t="s">
        <v>34909</v>
      </c>
      <c r="D839" t="s">
        <v>6</v>
      </c>
    </row>
    <row r="840" spans="1:4" x14ac:dyDescent="0.15">
      <c r="A840" t="s">
        <v>10513</v>
      </c>
      <c r="B840" s="1" t="s">
        <v>34910</v>
      </c>
      <c r="C840" s="1" t="s">
        <v>34911</v>
      </c>
      <c r="D840" t="s">
        <v>6</v>
      </c>
    </row>
    <row r="841" spans="1:4" x14ac:dyDescent="0.15">
      <c r="A841" t="s">
        <v>1316</v>
      </c>
      <c r="B841" s="1" t="s">
        <v>34912</v>
      </c>
      <c r="C841" s="1" t="s">
        <v>34913</v>
      </c>
      <c r="D841" t="s">
        <v>6</v>
      </c>
    </row>
    <row r="842" spans="1:4" x14ac:dyDescent="0.15">
      <c r="A842" t="s">
        <v>3968</v>
      </c>
      <c r="B842" s="1" t="s">
        <v>34914</v>
      </c>
      <c r="C842" s="1" t="s">
        <v>34915</v>
      </c>
      <c r="D842" t="s">
        <v>6</v>
      </c>
    </row>
    <row r="843" spans="1:4" x14ac:dyDescent="0.15">
      <c r="A843" t="s">
        <v>28061</v>
      </c>
      <c r="B843" s="1" t="s">
        <v>34916</v>
      </c>
      <c r="C843" s="1" t="s">
        <v>34917</v>
      </c>
      <c r="D843" t="s">
        <v>6</v>
      </c>
    </row>
    <row r="844" spans="1:4" x14ac:dyDescent="0.15">
      <c r="A844" t="s">
        <v>5334</v>
      </c>
      <c r="B844" s="1" t="s">
        <v>34918</v>
      </c>
      <c r="C844" s="1" t="s">
        <v>34919</v>
      </c>
      <c r="D844" t="s">
        <v>6</v>
      </c>
    </row>
    <row r="845" spans="1:4" x14ac:dyDescent="0.15">
      <c r="A845" t="s">
        <v>7494</v>
      </c>
      <c r="B845" s="1" t="s">
        <v>34920</v>
      </c>
      <c r="C845" s="1" t="s">
        <v>34921</v>
      </c>
      <c r="D845" t="s">
        <v>6</v>
      </c>
    </row>
    <row r="846" spans="1:4" x14ac:dyDescent="0.15">
      <c r="A846" t="s">
        <v>1584</v>
      </c>
      <c r="B846" s="1" t="s">
        <v>34922</v>
      </c>
      <c r="C846" s="1" t="s">
        <v>34923</v>
      </c>
      <c r="D846" t="s">
        <v>6</v>
      </c>
    </row>
    <row r="847" spans="1:4" x14ac:dyDescent="0.15">
      <c r="A847" t="s">
        <v>11958</v>
      </c>
      <c r="B847" s="1" t="s">
        <v>34924</v>
      </c>
      <c r="C847" s="1" t="s">
        <v>34925</v>
      </c>
      <c r="D847" t="s">
        <v>6</v>
      </c>
    </row>
    <row r="848" spans="1:4" x14ac:dyDescent="0.15">
      <c r="A848" t="s">
        <v>15405</v>
      </c>
      <c r="B848" s="1" t="s">
        <v>34926</v>
      </c>
      <c r="C848" s="1" t="s">
        <v>34927</v>
      </c>
      <c r="D848" t="s">
        <v>6</v>
      </c>
    </row>
    <row r="849" spans="1:4" x14ac:dyDescent="0.15">
      <c r="A849" t="s">
        <v>12214</v>
      </c>
      <c r="B849" s="1" t="s">
        <v>34928</v>
      </c>
      <c r="C849" s="1" t="s">
        <v>34929</v>
      </c>
      <c r="D849" t="s">
        <v>6</v>
      </c>
    </row>
    <row r="850" spans="1:4" x14ac:dyDescent="0.15">
      <c r="A850" t="s">
        <v>11987</v>
      </c>
      <c r="B850" s="1" t="s">
        <v>34930</v>
      </c>
      <c r="C850" s="1" t="s">
        <v>34931</v>
      </c>
      <c r="D850" t="s">
        <v>6</v>
      </c>
    </row>
    <row r="851" spans="1:4" x14ac:dyDescent="0.15">
      <c r="A851" t="s">
        <v>34932</v>
      </c>
      <c r="B851" s="1" t="s">
        <v>34933</v>
      </c>
      <c r="C851" s="1" t="s">
        <v>34934</v>
      </c>
      <c r="D851" t="s">
        <v>6</v>
      </c>
    </row>
    <row r="852" spans="1:4" x14ac:dyDescent="0.15">
      <c r="A852" t="s">
        <v>2435</v>
      </c>
      <c r="B852" s="1" t="s">
        <v>34935</v>
      </c>
      <c r="C852" s="1" t="s">
        <v>34936</v>
      </c>
      <c r="D852" t="s">
        <v>6</v>
      </c>
    </row>
    <row r="853" spans="1:4" x14ac:dyDescent="0.15">
      <c r="A853" t="s">
        <v>1661</v>
      </c>
      <c r="B853" s="1" t="s">
        <v>34937</v>
      </c>
      <c r="C853" s="1" t="s">
        <v>34938</v>
      </c>
      <c r="D853" t="s">
        <v>6</v>
      </c>
    </row>
    <row r="854" spans="1:4" x14ac:dyDescent="0.15">
      <c r="A854" t="s">
        <v>25460</v>
      </c>
      <c r="B854" s="1" t="s">
        <v>34939</v>
      </c>
      <c r="C854" s="1" t="s">
        <v>34940</v>
      </c>
      <c r="D854" t="s">
        <v>6</v>
      </c>
    </row>
    <row r="855" spans="1:4" x14ac:dyDescent="0.15">
      <c r="A855" t="s">
        <v>4772</v>
      </c>
      <c r="B855" s="1" t="s">
        <v>34941</v>
      </c>
      <c r="C855" s="1" t="s">
        <v>34942</v>
      </c>
      <c r="D855" t="s">
        <v>6</v>
      </c>
    </row>
    <row r="856" spans="1:4" x14ac:dyDescent="0.15">
      <c r="A856" t="s">
        <v>4162</v>
      </c>
      <c r="B856" s="1" t="s">
        <v>34943</v>
      </c>
      <c r="C856" s="1" t="s">
        <v>34944</v>
      </c>
      <c r="D856" t="s">
        <v>6</v>
      </c>
    </row>
    <row r="857" spans="1:4" x14ac:dyDescent="0.15">
      <c r="A857" t="s">
        <v>34945</v>
      </c>
      <c r="B857" s="1" t="s">
        <v>34946</v>
      </c>
      <c r="C857" s="1" t="s">
        <v>34947</v>
      </c>
      <c r="D857" t="s">
        <v>6</v>
      </c>
    </row>
    <row r="858" spans="1:4" x14ac:dyDescent="0.15">
      <c r="A858" t="s">
        <v>8940</v>
      </c>
      <c r="B858" s="1" t="s">
        <v>34948</v>
      </c>
      <c r="C858" s="1" t="s">
        <v>34949</v>
      </c>
      <c r="D858" t="s">
        <v>6</v>
      </c>
    </row>
    <row r="859" spans="1:4" x14ac:dyDescent="0.15">
      <c r="A859" t="s">
        <v>1259</v>
      </c>
      <c r="B859" s="1" t="s">
        <v>34950</v>
      </c>
      <c r="C859" s="1" t="s">
        <v>34951</v>
      </c>
      <c r="D859" t="s">
        <v>6</v>
      </c>
    </row>
    <row r="860" spans="1:4" x14ac:dyDescent="0.15">
      <c r="A860" t="s">
        <v>29983</v>
      </c>
      <c r="B860" s="1" t="s">
        <v>34952</v>
      </c>
      <c r="C860" s="1" t="s">
        <v>34953</v>
      </c>
      <c r="D860" t="s">
        <v>6</v>
      </c>
    </row>
    <row r="861" spans="1:4" x14ac:dyDescent="0.15">
      <c r="A861" t="s">
        <v>15365</v>
      </c>
      <c r="B861" s="1" t="s">
        <v>34954</v>
      </c>
      <c r="C861" s="1" t="s">
        <v>34955</v>
      </c>
      <c r="D861" t="s">
        <v>6</v>
      </c>
    </row>
    <row r="862" spans="1:4" x14ac:dyDescent="0.15">
      <c r="A862" t="s">
        <v>25671</v>
      </c>
      <c r="B862" s="1" t="s">
        <v>34956</v>
      </c>
      <c r="C862" s="1" t="s">
        <v>34957</v>
      </c>
      <c r="D862" t="s">
        <v>6</v>
      </c>
    </row>
    <row r="863" spans="1:4" x14ac:dyDescent="0.15">
      <c r="A863" t="s">
        <v>34958</v>
      </c>
      <c r="B863" s="1" t="s">
        <v>34959</v>
      </c>
      <c r="C863" s="1" t="s">
        <v>34960</v>
      </c>
      <c r="D863" t="s">
        <v>6</v>
      </c>
    </row>
    <row r="864" spans="1:4" x14ac:dyDescent="0.15">
      <c r="A864" t="s">
        <v>34961</v>
      </c>
      <c r="B864" s="1" t="s">
        <v>34962</v>
      </c>
      <c r="C864" s="1" t="s">
        <v>34963</v>
      </c>
      <c r="D864" t="s">
        <v>6</v>
      </c>
    </row>
    <row r="865" spans="1:4" x14ac:dyDescent="0.15">
      <c r="A865" t="s">
        <v>19111</v>
      </c>
      <c r="B865" s="1" t="s">
        <v>34964</v>
      </c>
      <c r="C865" s="1" t="s">
        <v>34965</v>
      </c>
      <c r="D865" t="s">
        <v>6</v>
      </c>
    </row>
    <row r="866" spans="1:4" x14ac:dyDescent="0.15">
      <c r="A866" t="s">
        <v>34966</v>
      </c>
      <c r="B866" s="1" t="s">
        <v>34967</v>
      </c>
      <c r="C866" s="1" t="s">
        <v>34968</v>
      </c>
      <c r="D866" t="s">
        <v>6</v>
      </c>
    </row>
    <row r="867" spans="1:4" x14ac:dyDescent="0.15">
      <c r="A867" t="s">
        <v>5409</v>
      </c>
      <c r="B867" s="1" t="s">
        <v>34969</v>
      </c>
      <c r="C867" s="1" t="s">
        <v>34970</v>
      </c>
      <c r="D867" t="s">
        <v>6</v>
      </c>
    </row>
    <row r="868" spans="1:4" x14ac:dyDescent="0.15">
      <c r="A868" t="s">
        <v>2184</v>
      </c>
      <c r="B868" s="1" t="s">
        <v>34971</v>
      </c>
      <c r="C868" s="1" t="s">
        <v>34972</v>
      </c>
      <c r="D868" t="s">
        <v>6</v>
      </c>
    </row>
    <row r="869" spans="1:4" x14ac:dyDescent="0.15">
      <c r="A869" t="s">
        <v>1700</v>
      </c>
      <c r="B869" s="1" t="s">
        <v>34973</v>
      </c>
      <c r="C869" s="1" t="s">
        <v>34974</v>
      </c>
      <c r="D869" t="s">
        <v>6</v>
      </c>
    </row>
    <row r="870" spans="1:4" x14ac:dyDescent="0.15">
      <c r="A870" t="s">
        <v>34975</v>
      </c>
      <c r="B870" s="1" t="s">
        <v>34976</v>
      </c>
      <c r="C870" s="1" t="s">
        <v>34977</v>
      </c>
      <c r="D870" t="s">
        <v>6</v>
      </c>
    </row>
    <row r="871" spans="1:4" x14ac:dyDescent="0.15">
      <c r="A871" t="s">
        <v>34978</v>
      </c>
      <c r="B871" s="1" t="s">
        <v>34979</v>
      </c>
      <c r="C871" s="1" t="s">
        <v>34980</v>
      </c>
      <c r="D871" t="s">
        <v>6</v>
      </c>
    </row>
    <row r="872" spans="1:4" x14ac:dyDescent="0.15">
      <c r="A872" t="s">
        <v>5615</v>
      </c>
      <c r="B872" s="1" t="s">
        <v>34981</v>
      </c>
      <c r="C872" s="1" t="s">
        <v>34982</v>
      </c>
      <c r="D872" t="s">
        <v>6</v>
      </c>
    </row>
    <row r="873" spans="1:4" x14ac:dyDescent="0.15">
      <c r="A873" t="s">
        <v>15500</v>
      </c>
      <c r="B873" s="1" t="s">
        <v>34983</v>
      </c>
      <c r="C873" s="1" t="s">
        <v>34984</v>
      </c>
      <c r="D873" t="s">
        <v>6</v>
      </c>
    </row>
    <row r="874" spans="1:4" x14ac:dyDescent="0.15">
      <c r="A874" t="s">
        <v>34985</v>
      </c>
      <c r="B874" s="1" t="s">
        <v>34986</v>
      </c>
      <c r="C874" s="1" t="s">
        <v>34987</v>
      </c>
      <c r="D874" t="s">
        <v>6</v>
      </c>
    </row>
    <row r="875" spans="1:4" x14ac:dyDescent="0.15">
      <c r="A875" t="s">
        <v>15142</v>
      </c>
      <c r="B875" s="1" t="s">
        <v>34988</v>
      </c>
      <c r="C875" s="1" t="s">
        <v>34989</v>
      </c>
      <c r="D875" t="s">
        <v>6</v>
      </c>
    </row>
    <row r="876" spans="1:4" x14ac:dyDescent="0.15">
      <c r="A876" t="s">
        <v>34990</v>
      </c>
      <c r="B876" s="1" t="s">
        <v>34991</v>
      </c>
      <c r="C876" s="1" t="s">
        <v>34992</v>
      </c>
      <c r="D876" t="s">
        <v>6</v>
      </c>
    </row>
    <row r="877" spans="1:4" x14ac:dyDescent="0.15">
      <c r="A877" t="s">
        <v>9897</v>
      </c>
      <c r="B877" s="1" t="s">
        <v>34993</v>
      </c>
      <c r="C877" s="1" t="s">
        <v>34994</v>
      </c>
      <c r="D877" t="s">
        <v>6</v>
      </c>
    </row>
    <row r="878" spans="1:4" x14ac:dyDescent="0.15">
      <c r="A878" t="s">
        <v>15514</v>
      </c>
      <c r="B878" s="1" t="s">
        <v>34995</v>
      </c>
      <c r="C878" s="1" t="s">
        <v>34996</v>
      </c>
      <c r="D878" t="s">
        <v>6</v>
      </c>
    </row>
    <row r="879" spans="1:4" x14ac:dyDescent="0.15">
      <c r="A879" t="s">
        <v>12586</v>
      </c>
      <c r="B879" s="1" t="s">
        <v>34997</v>
      </c>
      <c r="C879" s="1" t="s">
        <v>34998</v>
      </c>
      <c r="D879" t="s">
        <v>6</v>
      </c>
    </row>
    <row r="880" spans="1:4" x14ac:dyDescent="0.15">
      <c r="A880" t="s">
        <v>9817</v>
      </c>
      <c r="B880" s="1" t="s">
        <v>34999</v>
      </c>
      <c r="C880" s="1" t="s">
        <v>35000</v>
      </c>
      <c r="D880" t="s">
        <v>6</v>
      </c>
    </row>
    <row r="881" spans="1:4" x14ac:dyDescent="0.15">
      <c r="A881" t="s">
        <v>35001</v>
      </c>
      <c r="B881" s="1" t="s">
        <v>35002</v>
      </c>
      <c r="C881" s="1" t="s">
        <v>35003</v>
      </c>
      <c r="D881" t="s">
        <v>6</v>
      </c>
    </row>
    <row r="882" spans="1:4" x14ac:dyDescent="0.15">
      <c r="A882" t="s">
        <v>35004</v>
      </c>
      <c r="B882" s="1" t="s">
        <v>35005</v>
      </c>
      <c r="C882" s="1" t="s">
        <v>35006</v>
      </c>
      <c r="D882" t="s">
        <v>6</v>
      </c>
    </row>
    <row r="883" spans="1:4" x14ac:dyDescent="0.15">
      <c r="A883" t="s">
        <v>3451</v>
      </c>
      <c r="B883" s="1" t="s">
        <v>35007</v>
      </c>
      <c r="C883" s="1" t="s">
        <v>35008</v>
      </c>
      <c r="D883" t="s">
        <v>6</v>
      </c>
    </row>
    <row r="884" spans="1:4" x14ac:dyDescent="0.15">
      <c r="A884" t="s">
        <v>18591</v>
      </c>
      <c r="B884" s="1" t="s">
        <v>35009</v>
      </c>
      <c r="C884" s="1" t="s">
        <v>35010</v>
      </c>
      <c r="D884" t="s">
        <v>6</v>
      </c>
    </row>
    <row r="885" spans="1:4" x14ac:dyDescent="0.15">
      <c r="A885" t="s">
        <v>4449</v>
      </c>
      <c r="B885" s="1" t="s">
        <v>35011</v>
      </c>
      <c r="C885" s="1" t="s">
        <v>35012</v>
      </c>
      <c r="D885" t="s">
        <v>6</v>
      </c>
    </row>
    <row r="886" spans="1:4" x14ac:dyDescent="0.15">
      <c r="A886" t="s">
        <v>14761</v>
      </c>
      <c r="B886" s="1" t="s">
        <v>35013</v>
      </c>
      <c r="C886" s="1" t="s">
        <v>35014</v>
      </c>
      <c r="D886" t="s">
        <v>6</v>
      </c>
    </row>
    <row r="887" spans="1:4" x14ac:dyDescent="0.15">
      <c r="A887" t="s">
        <v>4335</v>
      </c>
      <c r="B887" s="1" t="s">
        <v>35015</v>
      </c>
      <c r="C887" s="1" t="s">
        <v>35016</v>
      </c>
      <c r="D887" t="s">
        <v>6</v>
      </c>
    </row>
    <row r="888" spans="1:4" x14ac:dyDescent="0.15">
      <c r="A888" t="s">
        <v>35017</v>
      </c>
      <c r="B888" s="1" t="s">
        <v>35018</v>
      </c>
      <c r="C888" s="1" t="s">
        <v>35019</v>
      </c>
      <c r="D888" t="s">
        <v>6</v>
      </c>
    </row>
    <row r="889" spans="1:4" x14ac:dyDescent="0.15">
      <c r="A889" t="s">
        <v>26759</v>
      </c>
      <c r="B889" s="1" t="s">
        <v>35020</v>
      </c>
      <c r="C889" s="1" t="s">
        <v>35021</v>
      </c>
      <c r="D889" t="s">
        <v>6</v>
      </c>
    </row>
    <row r="890" spans="1:4" x14ac:dyDescent="0.15">
      <c r="A890" t="s">
        <v>15601</v>
      </c>
      <c r="B890" s="1" t="s">
        <v>35022</v>
      </c>
      <c r="C890" s="1" t="s">
        <v>35023</v>
      </c>
      <c r="D890" t="s">
        <v>6</v>
      </c>
    </row>
    <row r="891" spans="1:4" x14ac:dyDescent="0.15">
      <c r="A891" t="s">
        <v>15049</v>
      </c>
      <c r="B891" s="1" t="s">
        <v>35024</v>
      </c>
      <c r="C891" s="1" t="s">
        <v>35025</v>
      </c>
      <c r="D891" t="s">
        <v>6</v>
      </c>
    </row>
    <row r="892" spans="1:4" x14ac:dyDescent="0.15">
      <c r="A892" t="s">
        <v>16232</v>
      </c>
      <c r="B892" s="1" t="s">
        <v>35026</v>
      </c>
      <c r="C892" s="1" t="s">
        <v>35027</v>
      </c>
      <c r="D892" t="s">
        <v>6</v>
      </c>
    </row>
    <row r="893" spans="1:4" x14ac:dyDescent="0.15">
      <c r="A893" t="s">
        <v>32055</v>
      </c>
      <c r="B893" s="1" t="s">
        <v>35028</v>
      </c>
      <c r="C893" s="1" t="s">
        <v>35029</v>
      </c>
      <c r="D893" t="s">
        <v>6</v>
      </c>
    </row>
    <row r="894" spans="1:4" x14ac:dyDescent="0.15">
      <c r="A894" t="s">
        <v>22</v>
      </c>
      <c r="B894" s="1" t="s">
        <v>35030</v>
      </c>
      <c r="C894" s="1" t="s">
        <v>35031</v>
      </c>
      <c r="D894" t="s">
        <v>6</v>
      </c>
    </row>
    <row r="895" spans="1:4" x14ac:dyDescent="0.15">
      <c r="A895" t="s">
        <v>3203</v>
      </c>
      <c r="B895" s="1" t="s">
        <v>35032</v>
      </c>
      <c r="C895" s="1" t="s">
        <v>35033</v>
      </c>
      <c r="D895" t="s">
        <v>6</v>
      </c>
    </row>
    <row r="896" spans="1:4" x14ac:dyDescent="0.15">
      <c r="A896" t="s">
        <v>2932</v>
      </c>
      <c r="B896" s="1" t="s">
        <v>35034</v>
      </c>
      <c r="C896" s="1" t="s">
        <v>35035</v>
      </c>
      <c r="D896" t="s">
        <v>6</v>
      </c>
    </row>
    <row r="897" spans="1:4" x14ac:dyDescent="0.15">
      <c r="A897" t="s">
        <v>35036</v>
      </c>
      <c r="B897" s="1" t="s">
        <v>35037</v>
      </c>
      <c r="C897" s="1" t="s">
        <v>35038</v>
      </c>
      <c r="D897" t="s">
        <v>6</v>
      </c>
    </row>
    <row r="898" spans="1:4" x14ac:dyDescent="0.15">
      <c r="A898" t="s">
        <v>4678</v>
      </c>
      <c r="B898" s="1" t="s">
        <v>35039</v>
      </c>
      <c r="C898" s="1" t="s">
        <v>35040</v>
      </c>
      <c r="D898" t="s">
        <v>6</v>
      </c>
    </row>
    <row r="899" spans="1:4" x14ac:dyDescent="0.15">
      <c r="A899" t="s">
        <v>124</v>
      </c>
      <c r="B899" s="1" t="s">
        <v>35041</v>
      </c>
      <c r="C899" s="1" t="s">
        <v>35042</v>
      </c>
      <c r="D899" t="s">
        <v>6</v>
      </c>
    </row>
    <row r="900" spans="1:4" x14ac:dyDescent="0.15">
      <c r="A900" t="s">
        <v>1223</v>
      </c>
      <c r="B900" s="1" t="s">
        <v>35043</v>
      </c>
      <c r="C900" s="1" t="s">
        <v>35044</v>
      </c>
      <c r="D900" t="s">
        <v>6</v>
      </c>
    </row>
    <row r="901" spans="1:4" x14ac:dyDescent="0.15">
      <c r="A901" t="s">
        <v>2384</v>
      </c>
      <c r="B901" s="1" t="s">
        <v>35045</v>
      </c>
      <c r="C901" s="1" t="s">
        <v>35046</v>
      </c>
      <c r="D901" t="s">
        <v>6</v>
      </c>
    </row>
    <row r="902" spans="1:4" x14ac:dyDescent="0.15">
      <c r="A902" t="s">
        <v>35047</v>
      </c>
      <c r="B902" s="1" t="s">
        <v>35048</v>
      </c>
      <c r="C902" s="1" t="s">
        <v>35049</v>
      </c>
      <c r="D902" t="s">
        <v>6</v>
      </c>
    </row>
    <row r="903" spans="1:4" x14ac:dyDescent="0.15">
      <c r="A903" t="s">
        <v>35050</v>
      </c>
      <c r="B903" s="1" t="s">
        <v>35051</v>
      </c>
      <c r="C903" s="1" t="s">
        <v>35052</v>
      </c>
      <c r="D903" t="s">
        <v>6</v>
      </c>
    </row>
    <row r="904" spans="1:4" x14ac:dyDescent="0.15">
      <c r="A904" t="s">
        <v>4905</v>
      </c>
      <c r="B904" s="1" t="s">
        <v>35053</v>
      </c>
      <c r="C904" s="1" t="s">
        <v>35054</v>
      </c>
      <c r="D904" t="s">
        <v>6</v>
      </c>
    </row>
    <row r="905" spans="1:4" x14ac:dyDescent="0.15">
      <c r="A905" t="s">
        <v>35055</v>
      </c>
      <c r="B905" s="1" t="s">
        <v>35056</v>
      </c>
      <c r="C905" s="1" t="s">
        <v>35057</v>
      </c>
      <c r="D905" t="s">
        <v>6</v>
      </c>
    </row>
    <row r="906" spans="1:4" x14ac:dyDescent="0.15">
      <c r="A906" t="s">
        <v>4796</v>
      </c>
      <c r="B906" s="1" t="s">
        <v>35058</v>
      </c>
      <c r="C906" s="1" t="s">
        <v>35059</v>
      </c>
      <c r="D906" t="s">
        <v>6</v>
      </c>
    </row>
    <row r="907" spans="1:4" x14ac:dyDescent="0.15">
      <c r="A907" t="s">
        <v>15027</v>
      </c>
      <c r="B907" s="1" t="s">
        <v>35060</v>
      </c>
      <c r="C907" s="1" t="s">
        <v>35061</v>
      </c>
      <c r="D907" t="s">
        <v>6</v>
      </c>
    </row>
    <row r="908" spans="1:4" x14ac:dyDescent="0.15">
      <c r="A908" t="s">
        <v>29631</v>
      </c>
      <c r="B908" s="1" t="s">
        <v>35062</v>
      </c>
      <c r="C908" s="1" t="s">
        <v>35063</v>
      </c>
      <c r="D908" t="s">
        <v>6</v>
      </c>
    </row>
    <row r="909" spans="1:4" x14ac:dyDescent="0.15">
      <c r="A909" t="s">
        <v>35064</v>
      </c>
      <c r="B909" s="1" t="s">
        <v>35065</v>
      </c>
      <c r="C909" s="1" t="s">
        <v>35066</v>
      </c>
      <c r="D909" t="s">
        <v>6</v>
      </c>
    </row>
    <row r="910" spans="1:4" x14ac:dyDescent="0.15">
      <c r="A910" t="s">
        <v>2840</v>
      </c>
      <c r="B910" s="1" t="s">
        <v>35067</v>
      </c>
      <c r="C910" s="1" t="s">
        <v>35068</v>
      </c>
      <c r="D910" t="s">
        <v>6</v>
      </c>
    </row>
    <row r="911" spans="1:4" x14ac:dyDescent="0.15">
      <c r="A911" t="s">
        <v>2516</v>
      </c>
      <c r="B911" s="1" t="s">
        <v>35069</v>
      </c>
      <c r="C911" s="1" t="s">
        <v>35070</v>
      </c>
      <c r="D911" t="s">
        <v>6</v>
      </c>
    </row>
    <row r="912" spans="1:4" x14ac:dyDescent="0.15">
      <c r="A912" t="s">
        <v>15470</v>
      </c>
      <c r="B912" s="1" t="s">
        <v>35071</v>
      </c>
      <c r="C912" s="1" t="s">
        <v>35072</v>
      </c>
      <c r="D912" t="s">
        <v>6</v>
      </c>
    </row>
    <row r="913" spans="1:4" x14ac:dyDescent="0.15">
      <c r="A913" t="s">
        <v>1975</v>
      </c>
      <c r="B913" s="1" t="s">
        <v>35073</v>
      </c>
      <c r="C913" s="1" t="s">
        <v>35074</v>
      </c>
      <c r="D913" t="s">
        <v>6</v>
      </c>
    </row>
    <row r="914" spans="1:4" x14ac:dyDescent="0.15">
      <c r="A914" t="s">
        <v>3681</v>
      </c>
      <c r="B914" s="1" t="s">
        <v>35075</v>
      </c>
      <c r="C914" s="1" t="s">
        <v>35076</v>
      </c>
      <c r="D914" t="s">
        <v>6</v>
      </c>
    </row>
    <row r="915" spans="1:4" x14ac:dyDescent="0.15">
      <c r="A915" t="s">
        <v>14654</v>
      </c>
      <c r="B915" s="1" t="s">
        <v>35077</v>
      </c>
      <c r="C915" s="1" t="s">
        <v>35078</v>
      </c>
      <c r="D915" t="s">
        <v>6</v>
      </c>
    </row>
    <row r="916" spans="1:4" x14ac:dyDescent="0.15">
      <c r="A916" t="s">
        <v>29754</v>
      </c>
      <c r="B916" s="1" t="s">
        <v>35079</v>
      </c>
      <c r="C916" s="1" t="s">
        <v>35080</v>
      </c>
      <c r="D916" t="s">
        <v>6</v>
      </c>
    </row>
    <row r="917" spans="1:4" x14ac:dyDescent="0.15">
      <c r="A917" t="s">
        <v>4737</v>
      </c>
      <c r="B917" s="1" t="s">
        <v>35081</v>
      </c>
      <c r="C917" s="1" t="s">
        <v>35082</v>
      </c>
      <c r="D917" t="s">
        <v>6</v>
      </c>
    </row>
    <row r="918" spans="1:4" x14ac:dyDescent="0.15">
      <c r="A918" t="s">
        <v>2076</v>
      </c>
      <c r="B918" s="1" t="s">
        <v>35083</v>
      </c>
      <c r="C918" s="1" t="s">
        <v>35084</v>
      </c>
      <c r="D918" t="s">
        <v>6</v>
      </c>
    </row>
    <row r="919" spans="1:4" x14ac:dyDescent="0.15">
      <c r="A919" t="s">
        <v>31996</v>
      </c>
      <c r="B919" s="1" t="s">
        <v>35085</v>
      </c>
      <c r="C919" s="1" t="s">
        <v>35086</v>
      </c>
      <c r="D919" t="s">
        <v>6</v>
      </c>
    </row>
    <row r="920" spans="1:4" x14ac:dyDescent="0.15">
      <c r="A920" t="s">
        <v>35087</v>
      </c>
      <c r="B920" s="1" t="s">
        <v>35088</v>
      </c>
      <c r="C920" s="1" t="s">
        <v>35089</v>
      </c>
      <c r="D920" t="s">
        <v>6</v>
      </c>
    </row>
    <row r="921" spans="1:4" x14ac:dyDescent="0.15">
      <c r="A921" t="s">
        <v>4517</v>
      </c>
      <c r="B921" s="1" t="s">
        <v>35090</v>
      </c>
      <c r="C921" s="1" t="s">
        <v>35091</v>
      </c>
      <c r="D921" t="s">
        <v>6</v>
      </c>
    </row>
    <row r="922" spans="1:4" x14ac:dyDescent="0.15">
      <c r="A922" t="s">
        <v>1919</v>
      </c>
      <c r="B922" s="1" t="s">
        <v>35092</v>
      </c>
      <c r="C922" s="1" t="s">
        <v>35093</v>
      </c>
      <c r="D922" t="s">
        <v>6</v>
      </c>
    </row>
    <row r="923" spans="1:4" x14ac:dyDescent="0.15">
      <c r="A923" t="s">
        <v>35094</v>
      </c>
      <c r="B923" s="1" t="s">
        <v>35095</v>
      </c>
      <c r="C923" s="1" t="s">
        <v>35096</v>
      </c>
      <c r="D923" t="s">
        <v>6</v>
      </c>
    </row>
    <row r="924" spans="1:4" x14ac:dyDescent="0.15">
      <c r="A924" t="s">
        <v>1304</v>
      </c>
      <c r="B924" s="1" t="s">
        <v>35097</v>
      </c>
      <c r="C924" s="1" t="s">
        <v>35098</v>
      </c>
      <c r="D924" t="s">
        <v>6</v>
      </c>
    </row>
    <row r="925" spans="1:4" x14ac:dyDescent="0.15">
      <c r="A925" t="s">
        <v>3343</v>
      </c>
      <c r="B925" s="1" t="s">
        <v>35099</v>
      </c>
      <c r="C925" s="1" t="s">
        <v>35100</v>
      </c>
      <c r="D925" t="s">
        <v>6</v>
      </c>
    </row>
    <row r="926" spans="1:4" x14ac:dyDescent="0.15">
      <c r="A926" t="s">
        <v>23125</v>
      </c>
      <c r="B926" s="1" t="s">
        <v>35101</v>
      </c>
      <c r="C926" s="1" t="s">
        <v>35102</v>
      </c>
      <c r="D926" t="s">
        <v>6</v>
      </c>
    </row>
    <row r="927" spans="1:4" x14ac:dyDescent="0.15">
      <c r="A927" t="s">
        <v>35103</v>
      </c>
      <c r="B927" s="1" t="s">
        <v>35104</v>
      </c>
      <c r="C927" s="1" t="s">
        <v>35105</v>
      </c>
      <c r="D927" t="s">
        <v>6</v>
      </c>
    </row>
    <row r="928" spans="1:4" x14ac:dyDescent="0.15">
      <c r="A928" t="s">
        <v>35106</v>
      </c>
      <c r="B928" s="1" t="s">
        <v>35107</v>
      </c>
      <c r="C928" s="1" t="s">
        <v>35108</v>
      </c>
      <c r="D928" t="s">
        <v>6</v>
      </c>
    </row>
    <row r="929" spans="1:4" x14ac:dyDescent="0.15">
      <c r="A929" t="s">
        <v>35109</v>
      </c>
      <c r="B929" s="1" t="s">
        <v>35110</v>
      </c>
      <c r="C929" s="1" t="s">
        <v>35111</v>
      </c>
      <c r="D929" t="s">
        <v>6</v>
      </c>
    </row>
    <row r="930" spans="1:4" x14ac:dyDescent="0.15">
      <c r="A930" t="s">
        <v>35112</v>
      </c>
      <c r="B930" s="1" t="s">
        <v>35113</v>
      </c>
      <c r="C930" s="1" t="s">
        <v>35114</v>
      </c>
      <c r="D930" t="s">
        <v>6</v>
      </c>
    </row>
    <row r="931" spans="1:4" x14ac:dyDescent="0.15">
      <c r="A931" t="s">
        <v>2849</v>
      </c>
      <c r="B931" s="1" t="s">
        <v>35115</v>
      </c>
      <c r="C931" s="1" t="s">
        <v>35116</v>
      </c>
      <c r="D931" t="s">
        <v>6</v>
      </c>
    </row>
    <row r="932" spans="1:4" x14ac:dyDescent="0.15">
      <c r="A932" t="s">
        <v>35117</v>
      </c>
      <c r="B932" s="1" t="s">
        <v>35118</v>
      </c>
      <c r="C932" s="1" t="s">
        <v>35119</v>
      </c>
      <c r="D932" t="s">
        <v>6</v>
      </c>
    </row>
    <row r="933" spans="1:4" x14ac:dyDescent="0.15">
      <c r="A933" t="s">
        <v>19764</v>
      </c>
      <c r="B933" s="1" t="s">
        <v>35120</v>
      </c>
      <c r="C933" s="1" t="s">
        <v>35121</v>
      </c>
      <c r="D933" t="s">
        <v>6</v>
      </c>
    </row>
    <row r="934" spans="1:4" x14ac:dyDescent="0.15">
      <c r="A934" t="s">
        <v>27559</v>
      </c>
      <c r="B934" s="1" t="s">
        <v>35122</v>
      </c>
      <c r="C934" s="1" t="s">
        <v>35123</v>
      </c>
      <c r="D934" t="s">
        <v>6</v>
      </c>
    </row>
    <row r="935" spans="1:4" x14ac:dyDescent="0.15">
      <c r="A935" t="s">
        <v>8744</v>
      </c>
      <c r="B935" s="1" t="s">
        <v>35124</v>
      </c>
      <c r="C935" s="1" t="s">
        <v>35125</v>
      </c>
      <c r="D935" t="s">
        <v>6</v>
      </c>
    </row>
    <row r="936" spans="1:4" x14ac:dyDescent="0.15">
      <c r="A936" t="s">
        <v>35126</v>
      </c>
      <c r="B936" s="1" t="s">
        <v>35127</v>
      </c>
      <c r="C936" s="1" t="s">
        <v>35128</v>
      </c>
      <c r="D936" t="s">
        <v>6</v>
      </c>
    </row>
    <row r="937" spans="1:4" x14ac:dyDescent="0.15">
      <c r="A937" t="s">
        <v>17324</v>
      </c>
      <c r="B937" s="1" t="s">
        <v>35129</v>
      </c>
      <c r="C937" s="1" t="s">
        <v>35130</v>
      </c>
      <c r="D937" t="s">
        <v>6</v>
      </c>
    </row>
    <row r="938" spans="1:4" x14ac:dyDescent="0.15">
      <c r="A938" t="s">
        <v>10994</v>
      </c>
      <c r="B938" s="1" t="s">
        <v>35131</v>
      </c>
      <c r="C938" s="1" t="s">
        <v>35132</v>
      </c>
      <c r="D938" t="s">
        <v>6</v>
      </c>
    </row>
    <row r="939" spans="1:4" x14ac:dyDescent="0.15">
      <c r="A939" t="s">
        <v>15045</v>
      </c>
      <c r="B939" s="1" t="s">
        <v>35133</v>
      </c>
      <c r="C939" s="1" t="s">
        <v>35134</v>
      </c>
      <c r="D939" t="s">
        <v>6</v>
      </c>
    </row>
    <row r="940" spans="1:4" x14ac:dyDescent="0.15">
      <c r="A940" t="s">
        <v>2040</v>
      </c>
      <c r="B940" s="1" t="s">
        <v>35135</v>
      </c>
      <c r="C940" s="1" t="s">
        <v>35136</v>
      </c>
      <c r="D940" t="s">
        <v>6</v>
      </c>
    </row>
    <row r="941" spans="1:4" x14ac:dyDescent="0.15">
      <c r="A941" t="s">
        <v>35137</v>
      </c>
      <c r="B941" s="1" t="s">
        <v>35138</v>
      </c>
      <c r="C941" s="1" t="s">
        <v>35139</v>
      </c>
      <c r="D941" t="s">
        <v>6</v>
      </c>
    </row>
    <row r="942" spans="1:4" x14ac:dyDescent="0.15">
      <c r="A942" t="s">
        <v>1145</v>
      </c>
      <c r="B942" s="1" t="s">
        <v>35140</v>
      </c>
      <c r="C942" s="1" t="s">
        <v>35141</v>
      </c>
      <c r="D942" t="s">
        <v>6</v>
      </c>
    </row>
    <row r="943" spans="1:4" x14ac:dyDescent="0.15">
      <c r="A943" t="s">
        <v>4902</v>
      </c>
      <c r="B943" s="1" t="s">
        <v>35142</v>
      </c>
      <c r="C943" s="1" t="s">
        <v>35143</v>
      </c>
      <c r="D943" t="s">
        <v>6</v>
      </c>
    </row>
    <row r="944" spans="1:4" x14ac:dyDescent="0.15">
      <c r="A944" t="s">
        <v>35144</v>
      </c>
      <c r="B944" s="1" t="s">
        <v>35145</v>
      </c>
      <c r="C944" s="1" t="s">
        <v>35146</v>
      </c>
      <c r="D944" t="s">
        <v>6</v>
      </c>
    </row>
    <row r="945" spans="1:4" x14ac:dyDescent="0.15">
      <c r="A945" t="s">
        <v>9956</v>
      </c>
      <c r="B945" s="1" t="s">
        <v>35147</v>
      </c>
      <c r="C945" s="1" t="s">
        <v>35148</v>
      </c>
      <c r="D945" t="s">
        <v>6</v>
      </c>
    </row>
    <row r="946" spans="1:4" x14ac:dyDescent="0.15">
      <c r="A946" t="s">
        <v>7886</v>
      </c>
      <c r="B946" s="1" t="s">
        <v>35149</v>
      </c>
      <c r="C946" s="1" t="s">
        <v>35150</v>
      </c>
      <c r="D946" t="s">
        <v>6</v>
      </c>
    </row>
    <row r="947" spans="1:4" x14ac:dyDescent="0.15">
      <c r="A947" t="s">
        <v>11070</v>
      </c>
      <c r="B947" s="1" t="s">
        <v>35151</v>
      </c>
      <c r="C947" s="1" t="s">
        <v>35152</v>
      </c>
      <c r="D947" t="s">
        <v>6</v>
      </c>
    </row>
    <row r="948" spans="1:4" x14ac:dyDescent="0.15">
      <c r="A948" t="s">
        <v>35153</v>
      </c>
      <c r="B948" s="1" t="s">
        <v>35154</v>
      </c>
      <c r="C948" s="1" t="s">
        <v>35155</v>
      </c>
      <c r="D948" t="s">
        <v>6</v>
      </c>
    </row>
    <row r="949" spans="1:4" x14ac:dyDescent="0.15">
      <c r="A949" t="s">
        <v>4775</v>
      </c>
      <c r="B949" s="1" t="s">
        <v>35156</v>
      </c>
      <c r="C949" s="1" t="s">
        <v>35157</v>
      </c>
      <c r="D949" t="s">
        <v>6</v>
      </c>
    </row>
    <row r="950" spans="1:4" x14ac:dyDescent="0.15">
      <c r="A950" t="s">
        <v>31341</v>
      </c>
      <c r="B950" s="1" t="s">
        <v>35158</v>
      </c>
      <c r="C950" s="1" t="s">
        <v>35159</v>
      </c>
      <c r="D950" t="s">
        <v>6</v>
      </c>
    </row>
    <row r="951" spans="1:4" x14ac:dyDescent="0.15">
      <c r="A951" t="s">
        <v>4120</v>
      </c>
      <c r="B951" s="1" t="s">
        <v>35160</v>
      </c>
      <c r="C951" s="1" t="s">
        <v>35161</v>
      </c>
      <c r="D951" t="s">
        <v>6</v>
      </c>
    </row>
    <row r="952" spans="1:4" x14ac:dyDescent="0.15">
      <c r="A952" t="s">
        <v>35162</v>
      </c>
      <c r="B952" s="1" t="s">
        <v>35163</v>
      </c>
      <c r="C952" s="1" t="s">
        <v>35164</v>
      </c>
      <c r="D952" t="s">
        <v>6</v>
      </c>
    </row>
    <row r="953" spans="1:4" x14ac:dyDescent="0.15">
      <c r="A953" t="s">
        <v>13055</v>
      </c>
      <c r="B953" s="1" t="s">
        <v>35165</v>
      </c>
      <c r="C953" s="1" t="s">
        <v>35166</v>
      </c>
      <c r="D953" t="s">
        <v>6</v>
      </c>
    </row>
    <row r="954" spans="1:4" x14ac:dyDescent="0.15">
      <c r="A954" t="s">
        <v>35167</v>
      </c>
      <c r="B954" s="1" t="s">
        <v>35168</v>
      </c>
      <c r="C954" s="1" t="s">
        <v>35169</v>
      </c>
      <c r="D954" t="s">
        <v>6</v>
      </c>
    </row>
    <row r="955" spans="1:4" x14ac:dyDescent="0.15">
      <c r="A955" t="s">
        <v>15058</v>
      </c>
      <c r="B955" s="1" t="s">
        <v>35170</v>
      </c>
      <c r="C955" s="1" t="s">
        <v>35171</v>
      </c>
      <c r="D955" t="s">
        <v>6</v>
      </c>
    </row>
    <row r="956" spans="1:4" x14ac:dyDescent="0.15">
      <c r="A956" t="s">
        <v>25601</v>
      </c>
      <c r="B956" s="1" t="s">
        <v>35172</v>
      </c>
      <c r="C956" s="1" t="s">
        <v>35173</v>
      </c>
      <c r="D956" t="s">
        <v>6</v>
      </c>
    </row>
    <row r="957" spans="1:4" x14ac:dyDescent="0.15">
      <c r="A957" t="s">
        <v>35174</v>
      </c>
      <c r="B957" s="1" t="s">
        <v>35175</v>
      </c>
      <c r="C957" s="1" t="s">
        <v>35176</v>
      </c>
      <c r="D957" t="s">
        <v>6</v>
      </c>
    </row>
    <row r="958" spans="1:4" x14ac:dyDescent="0.15">
      <c r="A958" t="s">
        <v>28996</v>
      </c>
      <c r="B958" s="1" t="s">
        <v>35177</v>
      </c>
      <c r="C958" s="1" t="s">
        <v>35178</v>
      </c>
      <c r="D958" t="s">
        <v>6</v>
      </c>
    </row>
    <row r="959" spans="1:4" x14ac:dyDescent="0.15">
      <c r="A959" t="s">
        <v>35179</v>
      </c>
      <c r="B959" s="1" t="s">
        <v>35180</v>
      </c>
      <c r="C959" s="1" t="s">
        <v>35181</v>
      </c>
      <c r="D959" t="s">
        <v>6</v>
      </c>
    </row>
    <row r="960" spans="1:4" x14ac:dyDescent="0.15">
      <c r="A960" t="s">
        <v>1142</v>
      </c>
      <c r="B960" s="1" t="s">
        <v>35182</v>
      </c>
      <c r="C960" s="1" t="s">
        <v>35183</v>
      </c>
      <c r="D960" t="s">
        <v>6</v>
      </c>
    </row>
    <row r="961" spans="1:4" x14ac:dyDescent="0.15">
      <c r="A961" t="s">
        <v>9424</v>
      </c>
      <c r="B961" s="1" t="s">
        <v>35184</v>
      </c>
      <c r="C961" s="1" t="s">
        <v>35185</v>
      </c>
      <c r="D961" t="s">
        <v>6</v>
      </c>
    </row>
    <row r="962" spans="1:4" x14ac:dyDescent="0.15">
      <c r="A962" t="s">
        <v>35186</v>
      </c>
      <c r="B962" s="1" t="s">
        <v>35187</v>
      </c>
      <c r="C962" s="1" t="s">
        <v>35188</v>
      </c>
      <c r="D962" t="s">
        <v>6</v>
      </c>
    </row>
    <row r="963" spans="1:4" x14ac:dyDescent="0.15">
      <c r="A963" t="s">
        <v>1059</v>
      </c>
      <c r="B963" s="1" t="s">
        <v>35189</v>
      </c>
      <c r="C963" s="1" t="s">
        <v>35190</v>
      </c>
      <c r="D963" t="s">
        <v>6</v>
      </c>
    </row>
    <row r="964" spans="1:4" x14ac:dyDescent="0.15">
      <c r="A964" t="s">
        <v>2306</v>
      </c>
      <c r="B964" s="1" t="s">
        <v>35191</v>
      </c>
      <c r="C964" s="1" t="s">
        <v>35192</v>
      </c>
      <c r="D964" t="s">
        <v>6</v>
      </c>
    </row>
    <row r="965" spans="1:4" x14ac:dyDescent="0.15">
      <c r="A965" t="s">
        <v>35193</v>
      </c>
      <c r="B965" s="1" t="s">
        <v>35194</v>
      </c>
      <c r="C965" s="1" t="s">
        <v>35195</v>
      </c>
      <c r="D965" t="s">
        <v>6</v>
      </c>
    </row>
    <row r="966" spans="1:4" x14ac:dyDescent="0.15">
      <c r="A966" t="s">
        <v>842</v>
      </c>
      <c r="B966" s="1" t="s">
        <v>35196</v>
      </c>
      <c r="C966" s="1" t="s">
        <v>35197</v>
      </c>
      <c r="D966" t="s">
        <v>6</v>
      </c>
    </row>
    <row r="967" spans="1:4" x14ac:dyDescent="0.15">
      <c r="A967" t="s">
        <v>30127</v>
      </c>
      <c r="B967" s="1" t="s">
        <v>35198</v>
      </c>
      <c r="C967" s="1" t="s">
        <v>35199</v>
      </c>
      <c r="D967" t="s">
        <v>6</v>
      </c>
    </row>
    <row r="968" spans="1:4" x14ac:dyDescent="0.15">
      <c r="A968" t="s">
        <v>911</v>
      </c>
      <c r="B968" s="1" t="s">
        <v>35200</v>
      </c>
      <c r="C968" s="1" t="s">
        <v>35201</v>
      </c>
      <c r="D968" t="s">
        <v>6</v>
      </c>
    </row>
    <row r="969" spans="1:4" x14ac:dyDescent="0.15">
      <c r="A969" t="s">
        <v>785</v>
      </c>
      <c r="B969" s="1" t="s">
        <v>35202</v>
      </c>
      <c r="C969" s="1" t="s">
        <v>35203</v>
      </c>
      <c r="D969" t="s">
        <v>6</v>
      </c>
    </row>
    <row r="970" spans="1:4" x14ac:dyDescent="0.15">
      <c r="A970" t="s">
        <v>1483</v>
      </c>
      <c r="B970" s="1" t="s">
        <v>35204</v>
      </c>
      <c r="C970" s="1" t="s">
        <v>35205</v>
      </c>
      <c r="D970" t="s">
        <v>6</v>
      </c>
    </row>
    <row r="971" spans="1:4" x14ac:dyDescent="0.15">
      <c r="A971" t="s">
        <v>10298</v>
      </c>
      <c r="B971" s="1" t="s">
        <v>35206</v>
      </c>
      <c r="C971" s="1" t="s">
        <v>35207</v>
      </c>
      <c r="D971" t="s">
        <v>6</v>
      </c>
    </row>
    <row r="972" spans="1:4" x14ac:dyDescent="0.15">
      <c r="A972" t="s">
        <v>261</v>
      </c>
      <c r="B972" s="1" t="s">
        <v>35208</v>
      </c>
      <c r="C972" s="1" t="s">
        <v>35209</v>
      </c>
      <c r="D972" t="s">
        <v>6</v>
      </c>
    </row>
    <row r="973" spans="1:4" x14ac:dyDescent="0.15">
      <c r="A973" t="s">
        <v>35210</v>
      </c>
      <c r="B973" s="1" t="s">
        <v>35211</v>
      </c>
      <c r="C973" s="1" t="s">
        <v>35212</v>
      </c>
      <c r="D973" t="s">
        <v>6</v>
      </c>
    </row>
    <row r="974" spans="1:4" x14ac:dyDescent="0.15">
      <c r="A974" t="s">
        <v>20835</v>
      </c>
      <c r="B974" s="1" t="s">
        <v>35213</v>
      </c>
      <c r="C974" s="1" t="s">
        <v>35214</v>
      </c>
      <c r="D974" t="s">
        <v>6</v>
      </c>
    </row>
    <row r="975" spans="1:4" x14ac:dyDescent="0.15">
      <c r="A975" t="s">
        <v>5648</v>
      </c>
      <c r="B975" s="1" t="s">
        <v>35215</v>
      </c>
      <c r="C975" s="1" t="s">
        <v>35216</v>
      </c>
      <c r="D975" t="s">
        <v>6</v>
      </c>
    </row>
    <row r="976" spans="1:4" x14ac:dyDescent="0.15">
      <c r="A976" t="s">
        <v>4666</v>
      </c>
      <c r="B976" s="1" t="s">
        <v>35217</v>
      </c>
      <c r="C976" s="1" t="s">
        <v>35218</v>
      </c>
      <c r="D976" t="s">
        <v>6</v>
      </c>
    </row>
    <row r="977" spans="1:4" x14ac:dyDescent="0.15">
      <c r="A977" t="s">
        <v>5031</v>
      </c>
      <c r="B977" s="1" t="s">
        <v>35219</v>
      </c>
      <c r="C977" s="1" t="s">
        <v>35220</v>
      </c>
      <c r="D977" t="s">
        <v>6</v>
      </c>
    </row>
    <row r="978" spans="1:4" x14ac:dyDescent="0.15">
      <c r="A978" t="s">
        <v>25062</v>
      </c>
      <c r="B978" s="1" t="s">
        <v>35221</v>
      </c>
      <c r="C978" s="1" t="s">
        <v>35222</v>
      </c>
      <c r="D978" t="s">
        <v>6</v>
      </c>
    </row>
    <row r="979" spans="1:4" x14ac:dyDescent="0.15">
      <c r="A979" t="s">
        <v>35223</v>
      </c>
      <c r="B979" s="1" t="s">
        <v>35224</v>
      </c>
      <c r="C979" s="1" t="s">
        <v>35225</v>
      </c>
      <c r="D979" t="s">
        <v>6</v>
      </c>
    </row>
    <row r="980" spans="1:4" x14ac:dyDescent="0.15">
      <c r="A980" t="s">
        <v>15595</v>
      </c>
      <c r="B980" s="1" t="s">
        <v>35226</v>
      </c>
      <c r="C980" s="1" t="s">
        <v>35227</v>
      </c>
      <c r="D980" t="s">
        <v>6</v>
      </c>
    </row>
    <row r="981" spans="1:4" x14ac:dyDescent="0.15">
      <c r="A981" t="s">
        <v>35228</v>
      </c>
      <c r="B981" s="1" t="s">
        <v>35229</v>
      </c>
      <c r="C981" s="1" t="s">
        <v>35230</v>
      </c>
      <c r="D981" t="s">
        <v>6</v>
      </c>
    </row>
    <row r="982" spans="1:4" x14ac:dyDescent="0.15">
      <c r="A982" t="s">
        <v>8216</v>
      </c>
      <c r="B982" s="1" t="s">
        <v>35231</v>
      </c>
      <c r="C982" s="1" t="s">
        <v>35232</v>
      </c>
      <c r="D982" t="s">
        <v>6</v>
      </c>
    </row>
    <row r="983" spans="1:4" x14ac:dyDescent="0.15">
      <c r="A983" t="s">
        <v>35233</v>
      </c>
      <c r="B983" s="1" t="s">
        <v>35234</v>
      </c>
      <c r="C983" s="1" t="s">
        <v>35235</v>
      </c>
      <c r="D983" t="s">
        <v>6</v>
      </c>
    </row>
    <row r="984" spans="1:4" x14ac:dyDescent="0.15">
      <c r="A984" t="s">
        <v>1796</v>
      </c>
      <c r="B984" s="1" t="s">
        <v>35236</v>
      </c>
      <c r="C984" s="1" t="s">
        <v>35237</v>
      </c>
      <c r="D984" t="s">
        <v>6</v>
      </c>
    </row>
    <row r="985" spans="1:4" x14ac:dyDescent="0.15">
      <c r="A985" t="s">
        <v>4105</v>
      </c>
      <c r="B985" s="1" t="s">
        <v>35238</v>
      </c>
      <c r="C985" s="1" t="s">
        <v>35239</v>
      </c>
      <c r="D985" t="s">
        <v>6</v>
      </c>
    </row>
    <row r="986" spans="1:4" x14ac:dyDescent="0.15">
      <c r="A986" t="s">
        <v>10567</v>
      </c>
      <c r="B986" s="1" t="s">
        <v>35240</v>
      </c>
      <c r="C986" s="1" t="s">
        <v>35241</v>
      </c>
      <c r="D986" t="s">
        <v>6</v>
      </c>
    </row>
    <row r="987" spans="1:4" x14ac:dyDescent="0.15">
      <c r="A987" t="s">
        <v>26486</v>
      </c>
      <c r="B987" s="1" t="s">
        <v>35242</v>
      </c>
      <c r="C987" s="1" t="s">
        <v>35243</v>
      </c>
      <c r="D987" t="s">
        <v>6</v>
      </c>
    </row>
    <row r="988" spans="1:4" x14ac:dyDescent="0.15">
      <c r="A988" t="s">
        <v>5896</v>
      </c>
      <c r="B988" s="1" t="s">
        <v>35244</v>
      </c>
      <c r="C988" s="1" t="s">
        <v>35245</v>
      </c>
      <c r="D988" t="s">
        <v>6</v>
      </c>
    </row>
    <row r="989" spans="1:4" x14ac:dyDescent="0.15">
      <c r="A989" t="s">
        <v>14241</v>
      </c>
      <c r="B989" s="1" t="s">
        <v>35246</v>
      </c>
      <c r="C989" s="1" t="s">
        <v>35247</v>
      </c>
      <c r="D989" t="s">
        <v>6</v>
      </c>
    </row>
    <row r="990" spans="1:4" x14ac:dyDescent="0.15">
      <c r="A990" t="s">
        <v>35248</v>
      </c>
      <c r="B990" s="1" t="s">
        <v>35249</v>
      </c>
      <c r="C990" s="1" t="s">
        <v>35250</v>
      </c>
      <c r="D990" t="s">
        <v>6</v>
      </c>
    </row>
    <row r="991" spans="1:4" x14ac:dyDescent="0.15">
      <c r="A991" t="s">
        <v>707</v>
      </c>
      <c r="B991" s="1" t="s">
        <v>35251</v>
      </c>
      <c r="C991" s="1" t="s">
        <v>35252</v>
      </c>
      <c r="D991" t="s">
        <v>6</v>
      </c>
    </row>
    <row r="992" spans="1:4" x14ac:dyDescent="0.15">
      <c r="A992" t="s">
        <v>5016</v>
      </c>
      <c r="B992" s="1" t="s">
        <v>35253</v>
      </c>
      <c r="C992" s="1" t="s">
        <v>35254</v>
      </c>
      <c r="D992" t="s">
        <v>6</v>
      </c>
    </row>
    <row r="993" spans="1:4" x14ac:dyDescent="0.15">
      <c r="A993" t="s">
        <v>35255</v>
      </c>
      <c r="B993" s="1" t="s">
        <v>35256</v>
      </c>
      <c r="C993" s="1" t="s">
        <v>35257</v>
      </c>
      <c r="D993" t="s">
        <v>6</v>
      </c>
    </row>
    <row r="994" spans="1:4" x14ac:dyDescent="0.15">
      <c r="A994" t="s">
        <v>1775</v>
      </c>
      <c r="B994" s="1" t="s">
        <v>35258</v>
      </c>
      <c r="C994" s="1" t="s">
        <v>35259</v>
      </c>
      <c r="D994" t="s">
        <v>6</v>
      </c>
    </row>
    <row r="995" spans="1:4" x14ac:dyDescent="0.15">
      <c r="A995" t="s">
        <v>2046</v>
      </c>
      <c r="B995" s="1" t="s">
        <v>35260</v>
      </c>
      <c r="C995" s="1" t="s">
        <v>35261</v>
      </c>
      <c r="D995" t="s">
        <v>6</v>
      </c>
    </row>
    <row r="996" spans="1:4" x14ac:dyDescent="0.15">
      <c r="A996" t="s">
        <v>5203</v>
      </c>
      <c r="B996" s="1" t="s">
        <v>35262</v>
      </c>
      <c r="C996" s="1" t="s">
        <v>35263</v>
      </c>
      <c r="D996" t="s">
        <v>6</v>
      </c>
    </row>
    <row r="997" spans="1:4" x14ac:dyDescent="0.15">
      <c r="A997" t="s">
        <v>12018</v>
      </c>
      <c r="B997" s="1" t="s">
        <v>35264</v>
      </c>
      <c r="C997" s="1" t="s">
        <v>35265</v>
      </c>
      <c r="D997" t="s">
        <v>6</v>
      </c>
    </row>
    <row r="998" spans="1:4" x14ac:dyDescent="0.15">
      <c r="A998" t="s">
        <v>3048</v>
      </c>
      <c r="B998" s="1" t="s">
        <v>35266</v>
      </c>
      <c r="C998" s="1" t="s">
        <v>35267</v>
      </c>
      <c r="D998" t="s">
        <v>6</v>
      </c>
    </row>
    <row r="999" spans="1:4" x14ac:dyDescent="0.15">
      <c r="A999" t="s">
        <v>15432</v>
      </c>
      <c r="B999" s="1" t="s">
        <v>35268</v>
      </c>
      <c r="C999" s="1" t="s">
        <v>35269</v>
      </c>
      <c r="D999" t="s">
        <v>6</v>
      </c>
    </row>
    <row r="1000" spans="1:4" x14ac:dyDescent="0.15">
      <c r="A1000" t="s">
        <v>14844</v>
      </c>
      <c r="B1000" s="1" t="s">
        <v>35270</v>
      </c>
      <c r="C1000" s="1" t="s">
        <v>35271</v>
      </c>
      <c r="D1000" t="s">
        <v>6</v>
      </c>
    </row>
    <row r="1001" spans="1:4" x14ac:dyDescent="0.15">
      <c r="A1001" t="s">
        <v>8072</v>
      </c>
      <c r="B1001" s="1" t="s">
        <v>35272</v>
      </c>
      <c r="C1001" s="1" t="s">
        <v>35273</v>
      </c>
      <c r="D1001" t="s">
        <v>6</v>
      </c>
    </row>
    <row r="1002" spans="1:4" x14ac:dyDescent="0.15">
      <c r="A1002" t="s">
        <v>2973</v>
      </c>
      <c r="B1002" s="1" t="s">
        <v>35274</v>
      </c>
      <c r="C1002" s="1" t="s">
        <v>35275</v>
      </c>
      <c r="D1002" t="s">
        <v>6</v>
      </c>
    </row>
    <row r="1003" spans="1:4" x14ac:dyDescent="0.15">
      <c r="A1003" t="s">
        <v>9689</v>
      </c>
      <c r="B1003" s="1" t="s">
        <v>35276</v>
      </c>
      <c r="C1003" s="1" t="s">
        <v>35277</v>
      </c>
      <c r="D1003" t="s">
        <v>6</v>
      </c>
    </row>
    <row r="1004" spans="1:4" x14ac:dyDescent="0.15">
      <c r="A1004" t="s">
        <v>22579</v>
      </c>
      <c r="B1004" s="1" t="s">
        <v>35278</v>
      </c>
      <c r="C1004" s="1" t="s">
        <v>35279</v>
      </c>
      <c r="D1004" t="s">
        <v>6</v>
      </c>
    </row>
    <row r="1005" spans="1:4" x14ac:dyDescent="0.15">
      <c r="A1005" t="s">
        <v>2357</v>
      </c>
      <c r="B1005" s="1" t="s">
        <v>35280</v>
      </c>
      <c r="C1005" s="1" t="s">
        <v>35281</v>
      </c>
      <c r="D1005" t="s">
        <v>6</v>
      </c>
    </row>
    <row r="1006" spans="1:4" x14ac:dyDescent="0.15">
      <c r="A1006" t="s">
        <v>3036</v>
      </c>
      <c r="B1006" s="1" t="s">
        <v>35282</v>
      </c>
      <c r="C1006" s="1" t="s">
        <v>35283</v>
      </c>
      <c r="D1006" t="s">
        <v>6</v>
      </c>
    </row>
    <row r="1007" spans="1:4" x14ac:dyDescent="0.15">
      <c r="A1007" t="s">
        <v>2738</v>
      </c>
      <c r="B1007" s="1" t="s">
        <v>35284</v>
      </c>
      <c r="C1007" s="1" t="s">
        <v>35285</v>
      </c>
      <c r="D1007" t="s">
        <v>6</v>
      </c>
    </row>
    <row r="1008" spans="1:4" x14ac:dyDescent="0.15">
      <c r="A1008" t="s">
        <v>35286</v>
      </c>
      <c r="B1008" s="1" t="s">
        <v>35287</v>
      </c>
      <c r="C1008" s="1" t="s">
        <v>35288</v>
      </c>
      <c r="D1008" t="s">
        <v>6</v>
      </c>
    </row>
    <row r="1009" spans="1:4" x14ac:dyDescent="0.15">
      <c r="A1009" t="s">
        <v>1969</v>
      </c>
      <c r="B1009" s="1" t="s">
        <v>35289</v>
      </c>
      <c r="C1009" s="1" t="s">
        <v>35290</v>
      </c>
      <c r="D1009" t="s">
        <v>6</v>
      </c>
    </row>
    <row r="1010" spans="1:4" x14ac:dyDescent="0.15">
      <c r="A1010" t="s">
        <v>2279</v>
      </c>
      <c r="B1010" s="1" t="s">
        <v>35291</v>
      </c>
      <c r="C1010" s="1" t="s">
        <v>35292</v>
      </c>
      <c r="D1010" t="s">
        <v>6</v>
      </c>
    </row>
    <row r="1011" spans="1:4" x14ac:dyDescent="0.15">
      <c r="A1011" t="s">
        <v>1931</v>
      </c>
      <c r="B1011" s="1" t="s">
        <v>35293</v>
      </c>
      <c r="C1011" s="1" t="s">
        <v>35294</v>
      </c>
      <c r="D1011" t="s">
        <v>6</v>
      </c>
    </row>
    <row r="1012" spans="1:4" x14ac:dyDescent="0.15">
      <c r="A1012" t="s">
        <v>11647</v>
      </c>
      <c r="B1012" s="1" t="s">
        <v>35295</v>
      </c>
      <c r="C1012" s="1" t="s">
        <v>35296</v>
      </c>
      <c r="D1012" t="s">
        <v>6</v>
      </c>
    </row>
    <row r="1013" spans="1:4" x14ac:dyDescent="0.15">
      <c r="A1013" t="s">
        <v>30055</v>
      </c>
      <c r="B1013" s="1" t="s">
        <v>35297</v>
      </c>
      <c r="C1013" s="1" t="s">
        <v>35298</v>
      </c>
      <c r="D1013" t="s">
        <v>6</v>
      </c>
    </row>
    <row r="1014" spans="1:4" x14ac:dyDescent="0.15">
      <c r="A1014" t="s">
        <v>11715</v>
      </c>
      <c r="B1014" s="1" t="s">
        <v>35299</v>
      </c>
      <c r="C1014" s="1" t="s">
        <v>35300</v>
      </c>
      <c r="D1014" t="s">
        <v>6</v>
      </c>
    </row>
    <row r="1015" spans="1:4" x14ac:dyDescent="0.15">
      <c r="A1015" t="s">
        <v>4953</v>
      </c>
      <c r="B1015" s="1" t="s">
        <v>35301</v>
      </c>
      <c r="C1015" s="1" t="s">
        <v>35302</v>
      </c>
      <c r="D1015" t="s">
        <v>6</v>
      </c>
    </row>
    <row r="1016" spans="1:4" x14ac:dyDescent="0.15">
      <c r="A1016" t="s">
        <v>1325</v>
      </c>
      <c r="B1016" s="1" t="s">
        <v>35303</v>
      </c>
      <c r="C1016" s="1" t="s">
        <v>35304</v>
      </c>
      <c r="D1016" t="s">
        <v>6</v>
      </c>
    </row>
    <row r="1017" spans="1:4" x14ac:dyDescent="0.15">
      <c r="A1017" t="s">
        <v>8930</v>
      </c>
      <c r="B1017" s="1" t="s">
        <v>35305</v>
      </c>
      <c r="C1017" s="1" t="s">
        <v>35306</v>
      </c>
      <c r="D1017" t="s">
        <v>6</v>
      </c>
    </row>
    <row r="1018" spans="1:4" x14ac:dyDescent="0.15">
      <c r="A1018" t="s">
        <v>3146</v>
      </c>
      <c r="B1018" s="1" t="s">
        <v>35307</v>
      </c>
      <c r="C1018" s="1" t="s">
        <v>35308</v>
      </c>
      <c r="D1018" t="s">
        <v>6</v>
      </c>
    </row>
    <row r="1019" spans="1:4" x14ac:dyDescent="0.15">
      <c r="A1019" t="s">
        <v>35309</v>
      </c>
      <c r="B1019" s="1" t="s">
        <v>35310</v>
      </c>
      <c r="C1019" s="1" t="s">
        <v>35311</v>
      </c>
      <c r="D1019" t="s">
        <v>6</v>
      </c>
    </row>
    <row r="1020" spans="1:4" x14ac:dyDescent="0.15">
      <c r="A1020" t="s">
        <v>22089</v>
      </c>
      <c r="B1020" s="1" t="s">
        <v>35312</v>
      </c>
      <c r="C1020" s="1" t="s">
        <v>35313</v>
      </c>
      <c r="D1020" t="s">
        <v>6</v>
      </c>
    </row>
    <row r="1021" spans="1:4" x14ac:dyDescent="0.15">
      <c r="A1021" t="s">
        <v>12591</v>
      </c>
      <c r="B1021" s="1" t="s">
        <v>35314</v>
      </c>
      <c r="C1021" s="1" t="s">
        <v>35315</v>
      </c>
      <c r="D1021" t="s">
        <v>6</v>
      </c>
    </row>
    <row r="1022" spans="1:4" x14ac:dyDescent="0.15">
      <c r="A1022" t="s">
        <v>5510</v>
      </c>
      <c r="B1022" s="1" t="s">
        <v>35316</v>
      </c>
      <c r="C1022" s="1" t="s">
        <v>35317</v>
      </c>
      <c r="D1022" t="s">
        <v>6</v>
      </c>
    </row>
    <row r="1023" spans="1:4" x14ac:dyDescent="0.15">
      <c r="A1023" t="s">
        <v>716</v>
      </c>
      <c r="B1023" s="1" t="s">
        <v>35318</v>
      </c>
      <c r="C1023" s="1" t="s">
        <v>35319</v>
      </c>
      <c r="D1023" t="s">
        <v>6</v>
      </c>
    </row>
    <row r="1024" spans="1:4" x14ac:dyDescent="0.15">
      <c r="A1024" t="s">
        <v>4051</v>
      </c>
      <c r="B1024" s="1" t="s">
        <v>35320</v>
      </c>
      <c r="C1024" s="1" t="s">
        <v>35321</v>
      </c>
      <c r="D1024" t="s">
        <v>6</v>
      </c>
    </row>
    <row r="1025" spans="1:4" x14ac:dyDescent="0.15">
      <c r="A1025" t="s">
        <v>6700</v>
      </c>
      <c r="B1025" s="1" t="s">
        <v>35322</v>
      </c>
      <c r="C1025" s="1" t="s">
        <v>35323</v>
      </c>
      <c r="D1025" t="s">
        <v>6</v>
      </c>
    </row>
    <row r="1026" spans="1:4" x14ac:dyDescent="0.15">
      <c r="A1026" t="s">
        <v>35324</v>
      </c>
      <c r="B1026" s="1" t="s">
        <v>35325</v>
      </c>
      <c r="C1026" s="1" t="s">
        <v>35326</v>
      </c>
      <c r="D1026" t="s">
        <v>6</v>
      </c>
    </row>
    <row r="1027" spans="1:4" x14ac:dyDescent="0.15">
      <c r="A1027" t="s">
        <v>30362</v>
      </c>
      <c r="B1027" s="1" t="s">
        <v>35327</v>
      </c>
      <c r="C1027" s="1" t="s">
        <v>35328</v>
      </c>
      <c r="D1027" t="s">
        <v>6</v>
      </c>
    </row>
    <row r="1028" spans="1:4" x14ac:dyDescent="0.15">
      <c r="A1028" t="s">
        <v>3851</v>
      </c>
      <c r="B1028" s="1" t="s">
        <v>35329</v>
      </c>
      <c r="C1028" s="1" t="s">
        <v>35330</v>
      </c>
      <c r="D1028" t="s">
        <v>6</v>
      </c>
    </row>
    <row r="1029" spans="1:4" x14ac:dyDescent="0.15">
      <c r="A1029" t="s">
        <v>2360</v>
      </c>
      <c r="B1029" s="1" t="s">
        <v>35331</v>
      </c>
      <c r="C1029" s="1" t="s">
        <v>35332</v>
      </c>
      <c r="D1029" t="s">
        <v>6</v>
      </c>
    </row>
    <row r="1030" spans="1:4" x14ac:dyDescent="0.15">
      <c r="A1030" t="s">
        <v>7733</v>
      </c>
      <c r="B1030" s="1" t="s">
        <v>35333</v>
      </c>
      <c r="C1030" s="1" t="s">
        <v>35334</v>
      </c>
      <c r="D1030" t="s">
        <v>6</v>
      </c>
    </row>
    <row r="1031" spans="1:4" x14ac:dyDescent="0.15">
      <c r="A1031" t="s">
        <v>35335</v>
      </c>
      <c r="B1031" s="1" t="s">
        <v>35336</v>
      </c>
      <c r="C1031" s="1" t="s">
        <v>35337</v>
      </c>
      <c r="D1031" t="s">
        <v>6</v>
      </c>
    </row>
    <row r="1032" spans="1:4" x14ac:dyDescent="0.15">
      <c r="A1032" t="s">
        <v>333</v>
      </c>
      <c r="B1032" s="1" t="s">
        <v>35338</v>
      </c>
      <c r="C1032" s="1" t="s">
        <v>35339</v>
      </c>
      <c r="D1032" t="s">
        <v>6</v>
      </c>
    </row>
    <row r="1033" spans="1:4" x14ac:dyDescent="0.15">
      <c r="A1033" t="s">
        <v>22309</v>
      </c>
      <c r="B1033" s="1" t="s">
        <v>35340</v>
      </c>
      <c r="C1033" s="1" t="s">
        <v>35341</v>
      </c>
      <c r="D1033" t="s">
        <v>6</v>
      </c>
    </row>
    <row r="1034" spans="1:4" x14ac:dyDescent="0.15">
      <c r="A1034" t="s">
        <v>16796</v>
      </c>
      <c r="B1034" s="1" t="s">
        <v>35342</v>
      </c>
      <c r="C1034" s="1" t="s">
        <v>35343</v>
      </c>
      <c r="D1034" t="s">
        <v>6</v>
      </c>
    </row>
    <row r="1035" spans="1:4" x14ac:dyDescent="0.15">
      <c r="A1035" t="s">
        <v>15542</v>
      </c>
      <c r="B1035" s="1" t="s">
        <v>35344</v>
      </c>
      <c r="C1035" s="1" t="s">
        <v>35345</v>
      </c>
      <c r="D1035" t="s">
        <v>6</v>
      </c>
    </row>
    <row r="1036" spans="1:4" x14ac:dyDescent="0.15">
      <c r="A1036" t="s">
        <v>35346</v>
      </c>
      <c r="B1036" s="1" t="s">
        <v>35347</v>
      </c>
      <c r="C1036" s="1" t="s">
        <v>35348</v>
      </c>
      <c r="D1036" t="s">
        <v>6</v>
      </c>
    </row>
    <row r="1037" spans="1:4" x14ac:dyDescent="0.15">
      <c r="A1037" t="s">
        <v>35349</v>
      </c>
      <c r="B1037" s="1" t="s">
        <v>35350</v>
      </c>
      <c r="C1037" s="1" t="s">
        <v>35351</v>
      </c>
      <c r="D1037" t="s">
        <v>6</v>
      </c>
    </row>
    <row r="1038" spans="1:4" x14ac:dyDescent="0.15">
      <c r="A1038" t="s">
        <v>31568</v>
      </c>
      <c r="B1038" s="1" t="s">
        <v>35352</v>
      </c>
      <c r="C1038" s="1" t="s">
        <v>35353</v>
      </c>
      <c r="D1038" t="s">
        <v>6</v>
      </c>
    </row>
    <row r="1039" spans="1:4" x14ac:dyDescent="0.15">
      <c r="A1039" t="s">
        <v>4267</v>
      </c>
      <c r="B1039" s="1" t="s">
        <v>35354</v>
      </c>
      <c r="C1039" s="1" t="s">
        <v>35355</v>
      </c>
      <c r="D1039" t="s">
        <v>6</v>
      </c>
    </row>
    <row r="1040" spans="1:4" x14ac:dyDescent="0.15">
      <c r="A1040" t="s">
        <v>4347</v>
      </c>
      <c r="B1040" s="1" t="s">
        <v>35356</v>
      </c>
      <c r="C1040" s="1" t="s">
        <v>35357</v>
      </c>
      <c r="D1040" t="s">
        <v>6</v>
      </c>
    </row>
    <row r="1041" spans="1:4" x14ac:dyDescent="0.15">
      <c r="A1041" t="s">
        <v>3164</v>
      </c>
      <c r="B1041" s="1" t="s">
        <v>35358</v>
      </c>
      <c r="C1041" s="1" t="s">
        <v>35359</v>
      </c>
      <c r="D1041" t="s">
        <v>6</v>
      </c>
    </row>
    <row r="1042" spans="1:4" x14ac:dyDescent="0.15">
      <c r="A1042" t="s">
        <v>3773</v>
      </c>
      <c r="B1042" s="1" t="s">
        <v>35360</v>
      </c>
      <c r="C1042" s="1" t="s">
        <v>35361</v>
      </c>
      <c r="D1042" t="s">
        <v>6</v>
      </c>
    </row>
    <row r="1043" spans="1:4" x14ac:dyDescent="0.15">
      <c r="A1043" t="s">
        <v>3809</v>
      </c>
      <c r="B1043" s="1" t="s">
        <v>35362</v>
      </c>
      <c r="C1043" s="1" t="s">
        <v>35363</v>
      </c>
      <c r="D1043" t="s">
        <v>6</v>
      </c>
    </row>
    <row r="1044" spans="1:4" x14ac:dyDescent="0.15">
      <c r="A1044" t="s">
        <v>1910</v>
      </c>
      <c r="B1044" s="1" t="s">
        <v>35364</v>
      </c>
      <c r="C1044" s="1" t="s">
        <v>35365</v>
      </c>
      <c r="D1044" t="s">
        <v>6</v>
      </c>
    </row>
    <row r="1045" spans="1:4" x14ac:dyDescent="0.15">
      <c r="A1045" t="s">
        <v>12220</v>
      </c>
      <c r="B1045" s="1" t="s">
        <v>35366</v>
      </c>
      <c r="C1045" s="1" t="s">
        <v>35367</v>
      </c>
      <c r="D1045" t="s">
        <v>6</v>
      </c>
    </row>
    <row r="1046" spans="1:4" x14ac:dyDescent="0.15">
      <c r="A1046" t="s">
        <v>35368</v>
      </c>
      <c r="B1046" s="1" t="s">
        <v>35369</v>
      </c>
      <c r="C1046" s="1" t="s">
        <v>35370</v>
      </c>
      <c r="D1046" t="s">
        <v>6</v>
      </c>
    </row>
    <row r="1047" spans="1:4" x14ac:dyDescent="0.15">
      <c r="A1047" t="s">
        <v>15355</v>
      </c>
      <c r="B1047" s="1" t="s">
        <v>35371</v>
      </c>
      <c r="C1047" s="1" t="s">
        <v>35372</v>
      </c>
      <c r="D1047" t="s">
        <v>6</v>
      </c>
    </row>
    <row r="1048" spans="1:4" x14ac:dyDescent="0.15">
      <c r="A1048" t="s">
        <v>1421</v>
      </c>
      <c r="B1048" s="1" t="s">
        <v>35373</v>
      </c>
      <c r="C1048" s="1" t="s">
        <v>35374</v>
      </c>
      <c r="D1048" t="s">
        <v>6</v>
      </c>
    </row>
    <row r="1049" spans="1:4" x14ac:dyDescent="0.15">
      <c r="A1049" t="s">
        <v>5630</v>
      </c>
      <c r="B1049" s="1" t="s">
        <v>35375</v>
      </c>
      <c r="C1049" s="1" t="s">
        <v>35376</v>
      </c>
      <c r="D1049" t="s">
        <v>6</v>
      </c>
    </row>
    <row r="1050" spans="1:4" x14ac:dyDescent="0.15">
      <c r="A1050" t="s">
        <v>16421</v>
      </c>
      <c r="B1050" s="1" t="s">
        <v>35377</v>
      </c>
      <c r="C1050" s="1" t="s">
        <v>35378</v>
      </c>
      <c r="D1050" t="s">
        <v>6</v>
      </c>
    </row>
    <row r="1051" spans="1:4" x14ac:dyDescent="0.15">
      <c r="A1051" t="s">
        <v>5418</v>
      </c>
      <c r="B1051" s="1" t="s">
        <v>35379</v>
      </c>
      <c r="C1051" s="1" t="s">
        <v>35380</v>
      </c>
      <c r="D1051" t="s">
        <v>6</v>
      </c>
    </row>
    <row r="1052" spans="1:4" x14ac:dyDescent="0.15">
      <c r="A1052" t="s">
        <v>2549</v>
      </c>
      <c r="B1052" s="1" t="s">
        <v>35381</v>
      </c>
      <c r="C1052" s="1" t="s">
        <v>35382</v>
      </c>
      <c r="D1052" t="s">
        <v>6</v>
      </c>
    </row>
    <row r="1053" spans="1:4" x14ac:dyDescent="0.15">
      <c r="A1053" t="s">
        <v>12870</v>
      </c>
      <c r="B1053" s="1" t="s">
        <v>35383</v>
      </c>
      <c r="C1053" s="1" t="s">
        <v>35384</v>
      </c>
      <c r="D1053" t="s">
        <v>6</v>
      </c>
    </row>
    <row r="1054" spans="1:4" x14ac:dyDescent="0.15">
      <c r="A1054" t="s">
        <v>35385</v>
      </c>
      <c r="B1054" s="1" t="s">
        <v>35386</v>
      </c>
      <c r="C1054" s="1" t="s">
        <v>35387</v>
      </c>
      <c r="D1054" t="s">
        <v>6</v>
      </c>
    </row>
    <row r="1055" spans="1:4" x14ac:dyDescent="0.15">
      <c r="A1055" t="s">
        <v>35388</v>
      </c>
      <c r="B1055" s="1" t="s">
        <v>35389</v>
      </c>
      <c r="C1055" s="1" t="s">
        <v>35390</v>
      </c>
      <c r="D1055" t="s">
        <v>6</v>
      </c>
    </row>
    <row r="1056" spans="1:4" x14ac:dyDescent="0.15">
      <c r="A1056" t="s">
        <v>23243</v>
      </c>
      <c r="B1056" s="1" t="s">
        <v>35391</v>
      </c>
      <c r="C1056" s="1" t="s">
        <v>35392</v>
      </c>
      <c r="D1056" t="s">
        <v>6</v>
      </c>
    </row>
    <row r="1057" spans="1:4" x14ac:dyDescent="0.15">
      <c r="A1057" t="s">
        <v>596</v>
      </c>
      <c r="B1057" s="1" t="s">
        <v>35393</v>
      </c>
      <c r="C1057" s="1" t="s">
        <v>35394</v>
      </c>
      <c r="D1057" t="s">
        <v>6</v>
      </c>
    </row>
    <row r="1058" spans="1:4" x14ac:dyDescent="0.15">
      <c r="A1058" t="s">
        <v>2744</v>
      </c>
      <c r="B1058" s="1" t="s">
        <v>35395</v>
      </c>
      <c r="C1058" s="1" t="s">
        <v>35396</v>
      </c>
      <c r="D1058" t="s">
        <v>6</v>
      </c>
    </row>
    <row r="1059" spans="1:4" x14ac:dyDescent="0.15">
      <c r="A1059" t="s">
        <v>29240</v>
      </c>
      <c r="B1059" s="1" t="s">
        <v>35397</v>
      </c>
      <c r="C1059" s="1" t="s">
        <v>35398</v>
      </c>
      <c r="D1059" t="s">
        <v>6</v>
      </c>
    </row>
    <row r="1060" spans="1:4" x14ac:dyDescent="0.15">
      <c r="A1060" t="s">
        <v>26843</v>
      </c>
      <c r="B1060" s="1" t="s">
        <v>35399</v>
      </c>
      <c r="C1060" s="1" t="s">
        <v>35400</v>
      </c>
      <c r="D1060" t="s">
        <v>6</v>
      </c>
    </row>
    <row r="1061" spans="1:4" x14ac:dyDescent="0.15">
      <c r="A1061" t="s">
        <v>5367</v>
      </c>
      <c r="B1061" s="1" t="s">
        <v>35401</v>
      </c>
      <c r="C1061" s="1" t="s">
        <v>35402</v>
      </c>
      <c r="D1061" t="s">
        <v>6</v>
      </c>
    </row>
    <row r="1062" spans="1:4" x14ac:dyDescent="0.15">
      <c r="A1062" t="s">
        <v>15150</v>
      </c>
      <c r="B1062" s="1" t="s">
        <v>35403</v>
      </c>
      <c r="C1062" s="1" t="s">
        <v>35404</v>
      </c>
      <c r="D1062" t="s">
        <v>6</v>
      </c>
    </row>
    <row r="1063" spans="1:4" x14ac:dyDescent="0.15">
      <c r="A1063" t="s">
        <v>2861</v>
      </c>
      <c r="B1063" s="1" t="s">
        <v>35405</v>
      </c>
      <c r="C1063" s="1" t="s">
        <v>35406</v>
      </c>
      <c r="D1063" t="s">
        <v>6</v>
      </c>
    </row>
    <row r="1064" spans="1:4" x14ac:dyDescent="0.15">
      <c r="A1064" t="s">
        <v>10767</v>
      </c>
      <c r="B1064" s="1" t="s">
        <v>35407</v>
      </c>
      <c r="C1064" s="1" t="s">
        <v>35408</v>
      </c>
      <c r="D1064" t="s">
        <v>6</v>
      </c>
    </row>
    <row r="1065" spans="1:4" x14ac:dyDescent="0.15">
      <c r="A1065" t="s">
        <v>10696</v>
      </c>
      <c r="B1065" s="1" t="s">
        <v>35409</v>
      </c>
      <c r="C1065" s="1" t="s">
        <v>35410</v>
      </c>
      <c r="D1065" t="s">
        <v>6</v>
      </c>
    </row>
    <row r="1066" spans="1:4" x14ac:dyDescent="0.15">
      <c r="A1066" t="s">
        <v>12348</v>
      </c>
      <c r="B1066" s="1" t="s">
        <v>35411</v>
      </c>
      <c r="C1066" s="1" t="s">
        <v>35412</v>
      </c>
      <c r="D1066" t="s">
        <v>6</v>
      </c>
    </row>
    <row r="1067" spans="1:4" x14ac:dyDescent="0.15">
      <c r="A1067" t="s">
        <v>9751</v>
      </c>
      <c r="B1067" s="1" t="s">
        <v>35413</v>
      </c>
      <c r="C1067" s="1" t="s">
        <v>35414</v>
      </c>
      <c r="D1067" t="s">
        <v>6</v>
      </c>
    </row>
    <row r="1068" spans="1:4" x14ac:dyDescent="0.15">
      <c r="A1068" t="s">
        <v>9008</v>
      </c>
      <c r="B1068" s="1" t="s">
        <v>35415</v>
      </c>
      <c r="C1068" s="1" t="s">
        <v>35416</v>
      </c>
      <c r="D1068" t="s">
        <v>6</v>
      </c>
    </row>
    <row r="1069" spans="1:4" x14ac:dyDescent="0.15">
      <c r="A1069" t="s">
        <v>423</v>
      </c>
      <c r="B1069" s="1" t="s">
        <v>35417</v>
      </c>
      <c r="C1069" s="1" t="s">
        <v>35418</v>
      </c>
      <c r="D1069" t="s">
        <v>6</v>
      </c>
    </row>
    <row r="1070" spans="1:4" x14ac:dyDescent="0.15">
      <c r="A1070" t="s">
        <v>14627</v>
      </c>
      <c r="B1070" s="1" t="s">
        <v>35419</v>
      </c>
      <c r="C1070" s="1" t="s">
        <v>35420</v>
      </c>
      <c r="D1070" t="s">
        <v>6</v>
      </c>
    </row>
    <row r="1071" spans="1:4" x14ac:dyDescent="0.15">
      <c r="A1071" t="s">
        <v>2002</v>
      </c>
      <c r="B1071" s="1" t="s">
        <v>35421</v>
      </c>
      <c r="C1071" s="1" t="s">
        <v>35422</v>
      </c>
      <c r="D1071" t="s">
        <v>6</v>
      </c>
    </row>
    <row r="1072" spans="1:4" x14ac:dyDescent="0.15">
      <c r="A1072" t="s">
        <v>9048</v>
      </c>
      <c r="B1072" s="1" t="s">
        <v>35423</v>
      </c>
      <c r="C1072" s="1" t="s">
        <v>35424</v>
      </c>
      <c r="D1072" t="s">
        <v>6</v>
      </c>
    </row>
    <row r="1073" spans="1:4" x14ac:dyDescent="0.15">
      <c r="A1073" t="s">
        <v>35425</v>
      </c>
      <c r="B1073" s="1" t="s">
        <v>35426</v>
      </c>
      <c r="C1073" s="1" t="s">
        <v>35427</v>
      </c>
      <c r="D1073" t="s">
        <v>6</v>
      </c>
    </row>
    <row r="1074" spans="1:4" x14ac:dyDescent="0.15">
      <c r="A1074" t="s">
        <v>25624</v>
      </c>
      <c r="B1074" s="1" t="s">
        <v>35428</v>
      </c>
      <c r="C1074" s="1" t="s">
        <v>35429</v>
      </c>
      <c r="D1074" t="s">
        <v>6</v>
      </c>
    </row>
    <row r="1075" spans="1:4" x14ac:dyDescent="0.15">
      <c r="A1075" t="s">
        <v>1175</v>
      </c>
      <c r="B1075" s="1" t="s">
        <v>35430</v>
      </c>
      <c r="C1075" s="1" t="s">
        <v>35431</v>
      </c>
      <c r="D1075" t="s">
        <v>6</v>
      </c>
    </row>
    <row r="1076" spans="1:4" x14ac:dyDescent="0.15">
      <c r="A1076" t="s">
        <v>896</v>
      </c>
      <c r="B1076" s="1" t="s">
        <v>35432</v>
      </c>
      <c r="C1076" s="1" t="s">
        <v>35433</v>
      </c>
      <c r="D1076" t="s">
        <v>6</v>
      </c>
    </row>
    <row r="1077" spans="1:4" x14ac:dyDescent="0.15">
      <c r="A1077" t="s">
        <v>32497</v>
      </c>
      <c r="B1077" s="1" t="s">
        <v>35434</v>
      </c>
      <c r="C1077" s="1" t="s">
        <v>35435</v>
      </c>
      <c r="D1077" t="s">
        <v>6</v>
      </c>
    </row>
    <row r="1078" spans="1:4" x14ac:dyDescent="0.15">
      <c r="A1078" t="s">
        <v>4690</v>
      </c>
      <c r="B1078" s="1" t="s">
        <v>35436</v>
      </c>
      <c r="C1078" s="1" t="s">
        <v>35437</v>
      </c>
      <c r="D1078" t="s">
        <v>6</v>
      </c>
    </row>
    <row r="1079" spans="1:4" x14ac:dyDescent="0.15">
      <c r="A1079" t="s">
        <v>29462</v>
      </c>
      <c r="B1079" s="1" t="s">
        <v>35438</v>
      </c>
      <c r="C1079" s="1" t="s">
        <v>35439</v>
      </c>
      <c r="D1079" t="s">
        <v>6</v>
      </c>
    </row>
    <row r="1080" spans="1:4" x14ac:dyDescent="0.15">
      <c r="A1080" t="s">
        <v>13788</v>
      </c>
      <c r="B1080" s="1" t="s">
        <v>35440</v>
      </c>
      <c r="C1080" s="1" t="s">
        <v>35441</v>
      </c>
      <c r="D1080" t="s">
        <v>6</v>
      </c>
    </row>
    <row r="1081" spans="1:4" x14ac:dyDescent="0.15">
      <c r="A1081" t="s">
        <v>35442</v>
      </c>
      <c r="B1081" s="1" t="s">
        <v>35443</v>
      </c>
      <c r="C1081" s="1" t="s">
        <v>35444</v>
      </c>
      <c r="D1081" t="s">
        <v>6</v>
      </c>
    </row>
    <row r="1082" spans="1:4" x14ac:dyDescent="0.15">
      <c r="A1082" t="s">
        <v>4273</v>
      </c>
      <c r="B1082" s="1" t="s">
        <v>35445</v>
      </c>
      <c r="C1082" s="1" t="s">
        <v>35446</v>
      </c>
      <c r="D1082" t="s">
        <v>6</v>
      </c>
    </row>
    <row r="1083" spans="1:4" x14ac:dyDescent="0.15">
      <c r="A1083" t="s">
        <v>14450</v>
      </c>
      <c r="B1083" s="1" t="s">
        <v>35447</v>
      </c>
      <c r="C1083" s="1" t="s">
        <v>35448</v>
      </c>
      <c r="D1083" t="s">
        <v>6</v>
      </c>
    </row>
    <row r="1084" spans="1:4" x14ac:dyDescent="0.15">
      <c r="A1084" t="s">
        <v>2238</v>
      </c>
      <c r="B1084" s="1" t="s">
        <v>35449</v>
      </c>
      <c r="C1084" s="1" t="s">
        <v>35450</v>
      </c>
      <c r="D1084" t="s">
        <v>6</v>
      </c>
    </row>
    <row r="1085" spans="1:4" x14ac:dyDescent="0.15">
      <c r="A1085" t="s">
        <v>121</v>
      </c>
      <c r="B1085" s="1" t="s">
        <v>35451</v>
      </c>
      <c r="C1085" s="1" t="s">
        <v>35452</v>
      </c>
      <c r="D1085" t="s">
        <v>6</v>
      </c>
    </row>
    <row r="1086" spans="1:4" x14ac:dyDescent="0.15">
      <c r="A1086" t="s">
        <v>15040</v>
      </c>
      <c r="B1086" s="1" t="s">
        <v>35453</v>
      </c>
      <c r="C1086" s="1" t="s">
        <v>35454</v>
      </c>
      <c r="D1086" t="s">
        <v>6</v>
      </c>
    </row>
    <row r="1087" spans="1:4" x14ac:dyDescent="0.15">
      <c r="A1087" t="s">
        <v>1854</v>
      </c>
      <c r="B1087" s="1" t="s">
        <v>35455</v>
      </c>
      <c r="C1087" s="1" t="s">
        <v>35456</v>
      </c>
      <c r="D1087" t="s">
        <v>6</v>
      </c>
    </row>
    <row r="1088" spans="1:4" x14ac:dyDescent="0.15">
      <c r="A1088" t="s">
        <v>2157</v>
      </c>
      <c r="B1088" s="1" t="s">
        <v>35457</v>
      </c>
      <c r="C1088" s="1" t="s">
        <v>35458</v>
      </c>
      <c r="D1088" t="s">
        <v>6</v>
      </c>
    </row>
    <row r="1089" spans="1:4" x14ac:dyDescent="0.15">
      <c r="A1089" t="s">
        <v>12454</v>
      </c>
      <c r="B1089" s="1" t="s">
        <v>35459</v>
      </c>
      <c r="C1089" s="1" t="s">
        <v>35460</v>
      </c>
      <c r="D1089" t="s">
        <v>6</v>
      </c>
    </row>
    <row r="1090" spans="1:4" x14ac:dyDescent="0.15">
      <c r="A1090" t="s">
        <v>2408</v>
      </c>
      <c r="B1090" s="1" t="s">
        <v>35461</v>
      </c>
      <c r="C1090" s="1" t="s">
        <v>35462</v>
      </c>
      <c r="D1090" t="s">
        <v>6</v>
      </c>
    </row>
    <row r="1091" spans="1:4" x14ac:dyDescent="0.15">
      <c r="A1091" t="s">
        <v>15311</v>
      </c>
      <c r="B1091" s="1" t="s">
        <v>35463</v>
      </c>
      <c r="C1091" s="1" t="s">
        <v>35464</v>
      </c>
      <c r="D1091" t="s">
        <v>6</v>
      </c>
    </row>
    <row r="1092" spans="1:4" x14ac:dyDescent="0.15">
      <c r="A1092" t="s">
        <v>31549</v>
      </c>
      <c r="B1092" s="1" t="s">
        <v>35465</v>
      </c>
      <c r="C1092" s="1" t="s">
        <v>35466</v>
      </c>
      <c r="D1092" t="s">
        <v>6</v>
      </c>
    </row>
    <row r="1093" spans="1:4" x14ac:dyDescent="0.15">
      <c r="A1093" t="s">
        <v>15502</v>
      </c>
      <c r="B1093" s="1" t="s">
        <v>35467</v>
      </c>
      <c r="C1093" s="1" t="s">
        <v>35468</v>
      </c>
      <c r="D1093" t="s">
        <v>6</v>
      </c>
    </row>
    <row r="1094" spans="1:4" x14ac:dyDescent="0.15">
      <c r="A1094" t="s">
        <v>35469</v>
      </c>
      <c r="B1094" s="1" t="s">
        <v>35470</v>
      </c>
      <c r="C1094" s="1" t="s">
        <v>35471</v>
      </c>
      <c r="D1094" t="s">
        <v>6</v>
      </c>
    </row>
    <row r="1095" spans="1:4" x14ac:dyDescent="0.15">
      <c r="A1095" t="s">
        <v>10191</v>
      </c>
      <c r="B1095" s="1" t="s">
        <v>35472</v>
      </c>
      <c r="C1095" s="1" t="s">
        <v>35473</v>
      </c>
      <c r="D1095" t="s">
        <v>6</v>
      </c>
    </row>
    <row r="1096" spans="1:4" x14ac:dyDescent="0.15">
      <c r="A1096" t="s">
        <v>1438</v>
      </c>
      <c r="B1096" s="1" t="s">
        <v>35474</v>
      </c>
      <c r="C1096" s="1" t="s">
        <v>35475</v>
      </c>
      <c r="D1096" t="s">
        <v>6</v>
      </c>
    </row>
    <row r="1097" spans="1:4" x14ac:dyDescent="0.15">
      <c r="A1097" t="s">
        <v>31621</v>
      </c>
      <c r="B1097" s="1" t="s">
        <v>35476</v>
      </c>
      <c r="C1097" s="1" t="s">
        <v>35477</v>
      </c>
      <c r="D1097" t="s">
        <v>6</v>
      </c>
    </row>
    <row r="1098" spans="1:4" x14ac:dyDescent="0.15">
      <c r="A1098" t="s">
        <v>14933</v>
      </c>
      <c r="B1098" s="1" t="s">
        <v>35478</v>
      </c>
      <c r="C1098" s="1" t="s">
        <v>35479</v>
      </c>
      <c r="D1098" t="s">
        <v>6</v>
      </c>
    </row>
    <row r="1099" spans="1:4" x14ac:dyDescent="0.15">
      <c r="A1099" t="s">
        <v>2483</v>
      </c>
      <c r="B1099" s="1" t="s">
        <v>35480</v>
      </c>
      <c r="C1099" s="1" t="s">
        <v>35481</v>
      </c>
      <c r="D1099" t="s">
        <v>6</v>
      </c>
    </row>
    <row r="1100" spans="1:4" x14ac:dyDescent="0.15">
      <c r="A1100" t="s">
        <v>23907</v>
      </c>
      <c r="B1100" s="1" t="s">
        <v>35482</v>
      </c>
      <c r="C1100" s="1" t="s">
        <v>35483</v>
      </c>
      <c r="D1100" t="s">
        <v>6</v>
      </c>
    </row>
    <row r="1101" spans="1:4" x14ac:dyDescent="0.15">
      <c r="A1101" t="s">
        <v>2327</v>
      </c>
      <c r="B1101" s="1" t="s">
        <v>35484</v>
      </c>
      <c r="C1101" s="1" t="s">
        <v>35485</v>
      </c>
      <c r="D1101" t="s">
        <v>6</v>
      </c>
    </row>
    <row r="1102" spans="1:4" x14ac:dyDescent="0.15">
      <c r="A1102" t="s">
        <v>10755</v>
      </c>
      <c r="B1102" s="1" t="s">
        <v>35486</v>
      </c>
      <c r="C1102" s="1" t="s">
        <v>35487</v>
      </c>
      <c r="D1102" t="s">
        <v>6</v>
      </c>
    </row>
    <row r="1103" spans="1:4" x14ac:dyDescent="0.15">
      <c r="A1103" t="s">
        <v>5908</v>
      </c>
      <c r="B1103" s="1" t="s">
        <v>35488</v>
      </c>
      <c r="C1103" s="1" t="s">
        <v>35489</v>
      </c>
      <c r="D1103" t="s">
        <v>6</v>
      </c>
    </row>
    <row r="1104" spans="1:4" x14ac:dyDescent="0.15">
      <c r="A1104" t="s">
        <v>35490</v>
      </c>
      <c r="B1104" s="1" t="s">
        <v>35491</v>
      </c>
      <c r="C1104" s="1" t="s">
        <v>35492</v>
      </c>
      <c r="D1104" t="s">
        <v>6</v>
      </c>
    </row>
    <row r="1105" spans="1:4" x14ac:dyDescent="0.15">
      <c r="A1105" t="s">
        <v>14161</v>
      </c>
      <c r="B1105" s="1" t="s">
        <v>35493</v>
      </c>
      <c r="C1105" s="1" t="s">
        <v>35494</v>
      </c>
      <c r="D1105" t="s">
        <v>6</v>
      </c>
    </row>
    <row r="1106" spans="1:4" x14ac:dyDescent="0.15">
      <c r="A1106" t="s">
        <v>35495</v>
      </c>
      <c r="B1106" s="1" t="s">
        <v>35496</v>
      </c>
      <c r="C1106" s="1" t="s">
        <v>35497</v>
      </c>
      <c r="D1106" t="s">
        <v>6</v>
      </c>
    </row>
    <row r="1107" spans="1:4" x14ac:dyDescent="0.15">
      <c r="A1107" t="s">
        <v>32188</v>
      </c>
      <c r="B1107" s="1" t="s">
        <v>35498</v>
      </c>
      <c r="C1107" s="1" t="s">
        <v>35499</v>
      </c>
      <c r="D1107" t="s">
        <v>6</v>
      </c>
    </row>
    <row r="1108" spans="1:4" x14ac:dyDescent="0.15">
      <c r="A1108" t="s">
        <v>35500</v>
      </c>
      <c r="B1108" s="1" t="s">
        <v>35501</v>
      </c>
      <c r="C1108" s="1" t="s">
        <v>35502</v>
      </c>
      <c r="D1108" t="s">
        <v>6</v>
      </c>
    </row>
    <row r="1109" spans="1:4" x14ac:dyDescent="0.15">
      <c r="A1109" t="s">
        <v>8842</v>
      </c>
      <c r="B1109" s="1" t="s">
        <v>35503</v>
      </c>
      <c r="C1109" s="1" t="s">
        <v>35504</v>
      </c>
      <c r="D1109" t="s">
        <v>6</v>
      </c>
    </row>
    <row r="1110" spans="1:4" x14ac:dyDescent="0.15">
      <c r="A1110" t="s">
        <v>1667</v>
      </c>
      <c r="B1110" s="1" t="s">
        <v>35505</v>
      </c>
      <c r="C1110" s="1" t="s">
        <v>35506</v>
      </c>
      <c r="D1110" t="s">
        <v>6</v>
      </c>
    </row>
    <row r="1111" spans="1:4" x14ac:dyDescent="0.15">
      <c r="A1111" t="s">
        <v>22321</v>
      </c>
      <c r="B1111" s="1" t="s">
        <v>35507</v>
      </c>
      <c r="C1111" s="1" t="s">
        <v>35508</v>
      </c>
      <c r="D1111" t="s">
        <v>6</v>
      </c>
    </row>
    <row r="1112" spans="1:4" x14ac:dyDescent="0.15">
      <c r="A1112" t="s">
        <v>1552</v>
      </c>
      <c r="B1112" s="1" t="s">
        <v>35509</v>
      </c>
      <c r="C1112" s="1" t="s">
        <v>35510</v>
      </c>
      <c r="D1112" t="s">
        <v>6</v>
      </c>
    </row>
    <row r="1113" spans="1:4" x14ac:dyDescent="0.15">
      <c r="A1113" t="s">
        <v>3833</v>
      </c>
      <c r="B1113" s="1" t="s">
        <v>35511</v>
      </c>
      <c r="C1113" s="1" t="s">
        <v>35512</v>
      </c>
      <c r="D1113" t="s">
        <v>6</v>
      </c>
    </row>
    <row r="1114" spans="1:4" x14ac:dyDescent="0.15">
      <c r="A1114" t="s">
        <v>15581</v>
      </c>
      <c r="B1114" s="1" t="s">
        <v>35513</v>
      </c>
      <c r="C1114" s="1" t="s">
        <v>35514</v>
      </c>
      <c r="D1114" t="s">
        <v>6</v>
      </c>
    </row>
    <row r="1115" spans="1:4" x14ac:dyDescent="0.15">
      <c r="A1115" t="s">
        <v>2429</v>
      </c>
      <c r="B1115" s="1" t="s">
        <v>35515</v>
      </c>
      <c r="C1115" s="1" t="s">
        <v>35516</v>
      </c>
      <c r="D1115" t="s">
        <v>6</v>
      </c>
    </row>
    <row r="1116" spans="1:4" x14ac:dyDescent="0.15">
      <c r="A1116" t="s">
        <v>3057</v>
      </c>
      <c r="B1116" s="1" t="s">
        <v>35517</v>
      </c>
      <c r="C1116" s="1" t="s">
        <v>35518</v>
      </c>
      <c r="D1116" t="s">
        <v>6</v>
      </c>
    </row>
    <row r="1117" spans="1:4" x14ac:dyDescent="0.15">
      <c r="A1117" t="s">
        <v>14071</v>
      </c>
      <c r="B1117" s="1" t="s">
        <v>35519</v>
      </c>
      <c r="C1117" s="1" t="s">
        <v>35520</v>
      </c>
      <c r="D1117" t="s">
        <v>6</v>
      </c>
    </row>
    <row r="1118" spans="1:4" x14ac:dyDescent="0.15">
      <c r="A1118" t="s">
        <v>35521</v>
      </c>
      <c r="B1118" s="1" t="s">
        <v>35522</v>
      </c>
      <c r="C1118" s="1" t="s">
        <v>35523</v>
      </c>
      <c r="D1118" t="s">
        <v>6</v>
      </c>
    </row>
    <row r="1119" spans="1:4" x14ac:dyDescent="0.15">
      <c r="A1119" t="s">
        <v>4455</v>
      </c>
      <c r="B1119" s="1" t="s">
        <v>35524</v>
      </c>
      <c r="C1119" s="1" t="s">
        <v>35525</v>
      </c>
      <c r="D1119" t="s">
        <v>6</v>
      </c>
    </row>
    <row r="1120" spans="1:4" x14ac:dyDescent="0.15">
      <c r="A1120" t="s">
        <v>26497</v>
      </c>
      <c r="B1120" s="1" t="s">
        <v>35526</v>
      </c>
      <c r="C1120" s="1" t="s">
        <v>35527</v>
      </c>
      <c r="D1120" t="s">
        <v>6</v>
      </c>
    </row>
    <row r="1121" spans="1:4" x14ac:dyDescent="0.15">
      <c r="A1121" t="s">
        <v>26841</v>
      </c>
      <c r="B1121" s="1" t="s">
        <v>35528</v>
      </c>
      <c r="C1121" s="1" t="s">
        <v>35529</v>
      </c>
      <c r="D1121" t="s">
        <v>6</v>
      </c>
    </row>
    <row r="1122" spans="1:4" x14ac:dyDescent="0.15">
      <c r="A1122" t="s">
        <v>12151</v>
      </c>
      <c r="B1122" s="1" t="s">
        <v>35530</v>
      </c>
      <c r="C1122" s="1" t="s">
        <v>35531</v>
      </c>
      <c r="D1122" t="s">
        <v>6</v>
      </c>
    </row>
    <row r="1123" spans="1:4" x14ac:dyDescent="0.15">
      <c r="A1123" t="s">
        <v>35532</v>
      </c>
      <c r="B1123" s="1" t="s">
        <v>35533</v>
      </c>
      <c r="C1123" s="1" t="s">
        <v>35534</v>
      </c>
      <c r="D1123" t="s">
        <v>6</v>
      </c>
    </row>
    <row r="1124" spans="1:4" x14ac:dyDescent="0.15">
      <c r="A1124" t="s">
        <v>2256</v>
      </c>
      <c r="B1124" s="1" t="s">
        <v>35535</v>
      </c>
      <c r="C1124" s="1" t="s">
        <v>35536</v>
      </c>
      <c r="D1124" t="s">
        <v>6</v>
      </c>
    </row>
    <row r="1125" spans="1:4" x14ac:dyDescent="0.15">
      <c r="A1125" t="s">
        <v>1516</v>
      </c>
      <c r="B1125" s="1" t="s">
        <v>35537</v>
      </c>
      <c r="C1125" s="1" t="s">
        <v>35538</v>
      </c>
      <c r="D1125" t="s">
        <v>6</v>
      </c>
    </row>
    <row r="1126" spans="1:4" x14ac:dyDescent="0.15">
      <c r="A1126" t="s">
        <v>8988</v>
      </c>
      <c r="B1126" s="1" t="s">
        <v>35539</v>
      </c>
      <c r="C1126" s="1" t="s">
        <v>35540</v>
      </c>
      <c r="D1126" t="s">
        <v>6</v>
      </c>
    </row>
    <row r="1127" spans="1:4" x14ac:dyDescent="0.15">
      <c r="A1127" t="s">
        <v>3245</v>
      </c>
      <c r="B1127" s="1" t="s">
        <v>35541</v>
      </c>
      <c r="C1127" s="1" t="s">
        <v>35542</v>
      </c>
      <c r="D1127" t="s">
        <v>6</v>
      </c>
    </row>
    <row r="1128" spans="1:4" x14ac:dyDescent="0.15">
      <c r="A1128" t="s">
        <v>35543</v>
      </c>
      <c r="B1128" s="1" t="s">
        <v>35544</v>
      </c>
      <c r="C1128" s="1" t="s">
        <v>35545</v>
      </c>
      <c r="D1128" t="s">
        <v>6</v>
      </c>
    </row>
    <row r="1129" spans="1:4" x14ac:dyDescent="0.15">
      <c r="A1129" t="s">
        <v>18147</v>
      </c>
      <c r="B1129" s="1" t="s">
        <v>35546</v>
      </c>
      <c r="C1129" s="1" t="s">
        <v>35547</v>
      </c>
      <c r="D1129" t="s">
        <v>6</v>
      </c>
    </row>
    <row r="1130" spans="1:4" x14ac:dyDescent="0.15">
      <c r="A1130" t="s">
        <v>31010</v>
      </c>
      <c r="B1130" s="1" t="s">
        <v>35548</v>
      </c>
      <c r="C1130" s="1" t="s">
        <v>35549</v>
      </c>
      <c r="D1130" t="s">
        <v>6</v>
      </c>
    </row>
    <row r="1131" spans="1:4" x14ac:dyDescent="0.15">
      <c r="A1131" t="s">
        <v>1379</v>
      </c>
      <c r="B1131" s="1" t="s">
        <v>35550</v>
      </c>
      <c r="C1131" s="1" t="s">
        <v>35551</v>
      </c>
      <c r="D1131" t="s">
        <v>6</v>
      </c>
    </row>
    <row r="1132" spans="1:4" x14ac:dyDescent="0.15">
      <c r="A1132" t="s">
        <v>35552</v>
      </c>
      <c r="B1132" s="1" t="s">
        <v>35553</v>
      </c>
      <c r="C1132" s="1" t="s">
        <v>35554</v>
      </c>
      <c r="D1132" t="s">
        <v>6</v>
      </c>
    </row>
    <row r="1133" spans="1:4" x14ac:dyDescent="0.15">
      <c r="A1133" t="s">
        <v>6697</v>
      </c>
      <c r="B1133" s="1" t="s">
        <v>35555</v>
      </c>
      <c r="C1133" s="1" t="s">
        <v>35556</v>
      </c>
      <c r="D1133" t="s">
        <v>6</v>
      </c>
    </row>
    <row r="1134" spans="1:4" x14ac:dyDescent="0.15">
      <c r="A1134" t="s">
        <v>23056</v>
      </c>
      <c r="B1134" s="1" t="s">
        <v>35557</v>
      </c>
      <c r="C1134" s="1" t="s">
        <v>35558</v>
      </c>
      <c r="D1134" t="s">
        <v>6</v>
      </c>
    </row>
    <row r="1135" spans="1:4" x14ac:dyDescent="0.15">
      <c r="A1135" t="s">
        <v>23662</v>
      </c>
      <c r="B1135" s="1" t="s">
        <v>35559</v>
      </c>
      <c r="C1135" s="1" t="s">
        <v>35560</v>
      </c>
      <c r="D1135" t="s">
        <v>6</v>
      </c>
    </row>
    <row r="1136" spans="1:4" x14ac:dyDescent="0.15">
      <c r="A1136" t="s">
        <v>35561</v>
      </c>
      <c r="B1136" s="1" t="s">
        <v>35562</v>
      </c>
      <c r="C1136" s="1" t="s">
        <v>35563</v>
      </c>
      <c r="D1136" t="s">
        <v>6</v>
      </c>
    </row>
    <row r="1137" spans="1:4" x14ac:dyDescent="0.15">
      <c r="A1137" t="s">
        <v>35564</v>
      </c>
      <c r="B1137" s="1" t="s">
        <v>35565</v>
      </c>
      <c r="C1137" s="1" t="s">
        <v>35566</v>
      </c>
      <c r="D1137" t="s">
        <v>6</v>
      </c>
    </row>
    <row r="1138" spans="1:4" x14ac:dyDescent="0.15">
      <c r="A1138" t="s">
        <v>9289</v>
      </c>
      <c r="B1138" s="1" t="s">
        <v>35567</v>
      </c>
      <c r="C1138" s="1" t="s">
        <v>35568</v>
      </c>
      <c r="D1138" t="s">
        <v>6</v>
      </c>
    </row>
    <row r="1139" spans="1:4" x14ac:dyDescent="0.15">
      <c r="A1139" t="s">
        <v>30333</v>
      </c>
      <c r="B1139" s="1" t="s">
        <v>35569</v>
      </c>
      <c r="C1139" s="1" t="s">
        <v>35570</v>
      </c>
      <c r="D1139" t="s">
        <v>6</v>
      </c>
    </row>
    <row r="1140" spans="1:4" x14ac:dyDescent="0.15">
      <c r="A1140" t="s">
        <v>35571</v>
      </c>
      <c r="B1140" s="1" t="s">
        <v>35572</v>
      </c>
      <c r="C1140" s="1" t="s">
        <v>35573</v>
      </c>
      <c r="D1140" t="s">
        <v>6</v>
      </c>
    </row>
    <row r="1141" spans="1:4" x14ac:dyDescent="0.15">
      <c r="A1141" t="s">
        <v>6265</v>
      </c>
      <c r="B1141" s="1" t="s">
        <v>35574</v>
      </c>
      <c r="C1141" s="1" t="s">
        <v>35575</v>
      </c>
      <c r="D1141" t="s">
        <v>6</v>
      </c>
    </row>
    <row r="1142" spans="1:4" x14ac:dyDescent="0.15">
      <c r="A1142" t="s">
        <v>35576</v>
      </c>
      <c r="B1142" s="1" t="s">
        <v>35577</v>
      </c>
      <c r="C1142" s="1" t="s">
        <v>35578</v>
      </c>
      <c r="D1142" t="s">
        <v>6</v>
      </c>
    </row>
    <row r="1143" spans="1:4" x14ac:dyDescent="0.15">
      <c r="A1143" t="s">
        <v>19</v>
      </c>
      <c r="B1143" s="1" t="s">
        <v>35579</v>
      </c>
      <c r="C1143" s="1" t="s">
        <v>35580</v>
      </c>
      <c r="D1143" t="s">
        <v>6</v>
      </c>
    </row>
    <row r="1144" spans="1:4" x14ac:dyDescent="0.15">
      <c r="A1144" t="s">
        <v>6429</v>
      </c>
      <c r="B1144" s="1" t="s">
        <v>35581</v>
      </c>
      <c r="C1144" s="1" t="s">
        <v>35582</v>
      </c>
      <c r="D1144" t="s">
        <v>6</v>
      </c>
    </row>
    <row r="1145" spans="1:4" x14ac:dyDescent="0.15">
      <c r="A1145" t="s">
        <v>35583</v>
      </c>
      <c r="B1145" s="1" t="s">
        <v>35584</v>
      </c>
      <c r="C1145" s="1" t="s">
        <v>35585</v>
      </c>
      <c r="D1145" t="s">
        <v>6</v>
      </c>
    </row>
    <row r="1146" spans="1:4" x14ac:dyDescent="0.15">
      <c r="A1146" t="s">
        <v>15317</v>
      </c>
      <c r="B1146" s="1" t="s">
        <v>35586</v>
      </c>
      <c r="C1146" s="1" t="s">
        <v>35587</v>
      </c>
      <c r="D1146" t="s">
        <v>6</v>
      </c>
    </row>
    <row r="1147" spans="1:4" x14ac:dyDescent="0.15">
      <c r="A1147" t="s">
        <v>7636</v>
      </c>
      <c r="B1147" s="1" t="s">
        <v>35588</v>
      </c>
      <c r="C1147" s="1" t="s">
        <v>35589</v>
      </c>
      <c r="D1147" t="s">
        <v>6</v>
      </c>
    </row>
    <row r="1148" spans="1:4" x14ac:dyDescent="0.15">
      <c r="A1148" t="s">
        <v>35590</v>
      </c>
      <c r="B1148" s="1" t="s">
        <v>35591</v>
      </c>
      <c r="C1148" s="1" t="s">
        <v>35592</v>
      </c>
      <c r="D1148" t="s">
        <v>6</v>
      </c>
    </row>
    <row r="1149" spans="1:4" x14ac:dyDescent="0.15">
      <c r="A1149" t="s">
        <v>35593</v>
      </c>
      <c r="B1149" s="1" t="s">
        <v>35594</v>
      </c>
      <c r="C1149" s="1" t="s">
        <v>35595</v>
      </c>
      <c r="D1149" t="s">
        <v>6</v>
      </c>
    </row>
    <row r="1150" spans="1:4" x14ac:dyDescent="0.15">
      <c r="A1150" t="s">
        <v>35596</v>
      </c>
      <c r="B1150" s="1" t="s">
        <v>35597</v>
      </c>
      <c r="C1150" s="1" t="s">
        <v>35598</v>
      </c>
      <c r="D1150" t="s">
        <v>6</v>
      </c>
    </row>
    <row r="1151" spans="1:4" x14ac:dyDescent="0.15">
      <c r="A1151" t="s">
        <v>10404</v>
      </c>
      <c r="B1151" s="1" t="s">
        <v>35599</v>
      </c>
      <c r="C1151" s="1" t="s">
        <v>35600</v>
      </c>
      <c r="D1151" t="s">
        <v>6</v>
      </c>
    </row>
    <row r="1152" spans="1:4" x14ac:dyDescent="0.15">
      <c r="A1152" t="s">
        <v>10272</v>
      </c>
      <c r="B1152" s="1" t="s">
        <v>35601</v>
      </c>
      <c r="C1152" s="1" t="s">
        <v>35602</v>
      </c>
      <c r="D1152" t="s">
        <v>6</v>
      </c>
    </row>
    <row r="1153" spans="1:4" x14ac:dyDescent="0.15">
      <c r="A1153" t="s">
        <v>17395</v>
      </c>
      <c r="B1153" s="1" t="s">
        <v>35603</v>
      </c>
      <c r="C1153" s="1" t="s">
        <v>35604</v>
      </c>
      <c r="D1153" t="s">
        <v>6</v>
      </c>
    </row>
    <row r="1154" spans="1:4" x14ac:dyDescent="0.15">
      <c r="A1154" t="s">
        <v>16402</v>
      </c>
      <c r="B1154" s="1" t="s">
        <v>35605</v>
      </c>
      <c r="C1154" s="1" t="s">
        <v>35606</v>
      </c>
      <c r="D1154" t="s">
        <v>6</v>
      </c>
    </row>
    <row r="1155" spans="1:4" x14ac:dyDescent="0.15">
      <c r="A1155" t="s">
        <v>7581</v>
      </c>
      <c r="B1155" s="1" t="s">
        <v>35607</v>
      </c>
      <c r="C1155" s="1" t="s">
        <v>35608</v>
      </c>
      <c r="D1155" t="s">
        <v>6</v>
      </c>
    </row>
    <row r="1156" spans="1:4" x14ac:dyDescent="0.15">
      <c r="A1156" t="s">
        <v>3661</v>
      </c>
      <c r="B1156" s="1" t="s">
        <v>35609</v>
      </c>
      <c r="C1156" s="1" t="s">
        <v>35610</v>
      </c>
      <c r="D1156" t="s">
        <v>6</v>
      </c>
    </row>
    <row r="1157" spans="1:4" x14ac:dyDescent="0.15">
      <c r="A1157" t="s">
        <v>35611</v>
      </c>
      <c r="B1157" s="1" t="s">
        <v>35612</v>
      </c>
      <c r="C1157" s="1" t="s">
        <v>35613</v>
      </c>
      <c r="D1157" t="s">
        <v>6</v>
      </c>
    </row>
    <row r="1158" spans="1:4" x14ac:dyDescent="0.15">
      <c r="A1158" t="s">
        <v>35614</v>
      </c>
      <c r="B1158" s="1" t="s">
        <v>35615</v>
      </c>
      <c r="C1158" s="1" t="s">
        <v>35616</v>
      </c>
      <c r="D1158" t="s">
        <v>6</v>
      </c>
    </row>
    <row r="1159" spans="1:4" x14ac:dyDescent="0.15">
      <c r="A1159" t="s">
        <v>917</v>
      </c>
      <c r="B1159" s="1" t="s">
        <v>35617</v>
      </c>
      <c r="C1159" s="1" t="s">
        <v>35618</v>
      </c>
      <c r="D1159" t="s">
        <v>6</v>
      </c>
    </row>
    <row r="1160" spans="1:4" x14ac:dyDescent="0.15">
      <c r="A1160" t="s">
        <v>27994</v>
      </c>
      <c r="B1160" s="1" t="s">
        <v>35619</v>
      </c>
      <c r="C1160" s="1" t="s">
        <v>35620</v>
      </c>
      <c r="D1160" t="s">
        <v>6</v>
      </c>
    </row>
    <row r="1161" spans="1:4" x14ac:dyDescent="0.15">
      <c r="A1161" t="s">
        <v>3845</v>
      </c>
      <c r="B1161" s="1" t="s">
        <v>35621</v>
      </c>
      <c r="C1161" s="1" t="s">
        <v>35622</v>
      </c>
      <c r="D1161" t="s">
        <v>6</v>
      </c>
    </row>
    <row r="1162" spans="1:4" x14ac:dyDescent="0.15">
      <c r="A1162" t="s">
        <v>35623</v>
      </c>
      <c r="B1162" s="1" t="s">
        <v>35624</v>
      </c>
      <c r="C1162" s="1" t="s">
        <v>35625</v>
      </c>
      <c r="D1162" t="s">
        <v>6</v>
      </c>
    </row>
    <row r="1163" spans="1:4" x14ac:dyDescent="0.15">
      <c r="A1163" t="s">
        <v>35626</v>
      </c>
      <c r="B1163" s="1" t="s">
        <v>35627</v>
      </c>
      <c r="C1163" s="1" t="s">
        <v>35628</v>
      </c>
      <c r="D1163" t="s">
        <v>6</v>
      </c>
    </row>
    <row r="1164" spans="1:4" x14ac:dyDescent="0.15">
      <c r="A1164" t="s">
        <v>12660</v>
      </c>
      <c r="B1164" s="1" t="s">
        <v>35629</v>
      </c>
      <c r="C1164" s="1" t="s">
        <v>35630</v>
      </c>
      <c r="D1164" t="s">
        <v>6</v>
      </c>
    </row>
    <row r="1165" spans="1:4" x14ac:dyDescent="0.15">
      <c r="A1165" t="s">
        <v>11247</v>
      </c>
      <c r="B1165" s="1" t="s">
        <v>35631</v>
      </c>
      <c r="C1165" s="1" t="s">
        <v>35632</v>
      </c>
      <c r="D1165" t="s">
        <v>6</v>
      </c>
    </row>
    <row r="1166" spans="1:4" x14ac:dyDescent="0.15">
      <c r="A1166" t="s">
        <v>15000</v>
      </c>
      <c r="B1166" s="1" t="s">
        <v>35633</v>
      </c>
      <c r="C1166" s="1" t="s">
        <v>35634</v>
      </c>
      <c r="D1166" t="s">
        <v>6</v>
      </c>
    </row>
    <row r="1167" spans="1:4" x14ac:dyDescent="0.15">
      <c r="A1167" t="s">
        <v>1229</v>
      </c>
      <c r="B1167" s="1" t="s">
        <v>35635</v>
      </c>
      <c r="C1167" s="1" t="s">
        <v>35636</v>
      </c>
      <c r="D1167" t="s">
        <v>6</v>
      </c>
    </row>
    <row r="1168" spans="1:4" x14ac:dyDescent="0.15">
      <c r="A1168" t="s">
        <v>20350</v>
      </c>
      <c r="B1168" s="1" t="s">
        <v>35637</v>
      </c>
      <c r="C1168" s="1" t="s">
        <v>35638</v>
      </c>
      <c r="D1168" t="s">
        <v>6</v>
      </c>
    </row>
    <row r="1169" spans="1:4" x14ac:dyDescent="0.15">
      <c r="A1169" t="s">
        <v>20286</v>
      </c>
      <c r="B1169" s="1" t="s">
        <v>35639</v>
      </c>
      <c r="C1169" s="1" t="s">
        <v>35640</v>
      </c>
      <c r="D1169" t="s">
        <v>6</v>
      </c>
    </row>
    <row r="1170" spans="1:4" x14ac:dyDescent="0.15">
      <c r="A1170" t="s">
        <v>13803</v>
      </c>
      <c r="B1170" s="1" t="s">
        <v>35641</v>
      </c>
      <c r="C1170" s="1" t="s">
        <v>35642</v>
      </c>
      <c r="D1170" t="s">
        <v>6</v>
      </c>
    </row>
    <row r="1171" spans="1:4" x14ac:dyDescent="0.15">
      <c r="A1171" t="s">
        <v>1412</v>
      </c>
      <c r="B1171" s="1" t="s">
        <v>35643</v>
      </c>
      <c r="C1171" s="1" t="s">
        <v>35644</v>
      </c>
      <c r="D1171" t="s">
        <v>6</v>
      </c>
    </row>
    <row r="1172" spans="1:4" x14ac:dyDescent="0.15">
      <c r="A1172" t="s">
        <v>12315</v>
      </c>
      <c r="B1172" s="1" t="s">
        <v>35645</v>
      </c>
      <c r="C1172" s="1" t="s">
        <v>35646</v>
      </c>
      <c r="D1172" t="s">
        <v>6</v>
      </c>
    </row>
    <row r="1173" spans="1:4" x14ac:dyDescent="0.15">
      <c r="A1173" t="s">
        <v>35647</v>
      </c>
      <c r="B1173" s="1" t="s">
        <v>35648</v>
      </c>
      <c r="C1173" s="1" t="s">
        <v>35649</v>
      </c>
      <c r="D1173" t="s">
        <v>6</v>
      </c>
    </row>
    <row r="1174" spans="1:4" x14ac:dyDescent="0.15">
      <c r="A1174" t="s">
        <v>35650</v>
      </c>
      <c r="B1174" s="1" t="s">
        <v>35651</v>
      </c>
      <c r="C1174" s="1" t="s">
        <v>35652</v>
      </c>
      <c r="D1174" t="s">
        <v>6</v>
      </c>
    </row>
    <row r="1175" spans="1:4" x14ac:dyDescent="0.15">
      <c r="A1175" t="s">
        <v>4386</v>
      </c>
      <c r="B1175" s="1" t="s">
        <v>35653</v>
      </c>
      <c r="C1175" s="1" t="s">
        <v>35654</v>
      </c>
      <c r="D1175" t="s">
        <v>6</v>
      </c>
    </row>
    <row r="1176" spans="1:4" x14ac:dyDescent="0.15">
      <c r="A1176" t="s">
        <v>2034</v>
      </c>
      <c r="B1176" s="1" t="s">
        <v>35655</v>
      </c>
      <c r="C1176" s="1" t="s">
        <v>35656</v>
      </c>
      <c r="D1176" t="s">
        <v>6</v>
      </c>
    </row>
    <row r="1177" spans="1:4" x14ac:dyDescent="0.15">
      <c r="A1177" t="s">
        <v>2079</v>
      </c>
      <c r="B1177" s="1" t="s">
        <v>35657</v>
      </c>
      <c r="C1177" s="1" t="s">
        <v>35658</v>
      </c>
      <c r="D1177" t="s">
        <v>6</v>
      </c>
    </row>
    <row r="1178" spans="1:4" x14ac:dyDescent="0.15">
      <c r="A1178" t="s">
        <v>16939</v>
      </c>
      <c r="B1178" s="1" t="s">
        <v>35659</v>
      </c>
      <c r="C1178" s="1" t="s">
        <v>35660</v>
      </c>
      <c r="D1178" t="s">
        <v>6</v>
      </c>
    </row>
    <row r="1179" spans="1:4" x14ac:dyDescent="0.15">
      <c r="A1179" t="s">
        <v>4496</v>
      </c>
      <c r="B1179" s="1" t="s">
        <v>35661</v>
      </c>
      <c r="C1179" s="1" t="s">
        <v>35662</v>
      </c>
      <c r="D1179" t="s">
        <v>6</v>
      </c>
    </row>
    <row r="1180" spans="1:4" x14ac:dyDescent="0.15">
      <c r="A1180" t="s">
        <v>1843</v>
      </c>
      <c r="B1180" s="1" t="s">
        <v>35663</v>
      </c>
      <c r="C1180" s="1" t="s">
        <v>35664</v>
      </c>
      <c r="D1180" t="s">
        <v>6</v>
      </c>
    </row>
    <row r="1181" spans="1:4" x14ac:dyDescent="0.15">
      <c r="A1181" t="s">
        <v>28105</v>
      </c>
      <c r="B1181" s="1" t="s">
        <v>35665</v>
      </c>
      <c r="C1181" s="1" t="s">
        <v>35666</v>
      </c>
      <c r="D1181" t="s">
        <v>6</v>
      </c>
    </row>
    <row r="1182" spans="1:4" x14ac:dyDescent="0.15">
      <c r="A1182" t="s">
        <v>35667</v>
      </c>
      <c r="B1182" s="1" t="s">
        <v>35668</v>
      </c>
      <c r="C1182" s="1" t="s">
        <v>35669</v>
      </c>
      <c r="D1182" t="s">
        <v>6</v>
      </c>
    </row>
    <row r="1183" spans="1:4" x14ac:dyDescent="0.15">
      <c r="A1183" t="s">
        <v>32039</v>
      </c>
      <c r="B1183" s="1" t="s">
        <v>35670</v>
      </c>
      <c r="C1183" s="1" t="s">
        <v>35671</v>
      </c>
      <c r="D1183" t="s">
        <v>6</v>
      </c>
    </row>
    <row r="1184" spans="1:4" x14ac:dyDescent="0.15">
      <c r="A1184" t="s">
        <v>3920</v>
      </c>
      <c r="B1184" s="1" t="s">
        <v>35672</v>
      </c>
      <c r="C1184" s="1" t="s">
        <v>35673</v>
      </c>
      <c r="D1184" t="s">
        <v>6</v>
      </c>
    </row>
    <row r="1185" spans="1:4" x14ac:dyDescent="0.15">
      <c r="A1185" t="s">
        <v>8104</v>
      </c>
      <c r="B1185" s="1" t="s">
        <v>35674</v>
      </c>
      <c r="C1185" s="1" t="s">
        <v>35675</v>
      </c>
      <c r="D1185" t="s">
        <v>6</v>
      </c>
    </row>
    <row r="1186" spans="1:4" x14ac:dyDescent="0.15">
      <c r="A1186" t="s">
        <v>16974</v>
      </c>
      <c r="B1186" s="1" t="s">
        <v>35676</v>
      </c>
      <c r="C1186" s="1" t="s">
        <v>35677</v>
      </c>
      <c r="D1186" t="s">
        <v>6</v>
      </c>
    </row>
    <row r="1187" spans="1:4" x14ac:dyDescent="0.15">
      <c r="A1187" t="s">
        <v>3884</v>
      </c>
      <c r="B1187" s="1" t="s">
        <v>35678</v>
      </c>
      <c r="C1187" s="1" t="s">
        <v>35679</v>
      </c>
      <c r="D1187" t="s">
        <v>6</v>
      </c>
    </row>
    <row r="1188" spans="1:4" x14ac:dyDescent="0.15">
      <c r="A1188" t="s">
        <v>35680</v>
      </c>
      <c r="B1188" s="1" t="s">
        <v>35681</v>
      </c>
      <c r="C1188" s="1" t="s">
        <v>35682</v>
      </c>
      <c r="D1188" t="s">
        <v>6</v>
      </c>
    </row>
    <row r="1189" spans="1:4" x14ac:dyDescent="0.15">
      <c r="A1189" t="s">
        <v>4857</v>
      </c>
      <c r="B1189" s="1" t="s">
        <v>35683</v>
      </c>
      <c r="C1189" s="1" t="s">
        <v>35684</v>
      </c>
      <c r="D1189" t="s">
        <v>6</v>
      </c>
    </row>
    <row r="1190" spans="1:4" x14ac:dyDescent="0.15">
      <c r="A1190" t="s">
        <v>16836</v>
      </c>
      <c r="B1190" s="1" t="s">
        <v>35685</v>
      </c>
      <c r="C1190" s="1" t="s">
        <v>35686</v>
      </c>
      <c r="D1190" t="s">
        <v>6</v>
      </c>
    </row>
    <row r="1191" spans="1:4" x14ac:dyDescent="0.15">
      <c r="A1191" t="s">
        <v>16509</v>
      </c>
      <c r="B1191" s="1" t="s">
        <v>35687</v>
      </c>
      <c r="C1191" s="1" t="s">
        <v>35688</v>
      </c>
      <c r="D1191" t="s">
        <v>6</v>
      </c>
    </row>
    <row r="1192" spans="1:4" x14ac:dyDescent="0.15">
      <c r="A1192" t="s">
        <v>18418</v>
      </c>
      <c r="B1192" s="1" t="s">
        <v>35689</v>
      </c>
      <c r="C1192" s="1" t="s">
        <v>35690</v>
      </c>
      <c r="D1192" t="s">
        <v>6</v>
      </c>
    </row>
    <row r="1193" spans="1:4" x14ac:dyDescent="0.15">
      <c r="A1193" t="s">
        <v>35691</v>
      </c>
      <c r="B1193" s="1" t="s">
        <v>35692</v>
      </c>
      <c r="C1193" s="1" t="s">
        <v>35693</v>
      </c>
      <c r="D1193" t="s">
        <v>6</v>
      </c>
    </row>
    <row r="1194" spans="1:4" x14ac:dyDescent="0.15">
      <c r="A1194" t="s">
        <v>23318</v>
      </c>
      <c r="B1194" s="1" t="s">
        <v>35694</v>
      </c>
      <c r="C1194" s="1" t="s">
        <v>35695</v>
      </c>
      <c r="D1194" t="s">
        <v>6</v>
      </c>
    </row>
    <row r="1195" spans="1:4" x14ac:dyDescent="0.15">
      <c r="A1195" t="s">
        <v>35696</v>
      </c>
      <c r="B1195" s="1" t="s">
        <v>35697</v>
      </c>
      <c r="C1195" s="1" t="s">
        <v>35698</v>
      </c>
      <c r="D1195" t="s">
        <v>6</v>
      </c>
    </row>
    <row r="1196" spans="1:4" x14ac:dyDescent="0.15">
      <c r="A1196" t="s">
        <v>9849</v>
      </c>
      <c r="B1196" s="1" t="s">
        <v>35699</v>
      </c>
      <c r="C1196" s="1" t="s">
        <v>35700</v>
      </c>
      <c r="D1196" t="s">
        <v>6</v>
      </c>
    </row>
    <row r="1197" spans="1:4" x14ac:dyDescent="0.15">
      <c r="A1197" t="s">
        <v>32502</v>
      </c>
      <c r="B1197" s="1" t="s">
        <v>35701</v>
      </c>
      <c r="C1197" s="1" t="s">
        <v>35702</v>
      </c>
      <c r="D1197" t="s">
        <v>6</v>
      </c>
    </row>
    <row r="1198" spans="1:4" x14ac:dyDescent="0.15">
      <c r="A1198" t="s">
        <v>35703</v>
      </c>
      <c r="B1198" s="1" t="s">
        <v>35704</v>
      </c>
      <c r="C1198" s="1" t="s">
        <v>35705</v>
      </c>
      <c r="D1198" t="s">
        <v>6</v>
      </c>
    </row>
    <row r="1199" spans="1:4" x14ac:dyDescent="0.15">
      <c r="A1199" t="s">
        <v>1907</v>
      </c>
      <c r="B1199" s="1" t="s">
        <v>35706</v>
      </c>
      <c r="C1199" s="1" t="s">
        <v>35707</v>
      </c>
      <c r="D1199" t="s">
        <v>6</v>
      </c>
    </row>
    <row r="1200" spans="1:4" x14ac:dyDescent="0.15">
      <c r="A1200" t="s">
        <v>9823</v>
      </c>
      <c r="B1200" s="1" t="s">
        <v>35708</v>
      </c>
      <c r="C1200" s="1" t="s">
        <v>35709</v>
      </c>
      <c r="D1200" t="s">
        <v>6</v>
      </c>
    </row>
    <row r="1201" spans="1:4" x14ac:dyDescent="0.15">
      <c r="A1201" t="s">
        <v>4669</v>
      </c>
      <c r="B1201" s="1" t="s">
        <v>35710</v>
      </c>
      <c r="C1201" s="1" t="s">
        <v>35711</v>
      </c>
      <c r="D1201" t="s">
        <v>6</v>
      </c>
    </row>
    <row r="1202" spans="1:4" x14ac:dyDescent="0.15">
      <c r="A1202" t="s">
        <v>15533</v>
      </c>
      <c r="B1202" s="1" t="s">
        <v>35712</v>
      </c>
      <c r="C1202" s="1" t="s">
        <v>35713</v>
      </c>
      <c r="D1202" t="s">
        <v>6</v>
      </c>
    </row>
    <row r="1203" spans="1:4" x14ac:dyDescent="0.15">
      <c r="A1203" t="s">
        <v>35714</v>
      </c>
      <c r="B1203" s="1" t="s">
        <v>35715</v>
      </c>
      <c r="C1203" s="1" t="s">
        <v>35716</v>
      </c>
      <c r="D1203" t="s">
        <v>6</v>
      </c>
    </row>
    <row r="1204" spans="1:4" x14ac:dyDescent="0.15">
      <c r="A1204" t="s">
        <v>29394</v>
      </c>
      <c r="B1204" s="1" t="s">
        <v>35717</v>
      </c>
      <c r="C1204" s="1" t="s">
        <v>35718</v>
      </c>
      <c r="D1204" t="s">
        <v>6</v>
      </c>
    </row>
    <row r="1205" spans="1:4" x14ac:dyDescent="0.15">
      <c r="A1205" t="s">
        <v>32603</v>
      </c>
      <c r="B1205" s="1" t="s">
        <v>35719</v>
      </c>
      <c r="C1205" s="1" t="s">
        <v>35720</v>
      </c>
      <c r="D1205" t="s">
        <v>6</v>
      </c>
    </row>
    <row r="1206" spans="1:4" x14ac:dyDescent="0.15">
      <c r="A1206" t="s">
        <v>9815</v>
      </c>
      <c r="B1206" s="1" t="s">
        <v>35721</v>
      </c>
      <c r="C1206" s="1" t="s">
        <v>35722</v>
      </c>
      <c r="D1206" t="s">
        <v>6</v>
      </c>
    </row>
    <row r="1207" spans="1:4" x14ac:dyDescent="0.15">
      <c r="A1207" t="s">
        <v>16525</v>
      </c>
      <c r="B1207" s="1" t="s">
        <v>35723</v>
      </c>
      <c r="C1207" s="1" t="s">
        <v>35724</v>
      </c>
      <c r="D1207" t="s">
        <v>6</v>
      </c>
    </row>
    <row r="1208" spans="1:4" x14ac:dyDescent="0.15">
      <c r="A1208" t="s">
        <v>25937</v>
      </c>
      <c r="B1208" s="1" t="s">
        <v>35725</v>
      </c>
      <c r="C1208" s="1" t="s">
        <v>35726</v>
      </c>
      <c r="D1208" t="s">
        <v>6</v>
      </c>
    </row>
    <row r="1209" spans="1:4" x14ac:dyDescent="0.15">
      <c r="A1209" t="s">
        <v>10630</v>
      </c>
      <c r="B1209" s="1" t="s">
        <v>35727</v>
      </c>
      <c r="C1209" s="1" t="s">
        <v>35728</v>
      </c>
      <c r="D1209" t="s">
        <v>6</v>
      </c>
    </row>
    <row r="1210" spans="1:4" x14ac:dyDescent="0.15">
      <c r="A1210" t="s">
        <v>10261</v>
      </c>
      <c r="B1210" s="1" t="s">
        <v>35729</v>
      </c>
      <c r="C1210" s="1" t="s">
        <v>35730</v>
      </c>
      <c r="D1210" t="s">
        <v>6</v>
      </c>
    </row>
    <row r="1211" spans="1:4" x14ac:dyDescent="0.15">
      <c r="A1211" t="s">
        <v>3218</v>
      </c>
      <c r="B1211" s="1" t="s">
        <v>35731</v>
      </c>
      <c r="C1211" s="1" t="s">
        <v>35732</v>
      </c>
      <c r="D1211" t="s">
        <v>6</v>
      </c>
    </row>
    <row r="1212" spans="1:4" x14ac:dyDescent="0.15">
      <c r="A1212" t="s">
        <v>27160</v>
      </c>
      <c r="B1212" s="1" t="s">
        <v>35733</v>
      </c>
      <c r="C1212" s="1" t="s">
        <v>35734</v>
      </c>
      <c r="D1212" t="s">
        <v>6</v>
      </c>
    </row>
    <row r="1213" spans="1:4" x14ac:dyDescent="0.15">
      <c r="A1213" t="s">
        <v>35735</v>
      </c>
      <c r="B1213" s="1" t="s">
        <v>35736</v>
      </c>
      <c r="C1213" s="1" t="s">
        <v>35737</v>
      </c>
      <c r="D1213" t="s">
        <v>6</v>
      </c>
    </row>
    <row r="1214" spans="1:4" x14ac:dyDescent="0.15">
      <c r="A1214" t="s">
        <v>17211</v>
      </c>
      <c r="B1214" s="1" t="s">
        <v>35738</v>
      </c>
      <c r="C1214" s="1" t="s">
        <v>35739</v>
      </c>
      <c r="D1214" t="s">
        <v>6</v>
      </c>
    </row>
    <row r="1215" spans="1:4" x14ac:dyDescent="0.15">
      <c r="A1215" t="s">
        <v>3290</v>
      </c>
      <c r="B1215" s="1" t="s">
        <v>35740</v>
      </c>
      <c r="C1215" s="1" t="s">
        <v>35741</v>
      </c>
      <c r="D1215" t="s">
        <v>6</v>
      </c>
    </row>
    <row r="1216" spans="1:4" x14ac:dyDescent="0.15">
      <c r="A1216" t="s">
        <v>15508</v>
      </c>
      <c r="B1216" s="1" t="s">
        <v>35742</v>
      </c>
      <c r="C1216" s="1" t="s">
        <v>35743</v>
      </c>
      <c r="D1216" t="s">
        <v>6</v>
      </c>
    </row>
    <row r="1217" spans="1:4" x14ac:dyDescent="0.15">
      <c r="A1217" t="s">
        <v>13162</v>
      </c>
      <c r="B1217" s="1" t="s">
        <v>35744</v>
      </c>
      <c r="C1217" s="1" t="s">
        <v>35745</v>
      </c>
      <c r="D1217" t="s">
        <v>6</v>
      </c>
    </row>
    <row r="1218" spans="1:4" x14ac:dyDescent="0.15">
      <c r="A1218" t="s">
        <v>30039</v>
      </c>
      <c r="B1218" s="1" t="s">
        <v>35746</v>
      </c>
      <c r="C1218" s="1" t="s">
        <v>35747</v>
      </c>
      <c r="D1218" t="s">
        <v>6</v>
      </c>
    </row>
    <row r="1219" spans="1:4" x14ac:dyDescent="0.15">
      <c r="A1219" t="s">
        <v>3935</v>
      </c>
      <c r="B1219" s="1" t="s">
        <v>35748</v>
      </c>
      <c r="C1219" s="1" t="s">
        <v>35749</v>
      </c>
      <c r="D1219" t="s">
        <v>6</v>
      </c>
    </row>
    <row r="1220" spans="1:4" x14ac:dyDescent="0.15">
      <c r="A1220" t="s">
        <v>35750</v>
      </c>
      <c r="B1220" s="1" t="s">
        <v>35751</v>
      </c>
      <c r="C1220" s="1" t="s">
        <v>35752</v>
      </c>
      <c r="D1220" t="s">
        <v>6</v>
      </c>
    </row>
    <row r="1221" spans="1:4" x14ac:dyDescent="0.15">
      <c r="A1221" t="s">
        <v>35753</v>
      </c>
      <c r="B1221" s="1" t="s">
        <v>35754</v>
      </c>
      <c r="C1221" s="1" t="s">
        <v>35755</v>
      </c>
      <c r="D1221" t="s">
        <v>6</v>
      </c>
    </row>
    <row r="1222" spans="1:4" x14ac:dyDescent="0.15">
      <c r="A1222" t="s">
        <v>17983</v>
      </c>
      <c r="B1222" s="1" t="s">
        <v>35756</v>
      </c>
      <c r="C1222" s="1" t="s">
        <v>35757</v>
      </c>
      <c r="D1222" t="s">
        <v>6</v>
      </c>
    </row>
    <row r="1223" spans="1:4" x14ac:dyDescent="0.15">
      <c r="A1223" t="s">
        <v>6390</v>
      </c>
      <c r="B1223" s="1" t="s">
        <v>35758</v>
      </c>
      <c r="C1223" s="1" t="s">
        <v>35759</v>
      </c>
      <c r="D1223" t="s">
        <v>6</v>
      </c>
    </row>
    <row r="1224" spans="1:4" x14ac:dyDescent="0.15">
      <c r="A1224" t="s">
        <v>15605</v>
      </c>
      <c r="B1224" s="1" t="s">
        <v>35760</v>
      </c>
      <c r="C1224" s="1" t="s">
        <v>35761</v>
      </c>
      <c r="D1224" t="s">
        <v>6</v>
      </c>
    </row>
    <row r="1225" spans="1:4" x14ac:dyDescent="0.15">
      <c r="A1225" t="s">
        <v>9000</v>
      </c>
      <c r="B1225" s="1" t="s">
        <v>35762</v>
      </c>
      <c r="C1225" s="1" t="s">
        <v>35763</v>
      </c>
      <c r="D1225" t="s">
        <v>6</v>
      </c>
    </row>
    <row r="1226" spans="1:4" x14ac:dyDescent="0.15">
      <c r="A1226" t="s">
        <v>31030</v>
      </c>
      <c r="B1226" s="1" t="s">
        <v>35764</v>
      </c>
      <c r="C1226" s="1" t="s">
        <v>35765</v>
      </c>
      <c r="D1226" t="s">
        <v>6</v>
      </c>
    </row>
    <row r="1227" spans="1:4" x14ac:dyDescent="0.15">
      <c r="A1227" t="s">
        <v>3989</v>
      </c>
      <c r="B1227" s="1" t="s">
        <v>35766</v>
      </c>
      <c r="C1227" s="1" t="s">
        <v>35767</v>
      </c>
      <c r="D1227" t="s">
        <v>6</v>
      </c>
    </row>
    <row r="1228" spans="1:4" x14ac:dyDescent="0.15">
      <c r="A1228" t="s">
        <v>35768</v>
      </c>
      <c r="B1228" s="1" t="s">
        <v>35769</v>
      </c>
      <c r="C1228" s="1" t="s">
        <v>35770</v>
      </c>
      <c r="D1228" t="s">
        <v>6</v>
      </c>
    </row>
    <row r="1229" spans="1:4" x14ac:dyDescent="0.15">
      <c r="A1229" t="s">
        <v>16947</v>
      </c>
      <c r="B1229" s="1" t="s">
        <v>35771</v>
      </c>
      <c r="C1229" s="1" t="s">
        <v>35772</v>
      </c>
      <c r="D1229" t="s">
        <v>6</v>
      </c>
    </row>
    <row r="1230" spans="1:4" x14ac:dyDescent="0.15">
      <c r="A1230" t="s">
        <v>24029</v>
      </c>
      <c r="B1230" s="1" t="s">
        <v>35773</v>
      </c>
      <c r="C1230" s="1" t="s">
        <v>35774</v>
      </c>
      <c r="D1230" t="s">
        <v>6</v>
      </c>
    </row>
    <row r="1231" spans="1:4" x14ac:dyDescent="0.15">
      <c r="A1231" t="s">
        <v>7218</v>
      </c>
      <c r="B1231" s="1" t="s">
        <v>35775</v>
      </c>
      <c r="C1231" s="1" t="s">
        <v>35776</v>
      </c>
      <c r="D1231" t="s">
        <v>6</v>
      </c>
    </row>
    <row r="1232" spans="1:4" x14ac:dyDescent="0.15">
      <c r="A1232" t="s">
        <v>5268</v>
      </c>
      <c r="B1232" s="1" t="s">
        <v>35777</v>
      </c>
      <c r="C1232" s="1" t="s">
        <v>35778</v>
      </c>
      <c r="D1232" t="s">
        <v>6</v>
      </c>
    </row>
    <row r="1233" spans="1:4" x14ac:dyDescent="0.15">
      <c r="A1233" t="s">
        <v>8632</v>
      </c>
      <c r="B1233" s="1" t="s">
        <v>35779</v>
      </c>
      <c r="C1233" s="1" t="s">
        <v>35780</v>
      </c>
      <c r="D1233" t="s">
        <v>6</v>
      </c>
    </row>
    <row r="1234" spans="1:4" x14ac:dyDescent="0.15">
      <c r="A1234" t="s">
        <v>23930</v>
      </c>
      <c r="B1234" s="1" t="s">
        <v>35781</v>
      </c>
      <c r="C1234" s="1" t="s">
        <v>35782</v>
      </c>
      <c r="D1234" t="s">
        <v>6</v>
      </c>
    </row>
    <row r="1235" spans="1:4" x14ac:dyDescent="0.15">
      <c r="A1235" t="s">
        <v>16698</v>
      </c>
      <c r="B1235" s="1" t="s">
        <v>35783</v>
      </c>
      <c r="C1235" s="1" t="s">
        <v>35784</v>
      </c>
      <c r="D1235" t="s">
        <v>6</v>
      </c>
    </row>
    <row r="1236" spans="1:4" x14ac:dyDescent="0.15">
      <c r="A1236" t="s">
        <v>35785</v>
      </c>
      <c r="B1236" s="1" t="s">
        <v>35786</v>
      </c>
      <c r="C1236" s="1" t="s">
        <v>35787</v>
      </c>
      <c r="D1236" t="s">
        <v>6</v>
      </c>
    </row>
    <row r="1237" spans="1:4" x14ac:dyDescent="0.15">
      <c r="A1237" t="s">
        <v>35788</v>
      </c>
      <c r="B1237" s="1" t="s">
        <v>35789</v>
      </c>
      <c r="C1237" s="1" t="s">
        <v>35790</v>
      </c>
      <c r="D1237" t="s">
        <v>6</v>
      </c>
    </row>
    <row r="1238" spans="1:4" x14ac:dyDescent="0.15">
      <c r="A1238" t="s">
        <v>3553</v>
      </c>
      <c r="B1238" s="1" t="s">
        <v>35791</v>
      </c>
      <c r="C1238" s="1" t="s">
        <v>35792</v>
      </c>
      <c r="D1238" t="s">
        <v>6</v>
      </c>
    </row>
    <row r="1239" spans="1:4" x14ac:dyDescent="0.15">
      <c r="A1239" t="s">
        <v>23821</v>
      </c>
      <c r="B1239" s="1" t="s">
        <v>35793</v>
      </c>
      <c r="C1239" s="1" t="s">
        <v>35794</v>
      </c>
      <c r="D1239" t="s">
        <v>6</v>
      </c>
    </row>
    <row r="1240" spans="1:4" x14ac:dyDescent="0.15">
      <c r="A1240" t="s">
        <v>13944</v>
      </c>
      <c r="B1240" s="1" t="s">
        <v>35795</v>
      </c>
      <c r="C1240" s="1" t="s">
        <v>35796</v>
      </c>
      <c r="D1240" t="s">
        <v>6</v>
      </c>
    </row>
    <row r="1241" spans="1:4" x14ac:dyDescent="0.15">
      <c r="A1241" t="s">
        <v>7293</v>
      </c>
      <c r="B1241" s="1" t="s">
        <v>35797</v>
      </c>
      <c r="C1241" s="1" t="s">
        <v>35798</v>
      </c>
      <c r="D1241" t="s">
        <v>6</v>
      </c>
    </row>
    <row r="1242" spans="1:4" x14ac:dyDescent="0.15">
      <c r="A1242" t="s">
        <v>35799</v>
      </c>
      <c r="B1242" s="1" t="s">
        <v>35800</v>
      </c>
      <c r="C1242" s="1" t="s">
        <v>35801</v>
      </c>
      <c r="D1242" t="s">
        <v>6</v>
      </c>
    </row>
    <row r="1243" spans="1:4" x14ac:dyDescent="0.15">
      <c r="A1243" t="s">
        <v>2615</v>
      </c>
      <c r="B1243" s="1" t="s">
        <v>35802</v>
      </c>
      <c r="C1243" s="1" t="s">
        <v>35803</v>
      </c>
      <c r="D1243" t="s">
        <v>6</v>
      </c>
    </row>
    <row r="1244" spans="1:4" x14ac:dyDescent="0.15">
      <c r="A1244" t="s">
        <v>35804</v>
      </c>
      <c r="B1244" s="1" t="s">
        <v>35805</v>
      </c>
      <c r="C1244" s="1" t="s">
        <v>35806</v>
      </c>
      <c r="D1244" t="s">
        <v>6</v>
      </c>
    </row>
    <row r="1245" spans="1:4" x14ac:dyDescent="0.15">
      <c r="A1245" t="s">
        <v>14961</v>
      </c>
      <c r="B1245" s="1" t="s">
        <v>35807</v>
      </c>
      <c r="C1245" s="1" t="s">
        <v>35808</v>
      </c>
      <c r="D1245" t="s">
        <v>6</v>
      </c>
    </row>
    <row r="1246" spans="1:4" x14ac:dyDescent="0.15">
      <c r="A1246" t="s">
        <v>7577</v>
      </c>
      <c r="B1246" s="1" t="s">
        <v>35809</v>
      </c>
      <c r="C1246" s="1" t="s">
        <v>35810</v>
      </c>
      <c r="D1246" t="s">
        <v>6</v>
      </c>
    </row>
    <row r="1247" spans="1:4" x14ac:dyDescent="0.15">
      <c r="A1247" t="s">
        <v>35811</v>
      </c>
      <c r="B1247" s="1" t="s">
        <v>35812</v>
      </c>
      <c r="C1247" s="1" t="s">
        <v>35813</v>
      </c>
      <c r="D1247" t="s">
        <v>6</v>
      </c>
    </row>
    <row r="1248" spans="1:4" x14ac:dyDescent="0.15">
      <c r="A1248" t="s">
        <v>8978</v>
      </c>
      <c r="B1248" s="1" t="s">
        <v>35814</v>
      </c>
      <c r="C1248" s="1" t="s">
        <v>35815</v>
      </c>
      <c r="D1248" t="s">
        <v>6</v>
      </c>
    </row>
    <row r="1249" spans="1:4" x14ac:dyDescent="0.15">
      <c r="A1249" t="s">
        <v>14180</v>
      </c>
      <c r="B1249" s="1" t="s">
        <v>35816</v>
      </c>
      <c r="C1249" s="1" t="s">
        <v>35817</v>
      </c>
      <c r="D1249" t="s">
        <v>6</v>
      </c>
    </row>
    <row r="1250" spans="1:4" x14ac:dyDescent="0.15">
      <c r="A1250" t="s">
        <v>515</v>
      </c>
      <c r="B1250" s="1" t="s">
        <v>35818</v>
      </c>
      <c r="C1250" s="1" t="s">
        <v>35819</v>
      </c>
      <c r="D1250" t="s">
        <v>6</v>
      </c>
    </row>
    <row r="1251" spans="1:4" x14ac:dyDescent="0.15">
      <c r="A1251" t="s">
        <v>35820</v>
      </c>
      <c r="B1251" s="1" t="s">
        <v>35821</v>
      </c>
      <c r="C1251" s="1" t="s">
        <v>35822</v>
      </c>
      <c r="D1251" t="s">
        <v>6</v>
      </c>
    </row>
    <row r="1252" spans="1:4" x14ac:dyDescent="0.15">
      <c r="A1252" t="s">
        <v>35823</v>
      </c>
      <c r="B1252" s="1" t="s">
        <v>35824</v>
      </c>
      <c r="C1252" s="1" t="s">
        <v>35825</v>
      </c>
      <c r="D1252" t="s">
        <v>6</v>
      </c>
    </row>
    <row r="1253" spans="1:4" x14ac:dyDescent="0.15">
      <c r="A1253" t="s">
        <v>11450</v>
      </c>
      <c r="B1253" s="1" t="s">
        <v>35826</v>
      </c>
      <c r="C1253" s="1" t="s">
        <v>35827</v>
      </c>
      <c r="D1253" t="s">
        <v>6</v>
      </c>
    </row>
    <row r="1254" spans="1:4" x14ac:dyDescent="0.15">
      <c r="A1254" t="s">
        <v>2492</v>
      </c>
      <c r="B1254" s="1" t="s">
        <v>35828</v>
      </c>
      <c r="C1254" s="1" t="s">
        <v>35829</v>
      </c>
      <c r="D1254" t="s">
        <v>6</v>
      </c>
    </row>
    <row r="1255" spans="1:4" x14ac:dyDescent="0.15">
      <c r="A1255" t="s">
        <v>35830</v>
      </c>
      <c r="B1255" s="1" t="s">
        <v>35831</v>
      </c>
      <c r="C1255" s="1" t="s">
        <v>35832</v>
      </c>
      <c r="D1255" t="s">
        <v>6</v>
      </c>
    </row>
    <row r="1256" spans="1:4" x14ac:dyDescent="0.15">
      <c r="A1256" t="s">
        <v>3224</v>
      </c>
      <c r="B1256" s="1" t="s">
        <v>35833</v>
      </c>
      <c r="C1256" s="1" t="s">
        <v>35834</v>
      </c>
      <c r="D1256" t="s">
        <v>6</v>
      </c>
    </row>
    <row r="1257" spans="1:4" x14ac:dyDescent="0.15">
      <c r="A1257" t="s">
        <v>3571</v>
      </c>
      <c r="B1257" s="1" t="s">
        <v>35835</v>
      </c>
      <c r="C1257" s="1" t="s">
        <v>35836</v>
      </c>
      <c r="D1257" t="s">
        <v>6</v>
      </c>
    </row>
    <row r="1258" spans="1:4" x14ac:dyDescent="0.15">
      <c r="A1258" t="s">
        <v>21708</v>
      </c>
      <c r="B1258" s="1" t="s">
        <v>35837</v>
      </c>
      <c r="C1258" s="1" t="s">
        <v>35838</v>
      </c>
      <c r="D1258" t="s">
        <v>6</v>
      </c>
    </row>
    <row r="1259" spans="1:4" x14ac:dyDescent="0.15">
      <c r="A1259" t="s">
        <v>10729</v>
      </c>
      <c r="B1259" s="1" t="s">
        <v>35839</v>
      </c>
      <c r="C1259" s="1" t="s">
        <v>35840</v>
      </c>
      <c r="D1259" t="s">
        <v>6</v>
      </c>
    </row>
    <row r="1260" spans="1:4" x14ac:dyDescent="0.15">
      <c r="A1260" t="s">
        <v>29454</v>
      </c>
      <c r="B1260" s="1" t="s">
        <v>35841</v>
      </c>
      <c r="C1260" s="1" t="s">
        <v>35842</v>
      </c>
      <c r="D1260" t="s">
        <v>6</v>
      </c>
    </row>
    <row r="1261" spans="1:4" x14ac:dyDescent="0.15">
      <c r="A1261" t="s">
        <v>35843</v>
      </c>
      <c r="B1261" s="1" t="s">
        <v>35844</v>
      </c>
      <c r="C1261" s="1" t="s">
        <v>35845</v>
      </c>
      <c r="D1261" t="s">
        <v>6</v>
      </c>
    </row>
    <row r="1262" spans="1:4" x14ac:dyDescent="0.15">
      <c r="A1262" t="s">
        <v>35846</v>
      </c>
      <c r="B1262" s="1" t="s">
        <v>35847</v>
      </c>
      <c r="C1262" s="1" t="s">
        <v>35848</v>
      </c>
      <c r="D1262" t="s">
        <v>6</v>
      </c>
    </row>
    <row r="1263" spans="1:4" x14ac:dyDescent="0.15">
      <c r="A1263" t="s">
        <v>26941</v>
      </c>
      <c r="B1263" s="1" t="s">
        <v>35849</v>
      </c>
      <c r="C1263" s="1" t="s">
        <v>35850</v>
      </c>
      <c r="D1263" t="s">
        <v>6</v>
      </c>
    </row>
    <row r="1264" spans="1:4" x14ac:dyDescent="0.15">
      <c r="A1264" t="s">
        <v>21170</v>
      </c>
      <c r="B1264" s="1" t="s">
        <v>35851</v>
      </c>
      <c r="C1264" s="1" t="s">
        <v>35852</v>
      </c>
      <c r="D1264" t="s">
        <v>6</v>
      </c>
    </row>
    <row r="1265" spans="1:4" x14ac:dyDescent="0.15">
      <c r="A1265" t="s">
        <v>2621</v>
      </c>
      <c r="B1265" s="1" t="s">
        <v>35853</v>
      </c>
      <c r="C1265" s="1" t="s">
        <v>35854</v>
      </c>
      <c r="D1265" t="s">
        <v>6</v>
      </c>
    </row>
    <row r="1266" spans="1:4" x14ac:dyDescent="0.15">
      <c r="A1266" t="s">
        <v>35855</v>
      </c>
      <c r="B1266" s="1" t="s">
        <v>35856</v>
      </c>
      <c r="C1266" s="1" t="s">
        <v>35857</v>
      </c>
      <c r="D1266" t="s">
        <v>6</v>
      </c>
    </row>
    <row r="1267" spans="1:4" x14ac:dyDescent="0.15">
      <c r="A1267" t="s">
        <v>9241</v>
      </c>
      <c r="B1267" s="1" t="s">
        <v>35858</v>
      </c>
      <c r="C1267" s="1" t="s">
        <v>35859</v>
      </c>
      <c r="D1267" t="s">
        <v>6</v>
      </c>
    </row>
    <row r="1268" spans="1:4" x14ac:dyDescent="0.15">
      <c r="A1268" t="s">
        <v>12768</v>
      </c>
      <c r="B1268" s="1" t="s">
        <v>35860</v>
      </c>
      <c r="C1268" s="1" t="s">
        <v>35861</v>
      </c>
      <c r="D1268" t="s">
        <v>6</v>
      </c>
    </row>
    <row r="1269" spans="1:4" x14ac:dyDescent="0.15">
      <c r="A1269" t="s">
        <v>1328</v>
      </c>
      <c r="B1269" s="1" t="s">
        <v>35862</v>
      </c>
      <c r="C1269" s="1" t="s">
        <v>35863</v>
      </c>
      <c r="D1269" t="s">
        <v>6</v>
      </c>
    </row>
    <row r="1270" spans="1:4" x14ac:dyDescent="0.15">
      <c r="A1270" t="s">
        <v>23236</v>
      </c>
      <c r="B1270" s="1" t="s">
        <v>35864</v>
      </c>
      <c r="C1270" s="1" t="s">
        <v>35865</v>
      </c>
      <c r="D1270" t="s">
        <v>6</v>
      </c>
    </row>
    <row r="1271" spans="1:4" x14ac:dyDescent="0.15">
      <c r="A1271" t="s">
        <v>8716</v>
      </c>
      <c r="B1271" s="1" t="s">
        <v>35866</v>
      </c>
      <c r="C1271" s="1" t="s">
        <v>35867</v>
      </c>
      <c r="D1271" t="s">
        <v>6</v>
      </c>
    </row>
    <row r="1272" spans="1:4" x14ac:dyDescent="0.15">
      <c r="A1272" t="s">
        <v>11482</v>
      </c>
      <c r="B1272" s="1" t="s">
        <v>35868</v>
      </c>
      <c r="C1272" s="1" t="s">
        <v>35869</v>
      </c>
      <c r="D1272" t="s">
        <v>6</v>
      </c>
    </row>
    <row r="1273" spans="1:4" x14ac:dyDescent="0.15">
      <c r="A1273" t="s">
        <v>35870</v>
      </c>
      <c r="B1273" s="1" t="s">
        <v>35871</v>
      </c>
      <c r="C1273" s="1" t="s">
        <v>35872</v>
      </c>
      <c r="D1273" t="s">
        <v>6</v>
      </c>
    </row>
    <row r="1274" spans="1:4" x14ac:dyDescent="0.15">
      <c r="A1274" t="s">
        <v>35873</v>
      </c>
      <c r="B1274" s="1" t="s">
        <v>35874</v>
      </c>
      <c r="C1274" s="1" t="s">
        <v>35875</v>
      </c>
      <c r="D1274" t="s">
        <v>6</v>
      </c>
    </row>
    <row r="1275" spans="1:4" x14ac:dyDescent="0.15">
      <c r="A1275" t="s">
        <v>11953</v>
      </c>
      <c r="B1275" s="1" t="s">
        <v>35876</v>
      </c>
      <c r="C1275" s="1" t="s">
        <v>35877</v>
      </c>
      <c r="D1275" t="s">
        <v>6</v>
      </c>
    </row>
    <row r="1276" spans="1:4" x14ac:dyDescent="0.15">
      <c r="A1276" t="s">
        <v>35878</v>
      </c>
      <c r="B1276" s="1" t="s">
        <v>35879</v>
      </c>
      <c r="C1276" s="1" t="s">
        <v>35880</v>
      </c>
      <c r="D1276" t="s">
        <v>6</v>
      </c>
    </row>
    <row r="1277" spans="1:4" x14ac:dyDescent="0.15">
      <c r="A1277" t="s">
        <v>35881</v>
      </c>
      <c r="B1277" s="1" t="s">
        <v>35882</v>
      </c>
      <c r="C1277" s="1" t="s">
        <v>35883</v>
      </c>
      <c r="D1277" t="s">
        <v>6</v>
      </c>
    </row>
    <row r="1278" spans="1:4" x14ac:dyDescent="0.15">
      <c r="A1278" t="s">
        <v>16738</v>
      </c>
      <c r="B1278" s="1" t="s">
        <v>35884</v>
      </c>
      <c r="C1278" s="1" t="s">
        <v>35885</v>
      </c>
      <c r="D1278" t="s">
        <v>6</v>
      </c>
    </row>
    <row r="1279" spans="1:4" x14ac:dyDescent="0.15">
      <c r="A1279" t="s">
        <v>12706</v>
      </c>
      <c r="B1279" s="1" t="s">
        <v>35886</v>
      </c>
      <c r="C1279" s="1" t="s">
        <v>35887</v>
      </c>
      <c r="D1279" t="s">
        <v>6</v>
      </c>
    </row>
    <row r="1280" spans="1:4" x14ac:dyDescent="0.15">
      <c r="A1280" t="s">
        <v>6420</v>
      </c>
      <c r="B1280" s="1" t="s">
        <v>35888</v>
      </c>
      <c r="C1280" s="1" t="s">
        <v>35889</v>
      </c>
      <c r="D1280" t="s">
        <v>6</v>
      </c>
    </row>
    <row r="1281" spans="1:4" x14ac:dyDescent="0.15">
      <c r="A1281" t="s">
        <v>23112</v>
      </c>
      <c r="B1281" s="1" t="s">
        <v>35890</v>
      </c>
      <c r="C1281" s="1" t="s">
        <v>35891</v>
      </c>
      <c r="D1281" t="s">
        <v>6</v>
      </c>
    </row>
    <row r="1282" spans="1:4" x14ac:dyDescent="0.15">
      <c r="A1282" t="s">
        <v>4147</v>
      </c>
      <c r="B1282" s="1" t="s">
        <v>35892</v>
      </c>
      <c r="C1282" s="1" t="s">
        <v>35893</v>
      </c>
      <c r="D1282" t="s">
        <v>6</v>
      </c>
    </row>
    <row r="1283" spans="1:4" x14ac:dyDescent="0.15">
      <c r="A1283" t="s">
        <v>35894</v>
      </c>
      <c r="B1283" s="1" t="s">
        <v>35895</v>
      </c>
      <c r="C1283" s="1" t="s">
        <v>35896</v>
      </c>
      <c r="D1283" t="s">
        <v>6</v>
      </c>
    </row>
    <row r="1284" spans="1:4" x14ac:dyDescent="0.15">
      <c r="A1284" t="s">
        <v>35897</v>
      </c>
      <c r="B1284" s="1" t="s">
        <v>35898</v>
      </c>
      <c r="C1284" s="1" t="s">
        <v>35899</v>
      </c>
      <c r="D1284" t="s">
        <v>6</v>
      </c>
    </row>
    <row r="1285" spans="1:4" x14ac:dyDescent="0.15">
      <c r="A1285" t="s">
        <v>6163</v>
      </c>
      <c r="B1285" s="1" t="s">
        <v>35900</v>
      </c>
      <c r="C1285" s="1" t="s">
        <v>35901</v>
      </c>
      <c r="D1285" t="s">
        <v>6</v>
      </c>
    </row>
    <row r="1286" spans="1:4" x14ac:dyDescent="0.15">
      <c r="A1286" t="s">
        <v>3577</v>
      </c>
      <c r="B1286" s="1" t="s">
        <v>35902</v>
      </c>
      <c r="C1286" s="1" t="s">
        <v>35903</v>
      </c>
      <c r="D1286" t="s">
        <v>6</v>
      </c>
    </row>
    <row r="1287" spans="1:4" x14ac:dyDescent="0.15">
      <c r="A1287" t="s">
        <v>2396</v>
      </c>
      <c r="B1287" s="1" t="s">
        <v>35904</v>
      </c>
      <c r="C1287" s="1" t="s">
        <v>35905</v>
      </c>
      <c r="D1287" t="s">
        <v>6</v>
      </c>
    </row>
    <row r="1288" spans="1:4" x14ac:dyDescent="0.15">
      <c r="A1288" t="s">
        <v>2387</v>
      </c>
      <c r="B1288" s="1" t="s">
        <v>35906</v>
      </c>
      <c r="C1288" s="1" t="s">
        <v>35907</v>
      </c>
      <c r="D1288" t="s">
        <v>6</v>
      </c>
    </row>
    <row r="1289" spans="1:4" x14ac:dyDescent="0.15">
      <c r="A1289" t="s">
        <v>23847</v>
      </c>
      <c r="B1289" s="1" t="s">
        <v>35908</v>
      </c>
      <c r="C1289" s="1" t="s">
        <v>35909</v>
      </c>
      <c r="D1289" t="s">
        <v>6</v>
      </c>
    </row>
    <row r="1290" spans="1:4" x14ac:dyDescent="0.15">
      <c r="A1290" t="s">
        <v>3872</v>
      </c>
      <c r="B1290" s="1" t="s">
        <v>35910</v>
      </c>
      <c r="C1290" s="1" t="s">
        <v>35911</v>
      </c>
      <c r="D1290" t="s">
        <v>6</v>
      </c>
    </row>
    <row r="1291" spans="1:4" x14ac:dyDescent="0.15">
      <c r="A1291" t="s">
        <v>5974</v>
      </c>
      <c r="B1291" s="1" t="s">
        <v>35912</v>
      </c>
      <c r="C1291" s="1" t="s">
        <v>35913</v>
      </c>
      <c r="D1291" t="s">
        <v>6</v>
      </c>
    </row>
    <row r="1292" spans="1:4" x14ac:dyDescent="0.15">
      <c r="A1292" t="s">
        <v>19843</v>
      </c>
      <c r="B1292" s="1" t="s">
        <v>35914</v>
      </c>
      <c r="C1292" s="1" t="s">
        <v>35915</v>
      </c>
      <c r="D1292" t="s">
        <v>6</v>
      </c>
    </row>
    <row r="1293" spans="1:4" x14ac:dyDescent="0.15">
      <c r="A1293" t="s">
        <v>35916</v>
      </c>
      <c r="B1293" s="1" t="s">
        <v>35917</v>
      </c>
      <c r="C1293" s="1" t="s">
        <v>35918</v>
      </c>
      <c r="D1293" t="s">
        <v>6</v>
      </c>
    </row>
    <row r="1294" spans="1:4" x14ac:dyDescent="0.15">
      <c r="A1294" t="s">
        <v>31078</v>
      </c>
      <c r="B1294" s="1" t="s">
        <v>35919</v>
      </c>
      <c r="C1294" s="1" t="s">
        <v>35920</v>
      </c>
      <c r="D1294" t="s">
        <v>6</v>
      </c>
    </row>
    <row r="1295" spans="1:4" x14ac:dyDescent="0.15">
      <c r="A1295" t="s">
        <v>4431</v>
      </c>
      <c r="B1295" s="1" t="s">
        <v>35921</v>
      </c>
      <c r="C1295" s="1" t="s">
        <v>35922</v>
      </c>
      <c r="D1295" t="s">
        <v>6</v>
      </c>
    </row>
    <row r="1296" spans="1:4" x14ac:dyDescent="0.15">
      <c r="A1296" t="s">
        <v>8371</v>
      </c>
      <c r="B1296" s="1" t="s">
        <v>35923</v>
      </c>
      <c r="C1296" s="1" t="s">
        <v>35924</v>
      </c>
      <c r="D1296" t="s">
        <v>6</v>
      </c>
    </row>
    <row r="1297" spans="1:4" x14ac:dyDescent="0.15">
      <c r="A1297" t="s">
        <v>710</v>
      </c>
      <c r="B1297" s="1" t="s">
        <v>35925</v>
      </c>
      <c r="C1297" s="1" t="s">
        <v>35926</v>
      </c>
      <c r="D1297" t="s">
        <v>6</v>
      </c>
    </row>
    <row r="1298" spans="1:4" x14ac:dyDescent="0.15">
      <c r="A1298" t="s">
        <v>11824</v>
      </c>
      <c r="B1298" s="1" t="s">
        <v>35927</v>
      </c>
      <c r="C1298" s="1" t="s">
        <v>35928</v>
      </c>
      <c r="D1298" t="s">
        <v>6</v>
      </c>
    </row>
    <row r="1299" spans="1:4" x14ac:dyDescent="0.15">
      <c r="A1299" t="s">
        <v>35929</v>
      </c>
      <c r="B1299" s="1" t="s">
        <v>35930</v>
      </c>
      <c r="C1299" s="1" t="s">
        <v>35931</v>
      </c>
      <c r="D1299" t="s">
        <v>6</v>
      </c>
    </row>
    <row r="1300" spans="1:4" x14ac:dyDescent="0.15">
      <c r="A1300" t="s">
        <v>489</v>
      </c>
      <c r="B1300" s="1" t="s">
        <v>35932</v>
      </c>
      <c r="C1300" s="1" t="s">
        <v>35933</v>
      </c>
      <c r="D1300" t="s">
        <v>6</v>
      </c>
    </row>
    <row r="1301" spans="1:4" x14ac:dyDescent="0.15">
      <c r="A1301" t="s">
        <v>6682</v>
      </c>
      <c r="B1301" s="1" t="s">
        <v>35934</v>
      </c>
      <c r="C1301" s="1" t="s">
        <v>35935</v>
      </c>
      <c r="D1301" t="s">
        <v>6</v>
      </c>
    </row>
    <row r="1302" spans="1:4" x14ac:dyDescent="0.15">
      <c r="A1302" t="s">
        <v>3806</v>
      </c>
      <c r="B1302" s="1" t="s">
        <v>35936</v>
      </c>
      <c r="C1302" s="1" t="s">
        <v>35937</v>
      </c>
      <c r="D1302" t="s">
        <v>6</v>
      </c>
    </row>
    <row r="1303" spans="1:4" x14ac:dyDescent="0.15">
      <c r="A1303" t="s">
        <v>16768</v>
      </c>
      <c r="B1303" s="1" t="s">
        <v>35938</v>
      </c>
      <c r="C1303" s="1" t="s">
        <v>35939</v>
      </c>
      <c r="D1303" t="s">
        <v>6</v>
      </c>
    </row>
    <row r="1304" spans="1:4" x14ac:dyDescent="0.15">
      <c r="A1304" t="s">
        <v>11849</v>
      </c>
      <c r="B1304" s="1" t="s">
        <v>35940</v>
      </c>
      <c r="C1304" s="1" t="s">
        <v>35941</v>
      </c>
      <c r="D1304" t="s">
        <v>6</v>
      </c>
    </row>
    <row r="1305" spans="1:4" x14ac:dyDescent="0.15">
      <c r="A1305" t="s">
        <v>35942</v>
      </c>
      <c r="B1305" s="1" t="s">
        <v>35943</v>
      </c>
      <c r="C1305" s="1" t="s">
        <v>35944</v>
      </c>
      <c r="D1305" t="s">
        <v>6</v>
      </c>
    </row>
    <row r="1306" spans="1:4" x14ac:dyDescent="0.15">
      <c r="A1306" t="s">
        <v>35945</v>
      </c>
      <c r="B1306" s="1" t="s">
        <v>35946</v>
      </c>
      <c r="C1306" s="1" t="s">
        <v>35947</v>
      </c>
      <c r="D1306" t="s">
        <v>6</v>
      </c>
    </row>
    <row r="1307" spans="1:4" x14ac:dyDescent="0.15">
      <c r="A1307" t="s">
        <v>21612</v>
      </c>
      <c r="B1307" s="1" t="s">
        <v>35948</v>
      </c>
      <c r="C1307" s="1" t="s">
        <v>35949</v>
      </c>
      <c r="D1307" t="s">
        <v>6</v>
      </c>
    </row>
    <row r="1308" spans="1:4" x14ac:dyDescent="0.15">
      <c r="A1308" t="s">
        <v>35950</v>
      </c>
      <c r="B1308" s="1" t="s">
        <v>35951</v>
      </c>
      <c r="C1308" s="1" t="s">
        <v>35952</v>
      </c>
      <c r="D1308" t="s">
        <v>6</v>
      </c>
    </row>
    <row r="1309" spans="1:4" x14ac:dyDescent="0.15">
      <c r="A1309" t="s">
        <v>9877</v>
      </c>
      <c r="B1309" s="1" t="s">
        <v>35953</v>
      </c>
      <c r="C1309" s="1" t="s">
        <v>35954</v>
      </c>
      <c r="D1309" t="s">
        <v>6</v>
      </c>
    </row>
    <row r="1310" spans="1:4" x14ac:dyDescent="0.15">
      <c r="A1310" t="s">
        <v>5086</v>
      </c>
      <c r="B1310" s="1" t="s">
        <v>35955</v>
      </c>
      <c r="C1310" s="1" t="s">
        <v>35956</v>
      </c>
      <c r="D1310" t="s">
        <v>6</v>
      </c>
    </row>
    <row r="1311" spans="1:4" x14ac:dyDescent="0.15">
      <c r="A1311" t="s">
        <v>17041</v>
      </c>
      <c r="B1311" s="1" t="s">
        <v>35957</v>
      </c>
      <c r="C1311" s="1" t="s">
        <v>35958</v>
      </c>
      <c r="D1311" t="s">
        <v>6</v>
      </c>
    </row>
    <row r="1312" spans="1:4" x14ac:dyDescent="0.15">
      <c r="A1312" t="s">
        <v>22654</v>
      </c>
      <c r="B1312" s="1" t="s">
        <v>35959</v>
      </c>
      <c r="C1312" s="1" t="s">
        <v>35960</v>
      </c>
      <c r="D1312" t="s">
        <v>6</v>
      </c>
    </row>
    <row r="1313" spans="1:4" x14ac:dyDescent="0.15">
      <c r="A1313" t="s">
        <v>31241</v>
      </c>
      <c r="B1313" s="1" t="s">
        <v>35961</v>
      </c>
      <c r="C1313" s="1" t="s">
        <v>35962</v>
      </c>
      <c r="D1313" t="s">
        <v>6</v>
      </c>
    </row>
    <row r="1314" spans="1:4" x14ac:dyDescent="0.15">
      <c r="A1314" t="s">
        <v>7972</v>
      </c>
      <c r="B1314" s="1" t="s">
        <v>35963</v>
      </c>
      <c r="C1314" s="1" t="s">
        <v>35964</v>
      </c>
      <c r="D1314" t="s">
        <v>6</v>
      </c>
    </row>
    <row r="1315" spans="1:4" x14ac:dyDescent="0.15">
      <c r="A1315" t="s">
        <v>20615</v>
      </c>
      <c r="B1315" s="1" t="s">
        <v>35965</v>
      </c>
      <c r="C1315" s="1" t="s">
        <v>35966</v>
      </c>
      <c r="D1315" t="s">
        <v>6</v>
      </c>
    </row>
    <row r="1316" spans="1:4" x14ac:dyDescent="0.15">
      <c r="A1316" t="s">
        <v>3006</v>
      </c>
      <c r="B1316" s="1" t="s">
        <v>35967</v>
      </c>
      <c r="C1316" s="1" t="s">
        <v>35968</v>
      </c>
      <c r="D1316" t="s">
        <v>6</v>
      </c>
    </row>
    <row r="1317" spans="1:4" x14ac:dyDescent="0.15">
      <c r="A1317" t="s">
        <v>29545</v>
      </c>
      <c r="B1317" s="1" t="s">
        <v>35969</v>
      </c>
      <c r="C1317" s="1" t="s">
        <v>35970</v>
      </c>
      <c r="D1317" t="s">
        <v>6</v>
      </c>
    </row>
    <row r="1318" spans="1:4" x14ac:dyDescent="0.15">
      <c r="A1318" t="s">
        <v>30166</v>
      </c>
      <c r="B1318" s="1" t="s">
        <v>35971</v>
      </c>
      <c r="C1318" s="1" t="s">
        <v>35972</v>
      </c>
      <c r="D1318" t="s">
        <v>6</v>
      </c>
    </row>
    <row r="1319" spans="1:4" x14ac:dyDescent="0.15">
      <c r="A1319" t="s">
        <v>35973</v>
      </c>
      <c r="B1319" s="1" t="s">
        <v>35974</v>
      </c>
      <c r="C1319" s="1" t="s">
        <v>35975</v>
      </c>
      <c r="D1319" t="s">
        <v>6</v>
      </c>
    </row>
    <row r="1320" spans="1:4" x14ac:dyDescent="0.15">
      <c r="A1320" t="s">
        <v>21577</v>
      </c>
      <c r="B1320" s="1" t="s">
        <v>35976</v>
      </c>
      <c r="C1320" s="1" t="s">
        <v>35977</v>
      </c>
      <c r="D1320" t="s">
        <v>6</v>
      </c>
    </row>
    <row r="1321" spans="1:4" x14ac:dyDescent="0.15">
      <c r="A1321" t="s">
        <v>283</v>
      </c>
      <c r="B1321" s="1" t="s">
        <v>35978</v>
      </c>
      <c r="C1321" s="1" t="s">
        <v>35979</v>
      </c>
      <c r="D1321" t="s">
        <v>6</v>
      </c>
    </row>
    <row r="1322" spans="1:4" x14ac:dyDescent="0.15">
      <c r="A1322" t="s">
        <v>35980</v>
      </c>
      <c r="B1322" s="1" t="s">
        <v>35981</v>
      </c>
      <c r="C1322" s="1" t="s">
        <v>35982</v>
      </c>
      <c r="D1322" t="s">
        <v>6</v>
      </c>
    </row>
    <row r="1323" spans="1:4" x14ac:dyDescent="0.15">
      <c r="A1323" t="s">
        <v>5361</v>
      </c>
      <c r="B1323" s="1" t="s">
        <v>35983</v>
      </c>
      <c r="C1323" s="1" t="s">
        <v>35984</v>
      </c>
      <c r="D1323" t="s">
        <v>6</v>
      </c>
    </row>
    <row r="1324" spans="1:4" x14ac:dyDescent="0.15">
      <c r="A1324" t="s">
        <v>20046</v>
      </c>
      <c r="B1324" s="1" t="s">
        <v>35985</v>
      </c>
      <c r="C1324" s="1" t="s">
        <v>35986</v>
      </c>
      <c r="D1324" t="s">
        <v>6</v>
      </c>
    </row>
    <row r="1325" spans="1:4" x14ac:dyDescent="0.15">
      <c r="A1325" t="s">
        <v>9552</v>
      </c>
      <c r="B1325" s="1" t="s">
        <v>35987</v>
      </c>
      <c r="C1325" s="1" t="s">
        <v>35988</v>
      </c>
      <c r="D1325" t="s">
        <v>6</v>
      </c>
    </row>
    <row r="1326" spans="1:4" x14ac:dyDescent="0.15">
      <c r="A1326" t="s">
        <v>8060</v>
      </c>
      <c r="B1326" s="1" t="s">
        <v>35989</v>
      </c>
      <c r="C1326" s="1" t="s">
        <v>35990</v>
      </c>
      <c r="D1326" t="s">
        <v>6</v>
      </c>
    </row>
    <row r="1327" spans="1:4" x14ac:dyDescent="0.15">
      <c r="A1327" t="s">
        <v>845</v>
      </c>
      <c r="B1327" s="1" t="s">
        <v>35991</v>
      </c>
      <c r="C1327" s="1" t="s">
        <v>35992</v>
      </c>
      <c r="D1327" t="s">
        <v>6</v>
      </c>
    </row>
    <row r="1328" spans="1:4" x14ac:dyDescent="0.15">
      <c r="A1328" t="s">
        <v>35993</v>
      </c>
      <c r="B1328" s="1" t="s">
        <v>35994</v>
      </c>
      <c r="C1328" s="1" t="s">
        <v>35995</v>
      </c>
      <c r="D1328" t="s">
        <v>6</v>
      </c>
    </row>
    <row r="1329" spans="1:4" x14ac:dyDescent="0.15">
      <c r="A1329" t="s">
        <v>35996</v>
      </c>
      <c r="B1329" s="1" t="s">
        <v>35997</v>
      </c>
      <c r="C1329" s="1" t="s">
        <v>35998</v>
      </c>
      <c r="D1329" t="s">
        <v>6</v>
      </c>
    </row>
    <row r="1330" spans="1:4" x14ac:dyDescent="0.15">
      <c r="A1330" t="s">
        <v>9167</v>
      </c>
      <c r="B1330" s="1" t="s">
        <v>35999</v>
      </c>
      <c r="C1330" s="1" t="s">
        <v>36000</v>
      </c>
      <c r="D1330" t="s">
        <v>6</v>
      </c>
    </row>
    <row r="1331" spans="1:4" x14ac:dyDescent="0.15">
      <c r="A1331" t="s">
        <v>31312</v>
      </c>
      <c r="B1331" s="1" t="s">
        <v>36001</v>
      </c>
      <c r="C1331" s="1" t="s">
        <v>36002</v>
      </c>
      <c r="D1331" t="s">
        <v>6</v>
      </c>
    </row>
    <row r="1332" spans="1:4" x14ac:dyDescent="0.15">
      <c r="A1332" t="s">
        <v>25642</v>
      </c>
      <c r="B1332" s="1" t="s">
        <v>36003</v>
      </c>
      <c r="C1332" s="1" t="s">
        <v>36004</v>
      </c>
      <c r="D1332" t="s">
        <v>6</v>
      </c>
    </row>
    <row r="1333" spans="1:4" x14ac:dyDescent="0.15">
      <c r="A1333" t="s">
        <v>1960</v>
      </c>
      <c r="B1333" s="1" t="s">
        <v>36005</v>
      </c>
      <c r="C1333" s="1" t="s">
        <v>36006</v>
      </c>
      <c r="D1333" t="s">
        <v>6</v>
      </c>
    </row>
    <row r="1334" spans="1:4" x14ac:dyDescent="0.15">
      <c r="A1334" t="s">
        <v>22868</v>
      </c>
      <c r="B1334" s="1" t="s">
        <v>36007</v>
      </c>
      <c r="C1334" s="1" t="s">
        <v>36008</v>
      </c>
      <c r="D1334" t="s">
        <v>6</v>
      </c>
    </row>
    <row r="1335" spans="1:4" x14ac:dyDescent="0.15">
      <c r="A1335" t="s">
        <v>21820</v>
      </c>
      <c r="B1335" s="1" t="s">
        <v>36009</v>
      </c>
      <c r="C1335" s="1" t="s">
        <v>36010</v>
      </c>
      <c r="D1335" t="s">
        <v>6</v>
      </c>
    </row>
    <row r="1336" spans="1:4" x14ac:dyDescent="0.15">
      <c r="A1336" t="s">
        <v>36011</v>
      </c>
      <c r="B1336" s="1" t="s">
        <v>36012</v>
      </c>
      <c r="C1336" s="1" t="s">
        <v>36013</v>
      </c>
      <c r="D1336" t="s">
        <v>6</v>
      </c>
    </row>
    <row r="1337" spans="1:4" x14ac:dyDescent="0.15">
      <c r="A1337" t="s">
        <v>2247</v>
      </c>
      <c r="B1337" s="1" t="s">
        <v>36014</v>
      </c>
      <c r="C1337" s="1" t="s">
        <v>36015</v>
      </c>
      <c r="D1337" t="s">
        <v>6</v>
      </c>
    </row>
    <row r="1338" spans="1:4" x14ac:dyDescent="0.15">
      <c r="A1338" t="s">
        <v>36016</v>
      </c>
      <c r="B1338" s="1" t="s">
        <v>36017</v>
      </c>
      <c r="C1338" s="1" t="s">
        <v>36018</v>
      </c>
      <c r="D1338" t="s">
        <v>6</v>
      </c>
    </row>
    <row r="1339" spans="1:4" x14ac:dyDescent="0.15">
      <c r="A1339" t="s">
        <v>4531</v>
      </c>
      <c r="B1339" s="1" t="s">
        <v>36019</v>
      </c>
      <c r="C1339" s="1" t="s">
        <v>36020</v>
      </c>
      <c r="D1339" t="s">
        <v>6</v>
      </c>
    </row>
    <row r="1340" spans="1:4" x14ac:dyDescent="0.15">
      <c r="A1340" t="s">
        <v>36021</v>
      </c>
      <c r="B1340" s="1" t="s">
        <v>36022</v>
      </c>
      <c r="C1340" s="1" t="s">
        <v>36023</v>
      </c>
      <c r="D1340" t="s">
        <v>6</v>
      </c>
    </row>
    <row r="1341" spans="1:4" x14ac:dyDescent="0.15">
      <c r="A1341" t="s">
        <v>6688</v>
      </c>
      <c r="B1341" s="1" t="s">
        <v>36024</v>
      </c>
      <c r="C1341" s="1" t="s">
        <v>36025</v>
      </c>
      <c r="D1341" t="s">
        <v>6</v>
      </c>
    </row>
    <row r="1342" spans="1:4" x14ac:dyDescent="0.15">
      <c r="A1342" t="s">
        <v>6566</v>
      </c>
      <c r="B1342" s="1" t="s">
        <v>36026</v>
      </c>
      <c r="C1342" s="1" t="s">
        <v>36027</v>
      </c>
      <c r="D1342" t="s">
        <v>6</v>
      </c>
    </row>
    <row r="1343" spans="1:4" x14ac:dyDescent="0.15">
      <c r="A1343" t="s">
        <v>36028</v>
      </c>
      <c r="B1343" s="1" t="s">
        <v>36029</v>
      </c>
      <c r="C1343" s="1" t="s">
        <v>36030</v>
      </c>
      <c r="D1343" t="s">
        <v>6</v>
      </c>
    </row>
    <row r="1344" spans="1:4" x14ac:dyDescent="0.15">
      <c r="A1344" t="s">
        <v>4585</v>
      </c>
      <c r="B1344" s="1" t="s">
        <v>36031</v>
      </c>
      <c r="C1344" s="1" t="s">
        <v>36032</v>
      </c>
      <c r="D1344" t="s">
        <v>6</v>
      </c>
    </row>
    <row r="1345" spans="1:4" x14ac:dyDescent="0.15">
      <c r="A1345" t="s">
        <v>4543</v>
      </c>
      <c r="B1345" s="1" t="s">
        <v>36033</v>
      </c>
      <c r="C1345" s="1" t="s">
        <v>36034</v>
      </c>
      <c r="D1345" t="s">
        <v>6</v>
      </c>
    </row>
    <row r="1346" spans="1:4" x14ac:dyDescent="0.15">
      <c r="A1346" t="s">
        <v>9532</v>
      </c>
      <c r="B1346" s="1" t="s">
        <v>36035</v>
      </c>
      <c r="C1346" s="1" t="s">
        <v>36036</v>
      </c>
      <c r="D1346" t="s">
        <v>6</v>
      </c>
    </row>
    <row r="1347" spans="1:4" x14ac:dyDescent="0.15">
      <c r="A1347" t="s">
        <v>36037</v>
      </c>
      <c r="B1347" s="1" t="s">
        <v>36038</v>
      </c>
      <c r="C1347" s="1" t="s">
        <v>36039</v>
      </c>
      <c r="D1347" t="s">
        <v>6</v>
      </c>
    </row>
    <row r="1348" spans="1:4" x14ac:dyDescent="0.15">
      <c r="A1348" t="s">
        <v>36040</v>
      </c>
      <c r="B1348" s="1" t="s">
        <v>36041</v>
      </c>
      <c r="C1348" s="1" t="s">
        <v>36042</v>
      </c>
      <c r="D1348" t="s">
        <v>6</v>
      </c>
    </row>
    <row r="1349" spans="1:4" x14ac:dyDescent="0.15">
      <c r="A1349" t="s">
        <v>32521</v>
      </c>
      <c r="B1349" s="1" t="s">
        <v>36043</v>
      </c>
      <c r="C1349" s="1" t="s">
        <v>36044</v>
      </c>
      <c r="D1349" t="s">
        <v>6</v>
      </c>
    </row>
    <row r="1350" spans="1:4" x14ac:dyDescent="0.15">
      <c r="A1350" t="s">
        <v>9402</v>
      </c>
      <c r="B1350" s="1" t="s">
        <v>36045</v>
      </c>
      <c r="C1350" s="1" t="s">
        <v>36046</v>
      </c>
      <c r="D1350" t="s">
        <v>6</v>
      </c>
    </row>
    <row r="1351" spans="1:4" x14ac:dyDescent="0.15">
      <c r="A1351" t="s">
        <v>11677</v>
      </c>
      <c r="B1351" s="1" t="s">
        <v>36047</v>
      </c>
      <c r="C1351" s="1" t="s">
        <v>36048</v>
      </c>
      <c r="D1351" t="s">
        <v>6</v>
      </c>
    </row>
    <row r="1352" spans="1:4" x14ac:dyDescent="0.15">
      <c r="A1352" t="s">
        <v>30573</v>
      </c>
      <c r="B1352" s="1" t="s">
        <v>36049</v>
      </c>
      <c r="C1352" s="1" t="s">
        <v>36050</v>
      </c>
      <c r="D1352" t="s">
        <v>6</v>
      </c>
    </row>
    <row r="1353" spans="1:4" x14ac:dyDescent="0.15">
      <c r="A1353" t="s">
        <v>4962</v>
      </c>
      <c r="B1353" s="1" t="s">
        <v>36051</v>
      </c>
      <c r="C1353" s="1" t="s">
        <v>36052</v>
      </c>
      <c r="D1353" t="s">
        <v>6</v>
      </c>
    </row>
    <row r="1354" spans="1:4" x14ac:dyDescent="0.15">
      <c r="A1354" t="s">
        <v>8866</v>
      </c>
      <c r="B1354" s="1" t="s">
        <v>36053</v>
      </c>
      <c r="C1354" s="1" t="s">
        <v>36054</v>
      </c>
      <c r="D1354" t="s">
        <v>6</v>
      </c>
    </row>
    <row r="1355" spans="1:4" x14ac:dyDescent="0.15">
      <c r="A1355" t="s">
        <v>10489</v>
      </c>
      <c r="B1355" s="1" t="s">
        <v>36055</v>
      </c>
      <c r="C1355" s="1" t="s">
        <v>36056</v>
      </c>
      <c r="D1355" t="s">
        <v>6</v>
      </c>
    </row>
    <row r="1356" spans="1:4" x14ac:dyDescent="0.15">
      <c r="A1356" t="s">
        <v>36057</v>
      </c>
      <c r="B1356" s="1" t="s">
        <v>36058</v>
      </c>
      <c r="C1356" s="1" t="s">
        <v>36059</v>
      </c>
      <c r="D1356" t="s">
        <v>6</v>
      </c>
    </row>
    <row r="1357" spans="1:4" x14ac:dyDescent="0.15">
      <c r="A1357" t="s">
        <v>12110</v>
      </c>
      <c r="B1357" s="1" t="s">
        <v>36060</v>
      </c>
      <c r="C1357" s="1" t="s">
        <v>36061</v>
      </c>
      <c r="D1357" t="s">
        <v>6</v>
      </c>
    </row>
    <row r="1358" spans="1:4" x14ac:dyDescent="0.15">
      <c r="A1358" t="s">
        <v>36062</v>
      </c>
      <c r="B1358" s="1" t="s">
        <v>36063</v>
      </c>
      <c r="C1358" s="1" t="s">
        <v>36064</v>
      </c>
      <c r="D1358" t="s">
        <v>6</v>
      </c>
    </row>
    <row r="1359" spans="1:4" x14ac:dyDescent="0.15">
      <c r="A1359" t="s">
        <v>30367</v>
      </c>
      <c r="B1359" s="1" t="s">
        <v>36065</v>
      </c>
      <c r="C1359" s="1" t="s">
        <v>36066</v>
      </c>
      <c r="D1359" t="s">
        <v>6</v>
      </c>
    </row>
    <row r="1360" spans="1:4" x14ac:dyDescent="0.15">
      <c r="A1360" t="s">
        <v>29883</v>
      </c>
      <c r="B1360" s="1" t="s">
        <v>36067</v>
      </c>
      <c r="C1360" s="1" t="s">
        <v>36068</v>
      </c>
      <c r="D1360" t="s">
        <v>6</v>
      </c>
    </row>
    <row r="1361" spans="1:4" x14ac:dyDescent="0.15">
      <c r="A1361" t="s">
        <v>36069</v>
      </c>
      <c r="B1361" s="1" t="s">
        <v>36070</v>
      </c>
      <c r="C1361" s="1" t="s">
        <v>36071</v>
      </c>
      <c r="D1361" t="s">
        <v>6</v>
      </c>
    </row>
    <row r="1362" spans="1:4" x14ac:dyDescent="0.15">
      <c r="A1362" t="s">
        <v>13518</v>
      </c>
      <c r="B1362" s="1" t="s">
        <v>36072</v>
      </c>
      <c r="C1362" s="1" t="s">
        <v>36073</v>
      </c>
      <c r="D1362" t="s">
        <v>6</v>
      </c>
    </row>
    <row r="1363" spans="1:4" x14ac:dyDescent="0.15">
      <c r="A1363" t="s">
        <v>3749</v>
      </c>
      <c r="B1363" s="1" t="s">
        <v>36074</v>
      </c>
      <c r="C1363" s="1" t="s">
        <v>36075</v>
      </c>
      <c r="D1363" t="s">
        <v>6</v>
      </c>
    </row>
    <row r="1364" spans="1:4" x14ac:dyDescent="0.15">
      <c r="A1364" t="s">
        <v>36076</v>
      </c>
      <c r="B1364" s="1" t="s">
        <v>36077</v>
      </c>
      <c r="C1364" s="1" t="s">
        <v>36078</v>
      </c>
      <c r="D1364" t="s">
        <v>6</v>
      </c>
    </row>
    <row r="1365" spans="1:4" x14ac:dyDescent="0.15">
      <c r="A1365" t="s">
        <v>31390</v>
      </c>
      <c r="B1365" s="1" t="s">
        <v>36079</v>
      </c>
      <c r="C1365" s="1" t="s">
        <v>36080</v>
      </c>
      <c r="D1365" t="s">
        <v>6</v>
      </c>
    </row>
    <row r="1366" spans="1:4" x14ac:dyDescent="0.15">
      <c r="A1366" t="s">
        <v>13934</v>
      </c>
      <c r="B1366" s="1" t="s">
        <v>36081</v>
      </c>
      <c r="C1366" s="1" t="s">
        <v>36082</v>
      </c>
      <c r="D1366" t="s">
        <v>6</v>
      </c>
    </row>
    <row r="1367" spans="1:4" x14ac:dyDescent="0.15">
      <c r="A1367" t="s">
        <v>4213</v>
      </c>
      <c r="B1367" s="1" t="s">
        <v>36083</v>
      </c>
      <c r="C1367" s="1" t="s">
        <v>36084</v>
      </c>
      <c r="D1367" t="s">
        <v>6</v>
      </c>
    </row>
    <row r="1368" spans="1:4" x14ac:dyDescent="0.15">
      <c r="A1368" t="s">
        <v>36085</v>
      </c>
      <c r="B1368" s="1" t="s">
        <v>36086</v>
      </c>
      <c r="C1368" s="1" t="s">
        <v>36087</v>
      </c>
      <c r="D1368" t="s">
        <v>6</v>
      </c>
    </row>
    <row r="1369" spans="1:4" x14ac:dyDescent="0.15">
      <c r="A1369" t="s">
        <v>26385</v>
      </c>
      <c r="B1369" s="1" t="s">
        <v>36088</v>
      </c>
      <c r="C1369" s="1" t="s">
        <v>36089</v>
      </c>
      <c r="D1369" t="s">
        <v>6</v>
      </c>
    </row>
    <row r="1370" spans="1:4" x14ac:dyDescent="0.15">
      <c r="A1370" t="s">
        <v>7686</v>
      </c>
      <c r="B1370" s="1" t="s">
        <v>36090</v>
      </c>
      <c r="C1370" s="1" t="s">
        <v>36091</v>
      </c>
      <c r="D1370" t="s">
        <v>6</v>
      </c>
    </row>
    <row r="1371" spans="1:4" x14ac:dyDescent="0.15">
      <c r="A1371" t="s">
        <v>5639</v>
      </c>
      <c r="B1371" s="1" t="s">
        <v>36092</v>
      </c>
      <c r="C1371" s="1" t="s">
        <v>36093</v>
      </c>
      <c r="D1371" t="s">
        <v>6</v>
      </c>
    </row>
    <row r="1372" spans="1:4" x14ac:dyDescent="0.15">
      <c r="A1372" t="s">
        <v>36094</v>
      </c>
      <c r="B1372" s="1" t="s">
        <v>36095</v>
      </c>
      <c r="C1372" s="1" t="s">
        <v>36096</v>
      </c>
      <c r="D1372" t="s">
        <v>6</v>
      </c>
    </row>
    <row r="1373" spans="1:4" x14ac:dyDescent="0.15">
      <c r="A1373" t="s">
        <v>6997</v>
      </c>
      <c r="B1373" s="1" t="s">
        <v>36097</v>
      </c>
      <c r="C1373" s="1" t="s">
        <v>36098</v>
      </c>
      <c r="D1373" t="s">
        <v>6</v>
      </c>
    </row>
    <row r="1374" spans="1:4" x14ac:dyDescent="0.15">
      <c r="A1374" t="s">
        <v>36099</v>
      </c>
      <c r="B1374" s="1" t="s">
        <v>36100</v>
      </c>
      <c r="C1374" s="1" t="s">
        <v>36101</v>
      </c>
      <c r="D1374" t="s">
        <v>6</v>
      </c>
    </row>
    <row r="1375" spans="1:4" x14ac:dyDescent="0.15">
      <c r="A1375" t="s">
        <v>23943</v>
      </c>
      <c r="B1375" s="1" t="s">
        <v>36102</v>
      </c>
      <c r="C1375" s="1" t="s">
        <v>36103</v>
      </c>
      <c r="D1375" t="s">
        <v>6</v>
      </c>
    </row>
    <row r="1376" spans="1:4" x14ac:dyDescent="0.15">
      <c r="A1376" t="s">
        <v>9960</v>
      </c>
      <c r="B1376" s="1" t="s">
        <v>36104</v>
      </c>
      <c r="C1376" s="1" t="s">
        <v>36105</v>
      </c>
      <c r="D1376" t="s">
        <v>6</v>
      </c>
    </row>
    <row r="1377" spans="1:4" x14ac:dyDescent="0.15">
      <c r="A1377" t="s">
        <v>36106</v>
      </c>
      <c r="B1377" s="1" t="s">
        <v>36107</v>
      </c>
      <c r="C1377" s="1" t="s">
        <v>36108</v>
      </c>
      <c r="D1377" t="s">
        <v>6</v>
      </c>
    </row>
    <row r="1378" spans="1:4" x14ac:dyDescent="0.15">
      <c r="A1378" t="s">
        <v>3926</v>
      </c>
      <c r="B1378" s="1" t="s">
        <v>36109</v>
      </c>
      <c r="C1378" s="1" t="s">
        <v>36110</v>
      </c>
      <c r="D1378" t="s">
        <v>6</v>
      </c>
    </row>
    <row r="1379" spans="1:4" x14ac:dyDescent="0.15">
      <c r="A1379" t="s">
        <v>9514</v>
      </c>
      <c r="B1379" s="1" t="s">
        <v>36111</v>
      </c>
      <c r="C1379" s="1" t="s">
        <v>36112</v>
      </c>
      <c r="D1379" t="s">
        <v>6</v>
      </c>
    </row>
    <row r="1380" spans="1:4" x14ac:dyDescent="0.15">
      <c r="A1380" t="s">
        <v>22054</v>
      </c>
      <c r="B1380" s="1" t="s">
        <v>36113</v>
      </c>
      <c r="C1380" s="1" t="s">
        <v>36114</v>
      </c>
      <c r="D1380" t="s">
        <v>6</v>
      </c>
    </row>
    <row r="1381" spans="1:4" x14ac:dyDescent="0.15">
      <c r="A1381" t="s">
        <v>4156</v>
      </c>
      <c r="B1381" s="1" t="s">
        <v>36115</v>
      </c>
      <c r="C1381" s="1" t="s">
        <v>36116</v>
      </c>
      <c r="D1381" t="s">
        <v>6</v>
      </c>
    </row>
    <row r="1382" spans="1:4" x14ac:dyDescent="0.15">
      <c r="A1382" t="s">
        <v>13555</v>
      </c>
      <c r="B1382" s="1" t="s">
        <v>36117</v>
      </c>
      <c r="C1382" s="1" t="s">
        <v>36118</v>
      </c>
      <c r="D1382" t="s">
        <v>6</v>
      </c>
    </row>
    <row r="1383" spans="1:4" x14ac:dyDescent="0.15">
      <c r="A1383" t="s">
        <v>13006</v>
      </c>
      <c r="B1383" s="1" t="s">
        <v>36119</v>
      </c>
      <c r="C1383" s="1" t="s">
        <v>36120</v>
      </c>
      <c r="D1383" t="s">
        <v>6</v>
      </c>
    </row>
    <row r="1384" spans="1:4" x14ac:dyDescent="0.15">
      <c r="A1384" t="s">
        <v>36121</v>
      </c>
      <c r="B1384" s="1" t="s">
        <v>36122</v>
      </c>
      <c r="C1384" s="1" t="s">
        <v>36123</v>
      </c>
      <c r="D1384" t="s">
        <v>6</v>
      </c>
    </row>
    <row r="1385" spans="1:4" x14ac:dyDescent="0.15">
      <c r="A1385" t="s">
        <v>10340</v>
      </c>
      <c r="B1385" s="1" t="s">
        <v>36124</v>
      </c>
      <c r="C1385" s="1" t="s">
        <v>36125</v>
      </c>
      <c r="D1385" t="s">
        <v>6</v>
      </c>
    </row>
    <row r="1386" spans="1:4" x14ac:dyDescent="0.15">
      <c r="A1386" t="s">
        <v>14781</v>
      </c>
      <c r="B1386" s="1" t="s">
        <v>36126</v>
      </c>
      <c r="C1386" s="1" t="s">
        <v>36127</v>
      </c>
      <c r="D1386" t="s">
        <v>6</v>
      </c>
    </row>
    <row r="1387" spans="1:4" x14ac:dyDescent="0.15">
      <c r="A1387" t="s">
        <v>36128</v>
      </c>
      <c r="B1387" s="1" t="s">
        <v>36129</v>
      </c>
      <c r="C1387" s="1" t="s">
        <v>36130</v>
      </c>
      <c r="D1387" t="s">
        <v>6</v>
      </c>
    </row>
    <row r="1388" spans="1:4" x14ac:dyDescent="0.15">
      <c r="A1388" t="s">
        <v>36131</v>
      </c>
      <c r="B1388" s="1" t="s">
        <v>36132</v>
      </c>
      <c r="C1388" s="1" t="s">
        <v>36133</v>
      </c>
      <c r="D1388" t="s">
        <v>6</v>
      </c>
    </row>
    <row r="1389" spans="1:4" x14ac:dyDescent="0.15">
      <c r="A1389" t="s">
        <v>36134</v>
      </c>
      <c r="B1389" s="1" t="s">
        <v>36135</v>
      </c>
      <c r="C1389" s="1" t="s">
        <v>36136</v>
      </c>
      <c r="D1389" t="s">
        <v>6</v>
      </c>
    </row>
    <row r="1390" spans="1:4" x14ac:dyDescent="0.15">
      <c r="A1390" t="s">
        <v>7916</v>
      </c>
      <c r="B1390" s="1" t="s">
        <v>36137</v>
      </c>
      <c r="C1390" s="1" t="s">
        <v>36138</v>
      </c>
      <c r="D1390" t="s">
        <v>6</v>
      </c>
    </row>
    <row r="1391" spans="1:4" x14ac:dyDescent="0.15">
      <c r="A1391" t="s">
        <v>14957</v>
      </c>
      <c r="B1391" s="1" t="s">
        <v>36139</v>
      </c>
      <c r="C1391" s="1" t="s">
        <v>36140</v>
      </c>
      <c r="D1391" t="s">
        <v>6</v>
      </c>
    </row>
    <row r="1392" spans="1:4" x14ac:dyDescent="0.15">
      <c r="A1392" t="s">
        <v>36141</v>
      </c>
      <c r="B1392" s="1" t="s">
        <v>36142</v>
      </c>
      <c r="C1392" s="1" t="s">
        <v>36143</v>
      </c>
      <c r="D1392" t="s">
        <v>6</v>
      </c>
    </row>
    <row r="1393" spans="1:4" x14ac:dyDescent="0.15">
      <c r="A1393" t="s">
        <v>36144</v>
      </c>
      <c r="B1393" s="1" t="s">
        <v>36145</v>
      </c>
      <c r="C1393" s="1" t="s">
        <v>36146</v>
      </c>
      <c r="D1393" t="s">
        <v>6</v>
      </c>
    </row>
    <row r="1394" spans="1:4" x14ac:dyDescent="0.15">
      <c r="A1394" t="s">
        <v>16929</v>
      </c>
      <c r="B1394" s="1" t="s">
        <v>36147</v>
      </c>
      <c r="C1394" s="1" t="s">
        <v>36148</v>
      </c>
      <c r="D1394" t="s">
        <v>6</v>
      </c>
    </row>
    <row r="1395" spans="1:4" x14ac:dyDescent="0.15">
      <c r="A1395" t="s">
        <v>8518</v>
      </c>
      <c r="B1395" s="1" t="s">
        <v>36149</v>
      </c>
      <c r="C1395" s="1" t="s">
        <v>36150</v>
      </c>
      <c r="D1395" t="s">
        <v>6</v>
      </c>
    </row>
    <row r="1396" spans="1:4" x14ac:dyDescent="0.15">
      <c r="A1396" t="s">
        <v>30865</v>
      </c>
      <c r="B1396" s="1" t="s">
        <v>36151</v>
      </c>
      <c r="C1396" s="1" t="s">
        <v>36152</v>
      </c>
      <c r="D1396" t="s">
        <v>6</v>
      </c>
    </row>
    <row r="1397" spans="1:4" x14ac:dyDescent="0.15">
      <c r="A1397" t="s">
        <v>36153</v>
      </c>
      <c r="B1397" s="1" t="s">
        <v>36154</v>
      </c>
      <c r="C1397" s="1" t="s">
        <v>36155</v>
      </c>
      <c r="D1397" t="s">
        <v>6</v>
      </c>
    </row>
    <row r="1398" spans="1:4" x14ac:dyDescent="0.15">
      <c r="A1398" t="s">
        <v>17146</v>
      </c>
      <c r="B1398" s="1" t="s">
        <v>36156</v>
      </c>
      <c r="C1398" s="1" t="s">
        <v>36157</v>
      </c>
      <c r="D1398" t="s">
        <v>6</v>
      </c>
    </row>
    <row r="1399" spans="1:4" x14ac:dyDescent="0.15">
      <c r="A1399" t="s">
        <v>36158</v>
      </c>
      <c r="B1399" s="1" t="s">
        <v>36159</v>
      </c>
      <c r="C1399" s="1" t="s">
        <v>36160</v>
      </c>
      <c r="D1399" t="s">
        <v>6</v>
      </c>
    </row>
    <row r="1400" spans="1:4" x14ac:dyDescent="0.15">
      <c r="A1400" t="s">
        <v>4660</v>
      </c>
      <c r="B1400" s="1" t="s">
        <v>36161</v>
      </c>
      <c r="C1400" s="1" t="s">
        <v>36162</v>
      </c>
      <c r="D1400" t="s">
        <v>6</v>
      </c>
    </row>
    <row r="1401" spans="1:4" x14ac:dyDescent="0.15">
      <c r="A1401" t="s">
        <v>36163</v>
      </c>
      <c r="B1401" s="1" t="s">
        <v>36164</v>
      </c>
      <c r="C1401" s="1" t="s">
        <v>36165</v>
      </c>
      <c r="D1401" t="s">
        <v>6</v>
      </c>
    </row>
    <row r="1402" spans="1:4" x14ac:dyDescent="0.15">
      <c r="A1402" t="s">
        <v>15148</v>
      </c>
      <c r="B1402" s="1" t="s">
        <v>36166</v>
      </c>
      <c r="C1402" s="1" t="s">
        <v>36167</v>
      </c>
      <c r="D1402" t="s">
        <v>6</v>
      </c>
    </row>
    <row r="1403" spans="1:4" x14ac:dyDescent="0.15">
      <c r="A1403" t="s">
        <v>4558</v>
      </c>
      <c r="B1403" s="1" t="s">
        <v>36168</v>
      </c>
      <c r="C1403" s="1" t="s">
        <v>36169</v>
      </c>
      <c r="D1403" t="s">
        <v>6</v>
      </c>
    </row>
    <row r="1404" spans="1:4" x14ac:dyDescent="0.15">
      <c r="A1404" t="s">
        <v>8578</v>
      </c>
      <c r="B1404" s="1" t="s">
        <v>36170</v>
      </c>
      <c r="C1404" s="1" t="s">
        <v>36171</v>
      </c>
      <c r="D1404" t="s">
        <v>6</v>
      </c>
    </row>
    <row r="1405" spans="1:4" x14ac:dyDescent="0.15">
      <c r="A1405" t="s">
        <v>8900</v>
      </c>
      <c r="B1405" s="1" t="s">
        <v>36172</v>
      </c>
      <c r="C1405" s="1" t="s">
        <v>36173</v>
      </c>
      <c r="D1405" t="s">
        <v>6</v>
      </c>
    </row>
    <row r="1406" spans="1:4" x14ac:dyDescent="0.15">
      <c r="A1406" t="s">
        <v>29525</v>
      </c>
      <c r="B1406" s="1" t="s">
        <v>36174</v>
      </c>
      <c r="C1406" s="1" t="s">
        <v>36175</v>
      </c>
      <c r="D1406" t="s">
        <v>6</v>
      </c>
    </row>
    <row r="1407" spans="1:4" x14ac:dyDescent="0.15">
      <c r="A1407" t="s">
        <v>2795</v>
      </c>
      <c r="B1407" s="1" t="s">
        <v>36176</v>
      </c>
      <c r="C1407" s="1" t="s">
        <v>36177</v>
      </c>
      <c r="D1407" t="s">
        <v>6</v>
      </c>
    </row>
    <row r="1408" spans="1:4" x14ac:dyDescent="0.15">
      <c r="A1408" t="s">
        <v>8050</v>
      </c>
      <c r="B1408" s="1" t="s">
        <v>36178</v>
      </c>
      <c r="C1408" s="1" t="s">
        <v>36179</v>
      </c>
      <c r="D1408" t="s">
        <v>6</v>
      </c>
    </row>
    <row r="1409" spans="1:4" x14ac:dyDescent="0.15">
      <c r="A1409" t="s">
        <v>31298</v>
      </c>
      <c r="B1409" s="1" t="s">
        <v>36180</v>
      </c>
      <c r="C1409" s="1" t="s">
        <v>36181</v>
      </c>
      <c r="D1409" t="s">
        <v>6</v>
      </c>
    </row>
    <row r="1410" spans="1:4" x14ac:dyDescent="0.15">
      <c r="A1410" t="s">
        <v>16418</v>
      </c>
      <c r="B1410" s="1" t="s">
        <v>36182</v>
      </c>
      <c r="C1410" s="1" t="s">
        <v>36183</v>
      </c>
      <c r="D1410" t="s">
        <v>6</v>
      </c>
    </row>
    <row r="1411" spans="1:4" x14ac:dyDescent="0.15">
      <c r="A1411" t="s">
        <v>36184</v>
      </c>
      <c r="B1411" s="1" t="s">
        <v>36185</v>
      </c>
      <c r="C1411" s="1" t="s">
        <v>36186</v>
      </c>
      <c r="D1411" t="s">
        <v>6</v>
      </c>
    </row>
    <row r="1412" spans="1:4" x14ac:dyDescent="0.15">
      <c r="A1412" t="s">
        <v>36187</v>
      </c>
      <c r="B1412" s="1" t="s">
        <v>36188</v>
      </c>
      <c r="C1412" s="1" t="s">
        <v>36189</v>
      </c>
      <c r="D1412" t="s">
        <v>6</v>
      </c>
    </row>
    <row r="1413" spans="1:4" x14ac:dyDescent="0.15">
      <c r="A1413" t="s">
        <v>4138</v>
      </c>
      <c r="B1413" s="1" t="s">
        <v>36190</v>
      </c>
      <c r="C1413" s="1" t="s">
        <v>36191</v>
      </c>
      <c r="D1413" t="s">
        <v>6</v>
      </c>
    </row>
    <row r="1414" spans="1:4" x14ac:dyDescent="0.15">
      <c r="A1414" t="s">
        <v>4881</v>
      </c>
      <c r="B1414" s="1" t="s">
        <v>36192</v>
      </c>
      <c r="C1414" s="1" t="s">
        <v>36193</v>
      </c>
      <c r="D1414" t="s">
        <v>6</v>
      </c>
    </row>
    <row r="1415" spans="1:4" x14ac:dyDescent="0.15">
      <c r="A1415" t="s">
        <v>3595</v>
      </c>
      <c r="B1415" s="1" t="s">
        <v>36194</v>
      </c>
      <c r="C1415" s="1" t="s">
        <v>36195</v>
      </c>
      <c r="D1415" t="s">
        <v>6</v>
      </c>
    </row>
    <row r="1416" spans="1:4" x14ac:dyDescent="0.15">
      <c r="A1416" t="s">
        <v>11936</v>
      </c>
      <c r="B1416" s="1" t="s">
        <v>36196</v>
      </c>
      <c r="C1416" s="1" t="s">
        <v>36197</v>
      </c>
      <c r="D1416" t="s">
        <v>6</v>
      </c>
    </row>
    <row r="1417" spans="1:4" x14ac:dyDescent="0.15">
      <c r="A1417" t="s">
        <v>7269</v>
      </c>
      <c r="B1417" s="1" t="s">
        <v>36198</v>
      </c>
      <c r="C1417" s="1" t="s">
        <v>36199</v>
      </c>
      <c r="D1417" t="s">
        <v>6</v>
      </c>
    </row>
    <row r="1418" spans="1:4" x14ac:dyDescent="0.15">
      <c r="A1418" t="s">
        <v>36200</v>
      </c>
      <c r="B1418" s="1" t="s">
        <v>36201</v>
      </c>
      <c r="C1418" s="1" t="s">
        <v>36202</v>
      </c>
      <c r="D1418" t="s">
        <v>6</v>
      </c>
    </row>
    <row r="1419" spans="1:4" x14ac:dyDescent="0.15">
      <c r="A1419" t="s">
        <v>36203</v>
      </c>
      <c r="B1419" s="1" t="s">
        <v>36204</v>
      </c>
      <c r="C1419" s="1" t="s">
        <v>36205</v>
      </c>
      <c r="D1419" t="s">
        <v>6</v>
      </c>
    </row>
    <row r="1420" spans="1:4" x14ac:dyDescent="0.15">
      <c r="A1420" t="s">
        <v>31449</v>
      </c>
      <c r="B1420" s="1" t="s">
        <v>36206</v>
      </c>
      <c r="C1420" s="1" t="s">
        <v>36207</v>
      </c>
      <c r="D1420" t="s">
        <v>6</v>
      </c>
    </row>
    <row r="1421" spans="1:4" x14ac:dyDescent="0.15">
      <c r="A1421" t="s">
        <v>17285</v>
      </c>
      <c r="B1421" s="1" t="s">
        <v>36208</v>
      </c>
      <c r="C1421" s="1" t="s">
        <v>36209</v>
      </c>
      <c r="D1421" t="s">
        <v>6</v>
      </c>
    </row>
    <row r="1422" spans="1:4" x14ac:dyDescent="0.15">
      <c r="A1422" t="s">
        <v>2967</v>
      </c>
      <c r="B1422" s="1" t="s">
        <v>36210</v>
      </c>
      <c r="C1422" s="1" t="s">
        <v>36211</v>
      </c>
      <c r="D1422" t="s">
        <v>6</v>
      </c>
    </row>
    <row r="1423" spans="1:4" x14ac:dyDescent="0.15">
      <c r="A1423" t="s">
        <v>6495</v>
      </c>
      <c r="B1423" s="1" t="s">
        <v>36212</v>
      </c>
      <c r="C1423" s="1" t="s">
        <v>36213</v>
      </c>
      <c r="D1423" t="s">
        <v>6</v>
      </c>
    </row>
    <row r="1424" spans="1:4" x14ac:dyDescent="0.15">
      <c r="A1424" t="s">
        <v>3673</v>
      </c>
      <c r="B1424" s="1" t="s">
        <v>36214</v>
      </c>
      <c r="C1424" s="1" t="s">
        <v>36215</v>
      </c>
      <c r="D1424" t="s">
        <v>6</v>
      </c>
    </row>
    <row r="1425" spans="1:4" x14ac:dyDescent="0.15">
      <c r="A1425" t="s">
        <v>6330</v>
      </c>
      <c r="B1425" s="1" t="s">
        <v>36216</v>
      </c>
      <c r="C1425" s="1" t="s">
        <v>36217</v>
      </c>
      <c r="D1425" t="s">
        <v>6</v>
      </c>
    </row>
    <row r="1426" spans="1:4" x14ac:dyDescent="0.15">
      <c r="A1426" t="s">
        <v>30676</v>
      </c>
      <c r="B1426" s="1" t="s">
        <v>36218</v>
      </c>
      <c r="C1426" s="1" t="s">
        <v>36219</v>
      </c>
      <c r="D1426" t="s">
        <v>6</v>
      </c>
    </row>
    <row r="1427" spans="1:4" x14ac:dyDescent="0.15">
      <c r="A1427" t="s">
        <v>36220</v>
      </c>
      <c r="B1427" s="1" t="s">
        <v>36221</v>
      </c>
      <c r="C1427" s="1" t="s">
        <v>36222</v>
      </c>
      <c r="D1427" t="s">
        <v>6</v>
      </c>
    </row>
    <row r="1428" spans="1:4" x14ac:dyDescent="0.15">
      <c r="A1428" t="s">
        <v>3758</v>
      </c>
      <c r="B1428" s="1" t="s">
        <v>36223</v>
      </c>
      <c r="C1428" s="1" t="s">
        <v>36224</v>
      </c>
      <c r="D1428" t="s">
        <v>6</v>
      </c>
    </row>
    <row r="1429" spans="1:4" x14ac:dyDescent="0.15">
      <c r="A1429" t="s">
        <v>18637</v>
      </c>
      <c r="B1429" s="1" t="s">
        <v>36225</v>
      </c>
      <c r="C1429" s="1" t="s">
        <v>36226</v>
      </c>
      <c r="D1429" t="s">
        <v>6</v>
      </c>
    </row>
    <row r="1430" spans="1:4" x14ac:dyDescent="0.15">
      <c r="A1430" t="s">
        <v>5759</v>
      </c>
      <c r="B1430" s="1" t="s">
        <v>36227</v>
      </c>
      <c r="C1430" s="1" t="s">
        <v>36228</v>
      </c>
      <c r="D1430" t="s">
        <v>6</v>
      </c>
    </row>
    <row r="1431" spans="1:4" x14ac:dyDescent="0.15">
      <c r="A1431" t="s">
        <v>7844</v>
      </c>
      <c r="B1431" s="1" t="s">
        <v>36229</v>
      </c>
      <c r="C1431" s="1" t="s">
        <v>36230</v>
      </c>
      <c r="D1431" t="s">
        <v>6</v>
      </c>
    </row>
    <row r="1432" spans="1:4" x14ac:dyDescent="0.15">
      <c r="A1432" t="s">
        <v>36231</v>
      </c>
      <c r="B1432" s="1" t="s">
        <v>36232</v>
      </c>
      <c r="C1432" s="1" t="s">
        <v>36233</v>
      </c>
      <c r="D1432" t="s">
        <v>6</v>
      </c>
    </row>
    <row r="1433" spans="1:4" x14ac:dyDescent="0.15">
      <c r="A1433" t="s">
        <v>12615</v>
      </c>
      <c r="B1433" s="1" t="s">
        <v>36234</v>
      </c>
      <c r="C1433" s="1" t="s">
        <v>36235</v>
      </c>
      <c r="D1433" t="s">
        <v>6</v>
      </c>
    </row>
    <row r="1434" spans="1:4" x14ac:dyDescent="0.15">
      <c r="A1434" t="s">
        <v>5233</v>
      </c>
      <c r="B1434" s="1" t="s">
        <v>36236</v>
      </c>
      <c r="C1434" s="1" t="s">
        <v>36237</v>
      </c>
      <c r="D1434" t="s">
        <v>6</v>
      </c>
    </row>
    <row r="1435" spans="1:4" x14ac:dyDescent="0.15">
      <c r="A1435" t="s">
        <v>6739</v>
      </c>
      <c r="B1435" s="1" t="s">
        <v>36238</v>
      </c>
      <c r="C1435" s="1" t="s">
        <v>36239</v>
      </c>
      <c r="D1435" t="s">
        <v>6</v>
      </c>
    </row>
    <row r="1436" spans="1:4" x14ac:dyDescent="0.15">
      <c r="A1436" t="s">
        <v>2468</v>
      </c>
      <c r="B1436" s="1" t="s">
        <v>36240</v>
      </c>
      <c r="C1436" s="1" t="s">
        <v>36241</v>
      </c>
      <c r="D1436" t="s">
        <v>6</v>
      </c>
    </row>
    <row r="1437" spans="1:4" x14ac:dyDescent="0.15">
      <c r="A1437" t="s">
        <v>36242</v>
      </c>
      <c r="B1437" s="1" t="s">
        <v>36243</v>
      </c>
      <c r="C1437" s="1" t="s">
        <v>36244</v>
      </c>
      <c r="D1437" t="s">
        <v>6</v>
      </c>
    </row>
    <row r="1438" spans="1:4" x14ac:dyDescent="0.15">
      <c r="A1438" t="s">
        <v>20239</v>
      </c>
      <c r="B1438" s="1" t="s">
        <v>36245</v>
      </c>
      <c r="C1438" s="1" t="s">
        <v>36246</v>
      </c>
      <c r="D1438" t="s">
        <v>6</v>
      </c>
    </row>
    <row r="1439" spans="1:4" x14ac:dyDescent="0.15">
      <c r="A1439" t="s">
        <v>21334</v>
      </c>
      <c r="B1439" s="1" t="s">
        <v>36247</v>
      </c>
      <c r="C1439" s="1" t="s">
        <v>36248</v>
      </c>
      <c r="D1439" t="s">
        <v>6</v>
      </c>
    </row>
    <row r="1440" spans="1:4" x14ac:dyDescent="0.15">
      <c r="A1440" t="s">
        <v>36249</v>
      </c>
      <c r="B1440" s="1" t="s">
        <v>36250</v>
      </c>
      <c r="C1440" s="1" t="s">
        <v>36251</v>
      </c>
      <c r="D1440" t="s">
        <v>6</v>
      </c>
    </row>
    <row r="1441" spans="1:4" x14ac:dyDescent="0.15">
      <c r="A1441" t="s">
        <v>9118</v>
      </c>
      <c r="B1441" s="1" t="s">
        <v>36252</v>
      </c>
      <c r="C1441" s="1" t="s">
        <v>36253</v>
      </c>
      <c r="D1441" t="s">
        <v>6</v>
      </c>
    </row>
    <row r="1442" spans="1:4" x14ac:dyDescent="0.15">
      <c r="A1442" t="s">
        <v>4817</v>
      </c>
      <c r="B1442" s="1" t="s">
        <v>36254</v>
      </c>
      <c r="C1442" s="1" t="s">
        <v>36255</v>
      </c>
      <c r="D1442" t="s">
        <v>6</v>
      </c>
    </row>
    <row r="1443" spans="1:4" x14ac:dyDescent="0.15">
      <c r="A1443" t="s">
        <v>3631</v>
      </c>
      <c r="B1443" s="1" t="s">
        <v>36256</v>
      </c>
      <c r="C1443" s="1" t="s">
        <v>36257</v>
      </c>
      <c r="D1443" t="s">
        <v>6</v>
      </c>
    </row>
    <row r="1444" spans="1:4" x14ac:dyDescent="0.15">
      <c r="A1444" t="s">
        <v>8415</v>
      </c>
      <c r="B1444" s="1" t="s">
        <v>36258</v>
      </c>
      <c r="C1444" s="1" t="s">
        <v>36259</v>
      </c>
      <c r="D1444" t="s">
        <v>6</v>
      </c>
    </row>
    <row r="1445" spans="1:4" x14ac:dyDescent="0.15">
      <c r="A1445" t="s">
        <v>8694</v>
      </c>
      <c r="B1445" s="1" t="s">
        <v>36260</v>
      </c>
      <c r="C1445" s="1" t="s">
        <v>36261</v>
      </c>
      <c r="D1445" t="s">
        <v>6</v>
      </c>
    </row>
    <row r="1446" spans="1:4" x14ac:dyDescent="0.15">
      <c r="A1446" t="s">
        <v>1253</v>
      </c>
      <c r="B1446">
        <v>6.2780782636319996</v>
      </c>
      <c r="C1446" s="1" t="s">
        <v>36262</v>
      </c>
      <c r="D1446" t="s">
        <v>6</v>
      </c>
    </row>
    <row r="1447" spans="1:4" x14ac:dyDescent="0.15">
      <c r="A1447" t="s">
        <v>36263</v>
      </c>
      <c r="B1447">
        <v>4.055542782142</v>
      </c>
      <c r="C1447" s="1" t="s">
        <v>36264</v>
      </c>
      <c r="D1447" t="s">
        <v>6</v>
      </c>
    </row>
    <row r="1448" spans="1:4" x14ac:dyDescent="0.15">
      <c r="A1448" t="s">
        <v>36265</v>
      </c>
      <c r="B1448">
        <v>3.8986952026070001</v>
      </c>
      <c r="C1448" s="1" t="s">
        <v>36266</v>
      </c>
      <c r="D1448" t="s">
        <v>6</v>
      </c>
    </row>
    <row r="1449" spans="1:4" x14ac:dyDescent="0.15">
      <c r="A1449" t="s">
        <v>1510</v>
      </c>
      <c r="B1449">
        <v>3.3962705377910001</v>
      </c>
      <c r="C1449" s="1" t="s">
        <v>36267</v>
      </c>
      <c r="D1449" t="s">
        <v>6</v>
      </c>
    </row>
    <row r="1450" spans="1:4" x14ac:dyDescent="0.15">
      <c r="A1450" t="s">
        <v>13263</v>
      </c>
      <c r="B1450">
        <v>2.4841815957960001</v>
      </c>
      <c r="C1450" s="1" t="s">
        <v>36268</v>
      </c>
      <c r="D1450" t="s">
        <v>6</v>
      </c>
    </row>
    <row r="1451" spans="1:4" x14ac:dyDescent="0.15">
      <c r="A1451" t="s">
        <v>2139</v>
      </c>
      <c r="B1451">
        <v>2.044032913273</v>
      </c>
      <c r="C1451" s="1" t="s">
        <v>36269</v>
      </c>
      <c r="D1451" t="s">
        <v>6</v>
      </c>
    </row>
    <row r="1452" spans="1:4" x14ac:dyDescent="0.15">
      <c r="A1452" t="s">
        <v>94</v>
      </c>
      <c r="B1452">
        <v>1.9754013281839999</v>
      </c>
      <c r="C1452" s="1" t="s">
        <v>36270</v>
      </c>
      <c r="D1452" t="s">
        <v>6</v>
      </c>
    </row>
    <row r="1453" spans="1:4" x14ac:dyDescent="0.15">
      <c r="A1453" t="s">
        <v>4998</v>
      </c>
      <c r="B1453">
        <v>1.4176712969780001</v>
      </c>
      <c r="C1453" s="1" t="s">
        <v>36271</v>
      </c>
      <c r="D1453" t="s">
        <v>6</v>
      </c>
    </row>
    <row r="1454" spans="1:4" x14ac:dyDescent="0.15">
      <c r="A1454" t="s">
        <v>2908</v>
      </c>
      <c r="B1454">
        <v>1.1809009598660001</v>
      </c>
      <c r="C1454" s="1" t="s">
        <v>36272</v>
      </c>
      <c r="D1454" t="s">
        <v>6</v>
      </c>
    </row>
    <row r="1455" spans="1:4" x14ac:dyDescent="0.15">
      <c r="A1455" t="s">
        <v>31347</v>
      </c>
      <c r="B1455">
        <v>1.0700504934770001</v>
      </c>
      <c r="C1455" s="1" t="s">
        <v>36273</v>
      </c>
      <c r="D1455" t="s">
        <v>6</v>
      </c>
    </row>
    <row r="1456" spans="1:4" x14ac:dyDescent="0.15">
      <c r="A1456" t="s">
        <v>18165</v>
      </c>
      <c r="B1456">
        <v>-1.00158375164516</v>
      </c>
      <c r="C1456" s="1" t="s">
        <v>36274</v>
      </c>
      <c r="D1456" t="s">
        <v>132</v>
      </c>
    </row>
    <row r="1457" spans="1:4" x14ac:dyDescent="0.15">
      <c r="A1457" t="s">
        <v>36275</v>
      </c>
      <c r="B1457">
        <v>-1.0017304879539599</v>
      </c>
      <c r="C1457" s="1" t="s">
        <v>36276</v>
      </c>
      <c r="D1457" t="s">
        <v>132</v>
      </c>
    </row>
    <row r="1458" spans="1:4" x14ac:dyDescent="0.15">
      <c r="A1458" t="s">
        <v>36277</v>
      </c>
      <c r="B1458">
        <v>-1.00552800754356</v>
      </c>
      <c r="C1458" s="1" t="s">
        <v>36278</v>
      </c>
      <c r="D1458" t="s">
        <v>132</v>
      </c>
    </row>
    <row r="1459" spans="1:4" x14ac:dyDescent="0.15">
      <c r="A1459" t="s">
        <v>36279</v>
      </c>
      <c r="B1459">
        <v>-1.0057202547047599</v>
      </c>
      <c r="C1459" s="1" t="s">
        <v>36280</v>
      </c>
      <c r="D1459" t="s">
        <v>132</v>
      </c>
    </row>
    <row r="1460" spans="1:4" x14ac:dyDescent="0.15">
      <c r="A1460" t="s">
        <v>2118</v>
      </c>
      <c r="B1460">
        <v>-1.00818646049608</v>
      </c>
      <c r="C1460" s="1" t="s">
        <v>36281</v>
      </c>
      <c r="D1460" t="s">
        <v>132</v>
      </c>
    </row>
    <row r="1461" spans="1:4" x14ac:dyDescent="0.15">
      <c r="A1461" t="s">
        <v>36282</v>
      </c>
      <c r="B1461">
        <v>-1.0108558437802799</v>
      </c>
      <c r="C1461" s="1" t="s">
        <v>36283</v>
      </c>
      <c r="D1461" t="s">
        <v>132</v>
      </c>
    </row>
    <row r="1462" spans="1:4" x14ac:dyDescent="0.15">
      <c r="A1462" t="s">
        <v>14733</v>
      </c>
      <c r="B1462">
        <v>-1.01186596474211</v>
      </c>
      <c r="C1462" s="1" t="s">
        <v>36284</v>
      </c>
      <c r="D1462" t="s">
        <v>132</v>
      </c>
    </row>
    <row r="1463" spans="1:4" x14ac:dyDescent="0.15">
      <c r="A1463" t="s">
        <v>36285</v>
      </c>
      <c r="B1463">
        <v>-1.0140930130072601</v>
      </c>
      <c r="C1463" s="1" t="s">
        <v>36286</v>
      </c>
      <c r="D1463" t="s">
        <v>132</v>
      </c>
    </row>
    <row r="1464" spans="1:4" x14ac:dyDescent="0.15">
      <c r="A1464" t="s">
        <v>3179</v>
      </c>
      <c r="B1464">
        <v>-1.0152385716929</v>
      </c>
      <c r="C1464" s="1" t="s">
        <v>36287</v>
      </c>
      <c r="D1464" t="s">
        <v>132</v>
      </c>
    </row>
    <row r="1465" spans="1:4" x14ac:dyDescent="0.15">
      <c r="A1465" t="s">
        <v>36288</v>
      </c>
      <c r="B1465">
        <v>-1.0160862532913</v>
      </c>
      <c r="C1465" s="1" t="s">
        <v>36289</v>
      </c>
      <c r="D1465" t="s">
        <v>132</v>
      </c>
    </row>
    <row r="1466" spans="1:4" x14ac:dyDescent="0.15">
      <c r="A1466" t="s">
        <v>14984</v>
      </c>
      <c r="B1466">
        <v>-1.01953054620856</v>
      </c>
      <c r="C1466" s="1" t="s">
        <v>36290</v>
      </c>
      <c r="D1466" t="s">
        <v>132</v>
      </c>
    </row>
    <row r="1467" spans="1:4" x14ac:dyDescent="0.15">
      <c r="A1467" t="s">
        <v>36291</v>
      </c>
      <c r="B1467">
        <v>-1.01972060297298</v>
      </c>
      <c r="C1467" s="1" t="s">
        <v>36292</v>
      </c>
      <c r="D1467" t="s">
        <v>132</v>
      </c>
    </row>
    <row r="1468" spans="1:4" x14ac:dyDescent="0.15">
      <c r="A1468" t="s">
        <v>18123</v>
      </c>
      <c r="B1468">
        <v>-1.01980468785395</v>
      </c>
      <c r="C1468" s="1" t="s">
        <v>36293</v>
      </c>
      <c r="D1468" t="s">
        <v>132</v>
      </c>
    </row>
    <row r="1469" spans="1:4" x14ac:dyDescent="0.15">
      <c r="A1469" t="s">
        <v>8787</v>
      </c>
      <c r="B1469">
        <v>-1.02349445929883</v>
      </c>
      <c r="C1469" s="1" t="s">
        <v>36294</v>
      </c>
      <c r="D1469" t="s">
        <v>132</v>
      </c>
    </row>
    <row r="1470" spans="1:4" x14ac:dyDescent="0.15">
      <c r="A1470" t="s">
        <v>16008</v>
      </c>
      <c r="B1470">
        <v>-1.0269998870544499</v>
      </c>
      <c r="C1470" s="1" t="s">
        <v>36295</v>
      </c>
      <c r="D1470" t="s">
        <v>132</v>
      </c>
    </row>
    <row r="1471" spans="1:4" x14ac:dyDescent="0.15">
      <c r="A1471" t="s">
        <v>8136</v>
      </c>
      <c r="B1471">
        <v>-1.02744518293494</v>
      </c>
      <c r="C1471" s="1" t="s">
        <v>36296</v>
      </c>
      <c r="D1471" t="s">
        <v>132</v>
      </c>
    </row>
    <row r="1472" spans="1:4" x14ac:dyDescent="0.15">
      <c r="A1472" t="s">
        <v>36297</v>
      </c>
      <c r="B1472">
        <v>-1.0275285516168899</v>
      </c>
      <c r="C1472" s="1" t="s">
        <v>36298</v>
      </c>
      <c r="D1472" t="s">
        <v>132</v>
      </c>
    </row>
    <row r="1473" spans="1:4" x14ac:dyDescent="0.15">
      <c r="A1473" t="s">
        <v>10839</v>
      </c>
      <c r="B1473">
        <v>-1.02895369322321</v>
      </c>
      <c r="C1473" s="1" t="s">
        <v>36299</v>
      </c>
      <c r="D1473" t="s">
        <v>132</v>
      </c>
    </row>
    <row r="1474" spans="1:4" x14ac:dyDescent="0.15">
      <c r="A1474" t="s">
        <v>36300</v>
      </c>
      <c r="B1474">
        <v>-1.0296994818182801</v>
      </c>
      <c r="C1474" s="1" t="s">
        <v>36301</v>
      </c>
      <c r="D1474" t="s">
        <v>132</v>
      </c>
    </row>
    <row r="1475" spans="1:4" x14ac:dyDescent="0.15">
      <c r="A1475" t="s">
        <v>7491</v>
      </c>
      <c r="B1475">
        <v>-1.0300675600895399</v>
      </c>
      <c r="C1475" s="1" t="s">
        <v>36302</v>
      </c>
      <c r="D1475" t="s">
        <v>132</v>
      </c>
    </row>
    <row r="1476" spans="1:4" x14ac:dyDescent="0.15">
      <c r="A1476" t="s">
        <v>36303</v>
      </c>
      <c r="B1476">
        <v>-1.03130838151017</v>
      </c>
      <c r="C1476" s="1" t="s">
        <v>36304</v>
      </c>
      <c r="D1476" t="s">
        <v>132</v>
      </c>
    </row>
    <row r="1477" spans="1:4" x14ac:dyDescent="0.15">
      <c r="A1477" t="s">
        <v>18154</v>
      </c>
      <c r="B1477">
        <v>-1.0322057825620701</v>
      </c>
      <c r="C1477" s="1" t="s">
        <v>36305</v>
      </c>
      <c r="D1477" t="s">
        <v>132</v>
      </c>
    </row>
    <row r="1478" spans="1:4" x14ac:dyDescent="0.15">
      <c r="A1478" t="s">
        <v>18093</v>
      </c>
      <c r="B1478">
        <v>-1.03460957433147</v>
      </c>
      <c r="C1478" s="1" t="s">
        <v>36306</v>
      </c>
      <c r="D1478" t="s">
        <v>132</v>
      </c>
    </row>
    <row r="1479" spans="1:4" x14ac:dyDescent="0.15">
      <c r="A1479" t="s">
        <v>36307</v>
      </c>
      <c r="B1479">
        <v>-1.03753967327128</v>
      </c>
      <c r="C1479" s="1" t="s">
        <v>36308</v>
      </c>
      <c r="D1479" t="s">
        <v>132</v>
      </c>
    </row>
    <row r="1480" spans="1:4" x14ac:dyDescent="0.15">
      <c r="A1480" t="s">
        <v>36309</v>
      </c>
      <c r="B1480">
        <v>-1.0378616931906499</v>
      </c>
      <c r="C1480" s="1" t="s">
        <v>36310</v>
      </c>
      <c r="D1480" t="s">
        <v>132</v>
      </c>
    </row>
    <row r="1481" spans="1:4" x14ac:dyDescent="0.15">
      <c r="A1481" t="s">
        <v>5534</v>
      </c>
      <c r="B1481">
        <v>-1.04017713636288</v>
      </c>
      <c r="C1481" s="1" t="s">
        <v>36311</v>
      </c>
      <c r="D1481" t="s">
        <v>132</v>
      </c>
    </row>
    <row r="1482" spans="1:4" x14ac:dyDescent="0.15">
      <c r="A1482" t="s">
        <v>36312</v>
      </c>
      <c r="B1482">
        <v>-1.0421034621862</v>
      </c>
      <c r="C1482" s="1" t="s">
        <v>36313</v>
      </c>
      <c r="D1482" t="s">
        <v>132</v>
      </c>
    </row>
    <row r="1483" spans="1:4" x14ac:dyDescent="0.15">
      <c r="A1483" t="s">
        <v>36314</v>
      </c>
      <c r="B1483">
        <v>-1.0431594524894601</v>
      </c>
      <c r="C1483" s="1" t="s">
        <v>36315</v>
      </c>
      <c r="D1483" t="s">
        <v>132</v>
      </c>
    </row>
    <row r="1484" spans="1:4" x14ac:dyDescent="0.15">
      <c r="A1484" t="s">
        <v>14342</v>
      </c>
      <c r="B1484">
        <v>-1.04461485797453</v>
      </c>
      <c r="C1484" s="1" t="s">
        <v>36316</v>
      </c>
      <c r="D1484" t="s">
        <v>132</v>
      </c>
    </row>
    <row r="1485" spans="1:4" x14ac:dyDescent="0.15">
      <c r="A1485" t="s">
        <v>36317</v>
      </c>
      <c r="B1485">
        <v>-1.04561466475918</v>
      </c>
      <c r="C1485" s="1" t="s">
        <v>36318</v>
      </c>
      <c r="D1485" t="s">
        <v>132</v>
      </c>
    </row>
    <row r="1486" spans="1:4" x14ac:dyDescent="0.15">
      <c r="A1486" t="s">
        <v>8234</v>
      </c>
      <c r="B1486">
        <v>-1.0479620296509999</v>
      </c>
      <c r="C1486" s="1" t="s">
        <v>36319</v>
      </c>
      <c r="D1486" t="s">
        <v>132</v>
      </c>
    </row>
    <row r="1487" spans="1:4" x14ac:dyDescent="0.15">
      <c r="A1487" t="s">
        <v>8650</v>
      </c>
      <c r="B1487">
        <v>-1.04825611864487</v>
      </c>
      <c r="C1487" s="1" t="s">
        <v>36320</v>
      </c>
      <c r="D1487" t="s">
        <v>132</v>
      </c>
    </row>
    <row r="1488" spans="1:4" x14ac:dyDescent="0.15">
      <c r="A1488" t="s">
        <v>2852</v>
      </c>
      <c r="B1488">
        <v>-1.0506892660175</v>
      </c>
      <c r="C1488" s="1" t="s">
        <v>36321</v>
      </c>
      <c r="D1488" t="s">
        <v>132</v>
      </c>
    </row>
    <row r="1489" spans="1:4" x14ac:dyDescent="0.15">
      <c r="A1489" t="s">
        <v>14433</v>
      </c>
      <c r="B1489">
        <v>-1.05130723958008</v>
      </c>
      <c r="C1489" s="1" t="s">
        <v>36322</v>
      </c>
      <c r="D1489" t="s">
        <v>132</v>
      </c>
    </row>
    <row r="1490" spans="1:4" x14ac:dyDescent="0.15">
      <c r="A1490" t="s">
        <v>36323</v>
      </c>
      <c r="B1490">
        <v>-1.05210809572638</v>
      </c>
      <c r="C1490" s="1" t="s">
        <v>36324</v>
      </c>
      <c r="D1490" t="s">
        <v>132</v>
      </c>
    </row>
    <row r="1491" spans="1:4" x14ac:dyDescent="0.15">
      <c r="A1491" t="s">
        <v>8488</v>
      </c>
      <c r="B1491">
        <v>-1.0546480088072301</v>
      </c>
      <c r="C1491" s="1" t="s">
        <v>36325</v>
      </c>
      <c r="D1491" t="s">
        <v>132</v>
      </c>
    </row>
    <row r="1492" spans="1:4" x14ac:dyDescent="0.15">
      <c r="A1492" t="s">
        <v>36326</v>
      </c>
      <c r="B1492">
        <v>-1.0570660219891601</v>
      </c>
      <c r="C1492" s="1" t="s">
        <v>36327</v>
      </c>
      <c r="D1492" t="s">
        <v>132</v>
      </c>
    </row>
    <row r="1493" spans="1:4" x14ac:dyDescent="0.15">
      <c r="A1493" t="s">
        <v>8000</v>
      </c>
      <c r="B1493">
        <v>-1.05895542154544</v>
      </c>
      <c r="C1493" s="1" t="s">
        <v>36328</v>
      </c>
      <c r="D1493" t="s">
        <v>132</v>
      </c>
    </row>
    <row r="1494" spans="1:4" x14ac:dyDescent="0.15">
      <c r="A1494" t="s">
        <v>27229</v>
      </c>
      <c r="B1494">
        <v>-1.06117881112054</v>
      </c>
      <c r="C1494" s="1" t="s">
        <v>36329</v>
      </c>
      <c r="D1494" t="s">
        <v>132</v>
      </c>
    </row>
    <row r="1495" spans="1:4" x14ac:dyDescent="0.15">
      <c r="A1495" t="s">
        <v>36330</v>
      </c>
      <c r="B1495">
        <v>-1.0618185133710301</v>
      </c>
      <c r="C1495" s="1" t="s">
        <v>36331</v>
      </c>
      <c r="D1495" t="s">
        <v>132</v>
      </c>
    </row>
    <row r="1496" spans="1:4" x14ac:dyDescent="0.15">
      <c r="A1496" t="s">
        <v>25454</v>
      </c>
      <c r="B1496">
        <v>-1.0696539077271101</v>
      </c>
      <c r="C1496" s="1" t="s">
        <v>36332</v>
      </c>
      <c r="D1496" t="s">
        <v>132</v>
      </c>
    </row>
    <row r="1497" spans="1:4" x14ac:dyDescent="0.15">
      <c r="A1497" t="s">
        <v>36333</v>
      </c>
      <c r="B1497">
        <v>-1.0699518787461799</v>
      </c>
      <c r="C1497" s="1" t="s">
        <v>36334</v>
      </c>
      <c r="D1497" t="s">
        <v>132</v>
      </c>
    </row>
    <row r="1498" spans="1:4" x14ac:dyDescent="0.15">
      <c r="A1498" t="s">
        <v>18509</v>
      </c>
      <c r="B1498">
        <v>-1.0704194506701801</v>
      </c>
      <c r="C1498" s="1" t="s">
        <v>36335</v>
      </c>
      <c r="D1498" t="s">
        <v>132</v>
      </c>
    </row>
    <row r="1499" spans="1:4" x14ac:dyDescent="0.15">
      <c r="A1499" t="s">
        <v>17701</v>
      </c>
      <c r="B1499">
        <v>-1.07046734998433</v>
      </c>
      <c r="C1499" s="1" t="s">
        <v>36336</v>
      </c>
      <c r="D1499" t="s">
        <v>132</v>
      </c>
    </row>
    <row r="1500" spans="1:4" x14ac:dyDescent="0.15">
      <c r="A1500" t="s">
        <v>17611</v>
      </c>
      <c r="B1500">
        <v>-1.0725578329493799</v>
      </c>
      <c r="C1500" s="1" t="s">
        <v>36337</v>
      </c>
      <c r="D1500" t="s">
        <v>132</v>
      </c>
    </row>
    <row r="1501" spans="1:4" x14ac:dyDescent="0.15">
      <c r="A1501" t="s">
        <v>3149</v>
      </c>
      <c r="B1501">
        <v>-1.0787507053255101</v>
      </c>
      <c r="C1501" s="1" t="s">
        <v>36338</v>
      </c>
      <c r="D1501" t="s">
        <v>132</v>
      </c>
    </row>
    <row r="1502" spans="1:4" x14ac:dyDescent="0.15">
      <c r="A1502" t="s">
        <v>36339</v>
      </c>
      <c r="B1502">
        <v>-1.08321708164555</v>
      </c>
      <c r="C1502" s="1" t="s">
        <v>36340</v>
      </c>
      <c r="D1502" t="s">
        <v>132</v>
      </c>
    </row>
    <row r="1503" spans="1:4" x14ac:dyDescent="0.15">
      <c r="A1503" t="s">
        <v>32044</v>
      </c>
      <c r="B1503">
        <v>-1.08565609739778</v>
      </c>
      <c r="C1503" s="1" t="s">
        <v>36341</v>
      </c>
      <c r="D1503" t="s">
        <v>132</v>
      </c>
    </row>
    <row r="1504" spans="1:4" x14ac:dyDescent="0.15">
      <c r="A1504" t="s">
        <v>27792</v>
      </c>
      <c r="B1504">
        <v>-1.08650741105152</v>
      </c>
      <c r="C1504" s="1" t="s">
        <v>36342</v>
      </c>
      <c r="D1504" t="s">
        <v>132</v>
      </c>
    </row>
    <row r="1505" spans="1:4" x14ac:dyDescent="0.15">
      <c r="A1505" t="s">
        <v>17797</v>
      </c>
      <c r="B1505">
        <v>-1.08690627937329</v>
      </c>
      <c r="C1505" s="1" t="s">
        <v>36343</v>
      </c>
      <c r="D1505" t="s">
        <v>132</v>
      </c>
    </row>
    <row r="1506" spans="1:4" x14ac:dyDescent="0.15">
      <c r="A1506" t="s">
        <v>36344</v>
      </c>
      <c r="B1506">
        <v>-1.0885921011392501</v>
      </c>
      <c r="C1506" s="1" t="s">
        <v>36345</v>
      </c>
      <c r="D1506" t="s">
        <v>132</v>
      </c>
    </row>
    <row r="1507" spans="1:4" x14ac:dyDescent="0.15">
      <c r="A1507" t="s">
        <v>26081</v>
      </c>
      <c r="B1507">
        <v>-1.0925671587694601</v>
      </c>
      <c r="C1507" s="1" t="s">
        <v>36346</v>
      </c>
      <c r="D1507" t="s">
        <v>132</v>
      </c>
    </row>
    <row r="1508" spans="1:4" x14ac:dyDescent="0.15">
      <c r="A1508" t="s">
        <v>6049</v>
      </c>
      <c r="B1508">
        <v>-1.09355342611527</v>
      </c>
      <c r="C1508" s="1" t="s">
        <v>36347</v>
      </c>
      <c r="D1508" t="s">
        <v>132</v>
      </c>
    </row>
    <row r="1509" spans="1:4" x14ac:dyDescent="0.15">
      <c r="A1509" t="s">
        <v>5052</v>
      </c>
      <c r="B1509">
        <v>-1.0948106800772699</v>
      </c>
      <c r="C1509" s="1" t="s">
        <v>36348</v>
      </c>
      <c r="D1509" t="s">
        <v>132</v>
      </c>
    </row>
    <row r="1510" spans="1:4" x14ac:dyDescent="0.15">
      <c r="A1510" t="s">
        <v>18881</v>
      </c>
      <c r="B1510">
        <v>-1.0981054427497701</v>
      </c>
      <c r="C1510" s="1" t="s">
        <v>36349</v>
      </c>
      <c r="D1510" t="s">
        <v>132</v>
      </c>
    </row>
    <row r="1511" spans="1:4" x14ac:dyDescent="0.15">
      <c r="A1511" t="s">
        <v>36350</v>
      </c>
      <c r="B1511">
        <v>-1.1005623961047</v>
      </c>
      <c r="C1511" s="1" t="s">
        <v>36351</v>
      </c>
      <c r="D1511" t="s">
        <v>132</v>
      </c>
    </row>
    <row r="1512" spans="1:4" x14ac:dyDescent="0.15">
      <c r="A1512" t="s">
        <v>8742</v>
      </c>
      <c r="B1512">
        <v>-1.10130879879739</v>
      </c>
      <c r="C1512" s="1" t="s">
        <v>36352</v>
      </c>
      <c r="D1512" t="s">
        <v>132</v>
      </c>
    </row>
    <row r="1513" spans="1:4" x14ac:dyDescent="0.15">
      <c r="A1513" t="s">
        <v>10197</v>
      </c>
      <c r="B1513">
        <v>-1.10521500514953</v>
      </c>
      <c r="C1513" s="1" t="s">
        <v>36353</v>
      </c>
      <c r="D1513" t="s">
        <v>132</v>
      </c>
    </row>
    <row r="1514" spans="1:4" x14ac:dyDescent="0.15">
      <c r="A1514" t="s">
        <v>17717</v>
      </c>
      <c r="B1514">
        <v>-1.10701553137651</v>
      </c>
      <c r="C1514" s="1" t="s">
        <v>36354</v>
      </c>
      <c r="D1514" t="s">
        <v>132</v>
      </c>
    </row>
    <row r="1515" spans="1:4" x14ac:dyDescent="0.15">
      <c r="A1515" t="s">
        <v>14252</v>
      </c>
      <c r="B1515">
        <v>-1.1077909639594301</v>
      </c>
      <c r="C1515" s="1" t="s">
        <v>36355</v>
      </c>
      <c r="D1515" t="s">
        <v>132</v>
      </c>
    </row>
    <row r="1516" spans="1:4" x14ac:dyDescent="0.15">
      <c r="A1516" t="s">
        <v>20127</v>
      </c>
      <c r="B1516">
        <v>-1.1085729123849899</v>
      </c>
      <c r="C1516" s="1" t="s">
        <v>36356</v>
      </c>
      <c r="D1516" t="s">
        <v>132</v>
      </c>
    </row>
    <row r="1517" spans="1:4" x14ac:dyDescent="0.15">
      <c r="A1517" t="s">
        <v>36357</v>
      </c>
      <c r="B1517">
        <v>-1.1098220926131901</v>
      </c>
      <c r="C1517" s="1" t="s">
        <v>36358</v>
      </c>
      <c r="D1517" t="s">
        <v>132</v>
      </c>
    </row>
    <row r="1518" spans="1:4" x14ac:dyDescent="0.15">
      <c r="A1518" t="s">
        <v>7239</v>
      </c>
      <c r="B1518">
        <v>-1.11293105327513</v>
      </c>
      <c r="C1518" s="1" t="s">
        <v>36359</v>
      </c>
      <c r="D1518" t="s">
        <v>132</v>
      </c>
    </row>
    <row r="1519" spans="1:4" x14ac:dyDescent="0.15">
      <c r="A1519" t="s">
        <v>22136</v>
      </c>
      <c r="B1519">
        <v>-1.1153662002362501</v>
      </c>
      <c r="C1519" s="1" t="s">
        <v>36360</v>
      </c>
      <c r="D1519" t="s">
        <v>132</v>
      </c>
    </row>
    <row r="1520" spans="1:4" x14ac:dyDescent="0.15">
      <c r="A1520" t="s">
        <v>27244</v>
      </c>
      <c r="B1520">
        <v>-1.11775864675981</v>
      </c>
      <c r="C1520" s="1" t="s">
        <v>36361</v>
      </c>
      <c r="D1520" t="s">
        <v>132</v>
      </c>
    </row>
    <row r="1521" spans="1:4" x14ac:dyDescent="0.15">
      <c r="A1521" t="s">
        <v>8658</v>
      </c>
      <c r="B1521">
        <v>-1.1206973099259101</v>
      </c>
      <c r="C1521" s="1" t="s">
        <v>36362</v>
      </c>
      <c r="D1521" t="s">
        <v>132</v>
      </c>
    </row>
    <row r="1522" spans="1:4" x14ac:dyDescent="0.15">
      <c r="A1522" t="s">
        <v>18804</v>
      </c>
      <c r="B1522">
        <v>-1.1272477366159099</v>
      </c>
      <c r="C1522" s="1" t="s">
        <v>36363</v>
      </c>
      <c r="D1522" t="s">
        <v>132</v>
      </c>
    </row>
    <row r="1523" spans="1:4" x14ac:dyDescent="0.15">
      <c r="A1523" t="s">
        <v>36364</v>
      </c>
      <c r="B1523">
        <v>-1.1279665296594299</v>
      </c>
      <c r="C1523" s="1" t="s">
        <v>36365</v>
      </c>
      <c r="D1523" t="s">
        <v>132</v>
      </c>
    </row>
    <row r="1524" spans="1:4" x14ac:dyDescent="0.15">
      <c r="A1524" t="s">
        <v>36366</v>
      </c>
      <c r="B1524">
        <v>-1.12910261710316</v>
      </c>
      <c r="C1524" s="1" t="s">
        <v>36367</v>
      </c>
      <c r="D1524" t="s">
        <v>132</v>
      </c>
    </row>
    <row r="1525" spans="1:4" x14ac:dyDescent="0.15">
      <c r="A1525" t="s">
        <v>36368</v>
      </c>
      <c r="B1525">
        <v>-1.13062550142551</v>
      </c>
      <c r="C1525" s="1" t="s">
        <v>36369</v>
      </c>
      <c r="D1525" t="s">
        <v>132</v>
      </c>
    </row>
    <row r="1526" spans="1:4" x14ac:dyDescent="0.15">
      <c r="A1526" t="s">
        <v>36370</v>
      </c>
      <c r="B1526">
        <v>-1.1339602959237201</v>
      </c>
      <c r="C1526" s="1" t="s">
        <v>36371</v>
      </c>
      <c r="D1526" t="s">
        <v>132</v>
      </c>
    </row>
    <row r="1527" spans="1:4" x14ac:dyDescent="0.15">
      <c r="A1527" t="s">
        <v>36372</v>
      </c>
      <c r="B1527">
        <v>-1.1343226687861201</v>
      </c>
      <c r="C1527" s="1" t="s">
        <v>36373</v>
      </c>
      <c r="D1527" t="s">
        <v>132</v>
      </c>
    </row>
    <row r="1528" spans="1:4" x14ac:dyDescent="0.15">
      <c r="A1528" t="s">
        <v>36374</v>
      </c>
      <c r="B1528">
        <v>-1.13496308853212</v>
      </c>
      <c r="C1528" s="1" t="s">
        <v>36375</v>
      </c>
      <c r="D1528" t="s">
        <v>132</v>
      </c>
    </row>
    <row r="1529" spans="1:4" x14ac:dyDescent="0.15">
      <c r="A1529" t="s">
        <v>36376</v>
      </c>
      <c r="B1529">
        <v>-1.1367747760957401</v>
      </c>
      <c r="C1529" s="1" t="s">
        <v>36377</v>
      </c>
      <c r="D1529" t="s">
        <v>132</v>
      </c>
    </row>
    <row r="1530" spans="1:4" x14ac:dyDescent="0.15">
      <c r="A1530" t="s">
        <v>18085</v>
      </c>
      <c r="B1530">
        <v>-1.1408514171984301</v>
      </c>
      <c r="C1530" s="1" t="s">
        <v>36378</v>
      </c>
      <c r="D1530" t="s">
        <v>132</v>
      </c>
    </row>
    <row r="1531" spans="1:4" x14ac:dyDescent="0.15">
      <c r="A1531" t="s">
        <v>15708</v>
      </c>
      <c r="B1531">
        <v>-1.1412270757554199</v>
      </c>
      <c r="C1531" s="1" t="s">
        <v>36379</v>
      </c>
      <c r="D1531" t="s">
        <v>132</v>
      </c>
    </row>
    <row r="1532" spans="1:4" x14ac:dyDescent="0.15">
      <c r="A1532" t="s">
        <v>36380</v>
      </c>
      <c r="B1532">
        <v>-1.1424802022040801</v>
      </c>
      <c r="C1532" s="1" t="s">
        <v>36381</v>
      </c>
      <c r="D1532" t="s">
        <v>132</v>
      </c>
    </row>
    <row r="1533" spans="1:4" x14ac:dyDescent="0.15">
      <c r="A1533" t="s">
        <v>36382</v>
      </c>
      <c r="B1533">
        <v>-1.1440190207102301</v>
      </c>
      <c r="C1533" s="1" t="s">
        <v>36383</v>
      </c>
      <c r="D1533" t="s">
        <v>132</v>
      </c>
    </row>
    <row r="1534" spans="1:4" x14ac:dyDescent="0.15">
      <c r="A1534" t="s">
        <v>7129</v>
      </c>
      <c r="B1534">
        <v>-1.14585065165662</v>
      </c>
      <c r="C1534" s="1" t="s">
        <v>36384</v>
      </c>
      <c r="D1534" t="s">
        <v>132</v>
      </c>
    </row>
    <row r="1535" spans="1:4" x14ac:dyDescent="0.15">
      <c r="A1535" t="s">
        <v>16322</v>
      </c>
      <c r="B1535">
        <v>-1.15565881549117</v>
      </c>
      <c r="C1535" s="1" t="s">
        <v>36385</v>
      </c>
      <c r="D1535" t="s">
        <v>132</v>
      </c>
    </row>
    <row r="1536" spans="1:4" x14ac:dyDescent="0.15">
      <c r="A1536" t="s">
        <v>9114</v>
      </c>
      <c r="B1536">
        <v>-1.16201920760747</v>
      </c>
      <c r="C1536" s="1" t="s">
        <v>36386</v>
      </c>
      <c r="D1536" t="s">
        <v>132</v>
      </c>
    </row>
    <row r="1537" spans="1:4" x14ac:dyDescent="0.15">
      <c r="A1537" t="s">
        <v>36387</v>
      </c>
      <c r="B1537">
        <v>-1.1640626271033301</v>
      </c>
      <c r="C1537" s="1" t="s">
        <v>36388</v>
      </c>
      <c r="D1537" t="s">
        <v>132</v>
      </c>
    </row>
    <row r="1538" spans="1:4" x14ac:dyDescent="0.15">
      <c r="A1538" t="s">
        <v>15453</v>
      </c>
      <c r="B1538">
        <v>-1.1646541996427699</v>
      </c>
      <c r="C1538" s="1" t="s">
        <v>36389</v>
      </c>
      <c r="D1538" t="s">
        <v>132</v>
      </c>
    </row>
    <row r="1539" spans="1:4" x14ac:dyDescent="0.15">
      <c r="A1539" t="s">
        <v>9941</v>
      </c>
      <c r="B1539">
        <v>-1.1687559515984001</v>
      </c>
      <c r="C1539" s="1" t="s">
        <v>36390</v>
      </c>
      <c r="D1539" t="s">
        <v>132</v>
      </c>
    </row>
    <row r="1540" spans="1:4" x14ac:dyDescent="0.15">
      <c r="A1540" t="s">
        <v>15790</v>
      </c>
      <c r="B1540">
        <v>-1.1706312017179199</v>
      </c>
      <c r="C1540" s="1" t="s">
        <v>36391</v>
      </c>
      <c r="D1540" t="s">
        <v>132</v>
      </c>
    </row>
    <row r="1541" spans="1:4" x14ac:dyDescent="0.15">
      <c r="A1541" t="s">
        <v>36392</v>
      </c>
      <c r="B1541">
        <v>-1.1727302535667401</v>
      </c>
      <c r="C1541" s="1" t="s">
        <v>36393</v>
      </c>
      <c r="D1541" t="s">
        <v>132</v>
      </c>
    </row>
    <row r="1542" spans="1:4" x14ac:dyDescent="0.15">
      <c r="A1542" t="s">
        <v>5010</v>
      </c>
      <c r="B1542">
        <v>-1.1755369340000601</v>
      </c>
      <c r="C1542" s="1" t="s">
        <v>36394</v>
      </c>
      <c r="D1542" t="s">
        <v>132</v>
      </c>
    </row>
    <row r="1543" spans="1:4" x14ac:dyDescent="0.15">
      <c r="A1543" t="s">
        <v>10609</v>
      </c>
      <c r="B1543">
        <v>-1.1765256302046101</v>
      </c>
      <c r="C1543" s="1" t="s">
        <v>36395</v>
      </c>
      <c r="D1543" t="s">
        <v>132</v>
      </c>
    </row>
    <row r="1544" spans="1:4" x14ac:dyDescent="0.15">
      <c r="A1544" t="s">
        <v>31325</v>
      </c>
      <c r="B1544">
        <v>-1.1767214714468399</v>
      </c>
      <c r="C1544" s="1" t="s">
        <v>36396</v>
      </c>
      <c r="D1544" t="s">
        <v>132</v>
      </c>
    </row>
    <row r="1545" spans="1:4" x14ac:dyDescent="0.15">
      <c r="A1545" t="s">
        <v>15755</v>
      </c>
      <c r="B1545">
        <v>-1.1830132532988999</v>
      </c>
      <c r="C1545" s="1" t="s">
        <v>36397</v>
      </c>
      <c r="D1545" t="s">
        <v>132</v>
      </c>
    </row>
    <row r="1546" spans="1:4" x14ac:dyDescent="0.15">
      <c r="A1546" t="s">
        <v>36398</v>
      </c>
      <c r="B1546">
        <v>-1.1900094616266099</v>
      </c>
      <c r="C1546" s="1" t="s">
        <v>36399</v>
      </c>
      <c r="D1546" t="s">
        <v>132</v>
      </c>
    </row>
    <row r="1547" spans="1:4" x14ac:dyDescent="0.15">
      <c r="A1547" t="s">
        <v>18135</v>
      </c>
      <c r="B1547">
        <v>-1.1937265445858001</v>
      </c>
      <c r="C1547" s="1" t="s">
        <v>36400</v>
      </c>
      <c r="D1547" t="s">
        <v>132</v>
      </c>
    </row>
    <row r="1548" spans="1:4" x14ac:dyDescent="0.15">
      <c r="A1548" t="s">
        <v>32473</v>
      </c>
      <c r="B1548">
        <v>-1.1963529897457901</v>
      </c>
      <c r="C1548" s="1" t="s">
        <v>36401</v>
      </c>
      <c r="D1548" t="s">
        <v>132</v>
      </c>
    </row>
    <row r="1549" spans="1:4" x14ac:dyDescent="0.15">
      <c r="A1549" t="s">
        <v>17890</v>
      </c>
      <c r="B1549">
        <v>-1.19655369816448</v>
      </c>
      <c r="C1549" s="1" t="s">
        <v>36402</v>
      </c>
      <c r="D1549" t="s">
        <v>132</v>
      </c>
    </row>
    <row r="1550" spans="1:4" x14ac:dyDescent="0.15">
      <c r="A1550" t="s">
        <v>29602</v>
      </c>
      <c r="B1550">
        <v>-1.19788893502495</v>
      </c>
      <c r="C1550" s="1" t="s">
        <v>36403</v>
      </c>
      <c r="D1550" t="s">
        <v>132</v>
      </c>
    </row>
    <row r="1551" spans="1:4" x14ac:dyDescent="0.15">
      <c r="A1551" t="s">
        <v>7024</v>
      </c>
      <c r="B1551">
        <v>-1.2101474552359599</v>
      </c>
      <c r="C1551" s="1" t="s">
        <v>36404</v>
      </c>
      <c r="D1551" t="s">
        <v>132</v>
      </c>
    </row>
    <row r="1552" spans="1:4" x14ac:dyDescent="0.15">
      <c r="A1552" t="s">
        <v>3746</v>
      </c>
      <c r="B1552">
        <v>-1.21301348133827</v>
      </c>
      <c r="C1552" s="1" t="s">
        <v>36405</v>
      </c>
      <c r="D1552" t="s">
        <v>132</v>
      </c>
    </row>
    <row r="1553" spans="1:4" x14ac:dyDescent="0.15">
      <c r="A1553" t="s">
        <v>36406</v>
      </c>
      <c r="B1553">
        <v>-1.22528802305676</v>
      </c>
      <c r="C1553" s="1" t="s">
        <v>36407</v>
      </c>
      <c r="D1553" t="s">
        <v>132</v>
      </c>
    </row>
    <row r="1554" spans="1:4" x14ac:dyDescent="0.15">
      <c r="A1554" t="s">
        <v>23063</v>
      </c>
      <c r="B1554">
        <v>-1.2304288126363701</v>
      </c>
      <c r="C1554" s="1" t="s">
        <v>36408</v>
      </c>
      <c r="D1554" t="s">
        <v>132</v>
      </c>
    </row>
    <row r="1555" spans="1:4" x14ac:dyDescent="0.15">
      <c r="A1555" t="s">
        <v>36409</v>
      </c>
      <c r="B1555">
        <v>-1.2327899073791699</v>
      </c>
      <c r="C1555" s="1" t="s">
        <v>36410</v>
      </c>
      <c r="D1555" t="s">
        <v>132</v>
      </c>
    </row>
    <row r="1556" spans="1:4" x14ac:dyDescent="0.15">
      <c r="A1556" t="s">
        <v>15420</v>
      </c>
      <c r="B1556">
        <v>-1.2352437653975099</v>
      </c>
      <c r="C1556" s="1" t="s">
        <v>36411</v>
      </c>
      <c r="D1556" t="s">
        <v>132</v>
      </c>
    </row>
    <row r="1557" spans="1:4" x14ac:dyDescent="0.15">
      <c r="A1557" t="s">
        <v>11453</v>
      </c>
      <c r="B1557">
        <v>-1.23694624162206</v>
      </c>
      <c r="C1557" s="1" t="s">
        <v>36412</v>
      </c>
      <c r="D1557" t="s">
        <v>132</v>
      </c>
    </row>
    <row r="1558" spans="1:4" x14ac:dyDescent="0.15">
      <c r="A1558" t="s">
        <v>18020</v>
      </c>
      <c r="B1558">
        <v>-1.2430985964804</v>
      </c>
      <c r="C1558" s="1" t="s">
        <v>36413</v>
      </c>
      <c r="D1558" t="s">
        <v>132</v>
      </c>
    </row>
    <row r="1559" spans="1:4" x14ac:dyDescent="0.15">
      <c r="A1559" t="s">
        <v>8190</v>
      </c>
      <c r="B1559">
        <v>-1.2443203181078599</v>
      </c>
      <c r="C1559" s="1" t="s">
        <v>36414</v>
      </c>
      <c r="D1559" t="s">
        <v>132</v>
      </c>
    </row>
    <row r="1560" spans="1:4" x14ac:dyDescent="0.15">
      <c r="A1560" t="s">
        <v>27423</v>
      </c>
      <c r="B1560">
        <v>-1.24434723154546</v>
      </c>
      <c r="C1560" s="1" t="s">
        <v>36415</v>
      </c>
      <c r="D1560" t="s">
        <v>132</v>
      </c>
    </row>
    <row r="1561" spans="1:4" x14ac:dyDescent="0.15">
      <c r="A1561" t="s">
        <v>13501</v>
      </c>
      <c r="B1561">
        <v>-1.25529434259891</v>
      </c>
      <c r="C1561" s="1" t="s">
        <v>36416</v>
      </c>
      <c r="D1561" t="s">
        <v>132</v>
      </c>
    </row>
    <row r="1562" spans="1:4" x14ac:dyDescent="0.15">
      <c r="A1562" t="s">
        <v>36417</v>
      </c>
      <c r="B1562">
        <v>-1.25901747486039</v>
      </c>
      <c r="C1562" s="1" t="s">
        <v>36418</v>
      </c>
      <c r="D1562" t="s">
        <v>132</v>
      </c>
    </row>
    <row r="1563" spans="1:4" x14ac:dyDescent="0.15">
      <c r="A1563" t="s">
        <v>20327</v>
      </c>
      <c r="B1563">
        <v>-1.2622013402085299</v>
      </c>
      <c r="C1563" s="1" t="s">
        <v>36419</v>
      </c>
      <c r="D1563" t="s">
        <v>132</v>
      </c>
    </row>
    <row r="1564" spans="1:4" x14ac:dyDescent="0.15">
      <c r="A1564" t="s">
        <v>2961</v>
      </c>
      <c r="B1564">
        <v>-1.28522335765006</v>
      </c>
      <c r="C1564" s="1" t="s">
        <v>36420</v>
      </c>
      <c r="D1564" t="s">
        <v>132</v>
      </c>
    </row>
    <row r="1565" spans="1:4" x14ac:dyDescent="0.15">
      <c r="A1565" t="s">
        <v>36421</v>
      </c>
      <c r="B1565">
        <v>-1.29588996246366</v>
      </c>
      <c r="C1565" s="1" t="s">
        <v>36422</v>
      </c>
      <c r="D1565" t="s">
        <v>132</v>
      </c>
    </row>
    <row r="1566" spans="1:4" x14ac:dyDescent="0.15">
      <c r="A1566" t="s">
        <v>36423</v>
      </c>
      <c r="B1566">
        <v>-1.29631738956612</v>
      </c>
      <c r="C1566" s="1" t="s">
        <v>36424</v>
      </c>
      <c r="D1566" t="s">
        <v>132</v>
      </c>
    </row>
    <row r="1567" spans="1:4" x14ac:dyDescent="0.15">
      <c r="A1567" t="s">
        <v>6076</v>
      </c>
      <c r="B1567">
        <v>-1.30376453163883</v>
      </c>
      <c r="C1567" s="1" t="s">
        <v>36425</v>
      </c>
      <c r="D1567" t="s">
        <v>132</v>
      </c>
    </row>
    <row r="1568" spans="1:4" x14ac:dyDescent="0.15">
      <c r="A1568" t="s">
        <v>26550</v>
      </c>
      <c r="B1568">
        <v>-1.3042501436807199</v>
      </c>
      <c r="C1568" s="1" t="s">
        <v>36426</v>
      </c>
      <c r="D1568" t="s">
        <v>132</v>
      </c>
    </row>
    <row r="1569" spans="1:4" x14ac:dyDescent="0.15">
      <c r="A1569" t="s">
        <v>36427</v>
      </c>
      <c r="B1569">
        <v>-1.3072459809560699</v>
      </c>
      <c r="C1569" s="1" t="s">
        <v>36428</v>
      </c>
      <c r="D1569" t="s">
        <v>132</v>
      </c>
    </row>
    <row r="1570" spans="1:4" x14ac:dyDescent="0.15">
      <c r="A1570" t="s">
        <v>10511</v>
      </c>
      <c r="B1570">
        <v>-1.3152265988276299</v>
      </c>
      <c r="C1570" s="1" t="s">
        <v>36429</v>
      </c>
      <c r="D1570" t="s">
        <v>132</v>
      </c>
    </row>
    <row r="1571" spans="1:4" x14ac:dyDescent="0.15">
      <c r="A1571" t="s">
        <v>36430</v>
      </c>
      <c r="B1571">
        <v>-1.33229877269388</v>
      </c>
      <c r="C1571" s="1" t="s">
        <v>36431</v>
      </c>
      <c r="D1571" t="s">
        <v>132</v>
      </c>
    </row>
    <row r="1572" spans="1:4" x14ac:dyDescent="0.15">
      <c r="A1572" t="s">
        <v>36432</v>
      </c>
      <c r="B1572">
        <v>-1.3338448318265801</v>
      </c>
      <c r="C1572" s="1" t="s">
        <v>36433</v>
      </c>
      <c r="D1572" t="s">
        <v>132</v>
      </c>
    </row>
    <row r="1573" spans="1:4" x14ac:dyDescent="0.15">
      <c r="A1573" t="s">
        <v>30084</v>
      </c>
      <c r="B1573">
        <v>-1.3399744549409001</v>
      </c>
      <c r="C1573" s="1" t="s">
        <v>36434</v>
      </c>
      <c r="D1573" t="s">
        <v>132</v>
      </c>
    </row>
    <row r="1574" spans="1:4" x14ac:dyDescent="0.15">
      <c r="A1574" t="s">
        <v>30855</v>
      </c>
      <c r="B1574">
        <v>-1.3423549610097301</v>
      </c>
      <c r="C1574" s="1" t="s">
        <v>36435</v>
      </c>
      <c r="D1574" t="s">
        <v>132</v>
      </c>
    </row>
    <row r="1575" spans="1:4" x14ac:dyDescent="0.15">
      <c r="A1575" t="s">
        <v>27128</v>
      </c>
      <c r="B1575">
        <v>-1.3502015866597199</v>
      </c>
      <c r="C1575" s="1" t="s">
        <v>36436</v>
      </c>
      <c r="D1575" t="s">
        <v>132</v>
      </c>
    </row>
    <row r="1576" spans="1:4" x14ac:dyDescent="0.15">
      <c r="A1576" t="s">
        <v>36437</v>
      </c>
      <c r="B1576">
        <v>-1.35144716912422</v>
      </c>
      <c r="C1576" s="1" t="s">
        <v>36438</v>
      </c>
      <c r="D1576" t="s">
        <v>132</v>
      </c>
    </row>
    <row r="1577" spans="1:4" x14ac:dyDescent="0.15">
      <c r="A1577" t="s">
        <v>36439</v>
      </c>
      <c r="B1577">
        <v>-1.3537436401384799</v>
      </c>
      <c r="C1577" s="1" t="s">
        <v>36440</v>
      </c>
      <c r="D1577" t="s">
        <v>132</v>
      </c>
    </row>
    <row r="1578" spans="1:4" x14ac:dyDescent="0.15">
      <c r="A1578" t="s">
        <v>18062</v>
      </c>
      <c r="B1578">
        <v>-1.3642272275163201</v>
      </c>
      <c r="C1578" s="1" t="s">
        <v>36441</v>
      </c>
      <c r="D1578" t="s">
        <v>132</v>
      </c>
    </row>
    <row r="1579" spans="1:4" x14ac:dyDescent="0.15">
      <c r="A1579" t="s">
        <v>36442</v>
      </c>
      <c r="B1579">
        <v>-1.3677062132476201</v>
      </c>
      <c r="C1579" s="1" t="s">
        <v>36443</v>
      </c>
      <c r="D1579" t="s">
        <v>132</v>
      </c>
    </row>
    <row r="1580" spans="1:4" x14ac:dyDescent="0.15">
      <c r="A1580" t="s">
        <v>7185</v>
      </c>
      <c r="B1580">
        <v>-1.36827994650353</v>
      </c>
      <c r="C1580" s="1" t="s">
        <v>36444</v>
      </c>
      <c r="D1580" t="s">
        <v>132</v>
      </c>
    </row>
    <row r="1581" spans="1:4" x14ac:dyDescent="0.15">
      <c r="A1581" t="s">
        <v>7344</v>
      </c>
      <c r="B1581">
        <v>-1.3743021963753099</v>
      </c>
      <c r="C1581" s="1" t="s">
        <v>36445</v>
      </c>
      <c r="D1581" t="s">
        <v>132</v>
      </c>
    </row>
    <row r="1582" spans="1:4" x14ac:dyDescent="0.15">
      <c r="A1582" t="s">
        <v>521</v>
      </c>
      <c r="B1582">
        <v>-1.3880512251797901</v>
      </c>
      <c r="C1582" s="1" t="s">
        <v>36446</v>
      </c>
      <c r="D1582" t="s">
        <v>132</v>
      </c>
    </row>
    <row r="1583" spans="1:4" x14ac:dyDescent="0.15">
      <c r="A1583" t="s">
        <v>36447</v>
      </c>
      <c r="B1583">
        <v>-1.3888455072321</v>
      </c>
      <c r="C1583" s="1" t="s">
        <v>36448</v>
      </c>
      <c r="D1583" t="s">
        <v>132</v>
      </c>
    </row>
    <row r="1584" spans="1:4" x14ac:dyDescent="0.15">
      <c r="A1584" t="s">
        <v>36449</v>
      </c>
      <c r="B1584">
        <v>-1.39447707690213</v>
      </c>
      <c r="C1584" s="1" t="s">
        <v>36450</v>
      </c>
      <c r="D1584" t="s">
        <v>132</v>
      </c>
    </row>
    <row r="1585" spans="1:4" x14ac:dyDescent="0.15">
      <c r="A1585" t="s">
        <v>15520</v>
      </c>
      <c r="B1585">
        <v>-1.39504520839948</v>
      </c>
      <c r="C1585" s="1" t="s">
        <v>36451</v>
      </c>
      <c r="D1585" t="s">
        <v>132</v>
      </c>
    </row>
    <row r="1586" spans="1:4" x14ac:dyDescent="0.15">
      <c r="A1586" t="s">
        <v>18089</v>
      </c>
      <c r="B1586">
        <v>-1.39940501560881</v>
      </c>
      <c r="C1586" s="1" t="s">
        <v>36452</v>
      </c>
      <c r="D1586" t="s">
        <v>132</v>
      </c>
    </row>
    <row r="1587" spans="1:4" x14ac:dyDescent="0.15">
      <c r="A1587" t="s">
        <v>36453</v>
      </c>
      <c r="B1587">
        <v>-1.41311078488741</v>
      </c>
      <c r="C1587" s="1" t="s">
        <v>36454</v>
      </c>
      <c r="D1587" t="s">
        <v>132</v>
      </c>
    </row>
    <row r="1588" spans="1:4" x14ac:dyDescent="0.15">
      <c r="A1588" t="s">
        <v>22009</v>
      </c>
      <c r="B1588">
        <v>-1.41522528538648</v>
      </c>
      <c r="C1588" s="1" t="s">
        <v>36455</v>
      </c>
      <c r="D1588" t="s">
        <v>132</v>
      </c>
    </row>
    <row r="1589" spans="1:4" x14ac:dyDescent="0.15">
      <c r="A1589" t="s">
        <v>872</v>
      </c>
      <c r="B1589">
        <v>-1.4159250562691601</v>
      </c>
      <c r="C1589" s="1" t="s">
        <v>36456</v>
      </c>
      <c r="D1589" t="s">
        <v>132</v>
      </c>
    </row>
    <row r="1590" spans="1:4" x14ac:dyDescent="0.15">
      <c r="A1590" t="s">
        <v>27356</v>
      </c>
      <c r="B1590">
        <v>-1.4189203345599599</v>
      </c>
      <c r="C1590" s="1" t="s">
        <v>36457</v>
      </c>
      <c r="D1590" t="s">
        <v>132</v>
      </c>
    </row>
    <row r="1591" spans="1:4" x14ac:dyDescent="0.15">
      <c r="A1591" t="s">
        <v>7575</v>
      </c>
      <c r="B1591">
        <v>-1.42826908050283</v>
      </c>
      <c r="C1591" s="1" t="s">
        <v>36458</v>
      </c>
      <c r="D1591" t="s">
        <v>132</v>
      </c>
    </row>
    <row r="1592" spans="1:4" x14ac:dyDescent="0.15">
      <c r="A1592" t="s">
        <v>36459</v>
      </c>
      <c r="B1592">
        <v>-1.43239460948077</v>
      </c>
      <c r="C1592" s="1" t="s">
        <v>36460</v>
      </c>
      <c r="D1592" t="s">
        <v>132</v>
      </c>
    </row>
    <row r="1593" spans="1:4" x14ac:dyDescent="0.15">
      <c r="A1593" t="s">
        <v>29588</v>
      </c>
      <c r="B1593">
        <v>-1.45477246472611</v>
      </c>
      <c r="C1593" s="1" t="s">
        <v>36461</v>
      </c>
      <c r="D1593" t="s">
        <v>132</v>
      </c>
    </row>
    <row r="1594" spans="1:4" x14ac:dyDescent="0.15">
      <c r="A1594" t="s">
        <v>36462</v>
      </c>
      <c r="B1594">
        <v>-1.4621457383987899</v>
      </c>
      <c r="C1594" s="1" t="s">
        <v>36463</v>
      </c>
      <c r="D1594" t="s">
        <v>132</v>
      </c>
    </row>
    <row r="1595" spans="1:4" x14ac:dyDescent="0.15">
      <c r="A1595" t="s">
        <v>21531</v>
      </c>
      <c r="B1595">
        <v>-1.4646946570828201</v>
      </c>
      <c r="C1595" s="1" t="s">
        <v>36464</v>
      </c>
      <c r="D1595" t="s">
        <v>132</v>
      </c>
    </row>
    <row r="1596" spans="1:4" x14ac:dyDescent="0.15">
      <c r="A1596" t="s">
        <v>29641</v>
      </c>
      <c r="B1596">
        <v>-1.49056427921304</v>
      </c>
      <c r="C1596" s="1" t="s">
        <v>36465</v>
      </c>
      <c r="D1596" t="s">
        <v>132</v>
      </c>
    </row>
    <row r="1597" spans="1:4" x14ac:dyDescent="0.15">
      <c r="A1597" t="s">
        <v>6274</v>
      </c>
      <c r="B1597">
        <v>-1.4945382880409599</v>
      </c>
      <c r="C1597" s="1" t="s">
        <v>36466</v>
      </c>
      <c r="D1597" t="s">
        <v>132</v>
      </c>
    </row>
    <row r="1598" spans="1:4" x14ac:dyDescent="0.15">
      <c r="A1598" t="s">
        <v>806</v>
      </c>
      <c r="B1598">
        <v>-1.4949504313358</v>
      </c>
      <c r="C1598" s="1" t="s">
        <v>36467</v>
      </c>
      <c r="D1598" t="s">
        <v>132</v>
      </c>
    </row>
    <row r="1599" spans="1:4" x14ac:dyDescent="0.15">
      <c r="A1599" t="s">
        <v>5337</v>
      </c>
      <c r="B1599">
        <v>-1.5331402935507501</v>
      </c>
      <c r="C1599" s="1" t="s">
        <v>36468</v>
      </c>
      <c r="D1599" t="s">
        <v>132</v>
      </c>
    </row>
    <row r="1600" spans="1:4" x14ac:dyDescent="0.15">
      <c r="A1600" t="s">
        <v>4986</v>
      </c>
      <c r="B1600">
        <v>-1.55073066214768</v>
      </c>
      <c r="C1600" s="1" t="s">
        <v>36469</v>
      </c>
      <c r="D1600" t="s">
        <v>132</v>
      </c>
    </row>
    <row r="1601" spans="1:4" x14ac:dyDescent="0.15">
      <c r="A1601" t="s">
        <v>23147</v>
      </c>
      <c r="B1601">
        <v>-1.56447651618399</v>
      </c>
      <c r="C1601" s="1" t="s">
        <v>36470</v>
      </c>
      <c r="D1601" t="s">
        <v>132</v>
      </c>
    </row>
    <row r="1602" spans="1:4" x14ac:dyDescent="0.15">
      <c r="A1602" t="s">
        <v>26937</v>
      </c>
      <c r="B1602">
        <v>-1.5868907249865101</v>
      </c>
      <c r="C1602" s="1" t="s">
        <v>36471</v>
      </c>
      <c r="D1602" t="s">
        <v>132</v>
      </c>
    </row>
    <row r="1603" spans="1:4" x14ac:dyDescent="0.15">
      <c r="A1603" t="s">
        <v>36472</v>
      </c>
      <c r="B1603">
        <v>-1.5911886775430699</v>
      </c>
      <c r="C1603" s="1" t="s">
        <v>36473</v>
      </c>
      <c r="D1603" t="s">
        <v>132</v>
      </c>
    </row>
    <row r="1604" spans="1:4" x14ac:dyDescent="0.15">
      <c r="A1604" t="s">
        <v>25546</v>
      </c>
      <c r="B1604">
        <v>-1.5938918692668</v>
      </c>
      <c r="C1604" s="1" t="s">
        <v>36474</v>
      </c>
      <c r="D1604" t="s">
        <v>132</v>
      </c>
    </row>
    <row r="1605" spans="1:4" x14ac:dyDescent="0.15">
      <c r="A1605" t="s">
        <v>18167</v>
      </c>
      <c r="B1605">
        <v>-1.6016772397416501</v>
      </c>
      <c r="C1605" s="1" t="s">
        <v>36475</v>
      </c>
      <c r="D1605" t="s">
        <v>132</v>
      </c>
    </row>
    <row r="1606" spans="1:4" x14ac:dyDescent="0.15">
      <c r="A1606" t="s">
        <v>499</v>
      </c>
      <c r="B1606">
        <v>-1.6120898727791</v>
      </c>
      <c r="C1606" s="1" t="s">
        <v>36476</v>
      </c>
      <c r="D1606" t="s">
        <v>132</v>
      </c>
    </row>
    <row r="1607" spans="1:4" x14ac:dyDescent="0.15">
      <c r="A1607" t="s">
        <v>36477</v>
      </c>
      <c r="B1607">
        <v>-1.61449688211708</v>
      </c>
      <c r="C1607" s="1" t="s">
        <v>36478</v>
      </c>
      <c r="D1607" t="s">
        <v>132</v>
      </c>
    </row>
    <row r="1608" spans="1:4" x14ac:dyDescent="0.15">
      <c r="A1608" t="s">
        <v>25169</v>
      </c>
      <c r="B1608">
        <v>-1.61669926353879</v>
      </c>
      <c r="C1608" s="1" t="s">
        <v>36479</v>
      </c>
      <c r="D1608" t="s">
        <v>132</v>
      </c>
    </row>
    <row r="1609" spans="1:4" x14ac:dyDescent="0.15">
      <c r="A1609" t="s">
        <v>36480</v>
      </c>
      <c r="B1609">
        <v>-1.6473927370093899</v>
      </c>
      <c r="C1609" s="1" t="s">
        <v>36481</v>
      </c>
      <c r="D1609" t="s">
        <v>132</v>
      </c>
    </row>
    <row r="1610" spans="1:4" x14ac:dyDescent="0.15">
      <c r="A1610" t="s">
        <v>14831</v>
      </c>
      <c r="B1610">
        <v>-1.6532473548008999</v>
      </c>
      <c r="C1610" s="1" t="s">
        <v>36482</v>
      </c>
      <c r="D1610" t="s">
        <v>132</v>
      </c>
    </row>
    <row r="1611" spans="1:4" x14ac:dyDescent="0.15">
      <c r="A1611" t="s">
        <v>17934</v>
      </c>
      <c r="B1611">
        <v>-1.6882316689186301</v>
      </c>
      <c r="C1611" s="1" t="s">
        <v>36483</v>
      </c>
      <c r="D1611" t="s">
        <v>132</v>
      </c>
    </row>
    <row r="1612" spans="1:4" x14ac:dyDescent="0.15">
      <c r="A1612" t="s">
        <v>36484</v>
      </c>
      <c r="B1612">
        <v>-1.6912954371592801</v>
      </c>
      <c r="C1612" s="1" t="s">
        <v>36485</v>
      </c>
      <c r="D1612" t="s">
        <v>132</v>
      </c>
    </row>
    <row r="1613" spans="1:4" x14ac:dyDescent="0.15">
      <c r="A1613" t="s">
        <v>10322</v>
      </c>
      <c r="B1613">
        <v>-1.69429644673519</v>
      </c>
      <c r="C1613" s="1" t="s">
        <v>36486</v>
      </c>
      <c r="D1613" t="s">
        <v>132</v>
      </c>
    </row>
    <row r="1614" spans="1:4" x14ac:dyDescent="0.15">
      <c r="A1614" t="s">
        <v>23949</v>
      </c>
      <c r="B1614">
        <v>-1.7002245572231001</v>
      </c>
      <c r="C1614" s="1" t="s">
        <v>36487</v>
      </c>
      <c r="D1614" t="s">
        <v>132</v>
      </c>
    </row>
    <row r="1615" spans="1:4" x14ac:dyDescent="0.15">
      <c r="A1615" t="s">
        <v>29629</v>
      </c>
      <c r="B1615">
        <v>-1.71219426761602</v>
      </c>
      <c r="C1615" s="1" t="s">
        <v>36488</v>
      </c>
      <c r="D1615" t="s">
        <v>132</v>
      </c>
    </row>
    <row r="1616" spans="1:4" x14ac:dyDescent="0.15">
      <c r="A1616" t="s">
        <v>10656</v>
      </c>
      <c r="B1616">
        <v>-1.7160083202881899</v>
      </c>
      <c r="C1616" s="1" t="s">
        <v>36489</v>
      </c>
      <c r="D1616" t="s">
        <v>132</v>
      </c>
    </row>
    <row r="1617" spans="1:4" x14ac:dyDescent="0.15">
      <c r="A1617" t="s">
        <v>36490</v>
      </c>
      <c r="B1617">
        <v>-1.7339877447460099</v>
      </c>
      <c r="C1617" s="1" t="s">
        <v>36491</v>
      </c>
      <c r="D1617" t="s">
        <v>132</v>
      </c>
    </row>
    <row r="1618" spans="1:4" x14ac:dyDescent="0.15">
      <c r="A1618" t="s">
        <v>28023</v>
      </c>
      <c r="B1618">
        <v>-1.7422403613394599</v>
      </c>
      <c r="C1618" s="1" t="s">
        <v>36492</v>
      </c>
      <c r="D1618" t="s">
        <v>132</v>
      </c>
    </row>
    <row r="1619" spans="1:4" x14ac:dyDescent="0.15">
      <c r="A1619" t="s">
        <v>10255</v>
      </c>
      <c r="B1619">
        <v>-1.7533428024101401</v>
      </c>
      <c r="C1619" s="1" t="s">
        <v>36493</v>
      </c>
      <c r="D1619" t="s">
        <v>132</v>
      </c>
    </row>
    <row r="1620" spans="1:4" x14ac:dyDescent="0.15">
      <c r="A1620" t="s">
        <v>9771</v>
      </c>
      <c r="B1620">
        <v>-1.75532099904844</v>
      </c>
      <c r="C1620" s="1" t="s">
        <v>36494</v>
      </c>
      <c r="D1620" t="s">
        <v>132</v>
      </c>
    </row>
    <row r="1621" spans="1:4" x14ac:dyDescent="0.15">
      <c r="A1621" t="s">
        <v>16653</v>
      </c>
      <c r="B1621">
        <v>-1.7739997931357501</v>
      </c>
      <c r="C1621" s="1" t="s">
        <v>36495</v>
      </c>
      <c r="D1621" t="s">
        <v>132</v>
      </c>
    </row>
    <row r="1622" spans="1:4" x14ac:dyDescent="0.15">
      <c r="A1622" t="s">
        <v>18158</v>
      </c>
      <c r="B1622">
        <v>-1.77556022334653</v>
      </c>
      <c r="C1622" s="1" t="s">
        <v>36496</v>
      </c>
      <c r="D1622" t="s">
        <v>132</v>
      </c>
    </row>
    <row r="1623" spans="1:4" x14ac:dyDescent="0.15">
      <c r="A1623" t="s">
        <v>32839</v>
      </c>
      <c r="B1623">
        <v>-1.7883562897977301</v>
      </c>
      <c r="C1623" s="1" t="s">
        <v>36497</v>
      </c>
      <c r="D1623" t="s">
        <v>132</v>
      </c>
    </row>
    <row r="1624" spans="1:4" x14ac:dyDescent="0.15">
      <c r="A1624" t="s">
        <v>2097</v>
      </c>
      <c r="B1624">
        <v>-1.85270449694821</v>
      </c>
      <c r="C1624" s="1" t="s">
        <v>36498</v>
      </c>
      <c r="D1624" t="s">
        <v>132</v>
      </c>
    </row>
    <row r="1625" spans="1:4" x14ac:dyDescent="0.15">
      <c r="A1625" t="s">
        <v>36499</v>
      </c>
      <c r="B1625">
        <v>-1.8644299801702899</v>
      </c>
      <c r="C1625" s="1" t="s">
        <v>36500</v>
      </c>
      <c r="D1625" t="s">
        <v>132</v>
      </c>
    </row>
    <row r="1626" spans="1:4" x14ac:dyDescent="0.15">
      <c r="A1626" t="s">
        <v>27607</v>
      </c>
      <c r="B1626">
        <v>-1.87574925696449</v>
      </c>
      <c r="C1626" s="1" t="s">
        <v>36501</v>
      </c>
      <c r="D1626" t="s">
        <v>132</v>
      </c>
    </row>
    <row r="1627" spans="1:4" x14ac:dyDescent="0.15">
      <c r="A1627" t="s">
        <v>27542</v>
      </c>
      <c r="B1627">
        <v>-1.90876567004913</v>
      </c>
      <c r="C1627" s="1" t="s">
        <v>36502</v>
      </c>
      <c r="D1627" t="s">
        <v>132</v>
      </c>
    </row>
    <row r="1628" spans="1:4" x14ac:dyDescent="0.15">
      <c r="A1628" t="s">
        <v>20082</v>
      </c>
      <c r="B1628">
        <v>-1.90909115672712</v>
      </c>
      <c r="C1628" s="1" t="s">
        <v>36503</v>
      </c>
      <c r="D1628" t="s">
        <v>132</v>
      </c>
    </row>
    <row r="1629" spans="1:4" x14ac:dyDescent="0.15">
      <c r="A1629" t="s">
        <v>36504</v>
      </c>
      <c r="B1629">
        <v>-1.91035615356171</v>
      </c>
      <c r="C1629" s="1" t="s">
        <v>36505</v>
      </c>
      <c r="D1629" t="s">
        <v>132</v>
      </c>
    </row>
    <row r="1630" spans="1:4" x14ac:dyDescent="0.15">
      <c r="A1630" t="s">
        <v>413</v>
      </c>
      <c r="B1630">
        <v>-1.9179247841771301</v>
      </c>
      <c r="C1630" s="1" t="s">
        <v>36506</v>
      </c>
      <c r="D1630" t="s">
        <v>132</v>
      </c>
    </row>
    <row r="1631" spans="1:4" x14ac:dyDescent="0.15">
      <c r="A1631" t="s">
        <v>16911</v>
      </c>
      <c r="B1631">
        <v>-1.9181690477086799</v>
      </c>
      <c r="C1631" s="1" t="s">
        <v>36507</v>
      </c>
      <c r="D1631" t="s">
        <v>132</v>
      </c>
    </row>
    <row r="1632" spans="1:4" x14ac:dyDescent="0.15">
      <c r="A1632" t="s">
        <v>36508</v>
      </c>
      <c r="B1632">
        <v>-1.99479527607984</v>
      </c>
      <c r="C1632" s="1" t="s">
        <v>36509</v>
      </c>
      <c r="D1632" t="s">
        <v>132</v>
      </c>
    </row>
    <row r="1633" spans="1:4" x14ac:dyDescent="0.15">
      <c r="A1633" t="s">
        <v>23813</v>
      </c>
      <c r="B1633">
        <v>-2.0185233455004399</v>
      </c>
      <c r="C1633" s="1" t="s">
        <v>36510</v>
      </c>
      <c r="D1633" t="s">
        <v>132</v>
      </c>
    </row>
    <row r="1634" spans="1:4" x14ac:dyDescent="0.15">
      <c r="A1634" t="s">
        <v>2130</v>
      </c>
      <c r="B1634">
        <v>-2.0543689007674901</v>
      </c>
      <c r="C1634" s="1" t="s">
        <v>36511</v>
      </c>
      <c r="D1634" t="s">
        <v>132</v>
      </c>
    </row>
    <row r="1635" spans="1:4" x14ac:dyDescent="0.15">
      <c r="A1635" t="s">
        <v>31750</v>
      </c>
      <c r="B1635">
        <v>-2.0715642708486102</v>
      </c>
      <c r="C1635" s="1" t="s">
        <v>36512</v>
      </c>
      <c r="D1635" t="s">
        <v>132</v>
      </c>
    </row>
    <row r="1636" spans="1:4" x14ac:dyDescent="0.15">
      <c r="A1636" t="s">
        <v>32151</v>
      </c>
      <c r="B1636">
        <v>-2.0942327332837398</v>
      </c>
      <c r="C1636" s="1" t="s">
        <v>36513</v>
      </c>
      <c r="D1636" t="s">
        <v>132</v>
      </c>
    </row>
    <row r="1637" spans="1:4" x14ac:dyDescent="0.15">
      <c r="A1637" t="s">
        <v>36514</v>
      </c>
      <c r="B1637">
        <v>-2.1062072818184001</v>
      </c>
      <c r="C1637" s="1" t="s">
        <v>36515</v>
      </c>
      <c r="D1637" t="s">
        <v>132</v>
      </c>
    </row>
    <row r="1638" spans="1:4" x14ac:dyDescent="0.15">
      <c r="A1638" t="s">
        <v>18051</v>
      </c>
      <c r="B1638">
        <v>-2.2195767153550801</v>
      </c>
      <c r="C1638" s="1" t="s">
        <v>36516</v>
      </c>
      <c r="D1638" t="s">
        <v>132</v>
      </c>
    </row>
    <row r="1639" spans="1:4" x14ac:dyDescent="0.15">
      <c r="A1639" t="s">
        <v>782</v>
      </c>
      <c r="B1639">
        <v>-2.2268660189219598</v>
      </c>
      <c r="C1639" s="1" t="s">
        <v>36517</v>
      </c>
      <c r="D1639" t="s">
        <v>132</v>
      </c>
    </row>
    <row r="1640" spans="1:4" x14ac:dyDescent="0.15">
      <c r="A1640" t="s">
        <v>36518</v>
      </c>
      <c r="B1640">
        <v>-2.5240199842913</v>
      </c>
      <c r="C1640" s="1" t="s">
        <v>36519</v>
      </c>
      <c r="D1640" t="s">
        <v>132</v>
      </c>
    </row>
    <row r="1641" spans="1:4" x14ac:dyDescent="0.15">
      <c r="A1641" t="s">
        <v>11578</v>
      </c>
      <c r="B1641">
        <v>-2.6043280949991199</v>
      </c>
      <c r="C1641" s="1" t="s">
        <v>36520</v>
      </c>
      <c r="D1641" t="s">
        <v>132</v>
      </c>
    </row>
    <row r="1642" spans="1:4" x14ac:dyDescent="0.15">
      <c r="A1642" t="s">
        <v>36521</v>
      </c>
      <c r="B1642">
        <v>-2.7224965655461002</v>
      </c>
      <c r="C1642" s="1" t="s">
        <v>36522</v>
      </c>
      <c r="D1642" t="s">
        <v>132</v>
      </c>
    </row>
    <row r="1643" spans="1:4" x14ac:dyDescent="0.15">
      <c r="A1643" t="s">
        <v>36523</v>
      </c>
      <c r="B1643">
        <v>-3.0958849912209199</v>
      </c>
      <c r="C1643" s="1" t="s">
        <v>36524</v>
      </c>
      <c r="D1643" t="s">
        <v>132</v>
      </c>
    </row>
    <row r="1644" spans="1:4" x14ac:dyDescent="0.15">
      <c r="A1644" t="s">
        <v>10708</v>
      </c>
      <c r="B1644">
        <v>-3.3245470539283701</v>
      </c>
      <c r="C1644" s="1" t="s">
        <v>36525</v>
      </c>
      <c r="D1644" t="s">
        <v>132</v>
      </c>
    </row>
    <row r="1645" spans="1:4" x14ac:dyDescent="0.15">
      <c r="A1645" t="s">
        <v>31889</v>
      </c>
      <c r="B1645">
        <v>-3.3299230560147599</v>
      </c>
      <c r="C1645" s="1" t="s">
        <v>36526</v>
      </c>
      <c r="D1645" t="s">
        <v>132</v>
      </c>
    </row>
    <row r="1646" spans="1:4" x14ac:dyDescent="0.15">
      <c r="A1646" t="s">
        <v>19338</v>
      </c>
      <c r="B1646">
        <v>-3.6808356443607599</v>
      </c>
      <c r="C1646" s="1" t="s">
        <v>36527</v>
      </c>
      <c r="D1646" t="s">
        <v>132</v>
      </c>
    </row>
    <row r="1647" spans="1:4" x14ac:dyDescent="0.15">
      <c r="A1647" t="s">
        <v>36528</v>
      </c>
      <c r="B1647">
        <v>-3.8855702915013999</v>
      </c>
      <c r="C1647" s="1" t="s">
        <v>36529</v>
      </c>
      <c r="D1647" t="s">
        <v>132</v>
      </c>
    </row>
    <row r="1648" spans="1:4" x14ac:dyDescent="0.15">
      <c r="A1648" t="s">
        <v>18177</v>
      </c>
      <c r="B1648">
        <v>-3.9990288716056699</v>
      </c>
      <c r="C1648" s="1" t="s">
        <v>36530</v>
      </c>
      <c r="D1648" t="s">
        <v>132</v>
      </c>
    </row>
    <row r="1649" spans="1:4" x14ac:dyDescent="0.15">
      <c r="A1649" t="s">
        <v>19375</v>
      </c>
      <c r="B1649">
        <v>-4.2438510235248801</v>
      </c>
      <c r="C1649" s="1" t="s">
        <v>36531</v>
      </c>
      <c r="D1649" t="s">
        <v>132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E0C6B-2E60-42BD-9B10-50FEB7AF5CEA}">
  <dimension ref="A1:D308"/>
  <sheetViews>
    <sheetView workbookViewId="0">
      <selection activeCell="G41" sqref="G41"/>
    </sheetView>
  </sheetViews>
  <sheetFormatPr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36532</v>
      </c>
      <c r="B2" s="1" t="s">
        <v>36533</v>
      </c>
      <c r="C2" s="1" t="s">
        <v>36534</v>
      </c>
      <c r="D2" t="s">
        <v>6</v>
      </c>
    </row>
    <row r="3" spans="1:4" x14ac:dyDescent="0.15">
      <c r="A3" t="s">
        <v>28159</v>
      </c>
      <c r="B3" s="1" t="s">
        <v>36535</v>
      </c>
      <c r="C3" s="1" t="s">
        <v>36536</v>
      </c>
      <c r="D3" t="s">
        <v>6</v>
      </c>
    </row>
    <row r="4" spans="1:4" x14ac:dyDescent="0.15">
      <c r="A4" t="s">
        <v>36537</v>
      </c>
      <c r="B4" s="1" t="s">
        <v>36538</v>
      </c>
      <c r="C4" s="1" t="s">
        <v>36539</v>
      </c>
      <c r="D4" t="s">
        <v>6</v>
      </c>
    </row>
    <row r="5" spans="1:4" x14ac:dyDescent="0.15">
      <c r="A5" t="s">
        <v>33951</v>
      </c>
      <c r="B5" s="1" t="s">
        <v>36540</v>
      </c>
      <c r="C5" s="1" t="s">
        <v>36541</v>
      </c>
      <c r="D5" t="s">
        <v>6</v>
      </c>
    </row>
    <row r="6" spans="1:4" x14ac:dyDescent="0.15">
      <c r="A6" t="s">
        <v>36542</v>
      </c>
      <c r="B6" s="1" t="s">
        <v>36543</v>
      </c>
      <c r="C6" s="1" t="s">
        <v>36544</v>
      </c>
      <c r="D6" t="s">
        <v>6</v>
      </c>
    </row>
    <row r="7" spans="1:4" x14ac:dyDescent="0.15">
      <c r="A7" t="s">
        <v>22909</v>
      </c>
      <c r="B7" s="1" t="s">
        <v>36545</v>
      </c>
      <c r="C7" s="1" t="s">
        <v>36546</v>
      </c>
      <c r="D7" t="s">
        <v>6</v>
      </c>
    </row>
    <row r="8" spans="1:4" x14ac:dyDescent="0.15">
      <c r="A8" t="s">
        <v>36547</v>
      </c>
      <c r="B8" s="1" t="s">
        <v>36548</v>
      </c>
      <c r="C8" s="1" t="s">
        <v>36549</v>
      </c>
      <c r="D8" t="s">
        <v>6</v>
      </c>
    </row>
    <row r="9" spans="1:4" x14ac:dyDescent="0.15">
      <c r="A9" t="s">
        <v>2151</v>
      </c>
      <c r="B9" s="1" t="s">
        <v>36550</v>
      </c>
      <c r="C9" s="1" t="s">
        <v>36551</v>
      </c>
      <c r="D9" t="s">
        <v>6</v>
      </c>
    </row>
    <row r="10" spans="1:4" x14ac:dyDescent="0.15">
      <c r="A10" t="s">
        <v>17120</v>
      </c>
      <c r="B10" s="1" t="s">
        <v>36552</v>
      </c>
      <c r="C10" s="1" t="s">
        <v>36553</v>
      </c>
      <c r="D10" t="s">
        <v>6</v>
      </c>
    </row>
    <row r="11" spans="1:4" x14ac:dyDescent="0.15">
      <c r="A11" t="s">
        <v>36554</v>
      </c>
      <c r="B11" s="1" t="s">
        <v>36555</v>
      </c>
      <c r="C11" s="1" t="s">
        <v>36556</v>
      </c>
      <c r="D11" t="s">
        <v>6</v>
      </c>
    </row>
    <row r="12" spans="1:4" x14ac:dyDescent="0.15">
      <c r="A12" t="s">
        <v>36557</v>
      </c>
      <c r="B12" s="1" t="s">
        <v>36558</v>
      </c>
      <c r="C12" s="1" t="s">
        <v>36559</v>
      </c>
      <c r="D12" t="s">
        <v>6</v>
      </c>
    </row>
    <row r="13" spans="1:4" x14ac:dyDescent="0.15">
      <c r="A13" t="s">
        <v>36560</v>
      </c>
      <c r="B13" s="1" t="s">
        <v>36561</v>
      </c>
      <c r="C13" s="1" t="s">
        <v>36562</v>
      </c>
      <c r="D13" t="s">
        <v>6</v>
      </c>
    </row>
    <row r="14" spans="1:4" x14ac:dyDescent="0.15">
      <c r="A14" t="s">
        <v>36563</v>
      </c>
      <c r="B14" s="1" t="s">
        <v>36564</v>
      </c>
      <c r="C14" s="1" t="s">
        <v>36565</v>
      </c>
      <c r="D14" t="s">
        <v>6</v>
      </c>
    </row>
    <row r="15" spans="1:4" x14ac:dyDescent="0.15">
      <c r="A15" t="s">
        <v>36566</v>
      </c>
      <c r="B15" s="1" t="s">
        <v>36567</v>
      </c>
      <c r="C15" s="1" t="s">
        <v>36568</v>
      </c>
      <c r="D15" t="s">
        <v>6</v>
      </c>
    </row>
    <row r="16" spans="1:4" x14ac:dyDescent="0.15">
      <c r="A16" t="s">
        <v>36569</v>
      </c>
      <c r="B16" s="1" t="s">
        <v>36570</v>
      </c>
      <c r="C16" s="1" t="s">
        <v>36571</v>
      </c>
      <c r="D16" t="s">
        <v>6</v>
      </c>
    </row>
    <row r="17" spans="1:4" x14ac:dyDescent="0.15">
      <c r="A17" t="s">
        <v>36572</v>
      </c>
      <c r="B17" s="1" t="s">
        <v>36573</v>
      </c>
      <c r="C17" s="1" t="s">
        <v>36574</v>
      </c>
      <c r="D17" t="s">
        <v>6</v>
      </c>
    </row>
    <row r="18" spans="1:4" x14ac:dyDescent="0.15">
      <c r="A18" t="s">
        <v>36575</v>
      </c>
      <c r="B18" s="1" t="s">
        <v>36576</v>
      </c>
      <c r="C18" s="1" t="s">
        <v>36577</v>
      </c>
      <c r="D18" t="s">
        <v>6</v>
      </c>
    </row>
    <row r="19" spans="1:4" x14ac:dyDescent="0.15">
      <c r="A19" t="s">
        <v>19001</v>
      </c>
      <c r="B19" s="1" t="s">
        <v>36578</v>
      </c>
      <c r="C19" s="1" t="s">
        <v>36579</v>
      </c>
      <c r="D19" t="s">
        <v>6</v>
      </c>
    </row>
    <row r="20" spans="1:4" x14ac:dyDescent="0.15">
      <c r="A20" t="s">
        <v>36580</v>
      </c>
      <c r="B20" s="1" t="s">
        <v>36581</v>
      </c>
      <c r="C20" s="1" t="s">
        <v>36582</v>
      </c>
      <c r="D20" t="s">
        <v>6</v>
      </c>
    </row>
    <row r="21" spans="1:4" x14ac:dyDescent="0.15">
      <c r="A21" t="s">
        <v>22946</v>
      </c>
      <c r="B21" s="1" t="s">
        <v>36583</v>
      </c>
      <c r="C21" s="1" t="s">
        <v>36584</v>
      </c>
      <c r="D21" t="s">
        <v>6</v>
      </c>
    </row>
    <row r="22" spans="1:4" x14ac:dyDescent="0.15">
      <c r="A22" t="s">
        <v>11363</v>
      </c>
      <c r="B22" s="1" t="s">
        <v>36585</v>
      </c>
      <c r="C22" s="1" t="s">
        <v>36586</v>
      </c>
      <c r="D22" t="s">
        <v>6</v>
      </c>
    </row>
    <row r="23" spans="1:4" x14ac:dyDescent="0.15">
      <c r="A23" t="s">
        <v>36587</v>
      </c>
      <c r="B23" s="1" t="s">
        <v>36588</v>
      </c>
      <c r="C23" s="1" t="s">
        <v>36589</v>
      </c>
      <c r="D23" t="s">
        <v>6</v>
      </c>
    </row>
    <row r="24" spans="1:4" x14ac:dyDescent="0.15">
      <c r="A24" t="s">
        <v>36590</v>
      </c>
      <c r="B24" s="1" t="s">
        <v>36591</v>
      </c>
      <c r="C24" s="1" t="s">
        <v>36592</v>
      </c>
      <c r="D24" t="s">
        <v>6</v>
      </c>
    </row>
    <row r="25" spans="1:4" x14ac:dyDescent="0.15">
      <c r="A25" t="s">
        <v>11304</v>
      </c>
      <c r="B25" s="1" t="s">
        <v>36593</v>
      </c>
      <c r="C25" s="1" t="s">
        <v>36594</v>
      </c>
      <c r="D25" t="s">
        <v>6</v>
      </c>
    </row>
    <row r="26" spans="1:4" x14ac:dyDescent="0.15">
      <c r="A26" t="s">
        <v>36595</v>
      </c>
      <c r="B26" s="1" t="s">
        <v>36596</v>
      </c>
      <c r="C26" s="1" t="s">
        <v>36597</v>
      </c>
      <c r="D26" t="s">
        <v>6</v>
      </c>
    </row>
    <row r="27" spans="1:4" x14ac:dyDescent="0.15">
      <c r="A27" t="s">
        <v>36598</v>
      </c>
      <c r="B27" s="1" t="s">
        <v>36599</v>
      </c>
      <c r="C27" s="1" t="s">
        <v>36600</v>
      </c>
      <c r="D27" t="s">
        <v>6</v>
      </c>
    </row>
    <row r="28" spans="1:4" x14ac:dyDescent="0.15">
      <c r="A28" t="s">
        <v>36601</v>
      </c>
      <c r="B28" s="1" t="s">
        <v>36602</v>
      </c>
      <c r="C28" s="1" t="s">
        <v>36603</v>
      </c>
      <c r="D28" t="s">
        <v>6</v>
      </c>
    </row>
    <row r="29" spans="1:4" x14ac:dyDescent="0.15">
      <c r="A29" t="s">
        <v>345</v>
      </c>
      <c r="B29" s="1" t="s">
        <v>36604</v>
      </c>
      <c r="C29" s="1" t="s">
        <v>36605</v>
      </c>
      <c r="D29" t="s">
        <v>6</v>
      </c>
    </row>
    <row r="30" spans="1:4" x14ac:dyDescent="0.15">
      <c r="A30" t="s">
        <v>22765</v>
      </c>
      <c r="B30" s="1" t="s">
        <v>36606</v>
      </c>
      <c r="C30" s="1" t="s">
        <v>36607</v>
      </c>
      <c r="D30" t="s">
        <v>6</v>
      </c>
    </row>
    <row r="31" spans="1:4" x14ac:dyDescent="0.15">
      <c r="A31" t="s">
        <v>11144</v>
      </c>
      <c r="B31" s="1" t="s">
        <v>36608</v>
      </c>
      <c r="C31" s="1" t="s">
        <v>36609</v>
      </c>
      <c r="D31" t="s">
        <v>6</v>
      </c>
    </row>
    <row r="32" spans="1:4" x14ac:dyDescent="0.15">
      <c r="A32" t="s">
        <v>22930</v>
      </c>
      <c r="B32" s="1" t="s">
        <v>36610</v>
      </c>
      <c r="C32" s="1" t="s">
        <v>36611</v>
      </c>
      <c r="D32" t="s">
        <v>6</v>
      </c>
    </row>
    <row r="33" spans="1:4" x14ac:dyDescent="0.15">
      <c r="A33" t="s">
        <v>36612</v>
      </c>
      <c r="B33" s="1" t="s">
        <v>36613</v>
      </c>
      <c r="C33" s="1" t="s">
        <v>36614</v>
      </c>
      <c r="D33" t="s">
        <v>6</v>
      </c>
    </row>
    <row r="34" spans="1:4" x14ac:dyDescent="0.15">
      <c r="A34" t="s">
        <v>16232</v>
      </c>
      <c r="B34" s="1" t="s">
        <v>36615</v>
      </c>
      <c r="C34" s="1" t="s">
        <v>36616</v>
      </c>
      <c r="D34" t="s">
        <v>6</v>
      </c>
    </row>
    <row r="35" spans="1:4" x14ac:dyDescent="0.15">
      <c r="A35" t="s">
        <v>11353</v>
      </c>
      <c r="B35" s="1" t="s">
        <v>36617</v>
      </c>
      <c r="C35" s="1" t="s">
        <v>36618</v>
      </c>
      <c r="D35" t="s">
        <v>6</v>
      </c>
    </row>
    <row r="36" spans="1:4" x14ac:dyDescent="0.15">
      <c r="A36" t="s">
        <v>27854</v>
      </c>
      <c r="B36" s="1" t="s">
        <v>36619</v>
      </c>
      <c r="C36" s="1" t="s">
        <v>36620</v>
      </c>
      <c r="D36" t="s">
        <v>6</v>
      </c>
    </row>
    <row r="37" spans="1:4" x14ac:dyDescent="0.15">
      <c r="A37" t="s">
        <v>36621</v>
      </c>
      <c r="B37" s="1" t="s">
        <v>36622</v>
      </c>
      <c r="C37" s="1" t="s">
        <v>36623</v>
      </c>
      <c r="D37" t="s">
        <v>6</v>
      </c>
    </row>
    <row r="38" spans="1:4" x14ac:dyDescent="0.15">
      <c r="A38" t="s">
        <v>22992</v>
      </c>
      <c r="B38" s="1" t="s">
        <v>36624</v>
      </c>
      <c r="C38" s="1" t="s">
        <v>36625</v>
      </c>
      <c r="D38" t="s">
        <v>6</v>
      </c>
    </row>
    <row r="39" spans="1:4" x14ac:dyDescent="0.15">
      <c r="A39" t="s">
        <v>11355</v>
      </c>
      <c r="B39" s="1" t="s">
        <v>36626</v>
      </c>
      <c r="C39" s="1" t="s">
        <v>36627</v>
      </c>
      <c r="D39" t="s">
        <v>6</v>
      </c>
    </row>
    <row r="40" spans="1:4" x14ac:dyDescent="0.15">
      <c r="A40" t="s">
        <v>11243</v>
      </c>
      <c r="B40" s="1" t="s">
        <v>36628</v>
      </c>
      <c r="C40" s="1" t="s">
        <v>36629</v>
      </c>
      <c r="D40" t="s">
        <v>6</v>
      </c>
    </row>
    <row r="41" spans="1:4" x14ac:dyDescent="0.15">
      <c r="A41" t="s">
        <v>34127</v>
      </c>
      <c r="B41" s="1" t="s">
        <v>36630</v>
      </c>
      <c r="C41" s="1" t="s">
        <v>36631</v>
      </c>
      <c r="D41" t="s">
        <v>6</v>
      </c>
    </row>
    <row r="42" spans="1:4" x14ac:dyDescent="0.15">
      <c r="A42" t="s">
        <v>36632</v>
      </c>
      <c r="B42" s="1" t="s">
        <v>36633</v>
      </c>
      <c r="C42" s="1" t="s">
        <v>36634</v>
      </c>
      <c r="D42" t="s">
        <v>6</v>
      </c>
    </row>
    <row r="43" spans="1:4" x14ac:dyDescent="0.15">
      <c r="A43" t="s">
        <v>10288</v>
      </c>
      <c r="B43" s="1" t="s">
        <v>36635</v>
      </c>
      <c r="C43" s="1" t="s">
        <v>36636</v>
      </c>
      <c r="D43" t="s">
        <v>6</v>
      </c>
    </row>
    <row r="44" spans="1:4" x14ac:dyDescent="0.15">
      <c r="A44" t="s">
        <v>36637</v>
      </c>
      <c r="B44" s="1" t="s">
        <v>36638</v>
      </c>
      <c r="C44" s="1" t="s">
        <v>36639</v>
      </c>
      <c r="D44" t="s">
        <v>6</v>
      </c>
    </row>
    <row r="45" spans="1:4" x14ac:dyDescent="0.15">
      <c r="A45" t="s">
        <v>9857</v>
      </c>
      <c r="B45" s="1" t="s">
        <v>36640</v>
      </c>
      <c r="C45" s="1" t="s">
        <v>36641</v>
      </c>
      <c r="D45" t="s">
        <v>6</v>
      </c>
    </row>
    <row r="46" spans="1:4" x14ac:dyDescent="0.15">
      <c r="A46" t="s">
        <v>11310</v>
      </c>
      <c r="B46" s="1" t="s">
        <v>36642</v>
      </c>
      <c r="C46" s="1" t="s">
        <v>36643</v>
      </c>
      <c r="D46" t="s">
        <v>6</v>
      </c>
    </row>
    <row r="47" spans="1:4" x14ac:dyDescent="0.15">
      <c r="A47" t="s">
        <v>16227</v>
      </c>
      <c r="B47" s="1" t="s">
        <v>36644</v>
      </c>
      <c r="C47" s="1" t="s">
        <v>36645</v>
      </c>
      <c r="D47" t="s">
        <v>6</v>
      </c>
    </row>
    <row r="48" spans="1:4" x14ac:dyDescent="0.15">
      <c r="A48" t="s">
        <v>32502</v>
      </c>
      <c r="B48" s="1" t="s">
        <v>36646</v>
      </c>
      <c r="C48" s="1" t="s">
        <v>36647</v>
      </c>
      <c r="D48" t="s">
        <v>6</v>
      </c>
    </row>
    <row r="49" spans="1:4" x14ac:dyDescent="0.15">
      <c r="A49" t="s">
        <v>36648</v>
      </c>
      <c r="B49" s="1" t="s">
        <v>36649</v>
      </c>
      <c r="C49" s="1" t="s">
        <v>36650</v>
      </c>
      <c r="D49" t="s">
        <v>6</v>
      </c>
    </row>
    <row r="50" spans="1:4" x14ac:dyDescent="0.15">
      <c r="A50" t="s">
        <v>11380</v>
      </c>
      <c r="B50" s="1" t="s">
        <v>36651</v>
      </c>
      <c r="C50" s="1" t="s">
        <v>36652</v>
      </c>
      <c r="D50" t="s">
        <v>6</v>
      </c>
    </row>
    <row r="51" spans="1:4" x14ac:dyDescent="0.15">
      <c r="A51" t="s">
        <v>36653</v>
      </c>
      <c r="B51" s="1" t="s">
        <v>36654</v>
      </c>
      <c r="C51" s="1" t="s">
        <v>36655</v>
      </c>
      <c r="D51" t="s">
        <v>6</v>
      </c>
    </row>
    <row r="52" spans="1:4" x14ac:dyDescent="0.15">
      <c r="A52" t="s">
        <v>11326</v>
      </c>
      <c r="B52" s="1" t="s">
        <v>36656</v>
      </c>
      <c r="C52" s="1" t="s">
        <v>36657</v>
      </c>
      <c r="D52" t="s">
        <v>6</v>
      </c>
    </row>
    <row r="53" spans="1:4" x14ac:dyDescent="0.15">
      <c r="A53" t="s">
        <v>23514</v>
      </c>
      <c r="B53" s="1" t="s">
        <v>36658</v>
      </c>
      <c r="C53" s="1" t="s">
        <v>36659</v>
      </c>
      <c r="D53" t="s">
        <v>6</v>
      </c>
    </row>
    <row r="54" spans="1:4" x14ac:dyDescent="0.15">
      <c r="A54" t="s">
        <v>11277</v>
      </c>
      <c r="B54" s="1" t="s">
        <v>36660</v>
      </c>
      <c r="C54" s="1" t="s">
        <v>36661</v>
      </c>
      <c r="D54" t="s">
        <v>6</v>
      </c>
    </row>
    <row r="55" spans="1:4" x14ac:dyDescent="0.15">
      <c r="A55" t="s">
        <v>11318</v>
      </c>
      <c r="B55" s="1" t="s">
        <v>36662</v>
      </c>
      <c r="C55" s="1" t="s">
        <v>36663</v>
      </c>
      <c r="D55" t="s">
        <v>6</v>
      </c>
    </row>
    <row r="56" spans="1:4" x14ac:dyDescent="0.15">
      <c r="A56" t="s">
        <v>11351</v>
      </c>
      <c r="B56" s="1" t="s">
        <v>36664</v>
      </c>
      <c r="C56" s="1" t="s">
        <v>36665</v>
      </c>
      <c r="D56" t="s">
        <v>6</v>
      </c>
    </row>
    <row r="57" spans="1:4" x14ac:dyDescent="0.15">
      <c r="A57" t="s">
        <v>349</v>
      </c>
      <c r="B57" s="1" t="s">
        <v>36666</v>
      </c>
      <c r="C57" s="1" t="s">
        <v>36667</v>
      </c>
      <c r="D57" t="s">
        <v>6</v>
      </c>
    </row>
    <row r="58" spans="1:4" x14ac:dyDescent="0.15">
      <c r="A58" t="s">
        <v>11255</v>
      </c>
      <c r="B58" s="1" t="s">
        <v>36668</v>
      </c>
      <c r="C58" s="1" t="s">
        <v>36669</v>
      </c>
      <c r="D58" t="s">
        <v>6</v>
      </c>
    </row>
    <row r="59" spans="1:4" x14ac:dyDescent="0.15">
      <c r="A59" t="s">
        <v>23443</v>
      </c>
      <c r="B59" s="1" t="s">
        <v>36670</v>
      </c>
      <c r="C59" s="1" t="s">
        <v>36671</v>
      </c>
      <c r="D59" t="s">
        <v>6</v>
      </c>
    </row>
    <row r="60" spans="1:4" x14ac:dyDescent="0.15">
      <c r="A60" t="s">
        <v>36672</v>
      </c>
      <c r="B60" s="1" t="s">
        <v>36673</v>
      </c>
      <c r="C60" s="1" t="s">
        <v>36674</v>
      </c>
      <c r="D60" t="s">
        <v>6</v>
      </c>
    </row>
    <row r="61" spans="1:4" x14ac:dyDescent="0.15">
      <c r="A61" t="s">
        <v>347</v>
      </c>
      <c r="B61" s="1" t="s">
        <v>36675</v>
      </c>
      <c r="C61" s="1" t="s">
        <v>36676</v>
      </c>
      <c r="D61" t="s">
        <v>6</v>
      </c>
    </row>
    <row r="62" spans="1:4" x14ac:dyDescent="0.15">
      <c r="A62" t="s">
        <v>11148</v>
      </c>
      <c r="B62" s="1" t="s">
        <v>36677</v>
      </c>
      <c r="C62" s="1" t="s">
        <v>36678</v>
      </c>
      <c r="D62" t="s">
        <v>6</v>
      </c>
    </row>
    <row r="63" spans="1:4" x14ac:dyDescent="0.15">
      <c r="A63" t="s">
        <v>32304</v>
      </c>
      <c r="B63" s="1" t="s">
        <v>36679</v>
      </c>
      <c r="C63" s="1" t="s">
        <v>36680</v>
      </c>
      <c r="D63" t="s">
        <v>6</v>
      </c>
    </row>
    <row r="64" spans="1:4" x14ac:dyDescent="0.15">
      <c r="A64" t="s">
        <v>11211</v>
      </c>
      <c r="B64" s="1" t="s">
        <v>36681</v>
      </c>
      <c r="C64" s="1" t="s">
        <v>36682</v>
      </c>
      <c r="D64" t="s">
        <v>6</v>
      </c>
    </row>
    <row r="65" spans="1:4" x14ac:dyDescent="0.15">
      <c r="A65" t="s">
        <v>11000</v>
      </c>
      <c r="B65" s="1" t="s">
        <v>36683</v>
      </c>
      <c r="C65" s="1" t="s">
        <v>36684</v>
      </c>
      <c r="D65" t="s">
        <v>6</v>
      </c>
    </row>
    <row r="66" spans="1:4" x14ac:dyDescent="0.15">
      <c r="A66" t="s">
        <v>8738</v>
      </c>
      <c r="B66" s="1" t="s">
        <v>36685</v>
      </c>
      <c r="C66" s="1" t="s">
        <v>36686</v>
      </c>
      <c r="D66" t="s">
        <v>6</v>
      </c>
    </row>
    <row r="67" spans="1:4" x14ac:dyDescent="0.15">
      <c r="A67" t="s">
        <v>29434</v>
      </c>
      <c r="B67" s="1" t="s">
        <v>36687</v>
      </c>
      <c r="C67" s="1" t="s">
        <v>36688</v>
      </c>
      <c r="D67" t="s">
        <v>6</v>
      </c>
    </row>
    <row r="68" spans="1:4" x14ac:dyDescent="0.15">
      <c r="A68" t="s">
        <v>36689</v>
      </c>
      <c r="B68" s="1" t="s">
        <v>36690</v>
      </c>
      <c r="C68" s="1" t="s">
        <v>36691</v>
      </c>
      <c r="D68" t="s">
        <v>6</v>
      </c>
    </row>
    <row r="69" spans="1:4" x14ac:dyDescent="0.15">
      <c r="A69" t="s">
        <v>11014</v>
      </c>
      <c r="B69" s="1" t="s">
        <v>36692</v>
      </c>
      <c r="C69" s="1" t="s">
        <v>36693</v>
      </c>
      <c r="D69" t="s">
        <v>6</v>
      </c>
    </row>
    <row r="70" spans="1:4" x14ac:dyDescent="0.15">
      <c r="A70" t="s">
        <v>1501</v>
      </c>
      <c r="B70" s="1" t="s">
        <v>36694</v>
      </c>
      <c r="C70" s="1" t="s">
        <v>36695</v>
      </c>
      <c r="D70" t="s">
        <v>6</v>
      </c>
    </row>
    <row r="71" spans="1:4" x14ac:dyDescent="0.15">
      <c r="A71" t="s">
        <v>23290</v>
      </c>
      <c r="B71" s="1" t="s">
        <v>36696</v>
      </c>
      <c r="C71" s="1" t="s">
        <v>36697</v>
      </c>
      <c r="D71" t="s">
        <v>6</v>
      </c>
    </row>
    <row r="72" spans="1:4" x14ac:dyDescent="0.15">
      <c r="A72" t="s">
        <v>16560</v>
      </c>
      <c r="B72" s="1" t="s">
        <v>36698</v>
      </c>
      <c r="C72" s="1" t="s">
        <v>36699</v>
      </c>
      <c r="D72" t="s">
        <v>6</v>
      </c>
    </row>
    <row r="73" spans="1:4" x14ac:dyDescent="0.15">
      <c r="A73" t="s">
        <v>11314</v>
      </c>
      <c r="B73" s="1" t="s">
        <v>36700</v>
      </c>
      <c r="C73" s="1" t="s">
        <v>36701</v>
      </c>
      <c r="D73" t="s">
        <v>6</v>
      </c>
    </row>
    <row r="74" spans="1:4" x14ac:dyDescent="0.15">
      <c r="A74" t="s">
        <v>23154</v>
      </c>
      <c r="B74" s="1" t="s">
        <v>36702</v>
      </c>
      <c r="C74" s="1" t="s">
        <v>36703</v>
      </c>
      <c r="D74" t="s">
        <v>6</v>
      </c>
    </row>
    <row r="75" spans="1:4" x14ac:dyDescent="0.15">
      <c r="A75" t="s">
        <v>10700</v>
      </c>
      <c r="B75" s="1" t="s">
        <v>36704</v>
      </c>
      <c r="C75" s="1" t="s">
        <v>36705</v>
      </c>
      <c r="D75" t="s">
        <v>6</v>
      </c>
    </row>
    <row r="76" spans="1:4" x14ac:dyDescent="0.15">
      <c r="A76" t="s">
        <v>10583</v>
      </c>
      <c r="B76" s="1" t="s">
        <v>36706</v>
      </c>
      <c r="C76" s="1" t="s">
        <v>36707</v>
      </c>
      <c r="D76" t="s">
        <v>6</v>
      </c>
    </row>
    <row r="77" spans="1:4" x14ac:dyDescent="0.15">
      <c r="A77" t="s">
        <v>15626</v>
      </c>
      <c r="B77" s="1" t="s">
        <v>36708</v>
      </c>
      <c r="C77" s="1" t="s">
        <v>36709</v>
      </c>
      <c r="D77" t="s">
        <v>6</v>
      </c>
    </row>
    <row r="78" spans="1:4" x14ac:dyDescent="0.15">
      <c r="A78" t="s">
        <v>36710</v>
      </c>
      <c r="B78" s="1" t="s">
        <v>36711</v>
      </c>
      <c r="C78" s="1" t="s">
        <v>36712</v>
      </c>
      <c r="D78" t="s">
        <v>6</v>
      </c>
    </row>
    <row r="79" spans="1:4" x14ac:dyDescent="0.15">
      <c r="A79" t="s">
        <v>36713</v>
      </c>
      <c r="B79" s="1" t="s">
        <v>36714</v>
      </c>
      <c r="C79" s="1" t="s">
        <v>36715</v>
      </c>
      <c r="D79" t="s">
        <v>6</v>
      </c>
    </row>
    <row r="80" spans="1:4" x14ac:dyDescent="0.15">
      <c r="A80" t="s">
        <v>11275</v>
      </c>
      <c r="B80" s="1" t="s">
        <v>36716</v>
      </c>
      <c r="C80" s="1" t="s">
        <v>36717</v>
      </c>
      <c r="D80" t="s">
        <v>6</v>
      </c>
    </row>
    <row r="81" spans="1:4" x14ac:dyDescent="0.15">
      <c r="A81" t="s">
        <v>10904</v>
      </c>
      <c r="B81" s="1" t="s">
        <v>36718</v>
      </c>
      <c r="C81" s="1" t="s">
        <v>36719</v>
      </c>
      <c r="D81" t="s">
        <v>6</v>
      </c>
    </row>
    <row r="82" spans="1:4" x14ac:dyDescent="0.15">
      <c r="A82" t="s">
        <v>11189</v>
      </c>
      <c r="B82" s="1" t="s">
        <v>36720</v>
      </c>
      <c r="C82" s="1" t="s">
        <v>36721</v>
      </c>
      <c r="D82" t="s">
        <v>6</v>
      </c>
    </row>
    <row r="83" spans="1:4" x14ac:dyDescent="0.15">
      <c r="A83" t="s">
        <v>36722</v>
      </c>
      <c r="B83" s="1" t="s">
        <v>36723</v>
      </c>
      <c r="C83" s="1" t="s">
        <v>36724</v>
      </c>
      <c r="D83" t="s">
        <v>6</v>
      </c>
    </row>
    <row r="84" spans="1:4" x14ac:dyDescent="0.15">
      <c r="A84" t="s">
        <v>33658</v>
      </c>
      <c r="B84" s="1" t="s">
        <v>36725</v>
      </c>
      <c r="C84" s="1" t="s">
        <v>36726</v>
      </c>
      <c r="D84" t="s">
        <v>6</v>
      </c>
    </row>
    <row r="85" spans="1:4" x14ac:dyDescent="0.15">
      <c r="A85" t="s">
        <v>11004</v>
      </c>
      <c r="B85" s="1" t="s">
        <v>36727</v>
      </c>
      <c r="C85" s="1" t="s">
        <v>36728</v>
      </c>
      <c r="D85" t="s">
        <v>6</v>
      </c>
    </row>
    <row r="86" spans="1:4" x14ac:dyDescent="0.15">
      <c r="A86" t="s">
        <v>10372</v>
      </c>
      <c r="B86" s="1" t="s">
        <v>36729</v>
      </c>
      <c r="C86" s="1" t="s">
        <v>36730</v>
      </c>
      <c r="D86" t="s">
        <v>6</v>
      </c>
    </row>
    <row r="87" spans="1:4" x14ac:dyDescent="0.15">
      <c r="A87" t="s">
        <v>593</v>
      </c>
      <c r="B87" s="1" t="s">
        <v>36731</v>
      </c>
      <c r="C87" s="1" t="s">
        <v>36732</v>
      </c>
      <c r="D87" t="s">
        <v>6</v>
      </c>
    </row>
    <row r="88" spans="1:4" x14ac:dyDescent="0.15">
      <c r="A88" t="s">
        <v>36733</v>
      </c>
      <c r="B88" s="1" t="s">
        <v>36734</v>
      </c>
      <c r="C88" s="1" t="s">
        <v>36735</v>
      </c>
      <c r="D88" t="s">
        <v>6</v>
      </c>
    </row>
    <row r="89" spans="1:4" x14ac:dyDescent="0.15">
      <c r="A89" t="s">
        <v>24249</v>
      </c>
      <c r="B89" s="1" t="s">
        <v>36736</v>
      </c>
      <c r="C89" s="1" t="s">
        <v>36737</v>
      </c>
      <c r="D89" t="s">
        <v>6</v>
      </c>
    </row>
    <row r="90" spans="1:4" x14ac:dyDescent="0.15">
      <c r="A90" t="s">
        <v>16939</v>
      </c>
      <c r="B90" s="1" t="s">
        <v>36738</v>
      </c>
      <c r="C90" s="1" t="s">
        <v>36739</v>
      </c>
      <c r="D90" t="s">
        <v>6</v>
      </c>
    </row>
    <row r="91" spans="1:4" x14ac:dyDescent="0.15">
      <c r="A91" t="s">
        <v>36740</v>
      </c>
      <c r="B91" s="1" t="s">
        <v>36741</v>
      </c>
      <c r="C91" s="1" t="s">
        <v>36742</v>
      </c>
      <c r="D91" t="s">
        <v>6</v>
      </c>
    </row>
    <row r="92" spans="1:4" x14ac:dyDescent="0.15">
      <c r="A92" t="s">
        <v>11078</v>
      </c>
      <c r="B92" s="1" t="s">
        <v>36743</v>
      </c>
      <c r="C92" s="1" t="s">
        <v>36744</v>
      </c>
      <c r="D92" t="s">
        <v>6</v>
      </c>
    </row>
    <row r="93" spans="1:4" x14ac:dyDescent="0.15">
      <c r="A93" t="s">
        <v>11273</v>
      </c>
      <c r="B93" s="1" t="s">
        <v>36745</v>
      </c>
      <c r="C93" s="1" t="s">
        <v>36746</v>
      </c>
      <c r="D93" t="s">
        <v>6</v>
      </c>
    </row>
    <row r="94" spans="1:4" x14ac:dyDescent="0.15">
      <c r="A94" t="s">
        <v>11229</v>
      </c>
      <c r="B94">
        <v>1.217953048854</v>
      </c>
      <c r="C94" s="1" t="s">
        <v>36747</v>
      </c>
      <c r="D94" t="s">
        <v>6</v>
      </c>
    </row>
    <row r="95" spans="1:4" x14ac:dyDescent="0.15">
      <c r="A95" t="s">
        <v>1834</v>
      </c>
      <c r="B95">
        <v>-1.0040332902203399</v>
      </c>
      <c r="C95" s="1" t="s">
        <v>36748</v>
      </c>
      <c r="D95" t="s">
        <v>132</v>
      </c>
    </row>
    <row r="96" spans="1:4" x14ac:dyDescent="0.15">
      <c r="A96" t="s">
        <v>18512</v>
      </c>
      <c r="B96">
        <v>-1.0067492569997301</v>
      </c>
      <c r="C96" s="1" t="s">
        <v>36749</v>
      </c>
      <c r="D96" t="s">
        <v>132</v>
      </c>
    </row>
    <row r="97" spans="1:4" x14ac:dyDescent="0.15">
      <c r="A97" t="s">
        <v>23179</v>
      </c>
      <c r="B97">
        <v>-1.00829529552108</v>
      </c>
      <c r="C97" s="1" t="s">
        <v>36750</v>
      </c>
      <c r="D97" t="s">
        <v>132</v>
      </c>
    </row>
    <row r="98" spans="1:4" x14ac:dyDescent="0.15">
      <c r="A98" t="s">
        <v>2528</v>
      </c>
      <c r="B98">
        <v>-1.0105901006692399</v>
      </c>
      <c r="C98" s="1" t="s">
        <v>36751</v>
      </c>
      <c r="D98" t="s">
        <v>132</v>
      </c>
    </row>
    <row r="99" spans="1:4" x14ac:dyDescent="0.15">
      <c r="A99" t="s">
        <v>17855</v>
      </c>
      <c r="B99">
        <v>-1.01095986403821</v>
      </c>
      <c r="C99" s="1" t="s">
        <v>36752</v>
      </c>
      <c r="D99" t="s">
        <v>132</v>
      </c>
    </row>
    <row r="100" spans="1:4" x14ac:dyDescent="0.15">
      <c r="A100" t="s">
        <v>36753</v>
      </c>
      <c r="B100">
        <v>-1.0215629093160099</v>
      </c>
      <c r="C100" s="1" t="s">
        <v>36754</v>
      </c>
      <c r="D100" t="s">
        <v>132</v>
      </c>
    </row>
    <row r="101" spans="1:4" x14ac:dyDescent="0.15">
      <c r="A101" t="s">
        <v>28152</v>
      </c>
      <c r="B101">
        <v>-1.0302092446129201</v>
      </c>
      <c r="C101" s="1" t="s">
        <v>36755</v>
      </c>
      <c r="D101" t="s">
        <v>132</v>
      </c>
    </row>
    <row r="102" spans="1:4" x14ac:dyDescent="0.15">
      <c r="A102" t="s">
        <v>18208</v>
      </c>
      <c r="B102">
        <v>-1.0340155496987899</v>
      </c>
      <c r="C102" s="1" t="s">
        <v>36756</v>
      </c>
      <c r="D102" t="s">
        <v>132</v>
      </c>
    </row>
    <row r="103" spans="1:4" x14ac:dyDescent="0.15">
      <c r="A103" t="s">
        <v>36757</v>
      </c>
      <c r="B103">
        <v>-1.0382639187770999</v>
      </c>
      <c r="C103" s="1" t="s">
        <v>36758</v>
      </c>
      <c r="D103" t="s">
        <v>132</v>
      </c>
    </row>
    <row r="104" spans="1:4" x14ac:dyDescent="0.15">
      <c r="A104" t="s">
        <v>36759</v>
      </c>
      <c r="B104">
        <v>-1.0397200593576501</v>
      </c>
      <c r="C104" s="1" t="s">
        <v>36760</v>
      </c>
      <c r="D104" t="s">
        <v>132</v>
      </c>
    </row>
    <row r="105" spans="1:4" x14ac:dyDescent="0.15">
      <c r="A105" t="s">
        <v>848</v>
      </c>
      <c r="B105">
        <v>-1.0434935462694399</v>
      </c>
      <c r="C105" s="1" t="s">
        <v>36761</v>
      </c>
      <c r="D105" t="s">
        <v>132</v>
      </c>
    </row>
    <row r="106" spans="1:4" x14ac:dyDescent="0.15">
      <c r="A106" t="s">
        <v>371</v>
      </c>
      <c r="B106">
        <v>-1.0447656142849699</v>
      </c>
      <c r="C106" s="1" t="s">
        <v>36762</v>
      </c>
      <c r="D106" t="s">
        <v>132</v>
      </c>
    </row>
    <row r="107" spans="1:4" x14ac:dyDescent="0.15">
      <c r="A107" t="s">
        <v>9458</v>
      </c>
      <c r="B107">
        <v>-1.04581108647456</v>
      </c>
      <c r="C107" s="1" t="s">
        <v>36763</v>
      </c>
      <c r="D107" t="s">
        <v>132</v>
      </c>
    </row>
    <row r="108" spans="1:4" x14ac:dyDescent="0.15">
      <c r="A108" t="s">
        <v>22321</v>
      </c>
      <c r="B108">
        <v>-1.0460824074066699</v>
      </c>
      <c r="C108" s="1" t="s">
        <v>36764</v>
      </c>
      <c r="D108" t="s">
        <v>132</v>
      </c>
    </row>
    <row r="109" spans="1:4" x14ac:dyDescent="0.15">
      <c r="A109" t="s">
        <v>36765</v>
      </c>
      <c r="B109">
        <v>-1.0463395676370599</v>
      </c>
      <c r="C109" s="1" t="s">
        <v>36766</v>
      </c>
      <c r="D109" t="s">
        <v>132</v>
      </c>
    </row>
    <row r="110" spans="1:4" x14ac:dyDescent="0.15">
      <c r="A110" t="s">
        <v>27778</v>
      </c>
      <c r="B110">
        <v>-1.05221066506009</v>
      </c>
      <c r="C110" s="1" t="s">
        <v>36767</v>
      </c>
      <c r="D110" t="s">
        <v>132</v>
      </c>
    </row>
    <row r="111" spans="1:4" x14ac:dyDescent="0.15">
      <c r="A111" t="s">
        <v>11846</v>
      </c>
      <c r="B111">
        <v>-1.05543045482945</v>
      </c>
      <c r="C111" s="1" t="s">
        <v>36768</v>
      </c>
      <c r="D111" t="s">
        <v>132</v>
      </c>
    </row>
    <row r="112" spans="1:4" x14ac:dyDescent="0.15">
      <c r="A112" t="s">
        <v>36769</v>
      </c>
      <c r="B112">
        <v>-1.0566797673717601</v>
      </c>
      <c r="C112" s="1" t="s">
        <v>36770</v>
      </c>
      <c r="D112" t="s">
        <v>132</v>
      </c>
    </row>
    <row r="113" spans="1:4" x14ac:dyDescent="0.15">
      <c r="A113" t="s">
        <v>8956</v>
      </c>
      <c r="B113">
        <v>-1.06105978859211</v>
      </c>
      <c r="C113" s="1" t="s">
        <v>36771</v>
      </c>
      <c r="D113" t="s">
        <v>132</v>
      </c>
    </row>
    <row r="114" spans="1:4" x14ac:dyDescent="0.15">
      <c r="A114" t="s">
        <v>36772</v>
      </c>
      <c r="B114">
        <v>-1.0668812778282499</v>
      </c>
      <c r="C114" s="1" t="s">
        <v>36773</v>
      </c>
      <c r="D114" t="s">
        <v>132</v>
      </c>
    </row>
    <row r="115" spans="1:4" x14ac:dyDescent="0.15">
      <c r="A115" t="s">
        <v>9861</v>
      </c>
      <c r="B115">
        <v>-1.0744513481601601</v>
      </c>
      <c r="C115" s="1" t="s">
        <v>36774</v>
      </c>
      <c r="D115" t="s">
        <v>132</v>
      </c>
    </row>
    <row r="116" spans="1:4" x14ac:dyDescent="0.15">
      <c r="A116" t="s">
        <v>11320</v>
      </c>
      <c r="B116">
        <v>-1.07540788273199</v>
      </c>
      <c r="C116" s="1" t="s">
        <v>36775</v>
      </c>
      <c r="D116" t="s">
        <v>132</v>
      </c>
    </row>
    <row r="117" spans="1:4" x14ac:dyDescent="0.15">
      <c r="A117" t="s">
        <v>890</v>
      </c>
      <c r="B117">
        <v>-1.0840687171185699</v>
      </c>
      <c r="C117" s="1" t="s">
        <v>36776</v>
      </c>
      <c r="D117" t="s">
        <v>132</v>
      </c>
    </row>
    <row r="118" spans="1:4" x14ac:dyDescent="0.15">
      <c r="A118" t="s">
        <v>18412</v>
      </c>
      <c r="B118">
        <v>-1.0843582814117101</v>
      </c>
      <c r="C118" s="1" t="s">
        <v>36777</v>
      </c>
      <c r="D118" t="s">
        <v>132</v>
      </c>
    </row>
    <row r="119" spans="1:4" x14ac:dyDescent="0.15">
      <c r="A119" t="s">
        <v>36432</v>
      </c>
      <c r="B119">
        <v>-1.1045720456464401</v>
      </c>
      <c r="C119" s="1" t="s">
        <v>36778</v>
      </c>
      <c r="D119" t="s">
        <v>132</v>
      </c>
    </row>
    <row r="120" spans="1:4" x14ac:dyDescent="0.15">
      <c r="A120" t="s">
        <v>11251</v>
      </c>
      <c r="B120">
        <v>-1.1055190112827</v>
      </c>
      <c r="C120" s="1" t="s">
        <v>36779</v>
      </c>
      <c r="D120" t="s">
        <v>132</v>
      </c>
    </row>
    <row r="121" spans="1:4" x14ac:dyDescent="0.15">
      <c r="A121" t="s">
        <v>25818</v>
      </c>
      <c r="B121">
        <v>-1.11191799358146</v>
      </c>
      <c r="C121" s="1" t="s">
        <v>36780</v>
      </c>
      <c r="D121" t="s">
        <v>132</v>
      </c>
    </row>
    <row r="122" spans="1:4" x14ac:dyDescent="0.15">
      <c r="A122" t="s">
        <v>36781</v>
      </c>
      <c r="B122">
        <v>-1.1120144585532801</v>
      </c>
      <c r="C122" s="1" t="s">
        <v>36782</v>
      </c>
      <c r="D122" t="s">
        <v>132</v>
      </c>
    </row>
    <row r="123" spans="1:4" x14ac:dyDescent="0.15">
      <c r="A123" t="s">
        <v>36783</v>
      </c>
      <c r="B123">
        <v>-1.1202124837571701</v>
      </c>
      <c r="C123" s="1" t="s">
        <v>36784</v>
      </c>
      <c r="D123" t="s">
        <v>132</v>
      </c>
    </row>
    <row r="124" spans="1:4" x14ac:dyDescent="0.15">
      <c r="A124" t="s">
        <v>16429</v>
      </c>
      <c r="B124">
        <v>-1.12517980889758</v>
      </c>
      <c r="C124" s="1" t="s">
        <v>36785</v>
      </c>
      <c r="D124" t="s">
        <v>132</v>
      </c>
    </row>
    <row r="125" spans="1:4" x14ac:dyDescent="0.15">
      <c r="A125" t="s">
        <v>36786</v>
      </c>
      <c r="B125">
        <v>-1.13039410811772</v>
      </c>
      <c r="C125" s="1" t="s">
        <v>36787</v>
      </c>
      <c r="D125" t="s">
        <v>132</v>
      </c>
    </row>
    <row r="126" spans="1:4" x14ac:dyDescent="0.15">
      <c r="A126" t="s">
        <v>35626</v>
      </c>
      <c r="B126">
        <v>-1.1314379819262499</v>
      </c>
      <c r="C126" s="1" t="s">
        <v>36788</v>
      </c>
      <c r="D126" t="s">
        <v>132</v>
      </c>
    </row>
    <row r="127" spans="1:4" x14ac:dyDescent="0.15">
      <c r="A127" t="s">
        <v>25562</v>
      </c>
      <c r="B127">
        <v>-1.1429125617367799</v>
      </c>
      <c r="C127" s="1" t="s">
        <v>36789</v>
      </c>
      <c r="D127" t="s">
        <v>132</v>
      </c>
    </row>
    <row r="128" spans="1:4" x14ac:dyDescent="0.15">
      <c r="A128" t="s">
        <v>29441</v>
      </c>
      <c r="B128">
        <v>-1.1432746986082201</v>
      </c>
      <c r="C128" s="1" t="s">
        <v>36790</v>
      </c>
      <c r="D128" t="s">
        <v>132</v>
      </c>
    </row>
    <row r="129" spans="1:4" x14ac:dyDescent="0.15">
      <c r="A129" t="s">
        <v>1319</v>
      </c>
      <c r="B129">
        <v>-1.15866115221736</v>
      </c>
      <c r="C129" s="1" t="s">
        <v>36791</v>
      </c>
      <c r="D129" t="s">
        <v>132</v>
      </c>
    </row>
    <row r="130" spans="1:4" x14ac:dyDescent="0.15">
      <c r="A130" t="s">
        <v>1552</v>
      </c>
      <c r="B130">
        <v>-1.1750937832469801</v>
      </c>
      <c r="C130" s="1" t="s">
        <v>36792</v>
      </c>
      <c r="D130" t="s">
        <v>132</v>
      </c>
    </row>
    <row r="131" spans="1:4" x14ac:dyDescent="0.15">
      <c r="A131" t="s">
        <v>36793</v>
      </c>
      <c r="B131">
        <v>-1.1814849929458</v>
      </c>
      <c r="C131" s="1" t="s">
        <v>36794</v>
      </c>
      <c r="D131" t="s">
        <v>132</v>
      </c>
    </row>
    <row r="132" spans="1:4" x14ac:dyDescent="0.15">
      <c r="A132" t="s">
        <v>3331</v>
      </c>
      <c r="B132">
        <v>-1.1839926435680601</v>
      </c>
      <c r="C132" s="1" t="s">
        <v>36795</v>
      </c>
      <c r="D132" t="s">
        <v>132</v>
      </c>
    </row>
    <row r="133" spans="1:4" x14ac:dyDescent="0.15">
      <c r="A133" t="s">
        <v>11688</v>
      </c>
      <c r="B133">
        <v>-1.1857565007448201</v>
      </c>
      <c r="C133" s="1" t="s">
        <v>36796</v>
      </c>
      <c r="D133" t="s">
        <v>132</v>
      </c>
    </row>
    <row r="134" spans="1:4" x14ac:dyDescent="0.15">
      <c r="A134" t="s">
        <v>19988</v>
      </c>
      <c r="B134">
        <v>-1.18696425152253</v>
      </c>
      <c r="C134" s="1" t="s">
        <v>36797</v>
      </c>
      <c r="D134" t="s">
        <v>132</v>
      </c>
    </row>
    <row r="135" spans="1:4" x14ac:dyDescent="0.15">
      <c r="A135" t="s">
        <v>36798</v>
      </c>
      <c r="B135">
        <v>-1.19085649343566</v>
      </c>
      <c r="C135" s="1" t="s">
        <v>36799</v>
      </c>
      <c r="D135" t="s">
        <v>132</v>
      </c>
    </row>
    <row r="136" spans="1:4" x14ac:dyDescent="0.15">
      <c r="A136" t="s">
        <v>36800</v>
      </c>
      <c r="B136">
        <v>-1.19519731913754</v>
      </c>
      <c r="C136" s="1" t="s">
        <v>36801</v>
      </c>
      <c r="D136" t="s">
        <v>132</v>
      </c>
    </row>
    <row r="137" spans="1:4" x14ac:dyDescent="0.15">
      <c r="A137" t="s">
        <v>18468</v>
      </c>
      <c r="B137">
        <v>-1.20192024064252</v>
      </c>
      <c r="C137" s="1" t="s">
        <v>36802</v>
      </c>
      <c r="D137" t="s">
        <v>132</v>
      </c>
    </row>
    <row r="138" spans="1:4" x14ac:dyDescent="0.15">
      <c r="A138" t="s">
        <v>2309</v>
      </c>
      <c r="B138">
        <v>-1.2029867828315499</v>
      </c>
      <c r="C138" s="1" t="s">
        <v>36803</v>
      </c>
      <c r="D138" t="s">
        <v>132</v>
      </c>
    </row>
    <row r="139" spans="1:4" x14ac:dyDescent="0.15">
      <c r="A139" t="s">
        <v>36804</v>
      </c>
      <c r="B139">
        <v>-1.2049875179179499</v>
      </c>
      <c r="C139" s="1" t="s">
        <v>36805</v>
      </c>
      <c r="D139" t="s">
        <v>132</v>
      </c>
    </row>
    <row r="140" spans="1:4" x14ac:dyDescent="0.15">
      <c r="A140" t="s">
        <v>3670</v>
      </c>
      <c r="B140">
        <v>-1.20879258212369</v>
      </c>
      <c r="C140" s="1" t="s">
        <v>36806</v>
      </c>
      <c r="D140" t="s">
        <v>132</v>
      </c>
    </row>
    <row r="141" spans="1:4" x14ac:dyDescent="0.15">
      <c r="A141" t="s">
        <v>36807</v>
      </c>
      <c r="B141">
        <v>-1.2224885812981701</v>
      </c>
      <c r="C141" s="1" t="s">
        <v>36808</v>
      </c>
      <c r="D141" t="s">
        <v>132</v>
      </c>
    </row>
    <row r="142" spans="1:4" x14ac:dyDescent="0.15">
      <c r="A142" t="s">
        <v>36809</v>
      </c>
      <c r="B142">
        <v>-1.2320718536795101</v>
      </c>
      <c r="C142" s="1" t="s">
        <v>36810</v>
      </c>
      <c r="D142" t="s">
        <v>132</v>
      </c>
    </row>
    <row r="143" spans="1:4" x14ac:dyDescent="0.15">
      <c r="A143" t="s">
        <v>2055</v>
      </c>
      <c r="B143">
        <v>-1.23943754913337</v>
      </c>
      <c r="C143" s="1" t="s">
        <v>36811</v>
      </c>
      <c r="D143" t="s">
        <v>132</v>
      </c>
    </row>
    <row r="144" spans="1:4" x14ac:dyDescent="0.15">
      <c r="A144" t="s">
        <v>15374</v>
      </c>
      <c r="B144">
        <v>-1.2403506409140099</v>
      </c>
      <c r="C144" s="1" t="s">
        <v>36812</v>
      </c>
      <c r="D144" t="s">
        <v>132</v>
      </c>
    </row>
    <row r="145" spans="1:4" x14ac:dyDescent="0.15">
      <c r="A145" t="s">
        <v>3451</v>
      </c>
      <c r="B145">
        <v>-1.24224011999439</v>
      </c>
      <c r="C145" s="1" t="s">
        <v>36813</v>
      </c>
      <c r="D145" t="s">
        <v>132</v>
      </c>
    </row>
    <row r="146" spans="1:4" x14ac:dyDescent="0.15">
      <c r="A146" t="s">
        <v>1304</v>
      </c>
      <c r="B146">
        <v>-1.24457373496409</v>
      </c>
      <c r="C146" s="1" t="s">
        <v>36814</v>
      </c>
      <c r="D146" t="s">
        <v>132</v>
      </c>
    </row>
    <row r="147" spans="1:4" x14ac:dyDescent="0.15">
      <c r="A147" t="s">
        <v>24306</v>
      </c>
      <c r="B147">
        <v>-1.2526787456846</v>
      </c>
      <c r="C147" s="1" t="s">
        <v>36815</v>
      </c>
      <c r="D147" t="s">
        <v>132</v>
      </c>
    </row>
    <row r="148" spans="1:4" x14ac:dyDescent="0.15">
      <c r="A148" t="s">
        <v>36816</v>
      </c>
      <c r="B148">
        <v>-1.25378417615219</v>
      </c>
      <c r="C148" s="1" t="s">
        <v>36817</v>
      </c>
      <c r="D148" t="s">
        <v>132</v>
      </c>
    </row>
    <row r="149" spans="1:4" x14ac:dyDescent="0.15">
      <c r="A149" t="s">
        <v>7618</v>
      </c>
      <c r="B149">
        <v>-1.25867213879245</v>
      </c>
      <c r="C149" s="1" t="s">
        <v>36818</v>
      </c>
      <c r="D149" t="s">
        <v>132</v>
      </c>
    </row>
    <row r="150" spans="1:4" x14ac:dyDescent="0.15">
      <c r="A150" t="s">
        <v>36819</v>
      </c>
      <c r="B150">
        <v>-1.2604140848988701</v>
      </c>
      <c r="C150" s="1" t="s">
        <v>36820</v>
      </c>
      <c r="D150" t="s">
        <v>132</v>
      </c>
    </row>
    <row r="151" spans="1:4" x14ac:dyDescent="0.15">
      <c r="A151" t="s">
        <v>32908</v>
      </c>
      <c r="B151">
        <v>-1.2614506712109199</v>
      </c>
      <c r="C151" s="1" t="s">
        <v>36821</v>
      </c>
      <c r="D151" t="s">
        <v>132</v>
      </c>
    </row>
    <row r="152" spans="1:4" x14ac:dyDescent="0.15">
      <c r="A152" t="s">
        <v>36822</v>
      </c>
      <c r="B152">
        <v>-1.26600826251884</v>
      </c>
      <c r="C152" s="1" t="s">
        <v>36823</v>
      </c>
      <c r="D152" t="s">
        <v>132</v>
      </c>
    </row>
    <row r="153" spans="1:4" x14ac:dyDescent="0.15">
      <c r="A153" t="s">
        <v>29194</v>
      </c>
      <c r="B153">
        <v>-1.27027906135511</v>
      </c>
      <c r="C153" s="1" t="s">
        <v>36824</v>
      </c>
      <c r="D153" t="s">
        <v>132</v>
      </c>
    </row>
    <row r="154" spans="1:4" x14ac:dyDescent="0.15">
      <c r="A154" t="s">
        <v>26637</v>
      </c>
      <c r="B154">
        <v>-1.28892465058252</v>
      </c>
      <c r="C154" s="1" t="s">
        <v>36825</v>
      </c>
      <c r="D154" t="s">
        <v>132</v>
      </c>
    </row>
    <row r="155" spans="1:4" x14ac:dyDescent="0.15">
      <c r="A155" t="s">
        <v>3725</v>
      </c>
      <c r="B155">
        <v>-1.29225491640124</v>
      </c>
      <c r="C155" s="1" t="s">
        <v>36826</v>
      </c>
      <c r="D155" t="s">
        <v>132</v>
      </c>
    </row>
    <row r="156" spans="1:4" x14ac:dyDescent="0.15">
      <c r="A156" t="s">
        <v>24574</v>
      </c>
      <c r="B156">
        <v>-1.3064659608495901</v>
      </c>
      <c r="C156" s="1" t="s">
        <v>36827</v>
      </c>
      <c r="D156" t="s">
        <v>132</v>
      </c>
    </row>
    <row r="157" spans="1:4" x14ac:dyDescent="0.15">
      <c r="A157" t="s">
        <v>18356</v>
      </c>
      <c r="B157">
        <v>-1.3076215863367899</v>
      </c>
      <c r="C157" s="1" t="s">
        <v>36828</v>
      </c>
      <c r="D157" t="s">
        <v>132</v>
      </c>
    </row>
    <row r="158" spans="1:4" x14ac:dyDescent="0.15">
      <c r="A158" t="s">
        <v>36829</v>
      </c>
      <c r="B158">
        <v>-1.3078626393060899</v>
      </c>
      <c r="C158" s="1" t="s">
        <v>36830</v>
      </c>
      <c r="D158" t="s">
        <v>132</v>
      </c>
    </row>
    <row r="159" spans="1:4" x14ac:dyDescent="0.15">
      <c r="A159" t="s">
        <v>4534</v>
      </c>
      <c r="B159">
        <v>-1.31031231729943</v>
      </c>
      <c r="C159" s="1" t="s">
        <v>36831</v>
      </c>
      <c r="D159" t="s">
        <v>132</v>
      </c>
    </row>
    <row r="160" spans="1:4" x14ac:dyDescent="0.15">
      <c r="A160" t="s">
        <v>25309</v>
      </c>
      <c r="B160">
        <v>-1.3118902434873101</v>
      </c>
      <c r="C160" s="1" t="s">
        <v>36832</v>
      </c>
      <c r="D160" t="s">
        <v>132</v>
      </c>
    </row>
    <row r="161" spans="1:4" x14ac:dyDescent="0.15">
      <c r="A161" t="s">
        <v>18319</v>
      </c>
      <c r="B161">
        <v>-1.3134913100101699</v>
      </c>
      <c r="C161" s="1" t="s">
        <v>36833</v>
      </c>
      <c r="D161" t="s">
        <v>132</v>
      </c>
    </row>
    <row r="162" spans="1:4" x14ac:dyDescent="0.15">
      <c r="A162" t="s">
        <v>36834</v>
      </c>
      <c r="B162">
        <v>-1.31828525387673</v>
      </c>
      <c r="C162" s="1" t="s">
        <v>36835</v>
      </c>
      <c r="D162" t="s">
        <v>132</v>
      </c>
    </row>
    <row r="163" spans="1:4" x14ac:dyDescent="0.15">
      <c r="A163" t="s">
        <v>28774</v>
      </c>
      <c r="B163">
        <v>-1.31929008983461</v>
      </c>
      <c r="C163" s="1" t="s">
        <v>36836</v>
      </c>
      <c r="D163" t="s">
        <v>132</v>
      </c>
    </row>
    <row r="164" spans="1:4" x14ac:dyDescent="0.15">
      <c r="A164" t="s">
        <v>22885</v>
      </c>
      <c r="B164">
        <v>-1.3237036179700601</v>
      </c>
      <c r="C164" s="1" t="s">
        <v>36837</v>
      </c>
      <c r="D164" t="s">
        <v>132</v>
      </c>
    </row>
    <row r="165" spans="1:4" x14ac:dyDescent="0.15">
      <c r="A165" t="s">
        <v>5379</v>
      </c>
      <c r="B165">
        <v>-1.3246141362934101</v>
      </c>
      <c r="C165" s="1" t="s">
        <v>36838</v>
      </c>
      <c r="D165" t="s">
        <v>132</v>
      </c>
    </row>
    <row r="166" spans="1:4" x14ac:dyDescent="0.15">
      <c r="A166" t="s">
        <v>1295</v>
      </c>
      <c r="B166">
        <v>-1.3274448502282501</v>
      </c>
      <c r="C166" s="1" t="s">
        <v>36839</v>
      </c>
      <c r="D166" t="s">
        <v>132</v>
      </c>
    </row>
    <row r="167" spans="1:4" x14ac:dyDescent="0.15">
      <c r="A167" t="s">
        <v>1151</v>
      </c>
      <c r="B167">
        <v>-1.3300151240845</v>
      </c>
      <c r="C167" s="1" t="s">
        <v>36840</v>
      </c>
      <c r="D167" t="s">
        <v>132</v>
      </c>
    </row>
    <row r="168" spans="1:4" x14ac:dyDescent="0.15">
      <c r="A168" t="s">
        <v>23797</v>
      </c>
      <c r="B168">
        <v>-1.3349554635655001</v>
      </c>
      <c r="C168" s="1" t="s">
        <v>36841</v>
      </c>
      <c r="D168" t="s">
        <v>132</v>
      </c>
    </row>
    <row r="169" spans="1:4" x14ac:dyDescent="0.15">
      <c r="A169" t="s">
        <v>24514</v>
      </c>
      <c r="B169">
        <v>-1.3431497930738101</v>
      </c>
      <c r="C169" s="1" t="s">
        <v>36842</v>
      </c>
      <c r="D169" t="s">
        <v>132</v>
      </c>
    </row>
    <row r="170" spans="1:4" x14ac:dyDescent="0.15">
      <c r="A170" t="s">
        <v>9771</v>
      </c>
      <c r="B170">
        <v>-1.3473597597156599</v>
      </c>
      <c r="C170" s="1" t="s">
        <v>36843</v>
      </c>
      <c r="D170" t="s">
        <v>132</v>
      </c>
    </row>
    <row r="171" spans="1:4" x14ac:dyDescent="0.15">
      <c r="A171" t="s">
        <v>36844</v>
      </c>
      <c r="B171">
        <v>-1.3504556465884101</v>
      </c>
      <c r="C171" s="1" t="s">
        <v>36845</v>
      </c>
      <c r="D171" t="s">
        <v>132</v>
      </c>
    </row>
    <row r="172" spans="1:4" x14ac:dyDescent="0.15">
      <c r="A172" t="s">
        <v>2154</v>
      </c>
      <c r="B172">
        <v>-1.36879822377945</v>
      </c>
      <c r="C172" s="1" t="s">
        <v>36846</v>
      </c>
      <c r="D172" t="s">
        <v>132</v>
      </c>
    </row>
    <row r="173" spans="1:4" x14ac:dyDescent="0.15">
      <c r="A173" t="s">
        <v>22551</v>
      </c>
      <c r="B173">
        <v>-1.37157488163774</v>
      </c>
      <c r="C173" s="1" t="s">
        <v>36847</v>
      </c>
      <c r="D173" t="s">
        <v>132</v>
      </c>
    </row>
    <row r="174" spans="1:4" x14ac:dyDescent="0.15">
      <c r="A174" t="s">
        <v>24744</v>
      </c>
      <c r="B174">
        <v>-1.37907246440756</v>
      </c>
      <c r="C174" s="1" t="s">
        <v>36848</v>
      </c>
      <c r="D174" t="s">
        <v>132</v>
      </c>
    </row>
    <row r="175" spans="1:4" x14ac:dyDescent="0.15">
      <c r="A175" t="s">
        <v>36849</v>
      </c>
      <c r="B175">
        <v>-1.3839926611728901</v>
      </c>
      <c r="C175" s="1" t="s">
        <v>36850</v>
      </c>
      <c r="D175" t="s">
        <v>132</v>
      </c>
    </row>
    <row r="176" spans="1:4" x14ac:dyDescent="0.15">
      <c r="A176" t="s">
        <v>10398</v>
      </c>
      <c r="B176">
        <v>-1.3860866494678701</v>
      </c>
      <c r="C176" s="1" t="s">
        <v>36851</v>
      </c>
      <c r="D176" t="s">
        <v>132</v>
      </c>
    </row>
    <row r="177" spans="1:4" x14ac:dyDescent="0.15">
      <c r="A177" t="s">
        <v>16418</v>
      </c>
      <c r="B177">
        <v>-1.38654005038809</v>
      </c>
      <c r="C177" s="1" t="s">
        <v>36852</v>
      </c>
      <c r="D177" t="s">
        <v>132</v>
      </c>
    </row>
    <row r="178" spans="1:4" x14ac:dyDescent="0.15">
      <c r="A178" t="s">
        <v>24682</v>
      </c>
      <c r="B178">
        <v>-1.3868028992194601</v>
      </c>
      <c r="C178" s="1" t="s">
        <v>36853</v>
      </c>
      <c r="D178" t="s">
        <v>132</v>
      </c>
    </row>
    <row r="179" spans="1:4" x14ac:dyDescent="0.15">
      <c r="A179" t="s">
        <v>24679</v>
      </c>
      <c r="B179">
        <v>-1.38903704963333</v>
      </c>
      <c r="C179" s="1" t="s">
        <v>36854</v>
      </c>
      <c r="D179" t="s">
        <v>132</v>
      </c>
    </row>
    <row r="180" spans="1:4" x14ac:dyDescent="0.15">
      <c r="A180" t="s">
        <v>36855</v>
      </c>
      <c r="B180">
        <v>-1.39643058986897</v>
      </c>
      <c r="C180" s="1" t="s">
        <v>36856</v>
      </c>
      <c r="D180" t="s">
        <v>132</v>
      </c>
    </row>
    <row r="181" spans="1:4" x14ac:dyDescent="0.15">
      <c r="A181" t="s">
        <v>36857</v>
      </c>
      <c r="B181">
        <v>-1.4018994131570599</v>
      </c>
      <c r="C181" s="1" t="s">
        <v>36858</v>
      </c>
      <c r="D181" t="s">
        <v>132</v>
      </c>
    </row>
    <row r="182" spans="1:4" x14ac:dyDescent="0.15">
      <c r="A182" t="s">
        <v>18278</v>
      </c>
      <c r="B182">
        <v>-1.40247886488136</v>
      </c>
      <c r="C182" s="1" t="s">
        <v>36859</v>
      </c>
      <c r="D182" t="s">
        <v>132</v>
      </c>
    </row>
    <row r="183" spans="1:4" x14ac:dyDescent="0.15">
      <c r="A183" t="s">
        <v>1415</v>
      </c>
      <c r="B183">
        <v>-1.41576119685296</v>
      </c>
      <c r="C183" s="1" t="s">
        <v>36860</v>
      </c>
      <c r="D183" t="s">
        <v>132</v>
      </c>
    </row>
    <row r="184" spans="1:4" x14ac:dyDescent="0.15">
      <c r="A184" t="s">
        <v>24673</v>
      </c>
      <c r="B184">
        <v>-1.42450009848945</v>
      </c>
      <c r="C184" s="1" t="s">
        <v>36861</v>
      </c>
      <c r="D184" t="s">
        <v>132</v>
      </c>
    </row>
    <row r="185" spans="1:4" x14ac:dyDescent="0.15">
      <c r="A185" t="s">
        <v>23063</v>
      </c>
      <c r="B185">
        <v>-1.42794579280482</v>
      </c>
      <c r="C185" s="1" t="s">
        <v>36862</v>
      </c>
      <c r="D185" t="s">
        <v>132</v>
      </c>
    </row>
    <row r="186" spans="1:4" x14ac:dyDescent="0.15">
      <c r="A186" t="s">
        <v>36863</v>
      </c>
      <c r="B186">
        <v>-1.42972336617746</v>
      </c>
      <c r="C186" s="1" t="s">
        <v>36864</v>
      </c>
      <c r="D186" t="s">
        <v>132</v>
      </c>
    </row>
    <row r="187" spans="1:4" x14ac:dyDescent="0.15">
      <c r="A187" t="s">
        <v>3902</v>
      </c>
      <c r="B187">
        <v>-1.4314570898363801</v>
      </c>
      <c r="C187" s="1" t="s">
        <v>36865</v>
      </c>
      <c r="D187" t="s">
        <v>132</v>
      </c>
    </row>
    <row r="188" spans="1:4" x14ac:dyDescent="0.15">
      <c r="A188" t="s">
        <v>15984</v>
      </c>
      <c r="B188">
        <v>-1.4343812964392699</v>
      </c>
      <c r="C188" s="1" t="s">
        <v>36866</v>
      </c>
      <c r="D188" t="s">
        <v>132</v>
      </c>
    </row>
    <row r="189" spans="1:4" x14ac:dyDescent="0.15">
      <c r="A189" t="s">
        <v>15758</v>
      </c>
      <c r="B189">
        <v>-1.4371969060059999</v>
      </c>
      <c r="C189" s="1" t="s">
        <v>36867</v>
      </c>
      <c r="D189" t="s">
        <v>132</v>
      </c>
    </row>
    <row r="190" spans="1:4" x14ac:dyDescent="0.15">
      <c r="A190" t="s">
        <v>958</v>
      </c>
      <c r="B190">
        <v>-1.44165404935257</v>
      </c>
      <c r="C190" s="1" t="s">
        <v>36868</v>
      </c>
      <c r="D190" t="s">
        <v>132</v>
      </c>
    </row>
    <row r="191" spans="1:4" x14ac:dyDescent="0.15">
      <c r="A191" t="s">
        <v>5077</v>
      </c>
      <c r="B191">
        <v>-1.4442448466136499</v>
      </c>
      <c r="C191" s="1" t="s">
        <v>36869</v>
      </c>
      <c r="D191" t="s">
        <v>132</v>
      </c>
    </row>
    <row r="192" spans="1:4" x14ac:dyDescent="0.15">
      <c r="A192" t="s">
        <v>15047</v>
      </c>
      <c r="B192">
        <v>-1.44431375573906</v>
      </c>
      <c r="C192" s="1" t="s">
        <v>36870</v>
      </c>
      <c r="D192" t="s">
        <v>132</v>
      </c>
    </row>
    <row r="193" spans="1:4" x14ac:dyDescent="0.15">
      <c r="A193" t="s">
        <v>24908</v>
      </c>
      <c r="B193">
        <v>-1.4454633363318601</v>
      </c>
      <c r="C193" s="1" t="s">
        <v>36871</v>
      </c>
      <c r="D193" t="s">
        <v>132</v>
      </c>
    </row>
    <row r="194" spans="1:4" x14ac:dyDescent="0.15">
      <c r="A194" t="s">
        <v>403</v>
      </c>
      <c r="B194">
        <v>-1.4520105270991099</v>
      </c>
      <c r="C194" s="1" t="s">
        <v>36872</v>
      </c>
      <c r="D194" t="s">
        <v>132</v>
      </c>
    </row>
    <row r="195" spans="1:4" x14ac:dyDescent="0.15">
      <c r="A195" t="s">
        <v>12439</v>
      </c>
      <c r="B195">
        <v>-1.45567755888828</v>
      </c>
      <c r="C195" s="1" t="s">
        <v>36873</v>
      </c>
      <c r="D195" t="s">
        <v>132</v>
      </c>
    </row>
    <row r="196" spans="1:4" x14ac:dyDescent="0.15">
      <c r="A196" t="s">
        <v>15601</v>
      </c>
      <c r="B196">
        <v>-1.46240719215625</v>
      </c>
      <c r="C196" s="1" t="s">
        <v>36874</v>
      </c>
      <c r="D196" t="s">
        <v>132</v>
      </c>
    </row>
    <row r="197" spans="1:4" x14ac:dyDescent="0.15">
      <c r="A197" t="s">
        <v>36875</v>
      </c>
      <c r="B197">
        <v>-1.46764806489732</v>
      </c>
      <c r="C197" s="1" t="s">
        <v>36876</v>
      </c>
      <c r="D197" t="s">
        <v>132</v>
      </c>
    </row>
    <row r="198" spans="1:4" x14ac:dyDescent="0.15">
      <c r="A198" t="s">
        <v>14831</v>
      </c>
      <c r="B198">
        <v>-1.4709760178776501</v>
      </c>
      <c r="C198" s="1" t="s">
        <v>36877</v>
      </c>
      <c r="D198" t="s">
        <v>132</v>
      </c>
    </row>
    <row r="199" spans="1:4" x14ac:dyDescent="0.15">
      <c r="A199" t="s">
        <v>18404</v>
      </c>
      <c r="B199">
        <v>-1.4731552129711001</v>
      </c>
      <c r="C199" s="1" t="s">
        <v>36878</v>
      </c>
      <c r="D199" t="s">
        <v>132</v>
      </c>
    </row>
    <row r="200" spans="1:4" x14ac:dyDescent="0.15">
      <c r="A200" t="s">
        <v>18383</v>
      </c>
      <c r="B200">
        <v>-1.4840381692220499</v>
      </c>
      <c r="C200" s="1" t="s">
        <v>36879</v>
      </c>
      <c r="D200" t="s">
        <v>132</v>
      </c>
    </row>
    <row r="201" spans="1:4" x14ac:dyDescent="0.15">
      <c r="A201" t="s">
        <v>18211</v>
      </c>
      <c r="B201">
        <v>-1.48880960165925</v>
      </c>
      <c r="C201" s="1" t="s">
        <v>36880</v>
      </c>
      <c r="D201" t="s">
        <v>132</v>
      </c>
    </row>
    <row r="202" spans="1:4" x14ac:dyDescent="0.15">
      <c r="A202" t="s">
        <v>12308</v>
      </c>
      <c r="B202">
        <v>-1.5068946609101499</v>
      </c>
      <c r="C202" s="1" t="s">
        <v>36881</v>
      </c>
      <c r="D202" t="s">
        <v>132</v>
      </c>
    </row>
    <row r="203" spans="1:4" x14ac:dyDescent="0.15">
      <c r="A203" t="s">
        <v>4469</v>
      </c>
      <c r="B203">
        <v>-1.5082435257135201</v>
      </c>
      <c r="C203" s="1" t="s">
        <v>36882</v>
      </c>
      <c r="D203" t="s">
        <v>132</v>
      </c>
    </row>
    <row r="204" spans="1:4" x14ac:dyDescent="0.15">
      <c r="A204" t="s">
        <v>36883</v>
      </c>
      <c r="B204">
        <v>-1.5142095347620801</v>
      </c>
      <c r="C204" s="1" t="s">
        <v>36884</v>
      </c>
      <c r="D204" t="s">
        <v>132</v>
      </c>
    </row>
    <row r="205" spans="1:4" x14ac:dyDescent="0.15">
      <c r="A205" t="s">
        <v>18305</v>
      </c>
      <c r="B205">
        <v>-1.5148128673083501</v>
      </c>
      <c r="C205" s="1" t="s">
        <v>36885</v>
      </c>
      <c r="D205" t="s">
        <v>132</v>
      </c>
    </row>
    <row r="206" spans="1:4" x14ac:dyDescent="0.15">
      <c r="A206" t="s">
        <v>14133</v>
      </c>
      <c r="B206">
        <v>-1.52267835518613</v>
      </c>
      <c r="C206" s="1" t="s">
        <v>36886</v>
      </c>
      <c r="D206" t="s">
        <v>132</v>
      </c>
    </row>
    <row r="207" spans="1:4" x14ac:dyDescent="0.15">
      <c r="A207" t="s">
        <v>29160</v>
      </c>
      <c r="B207">
        <v>-1.5242738840490999</v>
      </c>
      <c r="C207" s="1" t="s">
        <v>36887</v>
      </c>
      <c r="D207" t="s">
        <v>132</v>
      </c>
    </row>
    <row r="208" spans="1:4" x14ac:dyDescent="0.15">
      <c r="A208" t="s">
        <v>18475</v>
      </c>
      <c r="B208">
        <v>-1.52521267426783</v>
      </c>
      <c r="C208" s="1" t="s">
        <v>36888</v>
      </c>
      <c r="D208" t="s">
        <v>132</v>
      </c>
    </row>
    <row r="209" spans="1:4" x14ac:dyDescent="0.15">
      <c r="A209" t="s">
        <v>24779</v>
      </c>
      <c r="B209">
        <v>-1.5297255162472101</v>
      </c>
      <c r="C209" s="1" t="s">
        <v>36889</v>
      </c>
      <c r="D209" t="s">
        <v>132</v>
      </c>
    </row>
    <row r="210" spans="1:4" x14ac:dyDescent="0.15">
      <c r="A210" t="s">
        <v>9823</v>
      </c>
      <c r="B210">
        <v>-1.5327365691747901</v>
      </c>
      <c r="C210" s="1" t="s">
        <v>36890</v>
      </c>
      <c r="D210" t="s">
        <v>132</v>
      </c>
    </row>
    <row r="211" spans="1:4" x14ac:dyDescent="0.15">
      <c r="A211" t="s">
        <v>33557</v>
      </c>
      <c r="B211">
        <v>-1.5495921172452001</v>
      </c>
      <c r="C211" s="1" t="s">
        <v>36891</v>
      </c>
      <c r="D211" t="s">
        <v>132</v>
      </c>
    </row>
    <row r="212" spans="1:4" x14ac:dyDescent="0.15">
      <c r="A212" t="s">
        <v>25543</v>
      </c>
      <c r="B212">
        <v>-1.56387204017628</v>
      </c>
      <c r="C212" s="1" t="s">
        <v>36892</v>
      </c>
      <c r="D212" t="s">
        <v>132</v>
      </c>
    </row>
    <row r="213" spans="1:4" x14ac:dyDescent="0.15">
      <c r="A213" t="s">
        <v>31889</v>
      </c>
      <c r="B213">
        <v>-1.57974517572291</v>
      </c>
      <c r="C213" s="1" t="s">
        <v>36893</v>
      </c>
      <c r="D213" t="s">
        <v>132</v>
      </c>
    </row>
    <row r="214" spans="1:4" x14ac:dyDescent="0.15">
      <c r="A214" t="s">
        <v>36894</v>
      </c>
      <c r="B214">
        <v>-1.5819551050921601</v>
      </c>
      <c r="C214" s="1" t="s">
        <v>36895</v>
      </c>
      <c r="D214" t="s">
        <v>132</v>
      </c>
    </row>
    <row r="215" spans="1:4" x14ac:dyDescent="0.15">
      <c r="A215" t="s">
        <v>18615</v>
      </c>
      <c r="B215">
        <v>-1.58658234100268</v>
      </c>
      <c r="C215" s="1" t="s">
        <v>36896</v>
      </c>
      <c r="D215" t="s">
        <v>132</v>
      </c>
    </row>
    <row r="216" spans="1:4" x14ac:dyDescent="0.15">
      <c r="A216" t="s">
        <v>4335</v>
      </c>
      <c r="B216">
        <v>-1.5877397617966</v>
      </c>
      <c r="C216" s="1" t="s">
        <v>36897</v>
      </c>
      <c r="D216" t="s">
        <v>132</v>
      </c>
    </row>
    <row r="217" spans="1:4" x14ac:dyDescent="0.15">
      <c r="A217" t="s">
        <v>33661</v>
      </c>
      <c r="B217">
        <v>-1.59261012611033</v>
      </c>
      <c r="C217" s="1" t="s">
        <v>36898</v>
      </c>
      <c r="D217" t="s">
        <v>132</v>
      </c>
    </row>
    <row r="218" spans="1:4" x14ac:dyDescent="0.15">
      <c r="A218" t="s">
        <v>18540</v>
      </c>
      <c r="B218">
        <v>-1.6241190627270099</v>
      </c>
      <c r="C218" s="1" t="s">
        <v>36899</v>
      </c>
      <c r="D218" t="s">
        <v>132</v>
      </c>
    </row>
    <row r="219" spans="1:4" x14ac:dyDescent="0.15">
      <c r="A219" t="s">
        <v>25265</v>
      </c>
      <c r="B219">
        <v>-1.6279078925766499</v>
      </c>
      <c r="C219" s="1" t="s">
        <v>36900</v>
      </c>
      <c r="D219" t="s">
        <v>132</v>
      </c>
    </row>
    <row r="220" spans="1:4" x14ac:dyDescent="0.15">
      <c r="A220" t="s">
        <v>33385</v>
      </c>
      <c r="B220">
        <v>-1.62869495942303</v>
      </c>
      <c r="C220" s="1" t="s">
        <v>36901</v>
      </c>
      <c r="D220" t="s">
        <v>132</v>
      </c>
    </row>
    <row r="221" spans="1:4" x14ac:dyDescent="0.15">
      <c r="A221" t="s">
        <v>36902</v>
      </c>
      <c r="B221">
        <v>-1.62919170692876</v>
      </c>
      <c r="C221" s="1" t="s">
        <v>36903</v>
      </c>
      <c r="D221" t="s">
        <v>132</v>
      </c>
    </row>
    <row r="222" spans="1:4" x14ac:dyDescent="0.15">
      <c r="A222" t="s">
        <v>33420</v>
      </c>
      <c r="B222">
        <v>-1.62961041020913</v>
      </c>
      <c r="C222" s="1" t="s">
        <v>36904</v>
      </c>
      <c r="D222" t="s">
        <v>132</v>
      </c>
    </row>
    <row r="223" spans="1:4" x14ac:dyDescent="0.15">
      <c r="A223" t="s">
        <v>3427</v>
      </c>
      <c r="B223">
        <v>-1.63728077055313</v>
      </c>
      <c r="C223" s="1" t="s">
        <v>36905</v>
      </c>
      <c r="D223" t="s">
        <v>132</v>
      </c>
    </row>
    <row r="224" spans="1:4" x14ac:dyDescent="0.15">
      <c r="A224" t="s">
        <v>18214</v>
      </c>
      <c r="B224">
        <v>-1.64157385714815</v>
      </c>
      <c r="C224" s="1" t="s">
        <v>36906</v>
      </c>
      <c r="D224" t="s">
        <v>132</v>
      </c>
    </row>
    <row r="225" spans="1:4" x14ac:dyDescent="0.15">
      <c r="A225" t="s">
        <v>18457</v>
      </c>
      <c r="B225">
        <v>-1.6513697144955299</v>
      </c>
      <c r="C225" s="1" t="s">
        <v>36907</v>
      </c>
      <c r="D225" t="s">
        <v>132</v>
      </c>
    </row>
    <row r="226" spans="1:4" x14ac:dyDescent="0.15">
      <c r="A226" t="s">
        <v>23516</v>
      </c>
      <c r="B226">
        <v>-1.66026459535349</v>
      </c>
      <c r="C226" s="1" t="s">
        <v>36908</v>
      </c>
      <c r="D226" t="s">
        <v>132</v>
      </c>
    </row>
    <row r="227" spans="1:4" x14ac:dyDescent="0.15">
      <c r="A227" t="s">
        <v>36909</v>
      </c>
      <c r="B227">
        <v>-1.6683008383622999</v>
      </c>
      <c r="C227" s="1" t="s">
        <v>36910</v>
      </c>
      <c r="D227" t="s">
        <v>132</v>
      </c>
    </row>
    <row r="228" spans="1:4" x14ac:dyDescent="0.15">
      <c r="A228" t="s">
        <v>36911</v>
      </c>
      <c r="B228">
        <v>-1.68313842105329</v>
      </c>
      <c r="C228" s="1" t="s">
        <v>36912</v>
      </c>
      <c r="D228" t="s">
        <v>132</v>
      </c>
    </row>
    <row r="229" spans="1:4" x14ac:dyDescent="0.15">
      <c r="A229" t="s">
        <v>18391</v>
      </c>
      <c r="B229">
        <v>-1.7247529677707201</v>
      </c>
      <c r="C229" s="1" t="s">
        <v>36913</v>
      </c>
      <c r="D229" t="s">
        <v>132</v>
      </c>
    </row>
    <row r="230" spans="1:4" x14ac:dyDescent="0.15">
      <c r="A230" t="s">
        <v>4639</v>
      </c>
      <c r="B230">
        <v>-1.73007183309497</v>
      </c>
      <c r="C230" s="1" t="s">
        <v>36914</v>
      </c>
      <c r="D230" t="s">
        <v>132</v>
      </c>
    </row>
    <row r="231" spans="1:4" x14ac:dyDescent="0.15">
      <c r="A231" t="s">
        <v>18193</v>
      </c>
      <c r="B231">
        <v>-1.73367065096359</v>
      </c>
      <c r="C231" s="1" t="s">
        <v>36915</v>
      </c>
      <c r="D231" t="s">
        <v>132</v>
      </c>
    </row>
    <row r="232" spans="1:4" x14ac:dyDescent="0.15">
      <c r="A232" t="s">
        <v>24790</v>
      </c>
      <c r="B232">
        <v>-1.7491453008479201</v>
      </c>
      <c r="C232" s="1" t="s">
        <v>36916</v>
      </c>
      <c r="D232" t="s">
        <v>132</v>
      </c>
    </row>
    <row r="233" spans="1:4" x14ac:dyDescent="0.15">
      <c r="A233" t="s">
        <v>36917</v>
      </c>
      <c r="B233">
        <v>-1.7493120792915799</v>
      </c>
      <c r="C233" s="1" t="s">
        <v>36918</v>
      </c>
      <c r="D233" t="s">
        <v>132</v>
      </c>
    </row>
    <row r="234" spans="1:4" x14ac:dyDescent="0.15">
      <c r="A234" t="s">
        <v>18559</v>
      </c>
      <c r="B234">
        <v>-1.7504460830506501</v>
      </c>
      <c r="C234" s="1" t="s">
        <v>36919</v>
      </c>
      <c r="D234" t="s">
        <v>132</v>
      </c>
    </row>
    <row r="235" spans="1:4" x14ac:dyDescent="0.15">
      <c r="A235" t="s">
        <v>25049</v>
      </c>
      <c r="B235">
        <v>-1.7638449083039001</v>
      </c>
      <c r="C235" s="1" t="s">
        <v>36920</v>
      </c>
      <c r="D235" t="s">
        <v>132</v>
      </c>
    </row>
    <row r="236" spans="1:4" x14ac:dyDescent="0.15">
      <c r="A236" t="s">
        <v>34932</v>
      </c>
      <c r="B236">
        <v>-1.7664331880116499</v>
      </c>
      <c r="C236" s="1" t="s">
        <v>36921</v>
      </c>
      <c r="D236" t="s">
        <v>132</v>
      </c>
    </row>
    <row r="237" spans="1:4" x14ac:dyDescent="0.15">
      <c r="A237" t="s">
        <v>28443</v>
      </c>
      <c r="B237">
        <v>-1.77654490755469</v>
      </c>
      <c r="C237" s="1" t="s">
        <v>36922</v>
      </c>
      <c r="D237" t="s">
        <v>132</v>
      </c>
    </row>
    <row r="238" spans="1:4" x14ac:dyDescent="0.15">
      <c r="A238" t="s">
        <v>536</v>
      </c>
      <c r="B238">
        <v>-1.77711012674802</v>
      </c>
      <c r="C238" s="1" t="s">
        <v>36923</v>
      </c>
      <c r="D238" t="s">
        <v>132</v>
      </c>
    </row>
    <row r="239" spans="1:4" x14ac:dyDescent="0.15">
      <c r="A239" t="s">
        <v>25742</v>
      </c>
      <c r="B239">
        <v>-1.7868638539917201</v>
      </c>
      <c r="C239" s="1" t="s">
        <v>36924</v>
      </c>
      <c r="D239" t="s">
        <v>132</v>
      </c>
    </row>
    <row r="240" spans="1:4" x14ac:dyDescent="0.15">
      <c r="A240" t="s">
        <v>2372</v>
      </c>
      <c r="B240">
        <v>-1.8298136389950601</v>
      </c>
      <c r="C240" s="1" t="s">
        <v>36925</v>
      </c>
      <c r="D240" t="s">
        <v>132</v>
      </c>
    </row>
    <row r="241" spans="1:4" x14ac:dyDescent="0.15">
      <c r="A241" t="s">
        <v>24654</v>
      </c>
      <c r="B241">
        <v>-1.8317486549731801</v>
      </c>
      <c r="C241" s="1" t="s">
        <v>36926</v>
      </c>
      <c r="D241" t="s">
        <v>132</v>
      </c>
    </row>
    <row r="242" spans="1:4" x14ac:dyDescent="0.15">
      <c r="A242" t="s">
        <v>36927</v>
      </c>
      <c r="B242">
        <v>-1.83270971115736</v>
      </c>
      <c r="C242" s="1" t="s">
        <v>36928</v>
      </c>
      <c r="D242" t="s">
        <v>132</v>
      </c>
    </row>
    <row r="243" spans="1:4" x14ac:dyDescent="0.15">
      <c r="A243" t="s">
        <v>36929</v>
      </c>
      <c r="B243">
        <v>-1.8371513524026599</v>
      </c>
      <c r="C243" s="1" t="s">
        <v>36930</v>
      </c>
      <c r="D243" t="s">
        <v>132</v>
      </c>
    </row>
    <row r="244" spans="1:4" x14ac:dyDescent="0.15">
      <c r="A244" t="s">
        <v>36931</v>
      </c>
      <c r="B244">
        <v>-1.83877894094821</v>
      </c>
      <c r="C244" s="1" t="s">
        <v>36932</v>
      </c>
      <c r="D244" t="s">
        <v>132</v>
      </c>
    </row>
    <row r="245" spans="1:4" x14ac:dyDescent="0.15">
      <c r="A245" t="s">
        <v>36933</v>
      </c>
      <c r="B245">
        <v>-1.8389307696002699</v>
      </c>
      <c r="C245" s="1" t="s">
        <v>36934</v>
      </c>
      <c r="D245" t="s">
        <v>132</v>
      </c>
    </row>
    <row r="246" spans="1:4" x14ac:dyDescent="0.15">
      <c r="A246" t="s">
        <v>36518</v>
      </c>
      <c r="B246">
        <v>-1.84322985839748</v>
      </c>
      <c r="C246" s="1" t="s">
        <v>36935</v>
      </c>
      <c r="D246" t="s">
        <v>132</v>
      </c>
    </row>
    <row r="247" spans="1:4" x14ac:dyDescent="0.15">
      <c r="A247" t="s">
        <v>18368</v>
      </c>
      <c r="B247">
        <v>-1.8615077221160901</v>
      </c>
      <c r="C247" s="1" t="s">
        <v>36936</v>
      </c>
      <c r="D247" t="s">
        <v>132</v>
      </c>
    </row>
    <row r="248" spans="1:4" x14ac:dyDescent="0.15">
      <c r="A248" t="s">
        <v>18298</v>
      </c>
      <c r="B248">
        <v>-1.8616369638914201</v>
      </c>
      <c r="C248" s="1" t="s">
        <v>36937</v>
      </c>
      <c r="D248" t="s">
        <v>132</v>
      </c>
    </row>
    <row r="249" spans="1:4" x14ac:dyDescent="0.15">
      <c r="A249" t="s">
        <v>28591</v>
      </c>
      <c r="B249">
        <v>-1.87582763280458</v>
      </c>
      <c r="C249" s="1" t="s">
        <v>36938</v>
      </c>
      <c r="D249" t="s">
        <v>132</v>
      </c>
    </row>
    <row r="250" spans="1:4" x14ac:dyDescent="0.15">
      <c r="A250" t="s">
        <v>36939</v>
      </c>
      <c r="B250">
        <v>-1.8921915499347901</v>
      </c>
      <c r="C250" s="1" t="s">
        <v>36940</v>
      </c>
      <c r="D250" t="s">
        <v>132</v>
      </c>
    </row>
    <row r="251" spans="1:4" x14ac:dyDescent="0.15">
      <c r="A251" t="s">
        <v>36941</v>
      </c>
      <c r="B251">
        <v>-1.8980207084431899</v>
      </c>
      <c r="C251" s="1" t="s">
        <v>36942</v>
      </c>
      <c r="D251" t="s">
        <v>132</v>
      </c>
    </row>
    <row r="252" spans="1:4" x14ac:dyDescent="0.15">
      <c r="A252" t="s">
        <v>22360</v>
      </c>
      <c r="B252">
        <v>-1.9162881202019599</v>
      </c>
      <c r="C252" s="1" t="s">
        <v>36943</v>
      </c>
      <c r="D252" t="s">
        <v>132</v>
      </c>
    </row>
    <row r="253" spans="1:4" x14ac:dyDescent="0.15">
      <c r="A253" t="s">
        <v>36944</v>
      </c>
      <c r="B253">
        <v>-1.94514223461552</v>
      </c>
      <c r="C253" s="1" t="s">
        <v>36945</v>
      </c>
      <c r="D253" t="s">
        <v>132</v>
      </c>
    </row>
    <row r="254" spans="1:4" x14ac:dyDescent="0.15">
      <c r="A254" t="s">
        <v>24066</v>
      </c>
      <c r="B254">
        <v>-1.9634559402037399</v>
      </c>
      <c r="C254" s="1" t="s">
        <v>36946</v>
      </c>
      <c r="D254" t="s">
        <v>132</v>
      </c>
    </row>
    <row r="255" spans="1:4" x14ac:dyDescent="0.15">
      <c r="A255" t="s">
        <v>32151</v>
      </c>
      <c r="B255">
        <v>-1.9666304425608501</v>
      </c>
      <c r="C255" s="1" t="s">
        <v>36947</v>
      </c>
      <c r="D255" t="s">
        <v>132</v>
      </c>
    </row>
    <row r="256" spans="1:4" x14ac:dyDescent="0.15">
      <c r="A256" t="s">
        <v>18245</v>
      </c>
      <c r="B256">
        <v>-1.97447983825218</v>
      </c>
      <c r="C256" s="1" t="s">
        <v>36948</v>
      </c>
      <c r="D256" t="s">
        <v>132</v>
      </c>
    </row>
    <row r="257" spans="1:4" x14ac:dyDescent="0.15">
      <c r="A257" t="s">
        <v>36949</v>
      </c>
      <c r="B257">
        <v>-1.9811263299961901</v>
      </c>
      <c r="C257" s="1" t="s">
        <v>36950</v>
      </c>
      <c r="D257" t="s">
        <v>132</v>
      </c>
    </row>
    <row r="258" spans="1:4" x14ac:dyDescent="0.15">
      <c r="A258" t="s">
        <v>36951</v>
      </c>
      <c r="B258">
        <v>-1.9886074571608401</v>
      </c>
      <c r="C258" s="1" t="s">
        <v>36952</v>
      </c>
      <c r="D258" t="s">
        <v>132</v>
      </c>
    </row>
    <row r="259" spans="1:4" x14ac:dyDescent="0.15">
      <c r="A259" t="s">
        <v>36953</v>
      </c>
      <c r="B259">
        <v>-2.0026433441260001</v>
      </c>
      <c r="C259" s="1" t="s">
        <v>36954</v>
      </c>
      <c r="D259" t="s">
        <v>132</v>
      </c>
    </row>
    <row r="260" spans="1:4" x14ac:dyDescent="0.15">
      <c r="A260" t="s">
        <v>28833</v>
      </c>
      <c r="B260">
        <v>-2.0232795712805598</v>
      </c>
      <c r="C260" s="1" t="s">
        <v>36955</v>
      </c>
      <c r="D260" t="s">
        <v>132</v>
      </c>
    </row>
    <row r="261" spans="1:4" x14ac:dyDescent="0.15">
      <c r="A261" t="s">
        <v>25877</v>
      </c>
      <c r="B261">
        <v>-2.0284385623677599</v>
      </c>
      <c r="C261" s="1" t="s">
        <v>36956</v>
      </c>
      <c r="D261" t="s">
        <v>132</v>
      </c>
    </row>
    <row r="262" spans="1:4" x14ac:dyDescent="0.15">
      <c r="A262" t="s">
        <v>36957</v>
      </c>
      <c r="B262">
        <v>-2.0323724820985198</v>
      </c>
      <c r="C262" s="1" t="s">
        <v>36958</v>
      </c>
      <c r="D262" t="s">
        <v>132</v>
      </c>
    </row>
    <row r="263" spans="1:4" x14ac:dyDescent="0.15">
      <c r="A263" t="s">
        <v>34106</v>
      </c>
      <c r="B263">
        <v>-2.0527334474277401</v>
      </c>
      <c r="C263" s="1" t="s">
        <v>36959</v>
      </c>
      <c r="D263" t="s">
        <v>132</v>
      </c>
    </row>
    <row r="264" spans="1:4" x14ac:dyDescent="0.15">
      <c r="A264" t="s">
        <v>32970</v>
      </c>
      <c r="B264">
        <v>-2.0565151029637301</v>
      </c>
      <c r="C264" s="1" t="s">
        <v>36960</v>
      </c>
      <c r="D264" t="s">
        <v>132</v>
      </c>
    </row>
    <row r="265" spans="1:4" x14ac:dyDescent="0.15">
      <c r="A265" t="s">
        <v>36961</v>
      </c>
      <c r="B265">
        <v>-2.0585332526061002</v>
      </c>
      <c r="C265" s="1" t="s">
        <v>36962</v>
      </c>
      <c r="D265" t="s">
        <v>132</v>
      </c>
    </row>
    <row r="266" spans="1:4" x14ac:dyDescent="0.15">
      <c r="A266" t="s">
        <v>36963</v>
      </c>
      <c r="B266">
        <v>-2.06828717180086</v>
      </c>
      <c r="C266" s="1" t="s">
        <v>36964</v>
      </c>
      <c r="D266" t="s">
        <v>132</v>
      </c>
    </row>
    <row r="267" spans="1:4" x14ac:dyDescent="0.15">
      <c r="A267" t="s">
        <v>33432</v>
      </c>
      <c r="B267">
        <v>-2.0807422426858899</v>
      </c>
      <c r="C267" s="1" t="s">
        <v>36965</v>
      </c>
      <c r="D267" t="s">
        <v>132</v>
      </c>
    </row>
    <row r="268" spans="1:4" x14ac:dyDescent="0.15">
      <c r="A268" t="s">
        <v>18388</v>
      </c>
      <c r="B268">
        <v>-2.0873310183948499</v>
      </c>
      <c r="C268" s="1" t="s">
        <v>36966</v>
      </c>
      <c r="D268" t="s">
        <v>132</v>
      </c>
    </row>
    <row r="269" spans="1:4" x14ac:dyDescent="0.15">
      <c r="A269" t="s">
        <v>36967</v>
      </c>
      <c r="B269">
        <v>-2.0907303249407998</v>
      </c>
      <c r="C269" s="1" t="s">
        <v>36968</v>
      </c>
      <c r="D269" t="s">
        <v>132</v>
      </c>
    </row>
    <row r="270" spans="1:4" x14ac:dyDescent="0.15">
      <c r="A270" t="s">
        <v>26007</v>
      </c>
      <c r="B270">
        <v>-2.0916159815386499</v>
      </c>
      <c r="C270" s="1" t="s">
        <v>36969</v>
      </c>
      <c r="D270" t="s">
        <v>132</v>
      </c>
    </row>
    <row r="271" spans="1:4" x14ac:dyDescent="0.15">
      <c r="A271" t="s">
        <v>29631</v>
      </c>
      <c r="B271">
        <v>-2.11589805190075</v>
      </c>
      <c r="C271" s="1" t="s">
        <v>36970</v>
      </c>
      <c r="D271" t="s">
        <v>132</v>
      </c>
    </row>
    <row r="272" spans="1:4" x14ac:dyDescent="0.15">
      <c r="A272" t="s">
        <v>36971</v>
      </c>
      <c r="B272">
        <v>-2.1289715101552402</v>
      </c>
      <c r="C272" s="1" t="s">
        <v>36972</v>
      </c>
      <c r="D272" t="s">
        <v>132</v>
      </c>
    </row>
    <row r="273" spans="1:4" x14ac:dyDescent="0.15">
      <c r="A273" t="s">
        <v>36973</v>
      </c>
      <c r="B273">
        <v>-2.1402578399141201</v>
      </c>
      <c r="C273" s="1" t="s">
        <v>36974</v>
      </c>
      <c r="D273" t="s">
        <v>132</v>
      </c>
    </row>
    <row r="274" spans="1:4" x14ac:dyDescent="0.15">
      <c r="A274" t="s">
        <v>926</v>
      </c>
      <c r="B274">
        <v>-2.15464569674013</v>
      </c>
      <c r="C274" s="1" t="s">
        <v>36975</v>
      </c>
      <c r="D274" t="s">
        <v>132</v>
      </c>
    </row>
    <row r="275" spans="1:4" x14ac:dyDescent="0.15">
      <c r="A275" t="s">
        <v>27852</v>
      </c>
      <c r="B275">
        <v>-2.16302351645145</v>
      </c>
      <c r="C275" s="1" t="s">
        <v>36976</v>
      </c>
      <c r="D275" t="s">
        <v>132</v>
      </c>
    </row>
    <row r="276" spans="1:4" x14ac:dyDescent="0.15">
      <c r="A276" t="s">
        <v>36977</v>
      </c>
      <c r="B276">
        <v>-2.17295948998804</v>
      </c>
      <c r="C276" s="1" t="s">
        <v>36978</v>
      </c>
      <c r="D276" t="s">
        <v>132</v>
      </c>
    </row>
    <row r="277" spans="1:4" x14ac:dyDescent="0.15">
      <c r="A277" t="s">
        <v>6040</v>
      </c>
      <c r="B277">
        <v>-2.2198922820867102</v>
      </c>
      <c r="C277" s="1" t="s">
        <v>36979</v>
      </c>
      <c r="D277" t="s">
        <v>132</v>
      </c>
    </row>
    <row r="278" spans="1:4" x14ac:dyDescent="0.15">
      <c r="A278" t="s">
        <v>18394</v>
      </c>
      <c r="B278">
        <v>-2.2339837336442301</v>
      </c>
      <c r="C278" s="1" t="s">
        <v>36980</v>
      </c>
      <c r="D278" t="s">
        <v>132</v>
      </c>
    </row>
    <row r="279" spans="1:4" x14ac:dyDescent="0.15">
      <c r="A279" t="s">
        <v>23077</v>
      </c>
      <c r="B279">
        <v>-2.2397137384543302</v>
      </c>
      <c r="C279" s="1" t="s">
        <v>36981</v>
      </c>
      <c r="D279" t="s">
        <v>132</v>
      </c>
    </row>
    <row r="280" spans="1:4" x14ac:dyDescent="0.15">
      <c r="A280" t="s">
        <v>24611</v>
      </c>
      <c r="B280">
        <v>-2.2491140107694001</v>
      </c>
      <c r="C280" s="1" t="s">
        <v>36982</v>
      </c>
      <c r="D280" t="s">
        <v>132</v>
      </c>
    </row>
    <row r="281" spans="1:4" x14ac:dyDescent="0.15">
      <c r="A281" t="s">
        <v>24724</v>
      </c>
      <c r="B281">
        <v>-2.2526344904632798</v>
      </c>
      <c r="C281" s="1" t="s">
        <v>36983</v>
      </c>
      <c r="D281" t="s">
        <v>132</v>
      </c>
    </row>
    <row r="282" spans="1:4" x14ac:dyDescent="0.15">
      <c r="A282" t="s">
        <v>18501</v>
      </c>
      <c r="B282">
        <v>-2.2866728083705898</v>
      </c>
      <c r="C282" s="1" t="s">
        <v>36984</v>
      </c>
      <c r="D282" t="s">
        <v>132</v>
      </c>
    </row>
    <row r="283" spans="1:4" x14ac:dyDescent="0.15">
      <c r="A283" t="s">
        <v>33449</v>
      </c>
      <c r="B283">
        <v>-2.2900585646324298</v>
      </c>
      <c r="C283" s="1" t="s">
        <v>36985</v>
      </c>
      <c r="D283" t="s">
        <v>132</v>
      </c>
    </row>
    <row r="284" spans="1:4" x14ac:dyDescent="0.15">
      <c r="A284" t="s">
        <v>2588</v>
      </c>
      <c r="B284">
        <v>-2.29287973497622</v>
      </c>
      <c r="C284" s="1" t="s">
        <v>36986</v>
      </c>
      <c r="D284" t="s">
        <v>132</v>
      </c>
    </row>
    <row r="285" spans="1:4" x14ac:dyDescent="0.15">
      <c r="A285" t="s">
        <v>33467</v>
      </c>
      <c r="B285">
        <v>-2.3177341975166001</v>
      </c>
      <c r="C285" s="1" t="s">
        <v>36987</v>
      </c>
      <c r="D285" t="s">
        <v>132</v>
      </c>
    </row>
    <row r="286" spans="1:4" x14ac:dyDescent="0.15">
      <c r="A286" t="s">
        <v>2495</v>
      </c>
      <c r="B286">
        <v>-2.3224674021201999</v>
      </c>
      <c r="C286" s="1" t="s">
        <v>36988</v>
      </c>
      <c r="D286" t="s">
        <v>132</v>
      </c>
    </row>
    <row r="287" spans="1:4" x14ac:dyDescent="0.15">
      <c r="A287" t="s">
        <v>32672</v>
      </c>
      <c r="B287">
        <v>-2.32379448233347</v>
      </c>
      <c r="C287" s="1" t="s">
        <v>36989</v>
      </c>
      <c r="D287" t="s">
        <v>132</v>
      </c>
    </row>
    <row r="288" spans="1:4" x14ac:dyDescent="0.15">
      <c r="A288" t="s">
        <v>18533</v>
      </c>
      <c r="B288">
        <v>-2.3252342617816701</v>
      </c>
      <c r="C288" s="1" t="s">
        <v>36990</v>
      </c>
      <c r="D288" t="s">
        <v>132</v>
      </c>
    </row>
    <row r="289" spans="1:4" x14ac:dyDescent="0.15">
      <c r="A289" t="s">
        <v>36991</v>
      </c>
      <c r="B289">
        <v>-2.33113654226287</v>
      </c>
      <c r="C289" s="1" t="s">
        <v>36992</v>
      </c>
      <c r="D289" t="s">
        <v>132</v>
      </c>
    </row>
    <row r="290" spans="1:4" x14ac:dyDescent="0.15">
      <c r="A290" t="s">
        <v>1465</v>
      </c>
      <c r="B290">
        <v>-2.33997602919169</v>
      </c>
      <c r="C290" s="1" t="s">
        <v>36993</v>
      </c>
      <c r="D290" t="s">
        <v>132</v>
      </c>
    </row>
    <row r="291" spans="1:4" x14ac:dyDescent="0.15">
      <c r="A291" t="s">
        <v>25092</v>
      </c>
      <c r="B291">
        <v>-2.4098336661766302</v>
      </c>
      <c r="C291" s="1" t="s">
        <v>36994</v>
      </c>
      <c r="D291" t="s">
        <v>132</v>
      </c>
    </row>
    <row r="292" spans="1:4" x14ac:dyDescent="0.15">
      <c r="A292" t="s">
        <v>3212</v>
      </c>
      <c r="B292">
        <v>-2.4124773990761201</v>
      </c>
      <c r="C292" s="1" t="s">
        <v>36995</v>
      </c>
      <c r="D292" t="s">
        <v>132</v>
      </c>
    </row>
    <row r="293" spans="1:4" x14ac:dyDescent="0.15">
      <c r="A293" t="s">
        <v>36996</v>
      </c>
      <c r="B293">
        <v>-2.4527363056546299</v>
      </c>
      <c r="C293" s="1" t="s">
        <v>36997</v>
      </c>
      <c r="D293" t="s">
        <v>132</v>
      </c>
    </row>
    <row r="294" spans="1:4" x14ac:dyDescent="0.15">
      <c r="A294" t="s">
        <v>26779</v>
      </c>
      <c r="B294">
        <v>-2.4623078783549599</v>
      </c>
      <c r="C294" s="1" t="s">
        <v>36998</v>
      </c>
      <c r="D294" t="s">
        <v>132</v>
      </c>
    </row>
    <row r="295" spans="1:4" x14ac:dyDescent="0.15">
      <c r="A295" t="s">
        <v>18487</v>
      </c>
      <c r="B295">
        <v>-2.4629253578867401</v>
      </c>
      <c r="C295" s="1" t="s">
        <v>36999</v>
      </c>
      <c r="D295" t="s">
        <v>132</v>
      </c>
    </row>
    <row r="296" spans="1:4" x14ac:dyDescent="0.15">
      <c r="A296" t="s">
        <v>18425</v>
      </c>
      <c r="B296">
        <v>-2.4840575437729302</v>
      </c>
      <c r="C296" s="1" t="s">
        <v>37000</v>
      </c>
      <c r="D296" t="s">
        <v>132</v>
      </c>
    </row>
    <row r="297" spans="1:4" x14ac:dyDescent="0.15">
      <c r="A297" t="s">
        <v>15859</v>
      </c>
      <c r="B297">
        <v>-2.49907166569179</v>
      </c>
      <c r="C297" s="1" t="s">
        <v>37001</v>
      </c>
      <c r="D297" t="s">
        <v>132</v>
      </c>
    </row>
    <row r="298" spans="1:4" x14ac:dyDescent="0.15">
      <c r="A298" t="s">
        <v>18463</v>
      </c>
      <c r="B298">
        <v>-2.5771987607294502</v>
      </c>
      <c r="C298" s="1" t="s">
        <v>37002</v>
      </c>
      <c r="D298" t="s">
        <v>132</v>
      </c>
    </row>
    <row r="299" spans="1:4" x14ac:dyDescent="0.15">
      <c r="A299" t="s">
        <v>1459</v>
      </c>
      <c r="B299">
        <v>-2.71587810554428</v>
      </c>
      <c r="C299" s="1" t="s">
        <v>37003</v>
      </c>
      <c r="D299" t="s">
        <v>132</v>
      </c>
    </row>
    <row r="300" spans="1:4" x14ac:dyDescent="0.15">
      <c r="A300" t="s">
        <v>15546</v>
      </c>
      <c r="B300">
        <v>-2.9850231230307198</v>
      </c>
      <c r="C300" s="1" t="s">
        <v>37004</v>
      </c>
      <c r="D300" t="s">
        <v>132</v>
      </c>
    </row>
    <row r="301" spans="1:4" x14ac:dyDescent="0.15">
      <c r="A301" t="s">
        <v>23434</v>
      </c>
      <c r="B301">
        <v>-3.10905192144322</v>
      </c>
      <c r="C301" s="1" t="s">
        <v>37005</v>
      </c>
      <c r="D301" t="s">
        <v>132</v>
      </c>
    </row>
    <row r="302" spans="1:4" x14ac:dyDescent="0.15">
      <c r="A302" t="s">
        <v>37006</v>
      </c>
      <c r="B302">
        <v>-3.2447156159368502</v>
      </c>
      <c r="C302" s="1" t="s">
        <v>37007</v>
      </c>
      <c r="D302" t="s">
        <v>132</v>
      </c>
    </row>
    <row r="303" spans="1:4" x14ac:dyDescent="0.15">
      <c r="A303" t="s">
        <v>33653</v>
      </c>
      <c r="B303">
        <v>-3.45948700076032</v>
      </c>
      <c r="C303" s="1" t="s">
        <v>37008</v>
      </c>
      <c r="D303" t="s">
        <v>132</v>
      </c>
    </row>
    <row r="304" spans="1:4" x14ac:dyDescent="0.15">
      <c r="A304" t="s">
        <v>11239</v>
      </c>
      <c r="B304">
        <v>-3.48373946382736</v>
      </c>
      <c r="C304" s="1" t="s">
        <v>37009</v>
      </c>
      <c r="D304" t="s">
        <v>132</v>
      </c>
    </row>
    <row r="305" spans="1:4" x14ac:dyDescent="0.15">
      <c r="A305" t="s">
        <v>17272</v>
      </c>
      <c r="B305">
        <v>-3.63510916131608</v>
      </c>
      <c r="C305" s="1" t="s">
        <v>37010</v>
      </c>
      <c r="D305" t="s">
        <v>132</v>
      </c>
    </row>
    <row r="306" spans="1:4" x14ac:dyDescent="0.15">
      <c r="A306" t="s">
        <v>2726</v>
      </c>
      <c r="B306">
        <v>-4.6522056159004901</v>
      </c>
      <c r="C306" s="1" t="s">
        <v>37011</v>
      </c>
      <c r="D306" t="s">
        <v>132</v>
      </c>
    </row>
    <row r="307" spans="1:4" x14ac:dyDescent="0.15">
      <c r="A307" t="s">
        <v>17733</v>
      </c>
      <c r="B307">
        <v>-5.01154883778264</v>
      </c>
      <c r="C307" s="1" t="s">
        <v>37012</v>
      </c>
      <c r="D307" t="s">
        <v>132</v>
      </c>
    </row>
    <row r="308" spans="1:4" x14ac:dyDescent="0.15">
      <c r="A308" t="s">
        <v>37013</v>
      </c>
      <c r="B308">
        <v>-5.0763582562853404</v>
      </c>
      <c r="C308" s="1" t="s">
        <v>37014</v>
      </c>
      <c r="D308" t="s">
        <v>132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2263-B9EC-45D5-B2F6-83B84D304C8A}">
  <dimension ref="A1:D91"/>
  <sheetViews>
    <sheetView workbookViewId="0">
      <selection activeCell="F13" sqref="F13"/>
    </sheetView>
  </sheetViews>
  <sheetFormatPr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22912</v>
      </c>
      <c r="B2" s="1" t="s">
        <v>37015</v>
      </c>
      <c r="C2" s="1" t="s">
        <v>37016</v>
      </c>
      <c r="D2" t="s">
        <v>6</v>
      </c>
    </row>
    <row r="3" spans="1:4" x14ac:dyDescent="0.15">
      <c r="A3" t="s">
        <v>22941</v>
      </c>
      <c r="B3" s="1" t="s">
        <v>37017</v>
      </c>
      <c r="C3" s="1" t="s">
        <v>37018</v>
      </c>
      <c r="D3" t="s">
        <v>6</v>
      </c>
    </row>
    <row r="4" spans="1:4" x14ac:dyDescent="0.15">
      <c r="A4" t="s">
        <v>37019</v>
      </c>
      <c r="B4" s="1" t="s">
        <v>37020</v>
      </c>
      <c r="C4" s="1" t="s">
        <v>37021</v>
      </c>
      <c r="D4" t="s">
        <v>6</v>
      </c>
    </row>
    <row r="5" spans="1:4" x14ac:dyDescent="0.15">
      <c r="A5" t="s">
        <v>37022</v>
      </c>
      <c r="B5" s="1" t="s">
        <v>37023</v>
      </c>
      <c r="C5" s="1" t="s">
        <v>37024</v>
      </c>
      <c r="D5" t="s">
        <v>6</v>
      </c>
    </row>
    <row r="6" spans="1:4" x14ac:dyDescent="0.15">
      <c r="A6" t="s">
        <v>1513</v>
      </c>
      <c r="B6" s="1" t="s">
        <v>37025</v>
      </c>
      <c r="C6" s="1" t="s">
        <v>37026</v>
      </c>
      <c r="D6" t="s">
        <v>6</v>
      </c>
    </row>
    <row r="7" spans="1:4" x14ac:dyDescent="0.15">
      <c r="A7" t="s">
        <v>37027</v>
      </c>
      <c r="B7" s="1" t="s">
        <v>37028</v>
      </c>
      <c r="C7" s="1" t="s">
        <v>37029</v>
      </c>
      <c r="D7" t="s">
        <v>6</v>
      </c>
    </row>
    <row r="8" spans="1:4" x14ac:dyDescent="0.15">
      <c r="A8" t="s">
        <v>37030</v>
      </c>
      <c r="B8" s="1" t="s">
        <v>37031</v>
      </c>
      <c r="C8" s="1" t="s">
        <v>37032</v>
      </c>
      <c r="D8" t="s">
        <v>6</v>
      </c>
    </row>
    <row r="9" spans="1:4" x14ac:dyDescent="0.15">
      <c r="A9" t="s">
        <v>11114</v>
      </c>
      <c r="B9" s="1" t="s">
        <v>37033</v>
      </c>
      <c r="C9" s="1" t="s">
        <v>37034</v>
      </c>
      <c r="D9" t="s">
        <v>6</v>
      </c>
    </row>
    <row r="10" spans="1:4" x14ac:dyDescent="0.15">
      <c r="A10" t="s">
        <v>37035</v>
      </c>
      <c r="B10" s="1" t="s">
        <v>37036</v>
      </c>
      <c r="C10" s="1" t="s">
        <v>37037</v>
      </c>
      <c r="D10" t="s">
        <v>6</v>
      </c>
    </row>
    <row r="11" spans="1:4" x14ac:dyDescent="0.15">
      <c r="A11" t="s">
        <v>37038</v>
      </c>
      <c r="B11" s="1" t="s">
        <v>37039</v>
      </c>
      <c r="C11" s="1" t="s">
        <v>37040</v>
      </c>
      <c r="D11" t="s">
        <v>6</v>
      </c>
    </row>
    <row r="12" spans="1:4" x14ac:dyDescent="0.15">
      <c r="A12" t="s">
        <v>36554</v>
      </c>
      <c r="B12" s="1" t="s">
        <v>37041</v>
      </c>
      <c r="C12" s="1" t="s">
        <v>37042</v>
      </c>
      <c r="D12" t="s">
        <v>6</v>
      </c>
    </row>
    <row r="13" spans="1:4" x14ac:dyDescent="0.15">
      <c r="A13" t="s">
        <v>37043</v>
      </c>
      <c r="B13" s="1" t="s">
        <v>37044</v>
      </c>
      <c r="C13" s="1" t="s">
        <v>37045</v>
      </c>
      <c r="D13" t="s">
        <v>6</v>
      </c>
    </row>
    <row r="14" spans="1:4" x14ac:dyDescent="0.15">
      <c r="A14" t="s">
        <v>37046</v>
      </c>
      <c r="B14" s="1" t="s">
        <v>37047</v>
      </c>
      <c r="C14" s="1" t="s">
        <v>37048</v>
      </c>
      <c r="D14" t="s">
        <v>6</v>
      </c>
    </row>
    <row r="15" spans="1:4" x14ac:dyDescent="0.15">
      <c r="A15" t="s">
        <v>37049</v>
      </c>
      <c r="B15" s="1" t="s">
        <v>37050</v>
      </c>
      <c r="C15" s="1" t="s">
        <v>37051</v>
      </c>
      <c r="D15" t="s">
        <v>6</v>
      </c>
    </row>
    <row r="16" spans="1:4" x14ac:dyDescent="0.15">
      <c r="A16" t="s">
        <v>22921</v>
      </c>
      <c r="B16" s="1" t="s">
        <v>37052</v>
      </c>
      <c r="C16" s="1" t="s">
        <v>37053</v>
      </c>
      <c r="D16" t="s">
        <v>6</v>
      </c>
    </row>
    <row r="17" spans="1:4" x14ac:dyDescent="0.15">
      <c r="A17" t="s">
        <v>12481</v>
      </c>
      <c r="B17" s="1" t="s">
        <v>37054</v>
      </c>
      <c r="C17" s="1" t="s">
        <v>37055</v>
      </c>
      <c r="D17" t="s">
        <v>6</v>
      </c>
    </row>
    <row r="18" spans="1:4" x14ac:dyDescent="0.15">
      <c r="A18" t="s">
        <v>37056</v>
      </c>
      <c r="B18" s="1" t="s">
        <v>37057</v>
      </c>
      <c r="C18" s="1" t="s">
        <v>37058</v>
      </c>
      <c r="D18" t="s">
        <v>6</v>
      </c>
    </row>
    <row r="19" spans="1:4" x14ac:dyDescent="0.15">
      <c r="A19" t="s">
        <v>30312</v>
      </c>
      <c r="B19" s="1" t="s">
        <v>37059</v>
      </c>
      <c r="C19" s="1" t="s">
        <v>37060</v>
      </c>
      <c r="D19" t="s">
        <v>6</v>
      </c>
    </row>
    <row r="20" spans="1:4" x14ac:dyDescent="0.15">
      <c r="A20" t="s">
        <v>15075</v>
      </c>
      <c r="B20" s="1" t="s">
        <v>37061</v>
      </c>
      <c r="C20" s="1" t="s">
        <v>37062</v>
      </c>
      <c r="D20" t="s">
        <v>6</v>
      </c>
    </row>
    <row r="21" spans="1:4" x14ac:dyDescent="0.15">
      <c r="A21" t="s">
        <v>22909</v>
      </c>
      <c r="B21" s="1" t="s">
        <v>37063</v>
      </c>
      <c r="C21" s="1" t="s">
        <v>37064</v>
      </c>
      <c r="D21" t="s">
        <v>6</v>
      </c>
    </row>
    <row r="22" spans="1:4" x14ac:dyDescent="0.15">
      <c r="A22" t="s">
        <v>37065</v>
      </c>
      <c r="B22" s="1" t="s">
        <v>37066</v>
      </c>
      <c r="C22" s="1" t="s">
        <v>37067</v>
      </c>
      <c r="D22" t="s">
        <v>6</v>
      </c>
    </row>
    <row r="23" spans="1:4" x14ac:dyDescent="0.15">
      <c r="A23" t="s">
        <v>37068</v>
      </c>
      <c r="B23" s="1" t="s">
        <v>37069</v>
      </c>
      <c r="C23" s="1" t="s">
        <v>37070</v>
      </c>
      <c r="D23" t="s">
        <v>6</v>
      </c>
    </row>
    <row r="24" spans="1:4" x14ac:dyDescent="0.15">
      <c r="A24" t="s">
        <v>30003</v>
      </c>
      <c r="B24" s="1" t="s">
        <v>37071</v>
      </c>
      <c r="C24" s="1" t="s">
        <v>37072</v>
      </c>
      <c r="D24" t="s">
        <v>6</v>
      </c>
    </row>
    <row r="25" spans="1:4" x14ac:dyDescent="0.15">
      <c r="A25" t="s">
        <v>23001</v>
      </c>
      <c r="B25" s="1" t="s">
        <v>37073</v>
      </c>
      <c r="C25" s="1" t="s">
        <v>37074</v>
      </c>
      <c r="D25" t="s">
        <v>6</v>
      </c>
    </row>
    <row r="26" spans="1:4" x14ac:dyDescent="0.15">
      <c r="A26" t="s">
        <v>23716</v>
      </c>
      <c r="B26" s="1" t="s">
        <v>37075</v>
      </c>
      <c r="C26" s="1" t="s">
        <v>37076</v>
      </c>
      <c r="D26" t="s">
        <v>6</v>
      </c>
    </row>
    <row r="27" spans="1:4" x14ac:dyDescent="0.15">
      <c r="A27" t="s">
        <v>37077</v>
      </c>
      <c r="B27" s="1" t="s">
        <v>37078</v>
      </c>
      <c r="C27" s="1" t="s">
        <v>37079</v>
      </c>
      <c r="D27" t="s">
        <v>6</v>
      </c>
    </row>
    <row r="28" spans="1:4" x14ac:dyDescent="0.15">
      <c r="A28" t="s">
        <v>22998</v>
      </c>
      <c r="B28" s="1" t="s">
        <v>37080</v>
      </c>
      <c r="C28" s="1" t="s">
        <v>37081</v>
      </c>
      <c r="D28" t="s">
        <v>6</v>
      </c>
    </row>
    <row r="29" spans="1:4" x14ac:dyDescent="0.15">
      <c r="A29" t="s">
        <v>37082</v>
      </c>
      <c r="B29" s="1" t="s">
        <v>37083</v>
      </c>
      <c r="C29" s="1" t="s">
        <v>37084</v>
      </c>
      <c r="D29" t="s">
        <v>6</v>
      </c>
    </row>
    <row r="30" spans="1:4" x14ac:dyDescent="0.15">
      <c r="A30" t="s">
        <v>37085</v>
      </c>
      <c r="B30" s="1" t="s">
        <v>37086</v>
      </c>
      <c r="C30" s="1" t="s">
        <v>37087</v>
      </c>
      <c r="D30" t="s">
        <v>6</v>
      </c>
    </row>
    <row r="31" spans="1:4" x14ac:dyDescent="0.15">
      <c r="A31" t="s">
        <v>37088</v>
      </c>
      <c r="B31" s="1" t="s">
        <v>37089</v>
      </c>
      <c r="C31" s="1" t="s">
        <v>37090</v>
      </c>
      <c r="D31" t="s">
        <v>6</v>
      </c>
    </row>
    <row r="32" spans="1:4" x14ac:dyDescent="0.15">
      <c r="A32" t="s">
        <v>10597</v>
      </c>
      <c r="B32" s="1" t="s">
        <v>37091</v>
      </c>
      <c r="C32" s="1" t="s">
        <v>37092</v>
      </c>
      <c r="D32" t="s">
        <v>6</v>
      </c>
    </row>
    <row r="33" spans="1:4" x14ac:dyDescent="0.15">
      <c r="A33" t="s">
        <v>11365</v>
      </c>
      <c r="B33" s="1" t="s">
        <v>37093</v>
      </c>
      <c r="C33" s="1" t="s">
        <v>37094</v>
      </c>
      <c r="D33" t="s">
        <v>6</v>
      </c>
    </row>
    <row r="34" spans="1:4" x14ac:dyDescent="0.15">
      <c r="A34" t="s">
        <v>23013</v>
      </c>
      <c r="B34" s="1" t="s">
        <v>37095</v>
      </c>
      <c r="C34" s="1" t="s">
        <v>37096</v>
      </c>
      <c r="D34" t="s">
        <v>6</v>
      </c>
    </row>
    <row r="35" spans="1:4" x14ac:dyDescent="0.15">
      <c r="A35" t="s">
        <v>37097</v>
      </c>
      <c r="B35" s="1" t="s">
        <v>37098</v>
      </c>
      <c r="C35" s="1" t="s">
        <v>37099</v>
      </c>
      <c r="D35" t="s">
        <v>6</v>
      </c>
    </row>
    <row r="36" spans="1:4" x14ac:dyDescent="0.15">
      <c r="A36" t="s">
        <v>36740</v>
      </c>
      <c r="B36" s="1" t="s">
        <v>37100</v>
      </c>
      <c r="C36" s="1" t="s">
        <v>37101</v>
      </c>
      <c r="D36" t="s">
        <v>6</v>
      </c>
    </row>
    <row r="37" spans="1:4" x14ac:dyDescent="0.15">
      <c r="A37" t="s">
        <v>11666</v>
      </c>
      <c r="B37" s="1" t="s">
        <v>37102</v>
      </c>
      <c r="C37" s="1" t="s">
        <v>37103</v>
      </c>
      <c r="D37" t="s">
        <v>6</v>
      </c>
    </row>
    <row r="38" spans="1:4" x14ac:dyDescent="0.15">
      <c r="A38" t="s">
        <v>37104</v>
      </c>
      <c r="B38" s="1" t="s">
        <v>37105</v>
      </c>
      <c r="C38" s="1" t="s">
        <v>37106</v>
      </c>
      <c r="D38" t="s">
        <v>6</v>
      </c>
    </row>
    <row r="39" spans="1:4" x14ac:dyDescent="0.15">
      <c r="A39" t="s">
        <v>37107</v>
      </c>
      <c r="B39" s="1" t="s">
        <v>37108</v>
      </c>
      <c r="C39" s="1" t="s">
        <v>37109</v>
      </c>
      <c r="D39" t="s">
        <v>6</v>
      </c>
    </row>
    <row r="40" spans="1:4" x14ac:dyDescent="0.15">
      <c r="A40" t="s">
        <v>36587</v>
      </c>
      <c r="B40" s="1" t="s">
        <v>37110</v>
      </c>
      <c r="C40" s="1" t="s">
        <v>37111</v>
      </c>
      <c r="D40" t="s">
        <v>6</v>
      </c>
    </row>
    <row r="41" spans="1:4" x14ac:dyDescent="0.15">
      <c r="A41" t="s">
        <v>29594</v>
      </c>
      <c r="B41" s="1" t="s">
        <v>37112</v>
      </c>
      <c r="C41" s="1" t="s">
        <v>37113</v>
      </c>
      <c r="D41" t="s">
        <v>6</v>
      </c>
    </row>
    <row r="42" spans="1:4" x14ac:dyDescent="0.15">
      <c r="A42" t="s">
        <v>37114</v>
      </c>
      <c r="B42" s="1" t="s">
        <v>37115</v>
      </c>
      <c r="C42" s="1" t="s">
        <v>37116</v>
      </c>
      <c r="D42" t="s">
        <v>6</v>
      </c>
    </row>
    <row r="43" spans="1:4" x14ac:dyDescent="0.15">
      <c r="A43" t="s">
        <v>37117</v>
      </c>
      <c r="B43" s="1" t="s">
        <v>37118</v>
      </c>
      <c r="C43" s="1" t="s">
        <v>37119</v>
      </c>
      <c r="D43" t="s">
        <v>6</v>
      </c>
    </row>
    <row r="44" spans="1:4" x14ac:dyDescent="0.15">
      <c r="A44" t="s">
        <v>37120</v>
      </c>
      <c r="B44" s="1" t="s">
        <v>37121</v>
      </c>
      <c r="C44" s="1" t="s">
        <v>37122</v>
      </c>
      <c r="D44" t="s">
        <v>6</v>
      </c>
    </row>
    <row r="45" spans="1:4" x14ac:dyDescent="0.15">
      <c r="A45" t="s">
        <v>23500</v>
      </c>
      <c r="B45" s="1" t="s">
        <v>37123</v>
      </c>
      <c r="C45" s="1" t="s">
        <v>37124</v>
      </c>
      <c r="D45" t="s">
        <v>6</v>
      </c>
    </row>
    <row r="46" spans="1:4" x14ac:dyDescent="0.15">
      <c r="A46" t="s">
        <v>37125</v>
      </c>
      <c r="B46" s="1" t="s">
        <v>37126</v>
      </c>
      <c r="C46" s="1" t="s">
        <v>37127</v>
      </c>
      <c r="D46" t="s">
        <v>6</v>
      </c>
    </row>
    <row r="47" spans="1:4" x14ac:dyDescent="0.15">
      <c r="A47" t="s">
        <v>36409</v>
      </c>
      <c r="B47" s="1" t="s">
        <v>37128</v>
      </c>
      <c r="C47" s="1" t="s">
        <v>37129</v>
      </c>
      <c r="D47" t="s">
        <v>6</v>
      </c>
    </row>
    <row r="48" spans="1:4" x14ac:dyDescent="0.15">
      <c r="A48" t="s">
        <v>37130</v>
      </c>
      <c r="B48" s="1" t="s">
        <v>37131</v>
      </c>
      <c r="C48" s="1" t="s">
        <v>37132</v>
      </c>
      <c r="D48" t="s">
        <v>6</v>
      </c>
    </row>
    <row r="49" spans="1:4" x14ac:dyDescent="0.15">
      <c r="A49" t="s">
        <v>37133</v>
      </c>
      <c r="B49" s="1" t="s">
        <v>37134</v>
      </c>
      <c r="C49" s="1" t="s">
        <v>37135</v>
      </c>
      <c r="D49" t="s">
        <v>6</v>
      </c>
    </row>
    <row r="50" spans="1:4" x14ac:dyDescent="0.15">
      <c r="A50" t="s">
        <v>34081</v>
      </c>
      <c r="B50" s="1" t="s">
        <v>37136</v>
      </c>
      <c r="C50" s="1" t="s">
        <v>37137</v>
      </c>
      <c r="D50" t="s">
        <v>6</v>
      </c>
    </row>
    <row r="51" spans="1:4" x14ac:dyDescent="0.15">
      <c r="A51" t="s">
        <v>24040</v>
      </c>
      <c r="B51" s="1" t="s">
        <v>37138</v>
      </c>
      <c r="C51" s="1" t="s">
        <v>37139</v>
      </c>
      <c r="D51" t="s">
        <v>6</v>
      </c>
    </row>
    <row r="52" spans="1:4" x14ac:dyDescent="0.15">
      <c r="A52" t="s">
        <v>37140</v>
      </c>
      <c r="B52" s="1" t="s">
        <v>37141</v>
      </c>
      <c r="C52" s="1" t="s">
        <v>37142</v>
      </c>
      <c r="D52" t="s">
        <v>6</v>
      </c>
    </row>
    <row r="53" spans="1:4" x14ac:dyDescent="0.15">
      <c r="A53" t="s">
        <v>37143</v>
      </c>
      <c r="B53" s="1" t="s">
        <v>37144</v>
      </c>
      <c r="C53" s="1" t="s">
        <v>37145</v>
      </c>
      <c r="D53" t="s">
        <v>6</v>
      </c>
    </row>
    <row r="54" spans="1:4" x14ac:dyDescent="0.15">
      <c r="A54" t="s">
        <v>37146</v>
      </c>
      <c r="B54" s="1" t="s">
        <v>37147</v>
      </c>
      <c r="C54" s="1" t="s">
        <v>37148</v>
      </c>
      <c r="D54" t="s">
        <v>6</v>
      </c>
    </row>
    <row r="55" spans="1:4" x14ac:dyDescent="0.15">
      <c r="A55" t="s">
        <v>37149</v>
      </c>
      <c r="B55" s="1" t="s">
        <v>37150</v>
      </c>
      <c r="C55" s="1" t="s">
        <v>37151</v>
      </c>
      <c r="D55" t="s">
        <v>6</v>
      </c>
    </row>
    <row r="56" spans="1:4" x14ac:dyDescent="0.15">
      <c r="A56" t="s">
        <v>36542</v>
      </c>
      <c r="B56" s="1" t="s">
        <v>37152</v>
      </c>
      <c r="C56" s="1" t="s">
        <v>37153</v>
      </c>
      <c r="D56" t="s">
        <v>6</v>
      </c>
    </row>
    <row r="57" spans="1:4" x14ac:dyDescent="0.15">
      <c r="A57" t="s">
        <v>20034</v>
      </c>
      <c r="B57" s="1" t="s">
        <v>37154</v>
      </c>
      <c r="C57" s="1" t="s">
        <v>37155</v>
      </c>
      <c r="D57" t="s">
        <v>6</v>
      </c>
    </row>
    <row r="58" spans="1:4" x14ac:dyDescent="0.15">
      <c r="A58" t="s">
        <v>22930</v>
      </c>
      <c r="B58" s="1" t="s">
        <v>37156</v>
      </c>
      <c r="C58" s="1" t="s">
        <v>37157</v>
      </c>
      <c r="D58" t="s">
        <v>6</v>
      </c>
    </row>
    <row r="59" spans="1:4" x14ac:dyDescent="0.15">
      <c r="A59" t="s">
        <v>2570</v>
      </c>
      <c r="B59" s="1" t="s">
        <v>37158</v>
      </c>
      <c r="C59" s="1" t="s">
        <v>37159</v>
      </c>
      <c r="D59" t="s">
        <v>6</v>
      </c>
    </row>
    <row r="60" spans="1:4" x14ac:dyDescent="0.15">
      <c r="A60" t="s">
        <v>14346</v>
      </c>
      <c r="B60" s="1" t="s">
        <v>37160</v>
      </c>
      <c r="C60" s="1" t="s">
        <v>37161</v>
      </c>
      <c r="D60" t="s">
        <v>6</v>
      </c>
    </row>
    <row r="61" spans="1:4" x14ac:dyDescent="0.15">
      <c r="A61" t="s">
        <v>11320</v>
      </c>
      <c r="B61" s="1" t="s">
        <v>37162</v>
      </c>
      <c r="C61" s="1" t="s">
        <v>37163</v>
      </c>
      <c r="D61" t="s">
        <v>6</v>
      </c>
    </row>
    <row r="62" spans="1:4" x14ac:dyDescent="0.15">
      <c r="A62" t="s">
        <v>31889</v>
      </c>
      <c r="B62">
        <v>-1.0010907258138599</v>
      </c>
      <c r="C62" s="1" t="s">
        <v>37164</v>
      </c>
      <c r="D62" t="s">
        <v>132</v>
      </c>
    </row>
    <row r="63" spans="1:4" x14ac:dyDescent="0.15">
      <c r="A63" t="s">
        <v>25847</v>
      </c>
      <c r="B63">
        <v>-1.0022083117271201</v>
      </c>
      <c r="C63" s="1" t="s">
        <v>37165</v>
      </c>
      <c r="D63" t="s">
        <v>132</v>
      </c>
    </row>
    <row r="64" spans="1:4" x14ac:dyDescent="0.15">
      <c r="A64" t="s">
        <v>37166</v>
      </c>
      <c r="B64">
        <v>-1.0046562718262799</v>
      </c>
      <c r="C64" s="1" t="s">
        <v>37167</v>
      </c>
      <c r="D64" t="s">
        <v>132</v>
      </c>
    </row>
    <row r="65" spans="1:4" x14ac:dyDescent="0.15">
      <c r="A65" t="s">
        <v>37168</v>
      </c>
      <c r="B65">
        <v>-1.0118610514176201</v>
      </c>
      <c r="C65" s="1" t="s">
        <v>37169</v>
      </c>
      <c r="D65" t="s">
        <v>132</v>
      </c>
    </row>
    <row r="66" spans="1:4" x14ac:dyDescent="0.15">
      <c r="A66" t="s">
        <v>37170</v>
      </c>
      <c r="B66">
        <v>-1.01929720931491</v>
      </c>
      <c r="C66" s="1" t="s">
        <v>37171</v>
      </c>
      <c r="D66" t="s">
        <v>132</v>
      </c>
    </row>
    <row r="67" spans="1:4" x14ac:dyDescent="0.15">
      <c r="A67" t="s">
        <v>32151</v>
      </c>
      <c r="B67">
        <v>-1.04354878212892</v>
      </c>
      <c r="C67" s="1" t="s">
        <v>37172</v>
      </c>
      <c r="D67" t="s">
        <v>132</v>
      </c>
    </row>
    <row r="68" spans="1:4" x14ac:dyDescent="0.15">
      <c r="A68" t="s">
        <v>37173</v>
      </c>
      <c r="B68">
        <v>-1.0804815178684799</v>
      </c>
      <c r="C68" s="1" t="s">
        <v>37174</v>
      </c>
      <c r="D68" t="s">
        <v>132</v>
      </c>
    </row>
    <row r="69" spans="1:4" x14ac:dyDescent="0.15">
      <c r="A69" t="s">
        <v>37175</v>
      </c>
      <c r="B69">
        <v>-1.0999893711303701</v>
      </c>
      <c r="C69" s="1" t="s">
        <v>37176</v>
      </c>
      <c r="D69" t="s">
        <v>132</v>
      </c>
    </row>
    <row r="70" spans="1:4" x14ac:dyDescent="0.15">
      <c r="A70" t="s">
        <v>19445</v>
      </c>
      <c r="B70">
        <v>-1.11912744132234</v>
      </c>
      <c r="C70" s="1" t="s">
        <v>37177</v>
      </c>
      <c r="D70" t="s">
        <v>132</v>
      </c>
    </row>
    <row r="71" spans="1:4" x14ac:dyDescent="0.15">
      <c r="A71" t="s">
        <v>37178</v>
      </c>
      <c r="B71">
        <v>-1.1531189286878201</v>
      </c>
      <c r="C71" s="1" t="s">
        <v>37179</v>
      </c>
      <c r="D71" t="s">
        <v>132</v>
      </c>
    </row>
    <row r="72" spans="1:4" x14ac:dyDescent="0.15">
      <c r="A72" t="s">
        <v>25508</v>
      </c>
      <c r="B72">
        <v>-1.1615238554324501</v>
      </c>
      <c r="C72" s="1" t="s">
        <v>37180</v>
      </c>
      <c r="D72" t="s">
        <v>132</v>
      </c>
    </row>
    <row r="73" spans="1:4" x14ac:dyDescent="0.15">
      <c r="A73" t="s">
        <v>16429</v>
      </c>
      <c r="B73">
        <v>-1.1965259283407901</v>
      </c>
      <c r="C73" s="1" t="s">
        <v>37181</v>
      </c>
      <c r="D73" t="s">
        <v>132</v>
      </c>
    </row>
    <row r="74" spans="1:4" x14ac:dyDescent="0.15">
      <c r="A74" t="s">
        <v>497</v>
      </c>
      <c r="B74">
        <v>-1.22200720368676</v>
      </c>
      <c r="C74" s="1" t="s">
        <v>37182</v>
      </c>
      <c r="D74" t="s">
        <v>132</v>
      </c>
    </row>
    <row r="75" spans="1:4" x14ac:dyDescent="0.15">
      <c r="A75" t="s">
        <v>6040</v>
      </c>
      <c r="B75">
        <v>-1.2544668193733799</v>
      </c>
      <c r="C75" s="1" t="s">
        <v>37183</v>
      </c>
      <c r="D75" t="s">
        <v>132</v>
      </c>
    </row>
    <row r="76" spans="1:4" x14ac:dyDescent="0.15">
      <c r="A76" t="s">
        <v>37184</v>
      </c>
      <c r="B76">
        <v>-1.2643495617320899</v>
      </c>
      <c r="C76" s="1" t="s">
        <v>37185</v>
      </c>
      <c r="D76" t="s">
        <v>132</v>
      </c>
    </row>
    <row r="77" spans="1:4" x14ac:dyDescent="0.15">
      <c r="A77" t="s">
        <v>2426</v>
      </c>
      <c r="B77">
        <v>-1.2755841189592201</v>
      </c>
      <c r="C77" s="1" t="s">
        <v>37186</v>
      </c>
      <c r="D77" t="s">
        <v>132</v>
      </c>
    </row>
    <row r="78" spans="1:4" x14ac:dyDescent="0.15">
      <c r="A78" t="s">
        <v>29631</v>
      </c>
      <c r="B78">
        <v>-1.29439963219698</v>
      </c>
      <c r="C78" s="1" t="s">
        <v>37187</v>
      </c>
      <c r="D78" t="s">
        <v>132</v>
      </c>
    </row>
    <row r="79" spans="1:4" x14ac:dyDescent="0.15">
      <c r="A79" t="s">
        <v>36894</v>
      </c>
      <c r="B79">
        <v>-1.36650193976367</v>
      </c>
      <c r="C79" s="1" t="s">
        <v>37188</v>
      </c>
      <c r="D79" t="s">
        <v>132</v>
      </c>
    </row>
    <row r="80" spans="1:4" x14ac:dyDescent="0.15">
      <c r="A80" t="s">
        <v>37189</v>
      </c>
      <c r="B80">
        <v>-1.38364061941052</v>
      </c>
      <c r="C80" s="1" t="s">
        <v>37190</v>
      </c>
      <c r="D80" t="s">
        <v>132</v>
      </c>
    </row>
    <row r="81" spans="1:4" x14ac:dyDescent="0.15">
      <c r="A81" t="s">
        <v>24178</v>
      </c>
      <c r="B81">
        <v>-1.4020749549554401</v>
      </c>
      <c r="C81" s="1" t="s">
        <v>37191</v>
      </c>
      <c r="D81" t="s">
        <v>132</v>
      </c>
    </row>
    <row r="82" spans="1:4" x14ac:dyDescent="0.15">
      <c r="A82" t="s">
        <v>37192</v>
      </c>
      <c r="B82">
        <v>-1.5608395110967099</v>
      </c>
      <c r="C82" s="1" t="s">
        <v>37193</v>
      </c>
      <c r="D82" t="s">
        <v>132</v>
      </c>
    </row>
    <row r="83" spans="1:4" x14ac:dyDescent="0.15">
      <c r="A83" t="s">
        <v>26137</v>
      </c>
      <c r="B83">
        <v>-1.5726301644976901</v>
      </c>
      <c r="C83" s="1" t="s">
        <v>37194</v>
      </c>
      <c r="D83" t="s">
        <v>132</v>
      </c>
    </row>
    <row r="84" spans="1:4" x14ac:dyDescent="0.15">
      <c r="A84" t="s">
        <v>27895</v>
      </c>
      <c r="B84">
        <v>-1.60016773700729</v>
      </c>
      <c r="C84" s="1" t="s">
        <v>37195</v>
      </c>
      <c r="D84" t="s">
        <v>132</v>
      </c>
    </row>
    <row r="85" spans="1:4" x14ac:dyDescent="0.15">
      <c r="A85" t="s">
        <v>403</v>
      </c>
      <c r="B85">
        <v>-1.6030819807138399</v>
      </c>
      <c r="C85" s="1" t="s">
        <v>37196</v>
      </c>
      <c r="D85" t="s">
        <v>132</v>
      </c>
    </row>
    <row r="86" spans="1:4" x14ac:dyDescent="0.15">
      <c r="A86" t="s">
        <v>20699</v>
      </c>
      <c r="B86">
        <v>-1.69653873174165</v>
      </c>
      <c r="C86" s="1" t="s">
        <v>37197</v>
      </c>
      <c r="D86" t="s">
        <v>132</v>
      </c>
    </row>
    <row r="87" spans="1:4" x14ac:dyDescent="0.15">
      <c r="A87" t="s">
        <v>25413</v>
      </c>
      <c r="B87">
        <v>-1.8899533637729899</v>
      </c>
      <c r="C87" s="1" t="s">
        <v>37198</v>
      </c>
      <c r="D87" t="s">
        <v>132</v>
      </c>
    </row>
    <row r="88" spans="1:4" x14ac:dyDescent="0.15">
      <c r="A88" t="s">
        <v>37199</v>
      </c>
      <c r="B88">
        <v>-1.90313924032177</v>
      </c>
      <c r="C88" s="1" t="s">
        <v>37200</v>
      </c>
      <c r="D88" t="s">
        <v>132</v>
      </c>
    </row>
    <row r="89" spans="1:4" x14ac:dyDescent="0.15">
      <c r="A89" t="s">
        <v>764</v>
      </c>
      <c r="B89">
        <v>-2.0721662179639</v>
      </c>
      <c r="C89" s="1" t="s">
        <v>37201</v>
      </c>
      <c r="D89" t="s">
        <v>132</v>
      </c>
    </row>
    <row r="90" spans="1:4" x14ac:dyDescent="0.15">
      <c r="A90" t="s">
        <v>23434</v>
      </c>
      <c r="B90">
        <v>-2.18954917385078</v>
      </c>
      <c r="C90" s="1" t="s">
        <v>37202</v>
      </c>
      <c r="D90" t="s">
        <v>132</v>
      </c>
    </row>
    <row r="91" spans="1:4" x14ac:dyDescent="0.15">
      <c r="A91" t="s">
        <v>2726</v>
      </c>
      <c r="B91">
        <v>-2.8755933454428302</v>
      </c>
      <c r="C91" s="1" t="s">
        <v>37203</v>
      </c>
      <c r="D91" t="s">
        <v>132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7483-26DB-4A0B-9F96-067D6F288C45}">
  <dimension ref="A1:D49"/>
  <sheetViews>
    <sheetView workbookViewId="0">
      <selection sqref="A1:XFD1048576"/>
    </sheetView>
  </sheetViews>
  <sheetFormatPr defaultColWidth="9.125"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28065</v>
      </c>
      <c r="B2" s="1" t="s">
        <v>37204</v>
      </c>
      <c r="C2" s="1" t="s">
        <v>37205</v>
      </c>
      <c r="D2" t="s">
        <v>6</v>
      </c>
    </row>
    <row r="3" spans="1:4" x14ac:dyDescent="0.15">
      <c r="A3" t="s">
        <v>16429</v>
      </c>
      <c r="B3">
        <v>3.1265422430390002</v>
      </c>
      <c r="C3" s="1" t="s">
        <v>37206</v>
      </c>
      <c r="D3" t="s">
        <v>6</v>
      </c>
    </row>
    <row r="4" spans="1:4" x14ac:dyDescent="0.15">
      <c r="A4" t="s">
        <v>32017</v>
      </c>
      <c r="B4" s="1" t="s">
        <v>37207</v>
      </c>
      <c r="C4" s="1" t="s">
        <v>37208</v>
      </c>
      <c r="D4" t="s">
        <v>6</v>
      </c>
    </row>
    <row r="5" spans="1:4" x14ac:dyDescent="0.15">
      <c r="A5" t="s">
        <v>11104</v>
      </c>
      <c r="B5">
        <v>2.1990395418699999</v>
      </c>
      <c r="C5" s="1" t="s">
        <v>37209</v>
      </c>
      <c r="D5" t="s">
        <v>6</v>
      </c>
    </row>
    <row r="6" spans="1:4" x14ac:dyDescent="0.15">
      <c r="A6" t="s">
        <v>5052</v>
      </c>
      <c r="B6" s="1" t="s">
        <v>37210</v>
      </c>
      <c r="C6" s="1" t="s">
        <v>37211</v>
      </c>
      <c r="D6" t="s">
        <v>6</v>
      </c>
    </row>
    <row r="7" spans="1:4" x14ac:dyDescent="0.15">
      <c r="A7" t="s">
        <v>16614</v>
      </c>
      <c r="B7" s="1" t="s">
        <v>37212</v>
      </c>
      <c r="C7" s="1" t="s">
        <v>37213</v>
      </c>
      <c r="D7" t="s">
        <v>6</v>
      </c>
    </row>
    <row r="8" spans="1:4" x14ac:dyDescent="0.15">
      <c r="A8" t="s">
        <v>22918</v>
      </c>
      <c r="B8" s="1" t="s">
        <v>37214</v>
      </c>
      <c r="C8" s="1" t="s">
        <v>37215</v>
      </c>
      <c r="D8" t="s">
        <v>6</v>
      </c>
    </row>
    <row r="9" spans="1:4" x14ac:dyDescent="0.15">
      <c r="A9" t="s">
        <v>11726</v>
      </c>
      <c r="B9" s="1" t="s">
        <v>37216</v>
      </c>
      <c r="C9" s="1" t="s">
        <v>37217</v>
      </c>
      <c r="D9" t="s">
        <v>6</v>
      </c>
    </row>
    <row r="10" spans="1:4" x14ac:dyDescent="0.15">
      <c r="A10" t="s">
        <v>22577</v>
      </c>
      <c r="B10" s="1" t="s">
        <v>37218</v>
      </c>
      <c r="C10" s="1" t="s">
        <v>37219</v>
      </c>
      <c r="D10" t="s">
        <v>6</v>
      </c>
    </row>
    <row r="11" spans="1:4" x14ac:dyDescent="0.15">
      <c r="A11" t="s">
        <v>37220</v>
      </c>
      <c r="B11" s="1" t="s">
        <v>37221</v>
      </c>
      <c r="C11" s="1" t="s">
        <v>37222</v>
      </c>
      <c r="D11" t="s">
        <v>6</v>
      </c>
    </row>
    <row r="12" spans="1:4" x14ac:dyDescent="0.15">
      <c r="A12" t="s">
        <v>37223</v>
      </c>
      <c r="B12" s="1" t="s">
        <v>37224</v>
      </c>
      <c r="C12" s="1" t="s">
        <v>37225</v>
      </c>
      <c r="D12" t="s">
        <v>6</v>
      </c>
    </row>
    <row r="13" spans="1:4" x14ac:dyDescent="0.15">
      <c r="A13" t="s">
        <v>9879</v>
      </c>
      <c r="B13" s="1" t="s">
        <v>37226</v>
      </c>
      <c r="C13" s="1" t="s">
        <v>37227</v>
      </c>
      <c r="D13" t="s">
        <v>6</v>
      </c>
    </row>
    <row r="14" spans="1:4" x14ac:dyDescent="0.15">
      <c r="A14" t="s">
        <v>37228</v>
      </c>
      <c r="B14" s="1" t="s">
        <v>37229</v>
      </c>
      <c r="C14" s="1" t="s">
        <v>37230</v>
      </c>
      <c r="D14" t="s">
        <v>6</v>
      </c>
    </row>
    <row r="15" spans="1:4" x14ac:dyDescent="0.15">
      <c r="A15" t="s">
        <v>10094</v>
      </c>
      <c r="B15" s="1" t="s">
        <v>37231</v>
      </c>
      <c r="C15" s="1" t="s">
        <v>37232</v>
      </c>
      <c r="D15" t="s">
        <v>6</v>
      </c>
    </row>
    <row r="16" spans="1:4" x14ac:dyDescent="0.15">
      <c r="A16" t="s">
        <v>23339</v>
      </c>
      <c r="B16" s="1" t="s">
        <v>37233</v>
      </c>
      <c r="C16" s="1" t="s">
        <v>37234</v>
      </c>
      <c r="D16" t="s">
        <v>6</v>
      </c>
    </row>
    <row r="17" spans="1:4" x14ac:dyDescent="0.15">
      <c r="A17" t="s">
        <v>1262</v>
      </c>
      <c r="B17" s="1" t="s">
        <v>37235</v>
      </c>
      <c r="C17" s="1" t="s">
        <v>37236</v>
      </c>
      <c r="D17" t="s">
        <v>6</v>
      </c>
    </row>
    <row r="18" spans="1:4" x14ac:dyDescent="0.15">
      <c r="A18" t="s">
        <v>29516</v>
      </c>
      <c r="B18" s="1" t="s">
        <v>37237</v>
      </c>
      <c r="C18" s="1" t="s">
        <v>37238</v>
      </c>
      <c r="D18" t="s">
        <v>6</v>
      </c>
    </row>
    <row r="19" spans="1:4" x14ac:dyDescent="0.15">
      <c r="A19" t="s">
        <v>37239</v>
      </c>
      <c r="B19" s="1" t="s">
        <v>37240</v>
      </c>
      <c r="C19" s="1" t="s">
        <v>37241</v>
      </c>
      <c r="D19" t="s">
        <v>6</v>
      </c>
    </row>
    <row r="20" spans="1:4" x14ac:dyDescent="0.15">
      <c r="A20" t="s">
        <v>15255</v>
      </c>
      <c r="B20" s="1" t="s">
        <v>37242</v>
      </c>
      <c r="C20" s="1" t="s">
        <v>37243</v>
      </c>
      <c r="D20" t="s">
        <v>6</v>
      </c>
    </row>
    <row r="21" spans="1:4" x14ac:dyDescent="0.15">
      <c r="A21" t="s">
        <v>253</v>
      </c>
      <c r="B21" s="1" t="s">
        <v>37244</v>
      </c>
      <c r="C21" s="1" t="s">
        <v>37245</v>
      </c>
      <c r="D21" t="s">
        <v>6</v>
      </c>
    </row>
    <row r="22" spans="1:4" x14ac:dyDescent="0.15">
      <c r="A22" t="s">
        <v>15370</v>
      </c>
      <c r="B22" s="1" t="s">
        <v>37246</v>
      </c>
      <c r="C22" s="1" t="s">
        <v>37247</v>
      </c>
      <c r="D22" t="s">
        <v>6</v>
      </c>
    </row>
    <row r="23" spans="1:4" x14ac:dyDescent="0.15">
      <c r="A23" t="s">
        <v>11704</v>
      </c>
      <c r="B23" s="1" t="s">
        <v>37248</v>
      </c>
      <c r="C23" s="1" t="s">
        <v>37249</v>
      </c>
      <c r="D23" t="s">
        <v>6</v>
      </c>
    </row>
    <row r="24" spans="1:4" x14ac:dyDescent="0.15">
      <c r="A24" t="s">
        <v>37250</v>
      </c>
      <c r="B24" s="1" t="s">
        <v>37251</v>
      </c>
      <c r="C24" s="1" t="s">
        <v>37252</v>
      </c>
      <c r="D24" t="s">
        <v>6</v>
      </c>
    </row>
    <row r="25" spans="1:4" x14ac:dyDescent="0.15">
      <c r="A25" t="s">
        <v>6166</v>
      </c>
      <c r="B25" s="1" t="s">
        <v>37253</v>
      </c>
      <c r="C25" s="1" t="s">
        <v>37254</v>
      </c>
      <c r="D25" t="s">
        <v>6</v>
      </c>
    </row>
    <row r="26" spans="1:4" x14ac:dyDescent="0.15">
      <c r="A26" t="s">
        <v>37255</v>
      </c>
      <c r="B26" s="1" t="s">
        <v>37256</v>
      </c>
      <c r="C26" s="1" t="s">
        <v>37257</v>
      </c>
      <c r="D26" t="s">
        <v>6</v>
      </c>
    </row>
    <row r="27" spans="1:4" x14ac:dyDescent="0.15">
      <c r="A27" t="s">
        <v>6357</v>
      </c>
      <c r="B27" s="1" t="s">
        <v>37258</v>
      </c>
      <c r="C27" s="1" t="s">
        <v>37259</v>
      </c>
      <c r="D27" t="s">
        <v>6</v>
      </c>
    </row>
    <row r="28" spans="1:4" x14ac:dyDescent="0.15">
      <c r="A28" t="s">
        <v>9797</v>
      </c>
      <c r="B28" s="1" t="s">
        <v>37260</v>
      </c>
      <c r="C28" s="1" t="s">
        <v>37261</v>
      </c>
      <c r="D28" t="s">
        <v>6</v>
      </c>
    </row>
    <row r="29" spans="1:4" x14ac:dyDescent="0.15">
      <c r="A29" t="s">
        <v>16450</v>
      </c>
      <c r="B29" s="1" t="s">
        <v>37262</v>
      </c>
      <c r="C29" s="1" t="s">
        <v>37263</v>
      </c>
      <c r="D29" t="s">
        <v>6</v>
      </c>
    </row>
    <row r="30" spans="1:4" x14ac:dyDescent="0.15">
      <c r="A30" t="s">
        <v>27994</v>
      </c>
      <c r="B30" s="1" t="s">
        <v>37264</v>
      </c>
      <c r="C30" s="1" t="s">
        <v>37265</v>
      </c>
      <c r="D30" t="s">
        <v>6</v>
      </c>
    </row>
    <row r="31" spans="1:4" x14ac:dyDescent="0.15">
      <c r="A31" t="s">
        <v>37266</v>
      </c>
      <c r="B31">
        <v>-1.0214401919974301</v>
      </c>
      <c r="C31" s="1" t="s">
        <v>37267</v>
      </c>
      <c r="D31" t="s">
        <v>132</v>
      </c>
    </row>
    <row r="32" spans="1:4" x14ac:dyDescent="0.15">
      <c r="A32" t="s">
        <v>4517</v>
      </c>
      <c r="B32">
        <v>-1.04035489868189</v>
      </c>
      <c r="C32" s="1" t="s">
        <v>37268</v>
      </c>
      <c r="D32" t="s">
        <v>132</v>
      </c>
    </row>
    <row r="33" spans="1:4" x14ac:dyDescent="0.15">
      <c r="A33" t="s">
        <v>18940</v>
      </c>
      <c r="B33">
        <v>-1.13612602136886</v>
      </c>
      <c r="C33" s="1" t="s">
        <v>37269</v>
      </c>
      <c r="D33" t="s">
        <v>132</v>
      </c>
    </row>
    <row r="34" spans="1:4" x14ac:dyDescent="0.15">
      <c r="A34" t="s">
        <v>31692</v>
      </c>
      <c r="B34">
        <v>-1.15596281079913</v>
      </c>
      <c r="C34" s="1" t="s">
        <v>37270</v>
      </c>
      <c r="D34" t="s">
        <v>132</v>
      </c>
    </row>
    <row r="35" spans="1:4" x14ac:dyDescent="0.15">
      <c r="A35" t="s">
        <v>37271</v>
      </c>
      <c r="B35">
        <v>-1.16533333612195</v>
      </c>
      <c r="C35" s="1" t="s">
        <v>37272</v>
      </c>
      <c r="D35" t="s">
        <v>132</v>
      </c>
    </row>
    <row r="36" spans="1:4" x14ac:dyDescent="0.15">
      <c r="A36" t="s">
        <v>37273</v>
      </c>
      <c r="B36">
        <v>-1.1929832857871201</v>
      </c>
      <c r="C36" s="1" t="s">
        <v>37274</v>
      </c>
      <c r="D36" t="s">
        <v>132</v>
      </c>
    </row>
    <row r="37" spans="1:4" x14ac:dyDescent="0.15">
      <c r="A37" t="s">
        <v>323</v>
      </c>
      <c r="B37">
        <v>-1.2101499979831001</v>
      </c>
      <c r="C37" s="1" t="s">
        <v>37275</v>
      </c>
      <c r="D37" t="s">
        <v>132</v>
      </c>
    </row>
    <row r="38" spans="1:4" x14ac:dyDescent="0.15">
      <c r="A38" t="s">
        <v>37276</v>
      </c>
      <c r="B38">
        <v>-1.3240979071173</v>
      </c>
      <c r="C38" s="1" t="s">
        <v>37277</v>
      </c>
      <c r="D38" t="s">
        <v>132</v>
      </c>
    </row>
    <row r="39" spans="1:4" x14ac:dyDescent="0.15">
      <c r="A39" t="s">
        <v>37278</v>
      </c>
      <c r="B39">
        <v>-1.4122625869688801</v>
      </c>
      <c r="C39" s="1" t="s">
        <v>37279</v>
      </c>
      <c r="D39" t="s">
        <v>132</v>
      </c>
    </row>
    <row r="40" spans="1:4" x14ac:dyDescent="0.15">
      <c r="A40" t="s">
        <v>37280</v>
      </c>
      <c r="B40">
        <v>-1.5083239602784599</v>
      </c>
      <c r="C40" s="1" t="s">
        <v>37281</v>
      </c>
      <c r="D40" t="s">
        <v>132</v>
      </c>
    </row>
    <row r="41" spans="1:4" x14ac:dyDescent="0.15">
      <c r="A41" t="s">
        <v>37282</v>
      </c>
      <c r="B41">
        <v>-1.5307363457749299</v>
      </c>
      <c r="C41" s="1" t="s">
        <v>37283</v>
      </c>
      <c r="D41" t="s">
        <v>132</v>
      </c>
    </row>
    <row r="42" spans="1:4" x14ac:dyDescent="0.15">
      <c r="A42" t="s">
        <v>37284</v>
      </c>
      <c r="B42">
        <v>-1.5983941336148599</v>
      </c>
      <c r="C42" s="1" t="s">
        <v>37285</v>
      </c>
      <c r="D42" t="s">
        <v>132</v>
      </c>
    </row>
    <row r="43" spans="1:4" x14ac:dyDescent="0.15">
      <c r="A43" t="s">
        <v>1751</v>
      </c>
      <c r="B43">
        <v>-1.7261224583597501</v>
      </c>
      <c r="C43" s="1" t="s">
        <v>37286</v>
      </c>
      <c r="D43" t="s">
        <v>132</v>
      </c>
    </row>
    <row r="44" spans="1:4" x14ac:dyDescent="0.15">
      <c r="A44" t="s">
        <v>16211</v>
      </c>
      <c r="B44">
        <v>-1.80665963978571</v>
      </c>
      <c r="C44" s="1" t="s">
        <v>37287</v>
      </c>
      <c r="D44" t="s">
        <v>132</v>
      </c>
    </row>
    <row r="45" spans="1:4" x14ac:dyDescent="0.15">
      <c r="A45" t="s">
        <v>37288</v>
      </c>
      <c r="B45">
        <v>-2.0718904059962702</v>
      </c>
      <c r="C45" s="1" t="s">
        <v>37289</v>
      </c>
      <c r="D45" t="s">
        <v>132</v>
      </c>
    </row>
    <row r="46" spans="1:4" x14ac:dyDescent="0.15">
      <c r="A46" t="s">
        <v>37290</v>
      </c>
      <c r="B46">
        <v>-2.3039678023652099</v>
      </c>
      <c r="C46" s="1" t="s">
        <v>37291</v>
      </c>
      <c r="D46" t="s">
        <v>132</v>
      </c>
    </row>
    <row r="47" spans="1:4" x14ac:dyDescent="0.15">
      <c r="A47" t="s">
        <v>395</v>
      </c>
      <c r="B47">
        <v>-2.3975257631093099</v>
      </c>
      <c r="C47" s="1" t="s">
        <v>37292</v>
      </c>
      <c r="D47" t="s">
        <v>132</v>
      </c>
    </row>
    <row r="48" spans="1:4" x14ac:dyDescent="0.15">
      <c r="A48" t="s">
        <v>22765</v>
      </c>
      <c r="B48">
        <v>-2.6491738305219399</v>
      </c>
      <c r="C48" s="1" t="s">
        <v>37293</v>
      </c>
      <c r="D48" t="s">
        <v>132</v>
      </c>
    </row>
    <row r="49" spans="1:4" x14ac:dyDescent="0.15">
      <c r="A49" t="s">
        <v>23938</v>
      </c>
      <c r="B49">
        <v>-2.91403449890386</v>
      </c>
      <c r="C49" s="1" t="s">
        <v>37294</v>
      </c>
      <c r="D49" t="s">
        <v>132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02"/>
  <sheetViews>
    <sheetView workbookViewId="0">
      <selection activeCell="B1" sqref="B1"/>
    </sheetView>
  </sheetViews>
  <sheetFormatPr defaultColWidth="9.125" defaultRowHeight="13.5" x14ac:dyDescent="0.15"/>
  <cols>
    <col min="2" max="2" width="17.875" customWidth="1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509</v>
      </c>
      <c r="B2" s="1" t="s">
        <v>510</v>
      </c>
      <c r="C2" s="1" t="s">
        <v>511</v>
      </c>
      <c r="D2" t="s">
        <v>6</v>
      </c>
    </row>
    <row r="3" spans="1:4" x14ac:dyDescent="0.15">
      <c r="A3" t="s">
        <v>512</v>
      </c>
      <c r="B3" s="1" t="s">
        <v>513</v>
      </c>
      <c r="C3" s="1" t="s">
        <v>514</v>
      </c>
      <c r="D3" t="s">
        <v>6</v>
      </c>
    </row>
    <row r="4" spans="1:4" x14ac:dyDescent="0.15">
      <c r="A4" t="s">
        <v>515</v>
      </c>
      <c r="B4" s="1" t="s">
        <v>516</v>
      </c>
      <c r="C4" s="1" t="s">
        <v>517</v>
      </c>
      <c r="D4" t="s">
        <v>6</v>
      </c>
    </row>
    <row r="5" spans="1:4" x14ac:dyDescent="0.15">
      <c r="A5" t="s">
        <v>518</v>
      </c>
      <c r="B5" s="1" t="s">
        <v>519</v>
      </c>
      <c r="C5" s="1" t="s">
        <v>520</v>
      </c>
      <c r="D5" t="s">
        <v>6</v>
      </c>
    </row>
    <row r="6" spans="1:4" x14ac:dyDescent="0.15">
      <c r="A6" t="s">
        <v>521</v>
      </c>
      <c r="B6" s="1" t="s">
        <v>522</v>
      </c>
      <c r="C6" s="1" t="s">
        <v>523</v>
      </c>
      <c r="D6" t="s">
        <v>6</v>
      </c>
    </row>
    <row r="7" spans="1:4" x14ac:dyDescent="0.15">
      <c r="A7" t="s">
        <v>524</v>
      </c>
      <c r="B7" s="1" t="s">
        <v>525</v>
      </c>
      <c r="C7" s="1" t="s">
        <v>526</v>
      </c>
      <c r="D7" t="s">
        <v>6</v>
      </c>
    </row>
    <row r="8" spans="1:4" x14ac:dyDescent="0.15">
      <c r="A8" t="s">
        <v>527</v>
      </c>
      <c r="B8" s="1" t="s">
        <v>528</v>
      </c>
      <c r="C8" s="1" t="s">
        <v>529</v>
      </c>
      <c r="D8" t="s">
        <v>6</v>
      </c>
    </row>
    <row r="9" spans="1:4" x14ac:dyDescent="0.15">
      <c r="A9" t="s">
        <v>530</v>
      </c>
      <c r="B9" s="1" t="s">
        <v>531</v>
      </c>
      <c r="C9" s="1" t="s">
        <v>532</v>
      </c>
      <c r="D9" t="s">
        <v>6</v>
      </c>
    </row>
    <row r="10" spans="1:4" x14ac:dyDescent="0.15">
      <c r="A10" t="s">
        <v>533</v>
      </c>
      <c r="B10" s="1" t="s">
        <v>534</v>
      </c>
      <c r="C10" s="1" t="s">
        <v>535</v>
      </c>
      <c r="D10" t="s">
        <v>6</v>
      </c>
    </row>
    <row r="11" spans="1:4" x14ac:dyDescent="0.15">
      <c r="A11" t="s">
        <v>536</v>
      </c>
      <c r="B11" s="1" t="s">
        <v>537</v>
      </c>
      <c r="C11" s="1" t="s">
        <v>538</v>
      </c>
      <c r="D11" t="s">
        <v>6</v>
      </c>
    </row>
    <row r="12" spans="1:4" x14ac:dyDescent="0.15">
      <c r="A12" t="s">
        <v>539</v>
      </c>
      <c r="B12" s="1" t="s">
        <v>540</v>
      </c>
      <c r="C12" s="1" t="s">
        <v>541</v>
      </c>
      <c r="D12" t="s">
        <v>6</v>
      </c>
    </row>
    <row r="13" spans="1:4" x14ac:dyDescent="0.15">
      <c r="A13" t="s">
        <v>542</v>
      </c>
      <c r="B13" s="1" t="s">
        <v>543</v>
      </c>
      <c r="C13" s="1" t="s">
        <v>544</v>
      </c>
      <c r="D13" t="s">
        <v>6</v>
      </c>
    </row>
    <row r="14" spans="1:4" x14ac:dyDescent="0.15">
      <c r="A14" t="s">
        <v>545</v>
      </c>
      <c r="B14" s="1" t="s">
        <v>546</v>
      </c>
      <c r="C14" s="1" t="s">
        <v>547</v>
      </c>
      <c r="D14" t="s">
        <v>6</v>
      </c>
    </row>
    <row r="15" spans="1:4" x14ac:dyDescent="0.15">
      <c r="A15" t="s">
        <v>548</v>
      </c>
      <c r="B15" s="1" t="s">
        <v>549</v>
      </c>
      <c r="C15" s="1" t="s">
        <v>550</v>
      </c>
      <c r="D15" t="s">
        <v>6</v>
      </c>
    </row>
    <row r="16" spans="1:4" x14ac:dyDescent="0.15">
      <c r="A16" t="s">
        <v>551</v>
      </c>
      <c r="B16" s="1" t="s">
        <v>552</v>
      </c>
      <c r="C16" s="1" t="s">
        <v>553</v>
      </c>
      <c r="D16" t="s">
        <v>6</v>
      </c>
    </row>
    <row r="17" spans="1:4" x14ac:dyDescent="0.15">
      <c r="A17" t="s">
        <v>554</v>
      </c>
      <c r="B17" s="1" t="s">
        <v>555</v>
      </c>
      <c r="C17" s="1" t="s">
        <v>556</v>
      </c>
      <c r="D17" t="s">
        <v>6</v>
      </c>
    </row>
    <row r="18" spans="1:4" x14ac:dyDescent="0.15">
      <c r="A18" t="s">
        <v>557</v>
      </c>
      <c r="B18" s="1" t="s">
        <v>558</v>
      </c>
      <c r="C18" s="1" t="s">
        <v>559</v>
      </c>
      <c r="D18" t="s">
        <v>6</v>
      </c>
    </row>
    <row r="19" spans="1:4" x14ac:dyDescent="0.15">
      <c r="A19" t="s">
        <v>560</v>
      </c>
      <c r="B19" s="1" t="s">
        <v>561</v>
      </c>
      <c r="C19" s="1" t="s">
        <v>562</v>
      </c>
      <c r="D19" t="s">
        <v>6</v>
      </c>
    </row>
    <row r="20" spans="1:4" x14ac:dyDescent="0.15">
      <c r="A20" t="s">
        <v>563</v>
      </c>
      <c r="B20" s="1" t="s">
        <v>564</v>
      </c>
      <c r="C20" s="1" t="s">
        <v>565</v>
      </c>
      <c r="D20" t="s">
        <v>6</v>
      </c>
    </row>
    <row r="21" spans="1:4" x14ac:dyDescent="0.15">
      <c r="A21" t="s">
        <v>566</v>
      </c>
      <c r="B21" s="1" t="s">
        <v>567</v>
      </c>
      <c r="C21" s="1" t="s">
        <v>568</v>
      </c>
      <c r="D21" t="s">
        <v>6</v>
      </c>
    </row>
    <row r="22" spans="1:4" x14ac:dyDescent="0.15">
      <c r="A22" t="s">
        <v>569</v>
      </c>
      <c r="B22" s="1" t="s">
        <v>570</v>
      </c>
      <c r="C22" s="1" t="s">
        <v>571</v>
      </c>
      <c r="D22" t="s">
        <v>6</v>
      </c>
    </row>
    <row r="23" spans="1:4" x14ac:dyDescent="0.15">
      <c r="A23" t="s">
        <v>572</v>
      </c>
      <c r="B23" s="1" t="s">
        <v>573</v>
      </c>
      <c r="C23" s="1" t="s">
        <v>574</v>
      </c>
      <c r="D23" t="s">
        <v>6</v>
      </c>
    </row>
    <row r="24" spans="1:4" x14ac:dyDescent="0.15">
      <c r="A24" t="s">
        <v>575</v>
      </c>
      <c r="B24" s="1" t="s">
        <v>576</v>
      </c>
      <c r="C24" s="1" t="s">
        <v>577</v>
      </c>
      <c r="D24" t="s">
        <v>6</v>
      </c>
    </row>
    <row r="25" spans="1:4" x14ac:dyDescent="0.15">
      <c r="A25" t="s">
        <v>578</v>
      </c>
      <c r="B25" s="1" t="s">
        <v>579</v>
      </c>
      <c r="C25" s="1" t="s">
        <v>580</v>
      </c>
      <c r="D25" t="s">
        <v>6</v>
      </c>
    </row>
    <row r="26" spans="1:4" x14ac:dyDescent="0.15">
      <c r="A26" t="s">
        <v>581</v>
      </c>
      <c r="B26" s="1" t="s">
        <v>582</v>
      </c>
      <c r="C26" s="1" t="s">
        <v>583</v>
      </c>
      <c r="D26" t="s">
        <v>6</v>
      </c>
    </row>
    <row r="27" spans="1:4" x14ac:dyDescent="0.15">
      <c r="A27" t="s">
        <v>584</v>
      </c>
      <c r="B27" s="1" t="s">
        <v>585</v>
      </c>
      <c r="C27" s="1" t="s">
        <v>586</v>
      </c>
      <c r="D27" t="s">
        <v>6</v>
      </c>
    </row>
    <row r="28" spans="1:4" x14ac:dyDescent="0.15">
      <c r="A28" t="s">
        <v>587</v>
      </c>
      <c r="B28" s="1" t="s">
        <v>588</v>
      </c>
      <c r="C28" s="1" t="s">
        <v>589</v>
      </c>
      <c r="D28" t="s">
        <v>6</v>
      </c>
    </row>
    <row r="29" spans="1:4" x14ac:dyDescent="0.15">
      <c r="A29" t="s">
        <v>590</v>
      </c>
      <c r="B29" s="1" t="s">
        <v>591</v>
      </c>
      <c r="C29" s="1" t="s">
        <v>592</v>
      </c>
      <c r="D29" t="s">
        <v>6</v>
      </c>
    </row>
    <row r="30" spans="1:4" x14ac:dyDescent="0.15">
      <c r="A30" t="s">
        <v>593</v>
      </c>
      <c r="B30" s="1" t="s">
        <v>594</v>
      </c>
      <c r="C30" s="1" t="s">
        <v>595</v>
      </c>
      <c r="D30" t="s">
        <v>6</v>
      </c>
    </row>
    <row r="31" spans="1:4" x14ac:dyDescent="0.15">
      <c r="A31" t="s">
        <v>596</v>
      </c>
      <c r="B31" s="1" t="s">
        <v>597</v>
      </c>
      <c r="C31" s="1" t="s">
        <v>598</v>
      </c>
      <c r="D31" t="s">
        <v>6</v>
      </c>
    </row>
    <row r="32" spans="1:4" x14ac:dyDescent="0.15">
      <c r="A32" t="s">
        <v>599</v>
      </c>
      <c r="B32" s="1" t="s">
        <v>600</v>
      </c>
      <c r="C32" s="1" t="s">
        <v>601</v>
      </c>
      <c r="D32" t="s">
        <v>6</v>
      </c>
    </row>
    <row r="33" spans="1:4" x14ac:dyDescent="0.15">
      <c r="A33" t="s">
        <v>602</v>
      </c>
      <c r="B33" s="1" t="s">
        <v>603</v>
      </c>
      <c r="C33" s="1" t="s">
        <v>604</v>
      </c>
      <c r="D33" t="s">
        <v>6</v>
      </c>
    </row>
    <row r="34" spans="1:4" x14ac:dyDescent="0.15">
      <c r="A34" t="s">
        <v>605</v>
      </c>
      <c r="B34" s="1" t="s">
        <v>606</v>
      </c>
      <c r="C34" s="1" t="s">
        <v>607</v>
      </c>
      <c r="D34" t="s">
        <v>6</v>
      </c>
    </row>
    <row r="35" spans="1:4" x14ac:dyDescent="0.15">
      <c r="A35" t="s">
        <v>608</v>
      </c>
      <c r="B35" s="1" t="s">
        <v>609</v>
      </c>
      <c r="C35" s="1" t="s">
        <v>610</v>
      </c>
      <c r="D35" t="s">
        <v>6</v>
      </c>
    </row>
    <row r="36" spans="1:4" x14ac:dyDescent="0.15">
      <c r="A36" t="s">
        <v>611</v>
      </c>
      <c r="B36" s="1" t="s">
        <v>612</v>
      </c>
      <c r="C36" s="1" t="s">
        <v>613</v>
      </c>
      <c r="D36" t="s">
        <v>6</v>
      </c>
    </row>
    <row r="37" spans="1:4" x14ac:dyDescent="0.15">
      <c r="A37" t="s">
        <v>614</v>
      </c>
      <c r="B37" s="1" t="s">
        <v>615</v>
      </c>
      <c r="C37" s="1" t="s">
        <v>616</v>
      </c>
      <c r="D37" t="s">
        <v>6</v>
      </c>
    </row>
    <row r="38" spans="1:4" x14ac:dyDescent="0.15">
      <c r="A38" t="s">
        <v>617</v>
      </c>
      <c r="B38" s="1" t="s">
        <v>618</v>
      </c>
      <c r="C38" s="1" t="s">
        <v>619</v>
      </c>
      <c r="D38" t="s">
        <v>6</v>
      </c>
    </row>
    <row r="39" spans="1:4" x14ac:dyDescent="0.15">
      <c r="A39" t="s">
        <v>620</v>
      </c>
      <c r="B39" s="1" t="s">
        <v>621</v>
      </c>
      <c r="C39" s="1" t="s">
        <v>622</v>
      </c>
      <c r="D39" t="s">
        <v>6</v>
      </c>
    </row>
    <row r="40" spans="1:4" x14ac:dyDescent="0.15">
      <c r="A40" t="s">
        <v>623</v>
      </c>
      <c r="B40" s="1" t="s">
        <v>624</v>
      </c>
      <c r="C40" s="1" t="s">
        <v>625</v>
      </c>
      <c r="D40" t="s">
        <v>6</v>
      </c>
    </row>
    <row r="41" spans="1:4" x14ac:dyDescent="0.15">
      <c r="A41" t="s">
        <v>626</v>
      </c>
      <c r="B41" s="1" t="s">
        <v>627</v>
      </c>
      <c r="C41" s="1" t="s">
        <v>628</v>
      </c>
      <c r="D41" t="s">
        <v>6</v>
      </c>
    </row>
    <row r="42" spans="1:4" x14ac:dyDescent="0.15">
      <c r="A42" t="s">
        <v>629</v>
      </c>
      <c r="B42" s="1" t="s">
        <v>630</v>
      </c>
      <c r="C42" s="1" t="s">
        <v>631</v>
      </c>
      <c r="D42" t="s">
        <v>6</v>
      </c>
    </row>
    <row r="43" spans="1:4" x14ac:dyDescent="0.15">
      <c r="A43" t="s">
        <v>632</v>
      </c>
      <c r="B43" s="1" t="s">
        <v>633</v>
      </c>
      <c r="C43" s="1" t="s">
        <v>634</v>
      </c>
      <c r="D43" t="s">
        <v>6</v>
      </c>
    </row>
    <row r="44" spans="1:4" x14ac:dyDescent="0.15">
      <c r="A44" t="s">
        <v>635</v>
      </c>
      <c r="B44" s="1" t="s">
        <v>636</v>
      </c>
      <c r="C44" s="1" t="s">
        <v>637</v>
      </c>
      <c r="D44" t="s">
        <v>6</v>
      </c>
    </row>
    <row r="45" spans="1:4" x14ac:dyDescent="0.15">
      <c r="A45" t="s">
        <v>638</v>
      </c>
      <c r="B45" s="1" t="s">
        <v>639</v>
      </c>
      <c r="C45" s="1" t="s">
        <v>640</v>
      </c>
      <c r="D45" t="s">
        <v>6</v>
      </c>
    </row>
    <row r="46" spans="1:4" x14ac:dyDescent="0.15">
      <c r="A46" t="s">
        <v>641</v>
      </c>
      <c r="B46" s="1" t="s">
        <v>642</v>
      </c>
      <c r="C46" s="1" t="s">
        <v>643</v>
      </c>
      <c r="D46" t="s">
        <v>6</v>
      </c>
    </row>
    <row r="47" spans="1:4" x14ac:dyDescent="0.15">
      <c r="A47" t="s">
        <v>644</v>
      </c>
      <c r="B47" s="1" t="s">
        <v>645</v>
      </c>
      <c r="C47" s="1" t="s">
        <v>646</v>
      </c>
      <c r="D47" t="s">
        <v>6</v>
      </c>
    </row>
    <row r="48" spans="1:4" x14ac:dyDescent="0.15">
      <c r="A48" t="s">
        <v>647</v>
      </c>
      <c r="B48" s="1" t="s">
        <v>648</v>
      </c>
      <c r="C48" s="1" t="s">
        <v>649</v>
      </c>
      <c r="D48" t="s">
        <v>6</v>
      </c>
    </row>
    <row r="49" spans="1:4" x14ac:dyDescent="0.15">
      <c r="A49" t="s">
        <v>650</v>
      </c>
      <c r="B49" s="1" t="s">
        <v>651</v>
      </c>
      <c r="C49" s="1" t="s">
        <v>652</v>
      </c>
      <c r="D49" t="s">
        <v>6</v>
      </c>
    </row>
    <row r="50" spans="1:4" x14ac:dyDescent="0.15">
      <c r="A50" t="s">
        <v>653</v>
      </c>
      <c r="B50" s="1" t="s">
        <v>654</v>
      </c>
      <c r="C50" s="1" t="s">
        <v>655</v>
      </c>
      <c r="D50" t="s">
        <v>6</v>
      </c>
    </row>
    <row r="51" spans="1:4" x14ac:dyDescent="0.15">
      <c r="A51" t="s">
        <v>656</v>
      </c>
      <c r="B51" s="1" t="s">
        <v>657</v>
      </c>
      <c r="C51" s="1" t="s">
        <v>658</v>
      </c>
      <c r="D51" t="s">
        <v>6</v>
      </c>
    </row>
    <row r="52" spans="1:4" x14ac:dyDescent="0.15">
      <c r="A52" t="s">
        <v>659</v>
      </c>
      <c r="B52" s="1" t="s">
        <v>660</v>
      </c>
      <c r="C52" s="1" t="s">
        <v>661</v>
      </c>
      <c r="D52" t="s">
        <v>6</v>
      </c>
    </row>
    <row r="53" spans="1:4" x14ac:dyDescent="0.15">
      <c r="A53" t="s">
        <v>662</v>
      </c>
      <c r="B53" s="1" t="s">
        <v>663</v>
      </c>
      <c r="C53" s="1" t="s">
        <v>664</v>
      </c>
      <c r="D53" t="s">
        <v>6</v>
      </c>
    </row>
    <row r="54" spans="1:4" x14ac:dyDescent="0.15">
      <c r="A54" t="s">
        <v>665</v>
      </c>
      <c r="B54" s="1" t="s">
        <v>666</v>
      </c>
      <c r="C54" s="1" t="s">
        <v>667</v>
      </c>
      <c r="D54" t="s">
        <v>6</v>
      </c>
    </row>
    <row r="55" spans="1:4" x14ac:dyDescent="0.15">
      <c r="A55" t="s">
        <v>668</v>
      </c>
      <c r="B55" s="1" t="s">
        <v>669</v>
      </c>
      <c r="C55" s="1" t="s">
        <v>670</v>
      </c>
      <c r="D55" t="s">
        <v>6</v>
      </c>
    </row>
    <row r="56" spans="1:4" x14ac:dyDescent="0.15">
      <c r="A56" t="s">
        <v>671</v>
      </c>
      <c r="B56" s="1" t="s">
        <v>672</v>
      </c>
      <c r="C56" s="1" t="s">
        <v>673</v>
      </c>
      <c r="D56" t="s">
        <v>6</v>
      </c>
    </row>
    <row r="57" spans="1:4" x14ac:dyDescent="0.15">
      <c r="A57" t="s">
        <v>674</v>
      </c>
      <c r="B57" s="1" t="s">
        <v>675</v>
      </c>
      <c r="C57" s="1" t="s">
        <v>676</v>
      </c>
      <c r="D57" t="s">
        <v>6</v>
      </c>
    </row>
    <row r="58" spans="1:4" x14ac:dyDescent="0.15">
      <c r="A58" t="s">
        <v>677</v>
      </c>
      <c r="B58" s="1" t="s">
        <v>678</v>
      </c>
      <c r="C58" s="1" t="s">
        <v>679</v>
      </c>
      <c r="D58" t="s">
        <v>6</v>
      </c>
    </row>
    <row r="59" spans="1:4" x14ac:dyDescent="0.15">
      <c r="A59" t="s">
        <v>680</v>
      </c>
      <c r="B59" s="1" t="s">
        <v>681</v>
      </c>
      <c r="C59" s="1" t="s">
        <v>682</v>
      </c>
      <c r="D59" t="s">
        <v>6</v>
      </c>
    </row>
    <row r="60" spans="1:4" x14ac:dyDescent="0.15">
      <c r="A60" t="s">
        <v>683</v>
      </c>
      <c r="B60" s="1" t="s">
        <v>684</v>
      </c>
      <c r="C60" s="1" t="s">
        <v>685</v>
      </c>
      <c r="D60" t="s">
        <v>6</v>
      </c>
    </row>
    <row r="61" spans="1:4" x14ac:dyDescent="0.15">
      <c r="A61" t="s">
        <v>686</v>
      </c>
      <c r="B61" s="1" t="s">
        <v>687</v>
      </c>
      <c r="C61" s="1" t="s">
        <v>688</v>
      </c>
      <c r="D61" t="s">
        <v>6</v>
      </c>
    </row>
    <row r="62" spans="1:4" x14ac:dyDescent="0.15">
      <c r="A62" t="s">
        <v>689</v>
      </c>
      <c r="B62" s="1" t="s">
        <v>690</v>
      </c>
      <c r="C62" s="1" t="s">
        <v>691</v>
      </c>
      <c r="D62" t="s">
        <v>6</v>
      </c>
    </row>
    <row r="63" spans="1:4" x14ac:dyDescent="0.15">
      <c r="A63" t="s">
        <v>692</v>
      </c>
      <c r="B63" s="1" t="s">
        <v>693</v>
      </c>
      <c r="C63" s="1" t="s">
        <v>694</v>
      </c>
      <c r="D63" t="s">
        <v>6</v>
      </c>
    </row>
    <row r="64" spans="1:4" x14ac:dyDescent="0.15">
      <c r="A64" t="s">
        <v>695</v>
      </c>
      <c r="B64" s="1" t="s">
        <v>696</v>
      </c>
      <c r="C64" s="1" t="s">
        <v>697</v>
      </c>
      <c r="D64" t="s">
        <v>6</v>
      </c>
    </row>
    <row r="65" spans="1:4" x14ac:dyDescent="0.15">
      <c r="A65" t="s">
        <v>698</v>
      </c>
      <c r="B65" s="1" t="s">
        <v>699</v>
      </c>
      <c r="C65" s="1" t="s">
        <v>700</v>
      </c>
      <c r="D65" t="s">
        <v>6</v>
      </c>
    </row>
    <row r="66" spans="1:4" x14ac:dyDescent="0.15">
      <c r="A66" t="s">
        <v>701</v>
      </c>
      <c r="B66" s="1" t="s">
        <v>702</v>
      </c>
      <c r="C66" s="1" t="s">
        <v>703</v>
      </c>
      <c r="D66" t="s">
        <v>6</v>
      </c>
    </row>
    <row r="67" spans="1:4" x14ac:dyDescent="0.15">
      <c r="A67" t="s">
        <v>704</v>
      </c>
      <c r="B67" s="1" t="s">
        <v>705</v>
      </c>
      <c r="C67" s="1" t="s">
        <v>706</v>
      </c>
      <c r="D67" t="s">
        <v>6</v>
      </c>
    </row>
    <row r="68" spans="1:4" x14ac:dyDescent="0.15">
      <c r="A68" t="s">
        <v>707</v>
      </c>
      <c r="B68" s="1" t="s">
        <v>708</v>
      </c>
      <c r="C68" s="1" t="s">
        <v>709</v>
      </c>
      <c r="D68" t="s">
        <v>6</v>
      </c>
    </row>
    <row r="69" spans="1:4" x14ac:dyDescent="0.15">
      <c r="A69" t="s">
        <v>710</v>
      </c>
      <c r="B69" s="1" t="s">
        <v>711</v>
      </c>
      <c r="C69" s="1" t="s">
        <v>712</v>
      </c>
      <c r="D69" t="s">
        <v>6</v>
      </c>
    </row>
    <row r="70" spans="1:4" x14ac:dyDescent="0.15">
      <c r="A70" t="s">
        <v>713</v>
      </c>
      <c r="B70" s="1" t="s">
        <v>714</v>
      </c>
      <c r="C70" s="1" t="s">
        <v>715</v>
      </c>
      <c r="D70" t="s">
        <v>6</v>
      </c>
    </row>
    <row r="71" spans="1:4" x14ac:dyDescent="0.15">
      <c r="A71" t="s">
        <v>716</v>
      </c>
      <c r="B71" s="1" t="s">
        <v>717</v>
      </c>
      <c r="C71" s="1" t="s">
        <v>718</v>
      </c>
      <c r="D71" t="s">
        <v>6</v>
      </c>
    </row>
    <row r="72" spans="1:4" x14ac:dyDescent="0.15">
      <c r="A72" t="s">
        <v>719</v>
      </c>
      <c r="B72" s="1" t="s">
        <v>720</v>
      </c>
      <c r="C72" s="1" t="s">
        <v>721</v>
      </c>
      <c r="D72" t="s">
        <v>6</v>
      </c>
    </row>
    <row r="73" spans="1:4" x14ac:dyDescent="0.15">
      <c r="A73" t="s">
        <v>722</v>
      </c>
      <c r="B73" s="1" t="s">
        <v>723</v>
      </c>
      <c r="C73" s="1" t="s">
        <v>724</v>
      </c>
      <c r="D73" t="s">
        <v>6</v>
      </c>
    </row>
    <row r="74" spans="1:4" x14ac:dyDescent="0.15">
      <c r="A74" t="s">
        <v>725</v>
      </c>
      <c r="B74" s="1" t="s">
        <v>726</v>
      </c>
      <c r="C74" s="1" t="s">
        <v>727</v>
      </c>
      <c r="D74" t="s">
        <v>6</v>
      </c>
    </row>
    <row r="75" spans="1:4" x14ac:dyDescent="0.15">
      <c r="A75" t="s">
        <v>728</v>
      </c>
      <c r="B75" s="1" t="s">
        <v>729</v>
      </c>
      <c r="C75" s="1" t="s">
        <v>730</v>
      </c>
      <c r="D75" t="s">
        <v>6</v>
      </c>
    </row>
    <row r="76" spans="1:4" x14ac:dyDescent="0.15">
      <c r="A76" t="s">
        <v>731</v>
      </c>
      <c r="B76" s="1" t="s">
        <v>732</v>
      </c>
      <c r="C76" s="1" t="s">
        <v>733</v>
      </c>
      <c r="D76" t="s">
        <v>6</v>
      </c>
    </row>
    <row r="77" spans="1:4" x14ac:dyDescent="0.15">
      <c r="A77" t="s">
        <v>734</v>
      </c>
      <c r="B77" s="1" t="s">
        <v>735</v>
      </c>
      <c r="C77" s="1" t="s">
        <v>736</v>
      </c>
      <c r="D77" t="s">
        <v>6</v>
      </c>
    </row>
    <row r="78" spans="1:4" x14ac:dyDescent="0.15">
      <c r="A78" t="s">
        <v>737</v>
      </c>
      <c r="B78" s="1" t="s">
        <v>738</v>
      </c>
      <c r="C78" s="1" t="s">
        <v>739</v>
      </c>
      <c r="D78" t="s">
        <v>6</v>
      </c>
    </row>
    <row r="79" spans="1:4" x14ac:dyDescent="0.15">
      <c r="A79" t="s">
        <v>740</v>
      </c>
      <c r="B79" s="1" t="s">
        <v>741</v>
      </c>
      <c r="C79" s="1" t="s">
        <v>742</v>
      </c>
      <c r="D79" t="s">
        <v>6</v>
      </c>
    </row>
    <row r="80" spans="1:4" x14ac:dyDescent="0.15">
      <c r="A80" t="s">
        <v>743</v>
      </c>
      <c r="B80" s="1" t="s">
        <v>744</v>
      </c>
      <c r="C80" s="1" t="s">
        <v>745</v>
      </c>
      <c r="D80" t="s">
        <v>6</v>
      </c>
    </row>
    <row r="81" spans="1:4" x14ac:dyDescent="0.15">
      <c r="A81" t="s">
        <v>746</v>
      </c>
      <c r="B81" s="1" t="s">
        <v>747</v>
      </c>
      <c r="C81" s="1" t="s">
        <v>748</v>
      </c>
      <c r="D81" t="s">
        <v>6</v>
      </c>
    </row>
    <row r="82" spans="1:4" x14ac:dyDescent="0.15">
      <c r="A82" t="s">
        <v>749</v>
      </c>
      <c r="B82" s="1" t="s">
        <v>750</v>
      </c>
      <c r="C82" s="1" t="s">
        <v>751</v>
      </c>
      <c r="D82" t="s">
        <v>6</v>
      </c>
    </row>
    <row r="83" spans="1:4" x14ac:dyDescent="0.15">
      <c r="A83" t="s">
        <v>752</v>
      </c>
      <c r="B83" s="1" t="s">
        <v>753</v>
      </c>
      <c r="C83" s="1" t="s">
        <v>754</v>
      </c>
      <c r="D83" t="s">
        <v>6</v>
      </c>
    </row>
    <row r="84" spans="1:4" x14ac:dyDescent="0.15">
      <c r="A84" t="s">
        <v>755</v>
      </c>
      <c r="B84" s="1" t="s">
        <v>756</v>
      </c>
      <c r="C84" s="1" t="s">
        <v>757</v>
      </c>
      <c r="D84" t="s">
        <v>6</v>
      </c>
    </row>
    <row r="85" spans="1:4" x14ac:dyDescent="0.15">
      <c r="A85" t="s">
        <v>758</v>
      </c>
      <c r="B85" s="1" t="s">
        <v>759</v>
      </c>
      <c r="C85" s="1" t="s">
        <v>760</v>
      </c>
      <c r="D85" t="s">
        <v>6</v>
      </c>
    </row>
    <row r="86" spans="1:4" x14ac:dyDescent="0.15">
      <c r="A86" t="s">
        <v>761</v>
      </c>
      <c r="B86" s="1" t="s">
        <v>762</v>
      </c>
      <c r="C86" s="1" t="s">
        <v>763</v>
      </c>
      <c r="D86" t="s">
        <v>6</v>
      </c>
    </row>
    <row r="87" spans="1:4" x14ac:dyDescent="0.15">
      <c r="A87" t="s">
        <v>764</v>
      </c>
      <c r="B87" s="1" t="s">
        <v>765</v>
      </c>
      <c r="C87" s="1" t="s">
        <v>766</v>
      </c>
      <c r="D87" t="s">
        <v>6</v>
      </c>
    </row>
    <row r="88" spans="1:4" x14ac:dyDescent="0.15">
      <c r="A88" t="s">
        <v>767</v>
      </c>
      <c r="B88" s="1" t="s">
        <v>768</v>
      </c>
      <c r="C88" s="1" t="s">
        <v>769</v>
      </c>
      <c r="D88" t="s">
        <v>6</v>
      </c>
    </row>
    <row r="89" spans="1:4" x14ac:dyDescent="0.15">
      <c r="A89" t="s">
        <v>770</v>
      </c>
      <c r="B89" s="1" t="s">
        <v>771</v>
      </c>
      <c r="C89" s="1" t="s">
        <v>772</v>
      </c>
      <c r="D89" t="s">
        <v>6</v>
      </c>
    </row>
    <row r="90" spans="1:4" x14ac:dyDescent="0.15">
      <c r="A90" t="s">
        <v>773</v>
      </c>
      <c r="B90" s="1" t="s">
        <v>774</v>
      </c>
      <c r="C90" s="1" t="s">
        <v>775</v>
      </c>
      <c r="D90" t="s">
        <v>6</v>
      </c>
    </row>
    <row r="91" spans="1:4" x14ac:dyDescent="0.15">
      <c r="A91" t="s">
        <v>776</v>
      </c>
      <c r="B91" s="1" t="s">
        <v>777</v>
      </c>
      <c r="C91" s="1" t="s">
        <v>778</v>
      </c>
      <c r="D91" t="s">
        <v>6</v>
      </c>
    </row>
    <row r="92" spans="1:4" x14ac:dyDescent="0.15">
      <c r="A92" t="s">
        <v>779</v>
      </c>
      <c r="B92" s="1" t="s">
        <v>780</v>
      </c>
      <c r="C92" s="1" t="s">
        <v>781</v>
      </c>
      <c r="D92" t="s">
        <v>6</v>
      </c>
    </row>
    <row r="93" spans="1:4" x14ac:dyDescent="0.15">
      <c r="A93" t="s">
        <v>782</v>
      </c>
      <c r="B93" s="1" t="s">
        <v>783</v>
      </c>
      <c r="C93" s="1" t="s">
        <v>784</v>
      </c>
      <c r="D93" t="s">
        <v>6</v>
      </c>
    </row>
    <row r="94" spans="1:4" x14ac:dyDescent="0.15">
      <c r="A94" t="s">
        <v>785</v>
      </c>
      <c r="B94" s="1" t="s">
        <v>786</v>
      </c>
      <c r="C94" s="1" t="s">
        <v>787</v>
      </c>
      <c r="D94" t="s">
        <v>6</v>
      </c>
    </row>
    <row r="95" spans="1:4" x14ac:dyDescent="0.15">
      <c r="A95" t="s">
        <v>788</v>
      </c>
      <c r="B95" s="1" t="s">
        <v>789</v>
      </c>
      <c r="C95" s="1" t="s">
        <v>790</v>
      </c>
      <c r="D95" t="s">
        <v>6</v>
      </c>
    </row>
    <row r="96" spans="1:4" x14ac:dyDescent="0.15">
      <c r="A96" t="s">
        <v>791</v>
      </c>
      <c r="B96" s="1" t="s">
        <v>792</v>
      </c>
      <c r="C96" s="1" t="s">
        <v>793</v>
      </c>
      <c r="D96" t="s">
        <v>6</v>
      </c>
    </row>
    <row r="97" spans="1:4" x14ac:dyDescent="0.15">
      <c r="A97" t="s">
        <v>794</v>
      </c>
      <c r="B97" s="1" t="s">
        <v>795</v>
      </c>
      <c r="C97" s="1" t="s">
        <v>796</v>
      </c>
      <c r="D97" t="s">
        <v>6</v>
      </c>
    </row>
    <row r="98" spans="1:4" x14ac:dyDescent="0.15">
      <c r="A98" t="s">
        <v>797</v>
      </c>
      <c r="B98" s="1" t="s">
        <v>798</v>
      </c>
      <c r="C98" s="1" t="s">
        <v>799</v>
      </c>
      <c r="D98" t="s">
        <v>6</v>
      </c>
    </row>
    <row r="99" spans="1:4" x14ac:dyDescent="0.15">
      <c r="A99" t="s">
        <v>800</v>
      </c>
      <c r="B99" s="1" t="s">
        <v>801</v>
      </c>
      <c r="C99" s="1" t="s">
        <v>802</v>
      </c>
      <c r="D99" t="s">
        <v>6</v>
      </c>
    </row>
    <row r="100" spans="1:4" x14ac:dyDescent="0.15">
      <c r="A100" t="s">
        <v>803</v>
      </c>
      <c r="B100" s="1" t="s">
        <v>804</v>
      </c>
      <c r="C100" s="1" t="s">
        <v>805</v>
      </c>
      <c r="D100" t="s">
        <v>6</v>
      </c>
    </row>
    <row r="101" spans="1:4" x14ac:dyDescent="0.15">
      <c r="A101" t="s">
        <v>806</v>
      </c>
      <c r="B101" s="1" t="s">
        <v>807</v>
      </c>
      <c r="C101" s="1" t="s">
        <v>808</v>
      </c>
      <c r="D101" t="s">
        <v>6</v>
      </c>
    </row>
    <row r="102" spans="1:4" x14ac:dyDescent="0.15">
      <c r="A102" t="s">
        <v>809</v>
      </c>
      <c r="B102" s="1" t="s">
        <v>810</v>
      </c>
      <c r="C102" s="1" t="s">
        <v>811</v>
      </c>
      <c r="D102" t="s">
        <v>6</v>
      </c>
    </row>
    <row r="103" spans="1:4" x14ac:dyDescent="0.15">
      <c r="A103" t="s">
        <v>812</v>
      </c>
      <c r="B103" s="1" t="s">
        <v>813</v>
      </c>
      <c r="C103" s="1" t="s">
        <v>814</v>
      </c>
      <c r="D103" t="s">
        <v>6</v>
      </c>
    </row>
    <row r="104" spans="1:4" x14ac:dyDescent="0.15">
      <c r="A104" t="s">
        <v>815</v>
      </c>
      <c r="B104" s="1" t="s">
        <v>816</v>
      </c>
      <c r="C104" s="1" t="s">
        <v>817</v>
      </c>
      <c r="D104" t="s">
        <v>6</v>
      </c>
    </row>
    <row r="105" spans="1:4" x14ac:dyDescent="0.15">
      <c r="A105" t="s">
        <v>818</v>
      </c>
      <c r="B105" s="1" t="s">
        <v>819</v>
      </c>
      <c r="C105" s="1" t="s">
        <v>820</v>
      </c>
      <c r="D105" t="s">
        <v>6</v>
      </c>
    </row>
    <row r="106" spans="1:4" x14ac:dyDescent="0.15">
      <c r="A106" t="s">
        <v>821</v>
      </c>
      <c r="B106" s="1" t="s">
        <v>822</v>
      </c>
      <c r="C106" s="1" t="s">
        <v>823</v>
      </c>
      <c r="D106" t="s">
        <v>6</v>
      </c>
    </row>
    <row r="107" spans="1:4" x14ac:dyDescent="0.15">
      <c r="A107" t="s">
        <v>824</v>
      </c>
      <c r="B107" s="1" t="s">
        <v>825</v>
      </c>
      <c r="C107" s="1" t="s">
        <v>826</v>
      </c>
      <c r="D107" t="s">
        <v>6</v>
      </c>
    </row>
    <row r="108" spans="1:4" x14ac:dyDescent="0.15">
      <c r="A108" t="s">
        <v>827</v>
      </c>
      <c r="B108" s="1" t="s">
        <v>828</v>
      </c>
      <c r="C108" s="1" t="s">
        <v>829</v>
      </c>
      <c r="D108" t="s">
        <v>6</v>
      </c>
    </row>
    <row r="109" spans="1:4" x14ac:dyDescent="0.15">
      <c r="A109" t="s">
        <v>830</v>
      </c>
      <c r="B109" s="1" t="s">
        <v>831</v>
      </c>
      <c r="C109" s="1" t="s">
        <v>832</v>
      </c>
      <c r="D109" t="s">
        <v>6</v>
      </c>
    </row>
    <row r="110" spans="1:4" x14ac:dyDescent="0.15">
      <c r="A110" t="s">
        <v>833</v>
      </c>
      <c r="B110" s="1" t="s">
        <v>834</v>
      </c>
      <c r="C110" s="1" t="s">
        <v>835</v>
      </c>
      <c r="D110" t="s">
        <v>6</v>
      </c>
    </row>
    <row r="111" spans="1:4" x14ac:dyDescent="0.15">
      <c r="A111" t="s">
        <v>836</v>
      </c>
      <c r="B111" s="1" t="s">
        <v>837</v>
      </c>
      <c r="C111" s="1" t="s">
        <v>838</v>
      </c>
      <c r="D111" t="s">
        <v>6</v>
      </c>
    </row>
    <row r="112" spans="1:4" x14ac:dyDescent="0.15">
      <c r="A112" t="s">
        <v>839</v>
      </c>
      <c r="B112" s="1" t="s">
        <v>840</v>
      </c>
      <c r="C112" s="1" t="s">
        <v>841</v>
      </c>
      <c r="D112" t="s">
        <v>6</v>
      </c>
    </row>
    <row r="113" spans="1:4" x14ac:dyDescent="0.15">
      <c r="A113" t="s">
        <v>842</v>
      </c>
      <c r="B113" s="1" t="s">
        <v>843</v>
      </c>
      <c r="C113" s="1" t="s">
        <v>844</v>
      </c>
      <c r="D113" t="s">
        <v>6</v>
      </c>
    </row>
    <row r="114" spans="1:4" x14ac:dyDescent="0.15">
      <c r="A114" t="s">
        <v>845</v>
      </c>
      <c r="B114" s="1" t="s">
        <v>846</v>
      </c>
      <c r="C114" s="1" t="s">
        <v>847</v>
      </c>
      <c r="D114" t="s">
        <v>6</v>
      </c>
    </row>
    <row r="115" spans="1:4" x14ac:dyDescent="0.15">
      <c r="A115" t="s">
        <v>848</v>
      </c>
      <c r="B115" s="1" t="s">
        <v>849</v>
      </c>
      <c r="C115" s="1" t="s">
        <v>850</v>
      </c>
      <c r="D115" t="s">
        <v>6</v>
      </c>
    </row>
    <row r="116" spans="1:4" x14ac:dyDescent="0.15">
      <c r="A116" t="s">
        <v>851</v>
      </c>
      <c r="B116" s="1" t="s">
        <v>852</v>
      </c>
      <c r="C116" s="1" t="s">
        <v>853</v>
      </c>
      <c r="D116" t="s">
        <v>6</v>
      </c>
    </row>
    <row r="117" spans="1:4" x14ac:dyDescent="0.15">
      <c r="A117" t="s">
        <v>854</v>
      </c>
      <c r="B117" s="1" t="s">
        <v>855</v>
      </c>
      <c r="C117" s="1" t="s">
        <v>856</v>
      </c>
      <c r="D117" t="s">
        <v>6</v>
      </c>
    </row>
    <row r="118" spans="1:4" x14ac:dyDescent="0.15">
      <c r="A118" t="s">
        <v>857</v>
      </c>
      <c r="B118" s="1" t="s">
        <v>858</v>
      </c>
      <c r="C118" s="1" t="s">
        <v>859</v>
      </c>
      <c r="D118" t="s">
        <v>6</v>
      </c>
    </row>
    <row r="119" spans="1:4" x14ac:dyDescent="0.15">
      <c r="A119" t="s">
        <v>860</v>
      </c>
      <c r="B119" s="1" t="s">
        <v>861</v>
      </c>
      <c r="C119" s="1" t="s">
        <v>862</v>
      </c>
      <c r="D119" t="s">
        <v>6</v>
      </c>
    </row>
    <row r="120" spans="1:4" x14ac:dyDescent="0.15">
      <c r="A120" t="s">
        <v>863</v>
      </c>
      <c r="B120" s="1" t="s">
        <v>864</v>
      </c>
      <c r="C120" s="1" t="s">
        <v>865</v>
      </c>
      <c r="D120" t="s">
        <v>6</v>
      </c>
    </row>
    <row r="121" spans="1:4" x14ac:dyDescent="0.15">
      <c r="A121" t="s">
        <v>866</v>
      </c>
      <c r="B121" s="1" t="s">
        <v>867</v>
      </c>
      <c r="C121" s="1" t="s">
        <v>868</v>
      </c>
      <c r="D121" t="s">
        <v>6</v>
      </c>
    </row>
    <row r="122" spans="1:4" x14ac:dyDescent="0.15">
      <c r="A122" t="s">
        <v>869</v>
      </c>
      <c r="B122" s="1" t="s">
        <v>870</v>
      </c>
      <c r="C122" s="1" t="s">
        <v>871</v>
      </c>
      <c r="D122" t="s">
        <v>6</v>
      </c>
    </row>
    <row r="123" spans="1:4" x14ac:dyDescent="0.15">
      <c r="A123" t="s">
        <v>872</v>
      </c>
      <c r="B123" s="1" t="s">
        <v>873</v>
      </c>
      <c r="C123" s="1" t="s">
        <v>874</v>
      </c>
      <c r="D123" t="s">
        <v>6</v>
      </c>
    </row>
    <row r="124" spans="1:4" x14ac:dyDescent="0.15">
      <c r="A124" t="s">
        <v>875</v>
      </c>
      <c r="B124" s="1" t="s">
        <v>876</v>
      </c>
      <c r="C124" s="1" t="s">
        <v>877</v>
      </c>
      <c r="D124" t="s">
        <v>6</v>
      </c>
    </row>
    <row r="125" spans="1:4" x14ac:dyDescent="0.15">
      <c r="A125" t="s">
        <v>878</v>
      </c>
      <c r="B125" s="1" t="s">
        <v>879</v>
      </c>
      <c r="C125" s="1" t="s">
        <v>880</v>
      </c>
      <c r="D125" t="s">
        <v>6</v>
      </c>
    </row>
    <row r="126" spans="1:4" x14ac:dyDescent="0.15">
      <c r="A126" t="s">
        <v>881</v>
      </c>
      <c r="B126" s="1" t="s">
        <v>882</v>
      </c>
      <c r="C126" s="1" t="s">
        <v>883</v>
      </c>
      <c r="D126" t="s">
        <v>6</v>
      </c>
    </row>
    <row r="127" spans="1:4" x14ac:dyDescent="0.15">
      <c r="A127" t="s">
        <v>884</v>
      </c>
      <c r="B127" s="1" t="s">
        <v>885</v>
      </c>
      <c r="C127" s="1" t="s">
        <v>886</v>
      </c>
      <c r="D127" t="s">
        <v>6</v>
      </c>
    </row>
    <row r="128" spans="1:4" x14ac:dyDescent="0.15">
      <c r="A128" t="s">
        <v>887</v>
      </c>
      <c r="B128" s="1" t="s">
        <v>888</v>
      </c>
      <c r="C128" s="1" t="s">
        <v>889</v>
      </c>
      <c r="D128" t="s">
        <v>6</v>
      </c>
    </row>
    <row r="129" spans="1:4" x14ac:dyDescent="0.15">
      <c r="A129" t="s">
        <v>890</v>
      </c>
      <c r="B129" s="1" t="s">
        <v>891</v>
      </c>
      <c r="C129" s="1" t="s">
        <v>892</v>
      </c>
      <c r="D129" t="s">
        <v>6</v>
      </c>
    </row>
    <row r="130" spans="1:4" x14ac:dyDescent="0.15">
      <c r="A130" t="s">
        <v>893</v>
      </c>
      <c r="B130" s="1" t="s">
        <v>894</v>
      </c>
      <c r="C130" s="1" t="s">
        <v>895</v>
      </c>
      <c r="D130" t="s">
        <v>6</v>
      </c>
    </row>
    <row r="131" spans="1:4" x14ac:dyDescent="0.15">
      <c r="A131" t="s">
        <v>896</v>
      </c>
      <c r="B131" s="1" t="s">
        <v>897</v>
      </c>
      <c r="C131" s="1" t="s">
        <v>898</v>
      </c>
      <c r="D131" t="s">
        <v>6</v>
      </c>
    </row>
    <row r="132" spans="1:4" x14ac:dyDescent="0.15">
      <c r="A132" t="s">
        <v>899</v>
      </c>
      <c r="B132" s="1" t="s">
        <v>900</v>
      </c>
      <c r="C132" s="1" t="s">
        <v>901</v>
      </c>
      <c r="D132" t="s">
        <v>6</v>
      </c>
    </row>
    <row r="133" spans="1:4" x14ac:dyDescent="0.15">
      <c r="A133" t="s">
        <v>902</v>
      </c>
      <c r="B133" s="1" t="s">
        <v>903</v>
      </c>
      <c r="C133" s="1" t="s">
        <v>904</v>
      </c>
      <c r="D133" t="s">
        <v>6</v>
      </c>
    </row>
    <row r="134" spans="1:4" x14ac:dyDescent="0.15">
      <c r="A134" t="s">
        <v>905</v>
      </c>
      <c r="B134" s="1" t="s">
        <v>906</v>
      </c>
      <c r="C134" s="1" t="s">
        <v>907</v>
      </c>
      <c r="D134" t="s">
        <v>6</v>
      </c>
    </row>
    <row r="135" spans="1:4" x14ac:dyDescent="0.15">
      <c r="A135" t="s">
        <v>908</v>
      </c>
      <c r="B135" s="1" t="s">
        <v>909</v>
      </c>
      <c r="C135" s="1" t="s">
        <v>910</v>
      </c>
      <c r="D135" t="s">
        <v>6</v>
      </c>
    </row>
    <row r="136" spans="1:4" x14ac:dyDescent="0.15">
      <c r="A136" t="s">
        <v>911</v>
      </c>
      <c r="B136" s="1" t="s">
        <v>912</v>
      </c>
      <c r="C136" s="1" t="s">
        <v>913</v>
      </c>
      <c r="D136" t="s">
        <v>6</v>
      </c>
    </row>
    <row r="137" spans="1:4" x14ac:dyDescent="0.15">
      <c r="A137" t="s">
        <v>914</v>
      </c>
      <c r="B137" s="1" t="s">
        <v>915</v>
      </c>
      <c r="C137" s="1" t="s">
        <v>916</v>
      </c>
      <c r="D137" t="s">
        <v>6</v>
      </c>
    </row>
    <row r="138" spans="1:4" x14ac:dyDescent="0.15">
      <c r="A138" t="s">
        <v>917</v>
      </c>
      <c r="B138" s="1" t="s">
        <v>918</v>
      </c>
      <c r="C138" s="1" t="s">
        <v>919</v>
      </c>
      <c r="D138" t="s">
        <v>6</v>
      </c>
    </row>
    <row r="139" spans="1:4" x14ac:dyDescent="0.15">
      <c r="A139" t="s">
        <v>920</v>
      </c>
      <c r="B139" s="1" t="s">
        <v>921</v>
      </c>
      <c r="C139" s="1" t="s">
        <v>922</v>
      </c>
      <c r="D139" t="s">
        <v>6</v>
      </c>
    </row>
    <row r="140" spans="1:4" x14ac:dyDescent="0.15">
      <c r="A140" t="s">
        <v>923</v>
      </c>
      <c r="B140" s="1" t="s">
        <v>924</v>
      </c>
      <c r="C140" s="1" t="s">
        <v>925</v>
      </c>
      <c r="D140" t="s">
        <v>6</v>
      </c>
    </row>
    <row r="141" spans="1:4" x14ac:dyDescent="0.15">
      <c r="A141" t="s">
        <v>926</v>
      </c>
      <c r="B141" s="1" t="s">
        <v>927</v>
      </c>
      <c r="C141" s="1" t="s">
        <v>928</v>
      </c>
      <c r="D141" t="s">
        <v>6</v>
      </c>
    </row>
    <row r="142" spans="1:4" x14ac:dyDescent="0.15">
      <c r="A142" t="s">
        <v>929</v>
      </c>
      <c r="B142" s="1" t="s">
        <v>930</v>
      </c>
      <c r="C142" s="1" t="s">
        <v>931</v>
      </c>
      <c r="D142" t="s">
        <v>6</v>
      </c>
    </row>
    <row r="143" spans="1:4" x14ac:dyDescent="0.15">
      <c r="A143" t="s">
        <v>932</v>
      </c>
      <c r="B143" s="1" t="s">
        <v>933</v>
      </c>
      <c r="C143" s="1" t="s">
        <v>934</v>
      </c>
      <c r="D143" t="s">
        <v>6</v>
      </c>
    </row>
    <row r="144" spans="1:4" x14ac:dyDescent="0.15">
      <c r="A144" t="s">
        <v>935</v>
      </c>
      <c r="B144" s="1" t="s">
        <v>936</v>
      </c>
      <c r="C144" s="1" t="s">
        <v>937</v>
      </c>
      <c r="D144" t="s">
        <v>6</v>
      </c>
    </row>
    <row r="145" spans="1:4" x14ac:dyDescent="0.15">
      <c r="A145" t="s">
        <v>938</v>
      </c>
      <c r="B145" s="1" t="s">
        <v>939</v>
      </c>
      <c r="C145" s="1" t="s">
        <v>940</v>
      </c>
      <c r="D145" t="s">
        <v>6</v>
      </c>
    </row>
    <row r="146" spans="1:4" x14ac:dyDescent="0.15">
      <c r="A146" t="s">
        <v>195</v>
      </c>
      <c r="B146" s="1" t="s">
        <v>941</v>
      </c>
      <c r="C146" s="1" t="s">
        <v>942</v>
      </c>
      <c r="D146" t="s">
        <v>6</v>
      </c>
    </row>
    <row r="147" spans="1:4" x14ac:dyDescent="0.15">
      <c r="A147" t="s">
        <v>943</v>
      </c>
      <c r="B147" s="1" t="s">
        <v>944</v>
      </c>
      <c r="C147" s="1" t="s">
        <v>945</v>
      </c>
      <c r="D147" t="s">
        <v>6</v>
      </c>
    </row>
    <row r="148" spans="1:4" x14ac:dyDescent="0.15">
      <c r="A148" t="s">
        <v>946</v>
      </c>
      <c r="B148" s="1" t="s">
        <v>947</v>
      </c>
      <c r="C148" s="1" t="s">
        <v>948</v>
      </c>
      <c r="D148" t="s">
        <v>6</v>
      </c>
    </row>
    <row r="149" spans="1:4" x14ac:dyDescent="0.15">
      <c r="A149" t="s">
        <v>949</v>
      </c>
      <c r="B149" s="1" t="s">
        <v>950</v>
      </c>
      <c r="C149" s="1" t="s">
        <v>951</v>
      </c>
      <c r="D149" t="s">
        <v>6</v>
      </c>
    </row>
    <row r="150" spans="1:4" x14ac:dyDescent="0.15">
      <c r="A150" t="s">
        <v>952</v>
      </c>
      <c r="B150" s="1" t="s">
        <v>953</v>
      </c>
      <c r="C150" s="1" t="s">
        <v>954</v>
      </c>
      <c r="D150" t="s">
        <v>6</v>
      </c>
    </row>
    <row r="151" spans="1:4" x14ac:dyDescent="0.15">
      <c r="A151" t="s">
        <v>955</v>
      </c>
      <c r="B151" s="1" t="s">
        <v>956</v>
      </c>
      <c r="C151" s="1" t="s">
        <v>957</v>
      </c>
      <c r="D151" t="s">
        <v>6</v>
      </c>
    </row>
    <row r="152" spans="1:4" x14ac:dyDescent="0.15">
      <c r="A152" t="s">
        <v>958</v>
      </c>
      <c r="B152" s="1" t="s">
        <v>959</v>
      </c>
      <c r="C152" s="1" t="s">
        <v>960</v>
      </c>
      <c r="D152" t="s">
        <v>6</v>
      </c>
    </row>
    <row r="153" spans="1:4" x14ac:dyDescent="0.15">
      <c r="A153" t="s">
        <v>961</v>
      </c>
      <c r="B153" s="1" t="s">
        <v>962</v>
      </c>
      <c r="C153" s="1" t="s">
        <v>963</v>
      </c>
      <c r="D153" t="s">
        <v>6</v>
      </c>
    </row>
    <row r="154" spans="1:4" x14ac:dyDescent="0.15">
      <c r="A154" t="s">
        <v>964</v>
      </c>
      <c r="B154" s="1" t="s">
        <v>965</v>
      </c>
      <c r="C154" s="1" t="s">
        <v>966</v>
      </c>
      <c r="D154" t="s">
        <v>6</v>
      </c>
    </row>
    <row r="155" spans="1:4" x14ac:dyDescent="0.15">
      <c r="A155" t="s">
        <v>967</v>
      </c>
      <c r="B155" s="1" t="s">
        <v>968</v>
      </c>
      <c r="C155" s="1" t="s">
        <v>969</v>
      </c>
      <c r="D155" t="s">
        <v>6</v>
      </c>
    </row>
    <row r="156" spans="1:4" x14ac:dyDescent="0.15">
      <c r="A156" t="s">
        <v>137</v>
      </c>
      <c r="B156" s="1" t="s">
        <v>970</v>
      </c>
      <c r="C156" s="1" t="s">
        <v>971</v>
      </c>
      <c r="D156" t="s">
        <v>6</v>
      </c>
    </row>
    <row r="157" spans="1:4" x14ac:dyDescent="0.15">
      <c r="A157" t="s">
        <v>972</v>
      </c>
      <c r="B157" s="1" t="s">
        <v>973</v>
      </c>
      <c r="C157" s="1" t="s">
        <v>974</v>
      </c>
      <c r="D157" t="s">
        <v>6</v>
      </c>
    </row>
    <row r="158" spans="1:4" x14ac:dyDescent="0.15">
      <c r="A158" t="s">
        <v>975</v>
      </c>
      <c r="B158" s="1" t="s">
        <v>976</v>
      </c>
      <c r="C158" s="1" t="s">
        <v>977</v>
      </c>
      <c r="D158" t="s">
        <v>6</v>
      </c>
    </row>
    <row r="159" spans="1:4" x14ac:dyDescent="0.15">
      <c r="A159" t="s">
        <v>978</v>
      </c>
      <c r="B159" s="1" t="s">
        <v>979</v>
      </c>
      <c r="C159" s="1" t="s">
        <v>980</v>
      </c>
      <c r="D159" t="s">
        <v>6</v>
      </c>
    </row>
    <row r="160" spans="1:4" x14ac:dyDescent="0.15">
      <c r="A160" t="s">
        <v>981</v>
      </c>
      <c r="B160" s="1" t="s">
        <v>982</v>
      </c>
      <c r="C160" s="1" t="s">
        <v>983</v>
      </c>
      <c r="D160" t="s">
        <v>6</v>
      </c>
    </row>
    <row r="161" spans="1:4" x14ac:dyDescent="0.15">
      <c r="A161" t="s">
        <v>984</v>
      </c>
      <c r="B161" s="1" t="s">
        <v>985</v>
      </c>
      <c r="C161" s="1" t="s">
        <v>986</v>
      </c>
      <c r="D161" t="s">
        <v>6</v>
      </c>
    </row>
    <row r="162" spans="1:4" x14ac:dyDescent="0.15">
      <c r="A162" t="s">
        <v>987</v>
      </c>
      <c r="B162" s="1" t="s">
        <v>988</v>
      </c>
      <c r="C162" s="1" t="s">
        <v>989</v>
      </c>
      <c r="D162" t="s">
        <v>6</v>
      </c>
    </row>
    <row r="163" spans="1:4" x14ac:dyDescent="0.15">
      <c r="A163" t="s">
        <v>990</v>
      </c>
      <c r="B163" s="1" t="s">
        <v>991</v>
      </c>
      <c r="C163" s="1" t="s">
        <v>992</v>
      </c>
      <c r="D163" t="s">
        <v>6</v>
      </c>
    </row>
    <row r="164" spans="1:4" x14ac:dyDescent="0.15">
      <c r="A164" t="s">
        <v>993</v>
      </c>
      <c r="B164" s="1" t="s">
        <v>994</v>
      </c>
      <c r="C164" s="1" t="s">
        <v>995</v>
      </c>
      <c r="D164" t="s">
        <v>6</v>
      </c>
    </row>
    <row r="165" spans="1:4" x14ac:dyDescent="0.15">
      <c r="A165" t="s">
        <v>996</v>
      </c>
      <c r="B165" s="1" t="s">
        <v>997</v>
      </c>
      <c r="C165" s="1" t="s">
        <v>998</v>
      </c>
      <c r="D165" t="s">
        <v>6</v>
      </c>
    </row>
    <row r="166" spans="1:4" x14ac:dyDescent="0.15">
      <c r="A166" t="s">
        <v>999</v>
      </c>
      <c r="B166" s="1" t="s">
        <v>1000</v>
      </c>
      <c r="C166" s="1" t="s">
        <v>1001</v>
      </c>
      <c r="D166" t="s">
        <v>6</v>
      </c>
    </row>
    <row r="167" spans="1:4" x14ac:dyDescent="0.15">
      <c r="A167" t="s">
        <v>1002</v>
      </c>
      <c r="B167" s="1" t="s">
        <v>1003</v>
      </c>
      <c r="C167" s="1" t="s">
        <v>1004</v>
      </c>
      <c r="D167" t="s">
        <v>6</v>
      </c>
    </row>
    <row r="168" spans="1:4" x14ac:dyDescent="0.15">
      <c r="A168" t="s">
        <v>1005</v>
      </c>
      <c r="B168" s="1" t="s">
        <v>1006</v>
      </c>
      <c r="C168" s="1" t="s">
        <v>1007</v>
      </c>
      <c r="D168" t="s">
        <v>6</v>
      </c>
    </row>
    <row r="169" spans="1:4" x14ac:dyDescent="0.15">
      <c r="A169" t="s">
        <v>1008</v>
      </c>
      <c r="B169" s="1" t="s">
        <v>1009</v>
      </c>
      <c r="C169" s="1" t="s">
        <v>1010</v>
      </c>
      <c r="D169" t="s">
        <v>6</v>
      </c>
    </row>
    <row r="170" spans="1:4" x14ac:dyDescent="0.15">
      <c r="A170" t="s">
        <v>1011</v>
      </c>
      <c r="B170" s="1" t="s">
        <v>1012</v>
      </c>
      <c r="C170" s="1" t="s">
        <v>1013</v>
      </c>
      <c r="D170" t="s">
        <v>6</v>
      </c>
    </row>
    <row r="171" spans="1:4" x14ac:dyDescent="0.15">
      <c r="A171" t="s">
        <v>1014</v>
      </c>
      <c r="B171" s="1" t="s">
        <v>1015</v>
      </c>
      <c r="C171" s="1" t="s">
        <v>1016</v>
      </c>
      <c r="D171" t="s">
        <v>6</v>
      </c>
    </row>
    <row r="172" spans="1:4" x14ac:dyDescent="0.15">
      <c r="A172" t="s">
        <v>1017</v>
      </c>
      <c r="B172" s="1" t="s">
        <v>1018</v>
      </c>
      <c r="C172" s="1" t="s">
        <v>1019</v>
      </c>
      <c r="D172" t="s">
        <v>6</v>
      </c>
    </row>
    <row r="173" spans="1:4" x14ac:dyDescent="0.15">
      <c r="A173" t="s">
        <v>1020</v>
      </c>
      <c r="B173" s="1" t="s">
        <v>1021</v>
      </c>
      <c r="C173" s="1" t="s">
        <v>1022</v>
      </c>
      <c r="D173" t="s">
        <v>6</v>
      </c>
    </row>
    <row r="174" spans="1:4" x14ac:dyDescent="0.15">
      <c r="A174" t="s">
        <v>1023</v>
      </c>
      <c r="B174" s="1" t="s">
        <v>1024</v>
      </c>
      <c r="C174" s="1" t="s">
        <v>1025</v>
      </c>
      <c r="D174" t="s">
        <v>6</v>
      </c>
    </row>
    <row r="175" spans="1:4" x14ac:dyDescent="0.15">
      <c r="A175" t="s">
        <v>1026</v>
      </c>
      <c r="B175" s="1" t="s">
        <v>1027</v>
      </c>
      <c r="C175" s="1" t="s">
        <v>1028</v>
      </c>
      <c r="D175" t="s">
        <v>6</v>
      </c>
    </row>
    <row r="176" spans="1:4" x14ac:dyDescent="0.15">
      <c r="A176" t="s">
        <v>1029</v>
      </c>
      <c r="B176" s="1" t="s">
        <v>1030</v>
      </c>
      <c r="C176" s="1" t="s">
        <v>1031</v>
      </c>
      <c r="D176" t="s">
        <v>6</v>
      </c>
    </row>
    <row r="177" spans="1:4" x14ac:dyDescent="0.15">
      <c r="A177" t="s">
        <v>1032</v>
      </c>
      <c r="B177" s="1" t="s">
        <v>1033</v>
      </c>
      <c r="C177" s="1" t="s">
        <v>1034</v>
      </c>
      <c r="D177" t="s">
        <v>6</v>
      </c>
    </row>
    <row r="178" spans="1:4" x14ac:dyDescent="0.15">
      <c r="A178" t="s">
        <v>1035</v>
      </c>
      <c r="B178" s="1" t="s">
        <v>1036</v>
      </c>
      <c r="C178" s="1" t="s">
        <v>1037</v>
      </c>
      <c r="D178" t="s">
        <v>6</v>
      </c>
    </row>
    <row r="179" spans="1:4" x14ac:dyDescent="0.15">
      <c r="A179" t="s">
        <v>1038</v>
      </c>
      <c r="B179" s="1" t="s">
        <v>1039</v>
      </c>
      <c r="C179" s="1" t="s">
        <v>1040</v>
      </c>
      <c r="D179" t="s">
        <v>6</v>
      </c>
    </row>
    <row r="180" spans="1:4" x14ac:dyDescent="0.15">
      <c r="A180" t="s">
        <v>1041</v>
      </c>
      <c r="B180" s="1" t="s">
        <v>1042</v>
      </c>
      <c r="C180" s="1" t="s">
        <v>1043</v>
      </c>
      <c r="D180" t="s">
        <v>6</v>
      </c>
    </row>
    <row r="181" spans="1:4" x14ac:dyDescent="0.15">
      <c r="A181" t="s">
        <v>1044</v>
      </c>
      <c r="B181" s="1" t="s">
        <v>1045</v>
      </c>
      <c r="C181" s="1" t="s">
        <v>1046</v>
      </c>
      <c r="D181" t="s">
        <v>6</v>
      </c>
    </row>
    <row r="182" spans="1:4" x14ac:dyDescent="0.15">
      <c r="A182" t="s">
        <v>1047</v>
      </c>
      <c r="B182" s="1" t="s">
        <v>1048</v>
      </c>
      <c r="C182" s="1" t="s">
        <v>1049</v>
      </c>
      <c r="D182" t="s">
        <v>6</v>
      </c>
    </row>
    <row r="183" spans="1:4" x14ac:dyDescent="0.15">
      <c r="A183" t="s">
        <v>1050</v>
      </c>
      <c r="B183" s="1" t="s">
        <v>1051</v>
      </c>
      <c r="C183" s="1" t="s">
        <v>1052</v>
      </c>
      <c r="D183" t="s">
        <v>6</v>
      </c>
    </row>
    <row r="184" spans="1:4" x14ac:dyDescent="0.15">
      <c r="A184" t="s">
        <v>1053</v>
      </c>
      <c r="B184" s="1" t="s">
        <v>1054</v>
      </c>
      <c r="C184" s="1" t="s">
        <v>1055</v>
      </c>
      <c r="D184" t="s">
        <v>6</v>
      </c>
    </row>
    <row r="185" spans="1:4" x14ac:dyDescent="0.15">
      <c r="A185" t="s">
        <v>1056</v>
      </c>
      <c r="B185" s="1" t="s">
        <v>1057</v>
      </c>
      <c r="C185" s="1" t="s">
        <v>1058</v>
      </c>
      <c r="D185" t="s">
        <v>6</v>
      </c>
    </row>
    <row r="186" spans="1:4" x14ac:dyDescent="0.15">
      <c r="A186" t="s">
        <v>1059</v>
      </c>
      <c r="B186" s="1" t="s">
        <v>1060</v>
      </c>
      <c r="C186" s="1" t="s">
        <v>1061</v>
      </c>
      <c r="D186" t="s">
        <v>6</v>
      </c>
    </row>
    <row r="187" spans="1:4" x14ac:dyDescent="0.15">
      <c r="A187" t="s">
        <v>22</v>
      </c>
      <c r="B187" s="1" t="s">
        <v>1062</v>
      </c>
      <c r="C187" s="1" t="s">
        <v>1063</v>
      </c>
      <c r="D187" t="s">
        <v>6</v>
      </c>
    </row>
    <row r="188" spans="1:4" x14ac:dyDescent="0.15">
      <c r="A188" t="s">
        <v>1064</v>
      </c>
      <c r="B188" s="1" t="s">
        <v>1065</v>
      </c>
      <c r="C188" s="1" t="s">
        <v>1066</v>
      </c>
      <c r="D188" t="s">
        <v>6</v>
      </c>
    </row>
    <row r="189" spans="1:4" x14ac:dyDescent="0.15">
      <c r="A189" t="s">
        <v>1067</v>
      </c>
      <c r="B189" s="1" t="s">
        <v>1068</v>
      </c>
      <c r="C189" s="1" t="s">
        <v>1069</v>
      </c>
      <c r="D189" t="s">
        <v>6</v>
      </c>
    </row>
    <row r="190" spans="1:4" x14ac:dyDescent="0.15">
      <c r="A190" t="s">
        <v>1070</v>
      </c>
      <c r="B190" s="1" t="s">
        <v>1071</v>
      </c>
      <c r="C190" s="1" t="s">
        <v>1072</v>
      </c>
      <c r="D190" t="s">
        <v>6</v>
      </c>
    </row>
    <row r="191" spans="1:4" x14ac:dyDescent="0.15">
      <c r="A191" t="s">
        <v>1073</v>
      </c>
      <c r="B191" s="1" t="s">
        <v>1074</v>
      </c>
      <c r="C191" s="1" t="s">
        <v>1075</v>
      </c>
      <c r="D191" t="s">
        <v>6</v>
      </c>
    </row>
    <row r="192" spans="1:4" x14ac:dyDescent="0.15">
      <c r="A192" t="s">
        <v>1076</v>
      </c>
      <c r="B192" s="1" t="s">
        <v>1077</v>
      </c>
      <c r="C192" s="1" t="s">
        <v>1078</v>
      </c>
      <c r="D192" t="s">
        <v>6</v>
      </c>
    </row>
    <row r="193" spans="1:4" x14ac:dyDescent="0.15">
      <c r="A193" t="s">
        <v>1079</v>
      </c>
      <c r="B193" s="1" t="s">
        <v>1080</v>
      </c>
      <c r="C193" s="1" t="s">
        <v>1081</v>
      </c>
      <c r="D193" t="s">
        <v>6</v>
      </c>
    </row>
    <row r="194" spans="1:4" x14ac:dyDescent="0.15">
      <c r="A194" t="s">
        <v>1082</v>
      </c>
      <c r="B194" s="1" t="s">
        <v>1083</v>
      </c>
      <c r="C194" s="1" t="s">
        <v>1084</v>
      </c>
      <c r="D194" t="s">
        <v>6</v>
      </c>
    </row>
    <row r="195" spans="1:4" x14ac:dyDescent="0.15">
      <c r="A195" t="s">
        <v>1085</v>
      </c>
      <c r="B195" s="1" t="s">
        <v>1086</v>
      </c>
      <c r="C195" s="1" t="s">
        <v>1087</v>
      </c>
      <c r="D195" t="s">
        <v>6</v>
      </c>
    </row>
    <row r="196" spans="1:4" x14ac:dyDescent="0.15">
      <c r="A196" t="s">
        <v>1088</v>
      </c>
      <c r="B196" s="1" t="s">
        <v>1089</v>
      </c>
      <c r="C196" s="1" t="s">
        <v>1090</v>
      </c>
      <c r="D196" t="s">
        <v>6</v>
      </c>
    </row>
    <row r="197" spans="1:4" x14ac:dyDescent="0.15">
      <c r="A197" t="s">
        <v>1091</v>
      </c>
      <c r="B197" s="1" t="s">
        <v>1092</v>
      </c>
      <c r="C197" s="1" t="s">
        <v>1093</v>
      </c>
      <c r="D197" t="s">
        <v>6</v>
      </c>
    </row>
    <row r="198" spans="1:4" x14ac:dyDescent="0.15">
      <c r="A198" t="s">
        <v>1094</v>
      </c>
      <c r="B198" s="1" t="s">
        <v>1095</v>
      </c>
      <c r="C198" s="1" t="s">
        <v>1096</v>
      </c>
      <c r="D198" t="s">
        <v>6</v>
      </c>
    </row>
    <row r="199" spans="1:4" x14ac:dyDescent="0.15">
      <c r="A199" t="s">
        <v>1097</v>
      </c>
      <c r="B199" s="1" t="s">
        <v>1098</v>
      </c>
      <c r="C199" s="1" t="s">
        <v>1099</v>
      </c>
      <c r="D199" t="s">
        <v>6</v>
      </c>
    </row>
    <row r="200" spans="1:4" x14ac:dyDescent="0.15">
      <c r="A200" t="s">
        <v>1100</v>
      </c>
      <c r="B200" s="1" t="s">
        <v>1101</v>
      </c>
      <c r="C200" s="1" t="s">
        <v>1102</v>
      </c>
      <c r="D200" t="s">
        <v>6</v>
      </c>
    </row>
    <row r="201" spans="1:4" x14ac:dyDescent="0.15">
      <c r="A201" t="s">
        <v>1103</v>
      </c>
      <c r="B201" s="1" t="s">
        <v>1104</v>
      </c>
      <c r="C201" s="1" t="s">
        <v>1105</v>
      </c>
      <c r="D201" t="s">
        <v>6</v>
      </c>
    </row>
    <row r="202" spans="1:4" x14ac:dyDescent="0.15">
      <c r="A202" t="s">
        <v>1106</v>
      </c>
      <c r="B202" s="1" t="s">
        <v>1107</v>
      </c>
      <c r="C202" s="1" t="s">
        <v>1108</v>
      </c>
      <c r="D202" t="s">
        <v>6</v>
      </c>
    </row>
    <row r="203" spans="1:4" x14ac:dyDescent="0.15">
      <c r="A203" t="s">
        <v>1109</v>
      </c>
      <c r="B203" s="1" t="s">
        <v>1110</v>
      </c>
      <c r="C203" s="1" t="s">
        <v>1111</v>
      </c>
      <c r="D203" t="s">
        <v>6</v>
      </c>
    </row>
    <row r="204" spans="1:4" x14ac:dyDescent="0.15">
      <c r="A204" t="s">
        <v>1112</v>
      </c>
      <c r="B204" s="1" t="s">
        <v>1113</v>
      </c>
      <c r="C204" s="1" t="s">
        <v>1114</v>
      </c>
      <c r="D204" t="s">
        <v>6</v>
      </c>
    </row>
    <row r="205" spans="1:4" x14ac:dyDescent="0.15">
      <c r="A205" t="s">
        <v>1115</v>
      </c>
      <c r="B205" s="1" t="s">
        <v>1116</v>
      </c>
      <c r="C205" s="1" t="s">
        <v>1117</v>
      </c>
      <c r="D205" t="s">
        <v>6</v>
      </c>
    </row>
    <row r="206" spans="1:4" x14ac:dyDescent="0.15">
      <c r="A206" t="s">
        <v>1118</v>
      </c>
      <c r="B206" s="1" t="s">
        <v>1119</v>
      </c>
      <c r="C206" s="1" t="s">
        <v>1120</v>
      </c>
      <c r="D206" t="s">
        <v>6</v>
      </c>
    </row>
    <row r="207" spans="1:4" x14ac:dyDescent="0.15">
      <c r="A207" t="s">
        <v>1121</v>
      </c>
      <c r="B207" s="1" t="s">
        <v>1122</v>
      </c>
      <c r="C207" s="1" t="s">
        <v>1123</v>
      </c>
      <c r="D207" t="s">
        <v>6</v>
      </c>
    </row>
    <row r="208" spans="1:4" x14ac:dyDescent="0.15">
      <c r="A208" t="s">
        <v>1124</v>
      </c>
      <c r="B208" s="1" t="s">
        <v>1125</v>
      </c>
      <c r="C208" s="1" t="s">
        <v>1126</v>
      </c>
      <c r="D208" t="s">
        <v>6</v>
      </c>
    </row>
    <row r="209" spans="1:4" x14ac:dyDescent="0.15">
      <c r="A209" t="s">
        <v>1127</v>
      </c>
      <c r="B209" s="1" t="s">
        <v>1128</v>
      </c>
      <c r="C209" s="1" t="s">
        <v>1129</v>
      </c>
      <c r="D209" t="s">
        <v>6</v>
      </c>
    </row>
    <row r="210" spans="1:4" x14ac:dyDescent="0.15">
      <c r="A210" t="s">
        <v>1130</v>
      </c>
      <c r="B210" s="1" t="s">
        <v>1131</v>
      </c>
      <c r="C210" s="1" t="s">
        <v>1132</v>
      </c>
      <c r="D210" t="s">
        <v>6</v>
      </c>
    </row>
    <row r="211" spans="1:4" x14ac:dyDescent="0.15">
      <c r="A211" t="s">
        <v>1133</v>
      </c>
      <c r="B211" s="1" t="s">
        <v>1134</v>
      </c>
      <c r="C211" s="1" t="s">
        <v>1135</v>
      </c>
      <c r="D211" t="s">
        <v>6</v>
      </c>
    </row>
    <row r="212" spans="1:4" x14ac:dyDescent="0.15">
      <c r="A212" t="s">
        <v>1136</v>
      </c>
      <c r="B212" s="1" t="s">
        <v>1137</v>
      </c>
      <c r="C212" s="1" t="s">
        <v>1138</v>
      </c>
      <c r="D212" t="s">
        <v>6</v>
      </c>
    </row>
    <row r="213" spans="1:4" x14ac:dyDescent="0.15">
      <c r="A213" t="s">
        <v>1139</v>
      </c>
      <c r="B213" s="1" t="s">
        <v>1140</v>
      </c>
      <c r="C213" s="1" t="s">
        <v>1141</v>
      </c>
      <c r="D213" t="s">
        <v>6</v>
      </c>
    </row>
    <row r="214" spans="1:4" x14ac:dyDescent="0.15">
      <c r="A214" t="s">
        <v>1142</v>
      </c>
      <c r="B214" s="1" t="s">
        <v>1143</v>
      </c>
      <c r="C214" s="1" t="s">
        <v>1144</v>
      </c>
      <c r="D214" t="s">
        <v>6</v>
      </c>
    </row>
    <row r="215" spans="1:4" x14ac:dyDescent="0.15">
      <c r="A215" t="s">
        <v>1145</v>
      </c>
      <c r="B215" s="1" t="s">
        <v>1146</v>
      </c>
      <c r="C215" s="1" t="s">
        <v>1147</v>
      </c>
      <c r="D215" t="s">
        <v>6</v>
      </c>
    </row>
    <row r="216" spans="1:4" x14ac:dyDescent="0.15">
      <c r="A216" t="s">
        <v>1148</v>
      </c>
      <c r="B216" s="1" t="s">
        <v>1149</v>
      </c>
      <c r="C216" s="1" t="s">
        <v>1150</v>
      </c>
      <c r="D216" t="s">
        <v>6</v>
      </c>
    </row>
    <row r="217" spans="1:4" x14ac:dyDescent="0.15">
      <c r="A217" t="s">
        <v>1151</v>
      </c>
      <c r="B217" s="1" t="s">
        <v>1152</v>
      </c>
      <c r="C217" s="1" t="s">
        <v>1153</v>
      </c>
      <c r="D217" t="s">
        <v>6</v>
      </c>
    </row>
    <row r="218" spans="1:4" x14ac:dyDescent="0.15">
      <c r="A218" t="s">
        <v>1154</v>
      </c>
      <c r="B218" s="1" t="s">
        <v>1155</v>
      </c>
      <c r="C218" s="1" t="s">
        <v>1156</v>
      </c>
      <c r="D218" t="s">
        <v>6</v>
      </c>
    </row>
    <row r="219" spans="1:4" x14ac:dyDescent="0.15">
      <c r="A219" t="s">
        <v>1157</v>
      </c>
      <c r="B219" s="1" t="s">
        <v>1158</v>
      </c>
      <c r="C219" s="1" t="s">
        <v>1159</v>
      </c>
      <c r="D219" t="s">
        <v>6</v>
      </c>
    </row>
    <row r="220" spans="1:4" x14ac:dyDescent="0.15">
      <c r="A220" t="s">
        <v>1160</v>
      </c>
      <c r="B220" s="1" t="s">
        <v>1161</v>
      </c>
      <c r="C220" s="1" t="s">
        <v>1162</v>
      </c>
      <c r="D220" t="s">
        <v>6</v>
      </c>
    </row>
    <row r="221" spans="1:4" x14ac:dyDescent="0.15">
      <c r="A221" t="s">
        <v>1163</v>
      </c>
      <c r="B221" s="1" t="s">
        <v>1164</v>
      </c>
      <c r="C221" s="1" t="s">
        <v>1165</v>
      </c>
      <c r="D221" t="s">
        <v>6</v>
      </c>
    </row>
    <row r="222" spans="1:4" x14ac:dyDescent="0.15">
      <c r="A222" t="s">
        <v>1166</v>
      </c>
      <c r="B222" s="1" t="s">
        <v>1167</v>
      </c>
      <c r="C222" s="1" t="s">
        <v>1168</v>
      </c>
      <c r="D222" t="s">
        <v>6</v>
      </c>
    </row>
    <row r="223" spans="1:4" x14ac:dyDescent="0.15">
      <c r="A223" t="s">
        <v>1169</v>
      </c>
      <c r="B223" s="1" t="s">
        <v>1170</v>
      </c>
      <c r="C223" s="1" t="s">
        <v>1171</v>
      </c>
      <c r="D223" t="s">
        <v>6</v>
      </c>
    </row>
    <row r="224" spans="1:4" x14ac:dyDescent="0.15">
      <c r="A224" t="s">
        <v>1172</v>
      </c>
      <c r="B224" s="1" t="s">
        <v>1173</v>
      </c>
      <c r="C224" s="1" t="s">
        <v>1174</v>
      </c>
      <c r="D224" t="s">
        <v>6</v>
      </c>
    </row>
    <row r="225" spans="1:4" x14ac:dyDescent="0.15">
      <c r="A225" t="s">
        <v>1175</v>
      </c>
      <c r="B225" s="1" t="s">
        <v>1176</v>
      </c>
      <c r="C225" s="1" t="s">
        <v>1177</v>
      </c>
      <c r="D225" t="s">
        <v>6</v>
      </c>
    </row>
    <row r="226" spans="1:4" x14ac:dyDescent="0.15">
      <c r="A226" t="s">
        <v>1178</v>
      </c>
      <c r="B226" s="1" t="s">
        <v>1179</v>
      </c>
      <c r="C226" s="1" t="s">
        <v>1180</v>
      </c>
      <c r="D226" t="s">
        <v>6</v>
      </c>
    </row>
    <row r="227" spans="1:4" x14ac:dyDescent="0.15">
      <c r="A227" t="s">
        <v>1181</v>
      </c>
      <c r="B227" s="1" t="s">
        <v>1182</v>
      </c>
      <c r="C227" s="1" t="s">
        <v>1183</v>
      </c>
      <c r="D227" t="s">
        <v>6</v>
      </c>
    </row>
    <row r="228" spans="1:4" x14ac:dyDescent="0.15">
      <c r="A228" t="s">
        <v>1184</v>
      </c>
      <c r="B228" s="1" t="s">
        <v>1185</v>
      </c>
      <c r="C228" s="1" t="s">
        <v>1186</v>
      </c>
      <c r="D228" t="s">
        <v>6</v>
      </c>
    </row>
    <row r="229" spans="1:4" x14ac:dyDescent="0.15">
      <c r="A229" t="s">
        <v>1187</v>
      </c>
      <c r="B229" s="1" t="s">
        <v>1188</v>
      </c>
      <c r="C229" s="1" t="s">
        <v>1189</v>
      </c>
      <c r="D229" t="s">
        <v>6</v>
      </c>
    </row>
    <row r="230" spans="1:4" x14ac:dyDescent="0.15">
      <c r="A230" t="s">
        <v>1190</v>
      </c>
      <c r="B230" s="1" t="s">
        <v>1191</v>
      </c>
      <c r="C230" s="1" t="s">
        <v>1192</v>
      </c>
      <c r="D230" t="s">
        <v>6</v>
      </c>
    </row>
    <row r="231" spans="1:4" x14ac:dyDescent="0.15">
      <c r="A231" t="s">
        <v>1193</v>
      </c>
      <c r="B231" s="1" t="s">
        <v>1194</v>
      </c>
      <c r="C231" s="1" t="s">
        <v>1195</v>
      </c>
      <c r="D231" t="s">
        <v>6</v>
      </c>
    </row>
    <row r="232" spans="1:4" x14ac:dyDescent="0.15">
      <c r="A232" t="s">
        <v>1196</v>
      </c>
      <c r="B232" s="1" t="s">
        <v>1197</v>
      </c>
      <c r="C232" s="1" t="s">
        <v>1198</v>
      </c>
      <c r="D232" t="s">
        <v>6</v>
      </c>
    </row>
    <row r="233" spans="1:4" x14ac:dyDescent="0.15">
      <c r="A233" t="s">
        <v>1199</v>
      </c>
      <c r="B233" s="1" t="s">
        <v>1200</v>
      </c>
      <c r="C233" s="1" t="s">
        <v>1201</v>
      </c>
      <c r="D233" t="s">
        <v>6</v>
      </c>
    </row>
    <row r="234" spans="1:4" x14ac:dyDescent="0.15">
      <c r="A234" t="s">
        <v>1202</v>
      </c>
      <c r="B234" s="1" t="s">
        <v>1203</v>
      </c>
      <c r="C234" s="1" t="s">
        <v>1204</v>
      </c>
      <c r="D234" t="s">
        <v>6</v>
      </c>
    </row>
    <row r="235" spans="1:4" x14ac:dyDescent="0.15">
      <c r="A235" t="s">
        <v>1205</v>
      </c>
      <c r="B235" s="1" t="s">
        <v>1206</v>
      </c>
      <c r="C235" s="1" t="s">
        <v>1207</v>
      </c>
      <c r="D235" t="s">
        <v>6</v>
      </c>
    </row>
    <row r="236" spans="1:4" x14ac:dyDescent="0.15">
      <c r="A236" t="s">
        <v>1208</v>
      </c>
      <c r="B236" s="1" t="s">
        <v>1209</v>
      </c>
      <c r="C236" s="1" t="s">
        <v>1210</v>
      </c>
      <c r="D236" t="s">
        <v>6</v>
      </c>
    </row>
    <row r="237" spans="1:4" x14ac:dyDescent="0.15">
      <c r="A237" t="s">
        <v>1211</v>
      </c>
      <c r="B237" s="1" t="s">
        <v>1212</v>
      </c>
      <c r="C237" s="1" t="s">
        <v>1213</v>
      </c>
      <c r="D237" t="s">
        <v>6</v>
      </c>
    </row>
    <row r="238" spans="1:4" x14ac:dyDescent="0.15">
      <c r="A238" t="s">
        <v>1214</v>
      </c>
      <c r="B238" s="1" t="s">
        <v>1215</v>
      </c>
      <c r="C238" s="1" t="s">
        <v>1216</v>
      </c>
      <c r="D238" t="s">
        <v>6</v>
      </c>
    </row>
    <row r="239" spans="1:4" x14ac:dyDescent="0.15">
      <c r="A239" t="s">
        <v>1217</v>
      </c>
      <c r="B239" s="1" t="s">
        <v>1218</v>
      </c>
      <c r="C239" s="1" t="s">
        <v>1219</v>
      </c>
      <c r="D239" t="s">
        <v>6</v>
      </c>
    </row>
    <row r="240" spans="1:4" x14ac:dyDescent="0.15">
      <c r="A240" t="s">
        <v>1220</v>
      </c>
      <c r="B240" s="1" t="s">
        <v>1221</v>
      </c>
      <c r="C240" s="1" t="s">
        <v>1222</v>
      </c>
      <c r="D240" t="s">
        <v>6</v>
      </c>
    </row>
    <row r="241" spans="1:4" x14ac:dyDescent="0.15">
      <c r="A241" t="s">
        <v>1223</v>
      </c>
      <c r="B241" s="1" t="s">
        <v>1224</v>
      </c>
      <c r="C241" s="1" t="s">
        <v>1225</v>
      </c>
      <c r="D241" t="s">
        <v>6</v>
      </c>
    </row>
    <row r="242" spans="1:4" x14ac:dyDescent="0.15">
      <c r="A242" t="s">
        <v>1226</v>
      </c>
      <c r="B242" s="1" t="s">
        <v>1227</v>
      </c>
      <c r="C242" s="1" t="s">
        <v>1228</v>
      </c>
      <c r="D242" t="s">
        <v>6</v>
      </c>
    </row>
    <row r="243" spans="1:4" x14ac:dyDescent="0.15">
      <c r="A243" t="s">
        <v>1229</v>
      </c>
      <c r="B243" s="1" t="s">
        <v>1230</v>
      </c>
      <c r="C243" s="1" t="s">
        <v>1231</v>
      </c>
      <c r="D243" t="s">
        <v>6</v>
      </c>
    </row>
    <row r="244" spans="1:4" x14ac:dyDescent="0.15">
      <c r="A244" t="s">
        <v>1232</v>
      </c>
      <c r="B244" s="1" t="s">
        <v>1233</v>
      </c>
      <c r="C244" s="1" t="s">
        <v>1234</v>
      </c>
      <c r="D244" t="s">
        <v>6</v>
      </c>
    </row>
    <row r="245" spans="1:4" x14ac:dyDescent="0.15">
      <c r="A245" t="s">
        <v>1235</v>
      </c>
      <c r="B245" s="1" t="s">
        <v>1236</v>
      </c>
      <c r="C245" s="1" t="s">
        <v>1237</v>
      </c>
      <c r="D245" t="s">
        <v>6</v>
      </c>
    </row>
    <row r="246" spans="1:4" x14ac:dyDescent="0.15">
      <c r="A246" t="s">
        <v>1238</v>
      </c>
      <c r="B246" s="1" t="s">
        <v>1239</v>
      </c>
      <c r="C246" s="1" t="s">
        <v>1240</v>
      </c>
      <c r="D246" t="s">
        <v>6</v>
      </c>
    </row>
    <row r="247" spans="1:4" x14ac:dyDescent="0.15">
      <c r="A247" t="s">
        <v>1241</v>
      </c>
      <c r="B247" s="1" t="s">
        <v>1242</v>
      </c>
      <c r="C247" s="1" t="s">
        <v>1243</v>
      </c>
      <c r="D247" t="s">
        <v>6</v>
      </c>
    </row>
    <row r="248" spans="1:4" x14ac:dyDescent="0.15">
      <c r="A248" t="s">
        <v>1244</v>
      </c>
      <c r="B248" s="1" t="s">
        <v>1245</v>
      </c>
      <c r="C248" s="1" t="s">
        <v>1246</v>
      </c>
      <c r="D248" t="s">
        <v>6</v>
      </c>
    </row>
    <row r="249" spans="1:4" x14ac:dyDescent="0.15">
      <c r="A249" t="s">
        <v>1247</v>
      </c>
      <c r="B249" s="1" t="s">
        <v>1248</v>
      </c>
      <c r="C249" s="1" t="s">
        <v>1249</v>
      </c>
      <c r="D249" t="s">
        <v>6</v>
      </c>
    </row>
    <row r="250" spans="1:4" x14ac:dyDescent="0.15">
      <c r="A250" t="s">
        <v>1250</v>
      </c>
      <c r="B250" s="1" t="s">
        <v>1251</v>
      </c>
      <c r="C250" s="1" t="s">
        <v>1252</v>
      </c>
      <c r="D250" t="s">
        <v>6</v>
      </c>
    </row>
    <row r="251" spans="1:4" x14ac:dyDescent="0.15">
      <c r="A251" t="s">
        <v>1253</v>
      </c>
      <c r="B251" s="1" t="s">
        <v>1254</v>
      </c>
      <c r="C251" s="1" t="s">
        <v>1255</v>
      </c>
      <c r="D251" t="s">
        <v>6</v>
      </c>
    </row>
    <row r="252" spans="1:4" x14ac:dyDescent="0.15">
      <c r="A252" t="s">
        <v>1256</v>
      </c>
      <c r="B252" s="1" t="s">
        <v>1257</v>
      </c>
      <c r="C252" s="1" t="s">
        <v>1258</v>
      </c>
      <c r="D252" t="s">
        <v>6</v>
      </c>
    </row>
    <row r="253" spans="1:4" x14ac:dyDescent="0.15">
      <c r="A253" t="s">
        <v>1259</v>
      </c>
      <c r="B253" s="1" t="s">
        <v>1260</v>
      </c>
      <c r="C253" s="1" t="s">
        <v>1261</v>
      </c>
      <c r="D253" t="s">
        <v>6</v>
      </c>
    </row>
    <row r="254" spans="1:4" x14ac:dyDescent="0.15">
      <c r="A254" t="s">
        <v>1262</v>
      </c>
      <c r="B254" s="1" t="s">
        <v>1263</v>
      </c>
      <c r="C254" s="1" t="s">
        <v>1264</v>
      </c>
      <c r="D254" t="s">
        <v>6</v>
      </c>
    </row>
    <row r="255" spans="1:4" x14ac:dyDescent="0.15">
      <c r="A255" t="s">
        <v>1265</v>
      </c>
      <c r="B255" s="1" t="s">
        <v>1266</v>
      </c>
      <c r="C255" s="1" t="s">
        <v>1267</v>
      </c>
      <c r="D255" t="s">
        <v>6</v>
      </c>
    </row>
    <row r="256" spans="1:4" x14ac:dyDescent="0.15">
      <c r="A256" t="s">
        <v>1268</v>
      </c>
      <c r="B256" s="1" t="s">
        <v>1269</v>
      </c>
      <c r="C256" s="1" t="s">
        <v>1270</v>
      </c>
      <c r="D256" t="s">
        <v>6</v>
      </c>
    </row>
    <row r="257" spans="1:4" x14ac:dyDescent="0.15">
      <c r="A257" t="s">
        <v>1271</v>
      </c>
      <c r="B257" s="1" t="s">
        <v>1272</v>
      </c>
      <c r="C257" s="1" t="s">
        <v>1273</v>
      </c>
      <c r="D257" t="s">
        <v>6</v>
      </c>
    </row>
    <row r="258" spans="1:4" x14ac:dyDescent="0.15">
      <c r="A258" t="s">
        <v>1274</v>
      </c>
      <c r="B258" s="1" t="s">
        <v>1275</v>
      </c>
      <c r="C258" s="1" t="s">
        <v>1276</v>
      </c>
      <c r="D258" t="s">
        <v>6</v>
      </c>
    </row>
    <row r="259" spans="1:4" x14ac:dyDescent="0.15">
      <c r="A259" t="s">
        <v>1277</v>
      </c>
      <c r="B259" s="1" t="s">
        <v>1278</v>
      </c>
      <c r="C259" s="1" t="s">
        <v>1279</v>
      </c>
      <c r="D259" t="s">
        <v>6</v>
      </c>
    </row>
    <row r="260" spans="1:4" x14ac:dyDescent="0.15">
      <c r="A260" t="s">
        <v>1280</v>
      </c>
      <c r="B260" s="1" t="s">
        <v>1281</v>
      </c>
      <c r="C260" s="1" t="s">
        <v>1282</v>
      </c>
      <c r="D260" t="s">
        <v>6</v>
      </c>
    </row>
    <row r="261" spans="1:4" x14ac:dyDescent="0.15">
      <c r="A261" t="s">
        <v>1283</v>
      </c>
      <c r="B261" s="1" t="s">
        <v>1284</v>
      </c>
      <c r="C261" s="1" t="s">
        <v>1285</v>
      </c>
      <c r="D261" t="s">
        <v>6</v>
      </c>
    </row>
    <row r="262" spans="1:4" x14ac:dyDescent="0.15">
      <c r="A262" t="s">
        <v>1286</v>
      </c>
      <c r="B262" s="1" t="s">
        <v>1287</v>
      </c>
      <c r="C262" s="1" t="s">
        <v>1288</v>
      </c>
      <c r="D262" t="s">
        <v>6</v>
      </c>
    </row>
    <row r="263" spans="1:4" x14ac:dyDescent="0.15">
      <c r="A263" t="s">
        <v>1289</v>
      </c>
      <c r="B263" s="1" t="s">
        <v>1290</v>
      </c>
      <c r="C263" s="1" t="s">
        <v>1291</v>
      </c>
      <c r="D263" t="s">
        <v>6</v>
      </c>
    </row>
    <row r="264" spans="1:4" x14ac:dyDescent="0.15">
      <c r="A264" t="s">
        <v>1292</v>
      </c>
      <c r="B264" s="1" t="s">
        <v>1293</v>
      </c>
      <c r="C264" s="1" t="s">
        <v>1294</v>
      </c>
      <c r="D264" t="s">
        <v>6</v>
      </c>
    </row>
    <row r="265" spans="1:4" x14ac:dyDescent="0.15">
      <c r="A265" t="s">
        <v>1295</v>
      </c>
      <c r="B265" s="1" t="s">
        <v>1296</v>
      </c>
      <c r="C265" s="1" t="s">
        <v>1297</v>
      </c>
      <c r="D265" t="s">
        <v>6</v>
      </c>
    </row>
    <row r="266" spans="1:4" x14ac:dyDescent="0.15">
      <c r="A266" t="s">
        <v>1298</v>
      </c>
      <c r="B266" s="1" t="s">
        <v>1299</v>
      </c>
      <c r="C266" s="1" t="s">
        <v>1300</v>
      </c>
      <c r="D266" t="s">
        <v>6</v>
      </c>
    </row>
    <row r="267" spans="1:4" x14ac:dyDescent="0.15">
      <c r="A267" t="s">
        <v>1301</v>
      </c>
      <c r="B267" s="1" t="s">
        <v>1302</v>
      </c>
      <c r="C267" s="1" t="s">
        <v>1303</v>
      </c>
      <c r="D267" t="s">
        <v>6</v>
      </c>
    </row>
    <row r="268" spans="1:4" x14ac:dyDescent="0.15">
      <c r="A268" t="s">
        <v>1304</v>
      </c>
      <c r="B268" s="1" t="s">
        <v>1305</v>
      </c>
      <c r="C268" s="1" t="s">
        <v>1306</v>
      </c>
      <c r="D268" t="s">
        <v>6</v>
      </c>
    </row>
    <row r="269" spans="1:4" x14ac:dyDescent="0.15">
      <c r="A269" t="s">
        <v>1307</v>
      </c>
      <c r="B269" s="1" t="s">
        <v>1308</v>
      </c>
      <c r="C269" s="1" t="s">
        <v>1309</v>
      </c>
      <c r="D269" t="s">
        <v>6</v>
      </c>
    </row>
    <row r="270" spans="1:4" x14ac:dyDescent="0.15">
      <c r="A270" t="s">
        <v>1310</v>
      </c>
      <c r="B270" s="1" t="s">
        <v>1311</v>
      </c>
      <c r="C270" s="1" t="s">
        <v>1312</v>
      </c>
      <c r="D270" t="s">
        <v>6</v>
      </c>
    </row>
    <row r="271" spans="1:4" x14ac:dyDescent="0.15">
      <c r="A271" t="s">
        <v>1313</v>
      </c>
      <c r="B271" s="1" t="s">
        <v>1314</v>
      </c>
      <c r="C271" s="1" t="s">
        <v>1315</v>
      </c>
      <c r="D271" t="s">
        <v>6</v>
      </c>
    </row>
    <row r="272" spans="1:4" x14ac:dyDescent="0.15">
      <c r="A272" t="s">
        <v>1316</v>
      </c>
      <c r="B272" s="1" t="s">
        <v>1317</v>
      </c>
      <c r="C272" s="1" t="s">
        <v>1318</v>
      </c>
      <c r="D272" t="s">
        <v>6</v>
      </c>
    </row>
    <row r="273" spans="1:4" x14ac:dyDescent="0.15">
      <c r="A273" t="s">
        <v>1319</v>
      </c>
      <c r="B273" s="1" t="s">
        <v>1320</v>
      </c>
      <c r="C273" s="1" t="s">
        <v>1321</v>
      </c>
      <c r="D273" t="s">
        <v>6</v>
      </c>
    </row>
    <row r="274" spans="1:4" x14ac:dyDescent="0.15">
      <c r="A274" t="s">
        <v>1322</v>
      </c>
      <c r="B274" s="1" t="s">
        <v>1323</v>
      </c>
      <c r="C274" s="1" t="s">
        <v>1324</v>
      </c>
      <c r="D274" t="s">
        <v>6</v>
      </c>
    </row>
    <row r="275" spans="1:4" x14ac:dyDescent="0.15">
      <c r="A275" t="s">
        <v>1325</v>
      </c>
      <c r="B275" s="1" t="s">
        <v>1326</v>
      </c>
      <c r="C275" s="1" t="s">
        <v>1327</v>
      </c>
      <c r="D275" t="s">
        <v>6</v>
      </c>
    </row>
    <row r="276" spans="1:4" x14ac:dyDescent="0.15">
      <c r="A276" t="s">
        <v>1328</v>
      </c>
      <c r="B276" s="1" t="s">
        <v>1329</v>
      </c>
      <c r="C276" s="1" t="s">
        <v>1330</v>
      </c>
      <c r="D276" t="s">
        <v>6</v>
      </c>
    </row>
    <row r="277" spans="1:4" x14ac:dyDescent="0.15">
      <c r="A277" t="s">
        <v>1331</v>
      </c>
      <c r="B277" s="1" t="s">
        <v>1332</v>
      </c>
      <c r="C277" s="1" t="s">
        <v>1333</v>
      </c>
      <c r="D277" t="s">
        <v>6</v>
      </c>
    </row>
    <row r="278" spans="1:4" x14ac:dyDescent="0.15">
      <c r="A278" t="s">
        <v>1334</v>
      </c>
      <c r="B278" s="1" t="s">
        <v>1335</v>
      </c>
      <c r="C278" s="1" t="s">
        <v>1336</v>
      </c>
      <c r="D278" t="s">
        <v>6</v>
      </c>
    </row>
    <row r="279" spans="1:4" x14ac:dyDescent="0.15">
      <c r="A279" t="s">
        <v>1337</v>
      </c>
      <c r="B279" s="1" t="s">
        <v>1338</v>
      </c>
      <c r="C279" s="1" t="s">
        <v>1339</v>
      </c>
      <c r="D279" t="s">
        <v>6</v>
      </c>
    </row>
    <row r="280" spans="1:4" x14ac:dyDescent="0.15">
      <c r="A280" t="s">
        <v>1340</v>
      </c>
      <c r="B280" s="1" t="s">
        <v>1341</v>
      </c>
      <c r="C280" s="1" t="s">
        <v>1342</v>
      </c>
      <c r="D280" t="s">
        <v>6</v>
      </c>
    </row>
    <row r="281" spans="1:4" x14ac:dyDescent="0.15">
      <c r="A281" t="s">
        <v>1343</v>
      </c>
      <c r="B281" s="1" t="s">
        <v>1344</v>
      </c>
      <c r="C281" s="1" t="s">
        <v>1345</v>
      </c>
      <c r="D281" t="s">
        <v>6</v>
      </c>
    </row>
    <row r="282" spans="1:4" x14ac:dyDescent="0.15">
      <c r="A282" t="s">
        <v>1346</v>
      </c>
      <c r="B282" s="1" t="s">
        <v>1347</v>
      </c>
      <c r="C282" s="1" t="s">
        <v>1348</v>
      </c>
      <c r="D282" t="s">
        <v>6</v>
      </c>
    </row>
    <row r="283" spans="1:4" x14ac:dyDescent="0.15">
      <c r="A283" t="s">
        <v>1349</v>
      </c>
      <c r="B283" s="1" t="s">
        <v>1350</v>
      </c>
      <c r="C283" s="1" t="s">
        <v>1351</v>
      </c>
      <c r="D283" t="s">
        <v>6</v>
      </c>
    </row>
    <row r="284" spans="1:4" x14ac:dyDescent="0.15">
      <c r="A284" t="s">
        <v>1352</v>
      </c>
      <c r="B284" s="1" t="s">
        <v>1353</v>
      </c>
      <c r="C284" s="1" t="s">
        <v>1354</v>
      </c>
      <c r="D284" t="s">
        <v>6</v>
      </c>
    </row>
    <row r="285" spans="1:4" x14ac:dyDescent="0.15">
      <c r="A285" t="s">
        <v>1355</v>
      </c>
      <c r="B285" s="1" t="s">
        <v>1356</v>
      </c>
      <c r="C285" s="1" t="s">
        <v>1357</v>
      </c>
      <c r="D285" t="s">
        <v>6</v>
      </c>
    </row>
    <row r="286" spans="1:4" x14ac:dyDescent="0.15">
      <c r="A286" t="s">
        <v>1358</v>
      </c>
      <c r="B286" s="1" t="s">
        <v>1359</v>
      </c>
      <c r="C286" s="1" t="s">
        <v>1360</v>
      </c>
      <c r="D286" t="s">
        <v>6</v>
      </c>
    </row>
    <row r="287" spans="1:4" x14ac:dyDescent="0.15">
      <c r="A287" t="s">
        <v>1361</v>
      </c>
      <c r="B287" s="1" t="s">
        <v>1362</v>
      </c>
      <c r="C287" s="1" t="s">
        <v>1363</v>
      </c>
      <c r="D287" t="s">
        <v>6</v>
      </c>
    </row>
    <row r="288" spans="1:4" x14ac:dyDescent="0.15">
      <c r="A288" t="s">
        <v>1364</v>
      </c>
      <c r="B288" s="1" t="s">
        <v>1365</v>
      </c>
      <c r="C288" s="1" t="s">
        <v>1366</v>
      </c>
      <c r="D288" t="s">
        <v>6</v>
      </c>
    </row>
    <row r="289" spans="1:4" x14ac:dyDescent="0.15">
      <c r="A289" t="s">
        <v>1367</v>
      </c>
      <c r="B289" s="1" t="s">
        <v>1368</v>
      </c>
      <c r="C289" s="1" t="s">
        <v>1369</v>
      </c>
      <c r="D289" t="s">
        <v>6</v>
      </c>
    </row>
    <row r="290" spans="1:4" x14ac:dyDescent="0.15">
      <c r="A290" t="s">
        <v>1370</v>
      </c>
      <c r="B290" s="1" t="s">
        <v>1371</v>
      </c>
      <c r="C290" s="1" t="s">
        <v>1372</v>
      </c>
      <c r="D290" t="s">
        <v>6</v>
      </c>
    </row>
    <row r="291" spans="1:4" x14ac:dyDescent="0.15">
      <c r="A291" t="s">
        <v>1373</v>
      </c>
      <c r="B291" s="1" t="s">
        <v>1374</v>
      </c>
      <c r="C291" s="1" t="s">
        <v>1375</v>
      </c>
      <c r="D291" t="s">
        <v>6</v>
      </c>
    </row>
    <row r="292" spans="1:4" x14ac:dyDescent="0.15">
      <c r="A292" t="s">
        <v>1376</v>
      </c>
      <c r="B292" s="1" t="s">
        <v>1377</v>
      </c>
      <c r="C292" s="1" t="s">
        <v>1378</v>
      </c>
      <c r="D292" t="s">
        <v>6</v>
      </c>
    </row>
    <row r="293" spans="1:4" x14ac:dyDescent="0.15">
      <c r="A293" t="s">
        <v>1379</v>
      </c>
      <c r="B293" s="1" t="s">
        <v>1380</v>
      </c>
      <c r="C293" s="1" t="s">
        <v>1381</v>
      </c>
      <c r="D293" t="s">
        <v>6</v>
      </c>
    </row>
    <row r="294" spans="1:4" x14ac:dyDescent="0.15">
      <c r="A294" t="s">
        <v>1382</v>
      </c>
      <c r="B294" s="1" t="s">
        <v>1383</v>
      </c>
      <c r="C294" s="1" t="s">
        <v>1384</v>
      </c>
      <c r="D294" t="s">
        <v>6</v>
      </c>
    </row>
    <row r="295" spans="1:4" x14ac:dyDescent="0.15">
      <c r="A295" t="s">
        <v>1385</v>
      </c>
      <c r="B295" s="1" t="s">
        <v>1386</v>
      </c>
      <c r="C295" s="1" t="s">
        <v>1387</v>
      </c>
      <c r="D295" t="s">
        <v>6</v>
      </c>
    </row>
    <row r="296" spans="1:4" x14ac:dyDescent="0.15">
      <c r="A296" t="s">
        <v>1388</v>
      </c>
      <c r="B296" s="1" t="s">
        <v>1389</v>
      </c>
      <c r="C296" s="1" t="s">
        <v>1390</v>
      </c>
      <c r="D296" t="s">
        <v>6</v>
      </c>
    </row>
    <row r="297" spans="1:4" x14ac:dyDescent="0.15">
      <c r="A297" t="s">
        <v>1391</v>
      </c>
      <c r="B297" s="1" t="s">
        <v>1392</v>
      </c>
      <c r="C297" s="1" t="s">
        <v>1393</v>
      </c>
      <c r="D297" t="s">
        <v>6</v>
      </c>
    </row>
    <row r="298" spans="1:4" x14ac:dyDescent="0.15">
      <c r="A298" t="s">
        <v>1394</v>
      </c>
      <c r="B298" s="1" t="s">
        <v>1395</v>
      </c>
      <c r="C298" s="1" t="s">
        <v>1396</v>
      </c>
      <c r="D298" t="s">
        <v>6</v>
      </c>
    </row>
    <row r="299" spans="1:4" x14ac:dyDescent="0.15">
      <c r="A299" t="s">
        <v>1397</v>
      </c>
      <c r="B299" s="1" t="s">
        <v>1398</v>
      </c>
      <c r="C299" s="1" t="s">
        <v>1399</v>
      </c>
      <c r="D299" t="s">
        <v>6</v>
      </c>
    </row>
    <row r="300" spans="1:4" x14ac:dyDescent="0.15">
      <c r="A300" t="s">
        <v>1400</v>
      </c>
      <c r="B300" s="1" t="s">
        <v>1401</v>
      </c>
      <c r="C300" s="1" t="s">
        <v>1402</v>
      </c>
      <c r="D300" t="s">
        <v>6</v>
      </c>
    </row>
    <row r="301" spans="1:4" x14ac:dyDescent="0.15">
      <c r="A301" t="s">
        <v>1403</v>
      </c>
      <c r="B301" s="1" t="s">
        <v>1404</v>
      </c>
      <c r="C301" s="1" t="s">
        <v>1405</v>
      </c>
      <c r="D301" t="s">
        <v>6</v>
      </c>
    </row>
    <row r="302" spans="1:4" x14ac:dyDescent="0.15">
      <c r="A302" t="s">
        <v>1406</v>
      </c>
      <c r="B302" s="1" t="s">
        <v>1407</v>
      </c>
      <c r="C302" s="1" t="s">
        <v>1408</v>
      </c>
      <c r="D302" t="s">
        <v>6</v>
      </c>
    </row>
    <row r="303" spans="1:4" x14ac:dyDescent="0.15">
      <c r="A303" t="s">
        <v>1409</v>
      </c>
      <c r="B303" s="1" t="s">
        <v>1410</v>
      </c>
      <c r="C303" s="1" t="s">
        <v>1411</v>
      </c>
      <c r="D303" t="s">
        <v>6</v>
      </c>
    </row>
    <row r="304" spans="1:4" x14ac:dyDescent="0.15">
      <c r="A304" t="s">
        <v>1412</v>
      </c>
      <c r="B304" s="1" t="s">
        <v>1413</v>
      </c>
      <c r="C304" s="1" t="s">
        <v>1414</v>
      </c>
      <c r="D304" t="s">
        <v>6</v>
      </c>
    </row>
    <row r="305" spans="1:4" x14ac:dyDescent="0.15">
      <c r="A305" t="s">
        <v>1415</v>
      </c>
      <c r="B305" s="1" t="s">
        <v>1416</v>
      </c>
      <c r="C305" s="1" t="s">
        <v>1417</v>
      </c>
      <c r="D305" t="s">
        <v>6</v>
      </c>
    </row>
    <row r="306" spans="1:4" x14ac:dyDescent="0.15">
      <c r="A306" t="s">
        <v>1418</v>
      </c>
      <c r="B306" s="1" t="s">
        <v>1419</v>
      </c>
      <c r="C306" s="1" t="s">
        <v>1420</v>
      </c>
      <c r="D306" t="s">
        <v>6</v>
      </c>
    </row>
    <row r="307" spans="1:4" x14ac:dyDescent="0.15">
      <c r="A307" t="s">
        <v>1421</v>
      </c>
      <c r="B307" s="1" t="s">
        <v>1422</v>
      </c>
      <c r="C307" s="1" t="s">
        <v>1423</v>
      </c>
      <c r="D307" t="s">
        <v>6</v>
      </c>
    </row>
    <row r="308" spans="1:4" x14ac:dyDescent="0.15">
      <c r="A308" t="s">
        <v>1424</v>
      </c>
      <c r="B308" s="1" t="s">
        <v>1425</v>
      </c>
      <c r="C308" s="1" t="s">
        <v>1426</v>
      </c>
      <c r="D308" t="s">
        <v>6</v>
      </c>
    </row>
    <row r="309" spans="1:4" x14ac:dyDescent="0.15">
      <c r="A309" t="s">
        <v>94</v>
      </c>
      <c r="B309" s="1" t="s">
        <v>1427</v>
      </c>
      <c r="C309" s="1" t="s">
        <v>1428</v>
      </c>
      <c r="D309" t="s">
        <v>6</v>
      </c>
    </row>
    <row r="310" spans="1:4" x14ac:dyDescent="0.15">
      <c r="A310" t="s">
        <v>1429</v>
      </c>
      <c r="B310" s="1" t="s">
        <v>1430</v>
      </c>
      <c r="C310" s="1" t="s">
        <v>1431</v>
      </c>
      <c r="D310" t="s">
        <v>6</v>
      </c>
    </row>
    <row r="311" spans="1:4" x14ac:dyDescent="0.15">
      <c r="A311" t="s">
        <v>1432</v>
      </c>
      <c r="B311" s="1" t="s">
        <v>1433</v>
      </c>
      <c r="C311" s="1" t="s">
        <v>1434</v>
      </c>
      <c r="D311" t="s">
        <v>6</v>
      </c>
    </row>
    <row r="312" spans="1:4" x14ac:dyDescent="0.15">
      <c r="A312" t="s">
        <v>1435</v>
      </c>
      <c r="B312" s="1" t="s">
        <v>1436</v>
      </c>
      <c r="C312" s="1" t="s">
        <v>1437</v>
      </c>
      <c r="D312" t="s">
        <v>6</v>
      </c>
    </row>
    <row r="313" spans="1:4" x14ac:dyDescent="0.15">
      <c r="A313" t="s">
        <v>1438</v>
      </c>
      <c r="B313" s="1" t="s">
        <v>1439</v>
      </c>
      <c r="C313" s="1" t="s">
        <v>1440</v>
      </c>
      <c r="D313" t="s">
        <v>6</v>
      </c>
    </row>
    <row r="314" spans="1:4" x14ac:dyDescent="0.15">
      <c r="A314" t="s">
        <v>1441</v>
      </c>
      <c r="B314" s="1" t="s">
        <v>1442</v>
      </c>
      <c r="C314" s="1" t="s">
        <v>1443</v>
      </c>
      <c r="D314" t="s">
        <v>6</v>
      </c>
    </row>
    <row r="315" spans="1:4" x14ac:dyDescent="0.15">
      <c r="A315" t="s">
        <v>1444</v>
      </c>
      <c r="B315" s="1" t="s">
        <v>1445</v>
      </c>
      <c r="C315" s="1" t="s">
        <v>1446</v>
      </c>
      <c r="D315" t="s">
        <v>6</v>
      </c>
    </row>
    <row r="316" spans="1:4" x14ac:dyDescent="0.15">
      <c r="A316" t="s">
        <v>1447</v>
      </c>
      <c r="B316" s="1" t="s">
        <v>1448</v>
      </c>
      <c r="C316" s="1" t="s">
        <v>1449</v>
      </c>
      <c r="D316" t="s">
        <v>6</v>
      </c>
    </row>
    <row r="317" spans="1:4" x14ac:dyDescent="0.15">
      <c r="A317" t="s">
        <v>1450</v>
      </c>
      <c r="B317" s="1" t="s">
        <v>1451</v>
      </c>
      <c r="C317" s="1" t="s">
        <v>1452</v>
      </c>
      <c r="D317" t="s">
        <v>6</v>
      </c>
    </row>
    <row r="318" spans="1:4" x14ac:dyDescent="0.15">
      <c r="A318" t="s">
        <v>1453</v>
      </c>
      <c r="B318" s="1" t="s">
        <v>1454</v>
      </c>
      <c r="C318" s="1" t="s">
        <v>1455</v>
      </c>
      <c r="D318" t="s">
        <v>6</v>
      </c>
    </row>
    <row r="319" spans="1:4" x14ac:dyDescent="0.15">
      <c r="A319" t="s">
        <v>1456</v>
      </c>
      <c r="B319" s="1" t="s">
        <v>1457</v>
      </c>
      <c r="C319" s="1" t="s">
        <v>1458</v>
      </c>
      <c r="D319" t="s">
        <v>6</v>
      </c>
    </row>
    <row r="320" spans="1:4" x14ac:dyDescent="0.15">
      <c r="A320" t="s">
        <v>1459</v>
      </c>
      <c r="B320" s="1" t="s">
        <v>1460</v>
      </c>
      <c r="C320" s="1" t="s">
        <v>1461</v>
      </c>
      <c r="D320" t="s">
        <v>6</v>
      </c>
    </row>
    <row r="321" spans="1:4" x14ac:dyDescent="0.15">
      <c r="A321" t="s">
        <v>1462</v>
      </c>
      <c r="B321" s="1" t="s">
        <v>1463</v>
      </c>
      <c r="C321" s="1" t="s">
        <v>1464</v>
      </c>
      <c r="D321" t="s">
        <v>6</v>
      </c>
    </row>
    <row r="322" spans="1:4" x14ac:dyDescent="0.15">
      <c r="A322" t="s">
        <v>1465</v>
      </c>
      <c r="B322" s="1" t="s">
        <v>1466</v>
      </c>
      <c r="C322" s="1" t="s">
        <v>1467</v>
      </c>
      <c r="D322" t="s">
        <v>6</v>
      </c>
    </row>
    <row r="323" spans="1:4" x14ac:dyDescent="0.15">
      <c r="A323" t="s">
        <v>1468</v>
      </c>
      <c r="B323" s="1" t="s">
        <v>1469</v>
      </c>
      <c r="C323" s="1" t="s">
        <v>1470</v>
      </c>
      <c r="D323" t="s">
        <v>6</v>
      </c>
    </row>
    <row r="324" spans="1:4" x14ac:dyDescent="0.15">
      <c r="A324" t="s">
        <v>1471</v>
      </c>
      <c r="B324" s="1" t="s">
        <v>1472</v>
      </c>
      <c r="C324" s="1" t="s">
        <v>1473</v>
      </c>
      <c r="D324" t="s">
        <v>6</v>
      </c>
    </row>
    <row r="325" spans="1:4" x14ac:dyDescent="0.15">
      <c r="A325" t="s">
        <v>1474</v>
      </c>
      <c r="B325" s="1" t="s">
        <v>1475</v>
      </c>
      <c r="C325" s="1" t="s">
        <v>1476</v>
      </c>
      <c r="D325" t="s">
        <v>6</v>
      </c>
    </row>
    <row r="326" spans="1:4" x14ac:dyDescent="0.15">
      <c r="A326" t="s">
        <v>1477</v>
      </c>
      <c r="B326" s="1" t="s">
        <v>1478</v>
      </c>
      <c r="C326" s="1" t="s">
        <v>1479</v>
      </c>
      <c r="D326" t="s">
        <v>6</v>
      </c>
    </row>
    <row r="327" spans="1:4" x14ac:dyDescent="0.15">
      <c r="A327" t="s">
        <v>1480</v>
      </c>
      <c r="B327" s="1" t="s">
        <v>1481</v>
      </c>
      <c r="C327" s="1" t="s">
        <v>1482</v>
      </c>
      <c r="D327" t="s">
        <v>6</v>
      </c>
    </row>
    <row r="328" spans="1:4" x14ac:dyDescent="0.15">
      <c r="A328" t="s">
        <v>1483</v>
      </c>
      <c r="B328" s="1" t="s">
        <v>1484</v>
      </c>
      <c r="C328" s="1" t="s">
        <v>1485</v>
      </c>
      <c r="D328" t="s">
        <v>6</v>
      </c>
    </row>
    <row r="329" spans="1:4" x14ac:dyDescent="0.15">
      <c r="A329" t="s">
        <v>1486</v>
      </c>
      <c r="B329" s="1" t="s">
        <v>1487</v>
      </c>
      <c r="C329" s="1" t="s">
        <v>1488</v>
      </c>
      <c r="D329" t="s">
        <v>6</v>
      </c>
    </row>
    <row r="330" spans="1:4" x14ac:dyDescent="0.15">
      <c r="A330" t="s">
        <v>1489</v>
      </c>
      <c r="B330" s="1" t="s">
        <v>1490</v>
      </c>
      <c r="C330" s="1" t="s">
        <v>1491</v>
      </c>
      <c r="D330" t="s">
        <v>6</v>
      </c>
    </row>
    <row r="331" spans="1:4" x14ac:dyDescent="0.15">
      <c r="A331" t="s">
        <v>1492</v>
      </c>
      <c r="B331" s="1" t="s">
        <v>1493</v>
      </c>
      <c r="C331" s="1" t="s">
        <v>1494</v>
      </c>
      <c r="D331" t="s">
        <v>6</v>
      </c>
    </row>
    <row r="332" spans="1:4" x14ac:dyDescent="0.15">
      <c r="A332" t="s">
        <v>1495</v>
      </c>
      <c r="B332" s="1" t="s">
        <v>1496</v>
      </c>
      <c r="C332" s="1" t="s">
        <v>1497</v>
      </c>
      <c r="D332" t="s">
        <v>6</v>
      </c>
    </row>
    <row r="333" spans="1:4" x14ac:dyDescent="0.15">
      <c r="A333" t="s">
        <v>1498</v>
      </c>
      <c r="B333" s="1" t="s">
        <v>1499</v>
      </c>
      <c r="C333" s="1" t="s">
        <v>1500</v>
      </c>
      <c r="D333" t="s">
        <v>6</v>
      </c>
    </row>
    <row r="334" spans="1:4" x14ac:dyDescent="0.15">
      <c r="A334" t="s">
        <v>1501</v>
      </c>
      <c r="B334" s="1" t="s">
        <v>1502</v>
      </c>
      <c r="C334" s="1" t="s">
        <v>1503</v>
      </c>
      <c r="D334" t="s">
        <v>6</v>
      </c>
    </row>
    <row r="335" spans="1:4" x14ac:dyDescent="0.15">
      <c r="A335" t="s">
        <v>1504</v>
      </c>
      <c r="B335" s="1" t="s">
        <v>1505</v>
      </c>
      <c r="C335" s="1" t="s">
        <v>1506</v>
      </c>
      <c r="D335" t="s">
        <v>6</v>
      </c>
    </row>
    <row r="336" spans="1:4" x14ac:dyDescent="0.15">
      <c r="A336" t="s">
        <v>1507</v>
      </c>
      <c r="B336" s="1" t="s">
        <v>1508</v>
      </c>
      <c r="C336" s="1" t="s">
        <v>1509</v>
      </c>
      <c r="D336" t="s">
        <v>6</v>
      </c>
    </row>
    <row r="337" spans="1:4" x14ac:dyDescent="0.15">
      <c r="A337" t="s">
        <v>1510</v>
      </c>
      <c r="B337" s="1" t="s">
        <v>1511</v>
      </c>
      <c r="C337" s="1" t="s">
        <v>1512</v>
      </c>
      <c r="D337" t="s">
        <v>6</v>
      </c>
    </row>
    <row r="338" spans="1:4" x14ac:dyDescent="0.15">
      <c r="A338" t="s">
        <v>1513</v>
      </c>
      <c r="B338" s="1" t="s">
        <v>1514</v>
      </c>
      <c r="C338" s="1" t="s">
        <v>1515</v>
      </c>
      <c r="D338" t="s">
        <v>6</v>
      </c>
    </row>
    <row r="339" spans="1:4" x14ac:dyDescent="0.15">
      <c r="A339" t="s">
        <v>1516</v>
      </c>
      <c r="B339" s="1" t="s">
        <v>1517</v>
      </c>
      <c r="C339" s="1" t="s">
        <v>1518</v>
      </c>
      <c r="D339" t="s">
        <v>6</v>
      </c>
    </row>
    <row r="340" spans="1:4" x14ac:dyDescent="0.15">
      <c r="A340" t="s">
        <v>1519</v>
      </c>
      <c r="B340" s="1" t="s">
        <v>1520</v>
      </c>
      <c r="C340" s="1" t="s">
        <v>1521</v>
      </c>
      <c r="D340" t="s">
        <v>6</v>
      </c>
    </row>
    <row r="341" spans="1:4" x14ac:dyDescent="0.15">
      <c r="A341" t="s">
        <v>1522</v>
      </c>
      <c r="B341" s="1" t="s">
        <v>1523</v>
      </c>
      <c r="C341" s="1" t="s">
        <v>1524</v>
      </c>
      <c r="D341" t="s">
        <v>6</v>
      </c>
    </row>
    <row r="342" spans="1:4" x14ac:dyDescent="0.15">
      <c r="A342" t="s">
        <v>1525</v>
      </c>
      <c r="B342" s="1" t="s">
        <v>1526</v>
      </c>
      <c r="C342" s="1" t="s">
        <v>1527</v>
      </c>
      <c r="D342" t="s">
        <v>6</v>
      </c>
    </row>
    <row r="343" spans="1:4" x14ac:dyDescent="0.15">
      <c r="A343" t="s">
        <v>1528</v>
      </c>
      <c r="B343" s="1" t="s">
        <v>1529</v>
      </c>
      <c r="C343" s="1" t="s">
        <v>1530</v>
      </c>
      <c r="D343" t="s">
        <v>6</v>
      </c>
    </row>
    <row r="344" spans="1:4" x14ac:dyDescent="0.15">
      <c r="A344" t="s">
        <v>1531</v>
      </c>
      <c r="B344" s="1" t="s">
        <v>1532</v>
      </c>
      <c r="C344" s="1" t="s">
        <v>1533</v>
      </c>
      <c r="D344" t="s">
        <v>6</v>
      </c>
    </row>
    <row r="345" spans="1:4" x14ac:dyDescent="0.15">
      <c r="A345" t="s">
        <v>1534</v>
      </c>
      <c r="B345" s="1" t="s">
        <v>1535</v>
      </c>
      <c r="C345" s="1" t="s">
        <v>1536</v>
      </c>
      <c r="D345" t="s">
        <v>6</v>
      </c>
    </row>
    <row r="346" spans="1:4" x14ac:dyDescent="0.15">
      <c r="A346" t="s">
        <v>1537</v>
      </c>
      <c r="B346" s="1" t="s">
        <v>1538</v>
      </c>
      <c r="C346" s="1" t="s">
        <v>1539</v>
      </c>
      <c r="D346" t="s">
        <v>6</v>
      </c>
    </row>
    <row r="347" spans="1:4" x14ac:dyDescent="0.15">
      <c r="A347" t="s">
        <v>1540</v>
      </c>
      <c r="B347" s="1" t="s">
        <v>1541</v>
      </c>
      <c r="C347" s="1" t="s">
        <v>1542</v>
      </c>
      <c r="D347" t="s">
        <v>6</v>
      </c>
    </row>
    <row r="348" spans="1:4" x14ac:dyDescent="0.15">
      <c r="A348" t="s">
        <v>1543</v>
      </c>
      <c r="B348" s="1" t="s">
        <v>1544</v>
      </c>
      <c r="C348" s="1" t="s">
        <v>1545</v>
      </c>
      <c r="D348" t="s">
        <v>6</v>
      </c>
    </row>
    <row r="349" spans="1:4" x14ac:dyDescent="0.15">
      <c r="A349" t="s">
        <v>1546</v>
      </c>
      <c r="B349" s="1" t="s">
        <v>1547</v>
      </c>
      <c r="C349" s="1" t="s">
        <v>1548</v>
      </c>
      <c r="D349" t="s">
        <v>6</v>
      </c>
    </row>
    <row r="350" spans="1:4" x14ac:dyDescent="0.15">
      <c r="A350" t="s">
        <v>1549</v>
      </c>
      <c r="B350" s="1" t="s">
        <v>1550</v>
      </c>
      <c r="C350" s="1" t="s">
        <v>1551</v>
      </c>
      <c r="D350" t="s">
        <v>6</v>
      </c>
    </row>
    <row r="351" spans="1:4" x14ac:dyDescent="0.15">
      <c r="A351" t="s">
        <v>1552</v>
      </c>
      <c r="B351" s="1" t="s">
        <v>1553</v>
      </c>
      <c r="C351" s="1" t="s">
        <v>1554</v>
      </c>
      <c r="D351" t="s">
        <v>6</v>
      </c>
    </row>
    <row r="352" spans="1:4" x14ac:dyDescent="0.15">
      <c r="A352" t="s">
        <v>1555</v>
      </c>
      <c r="B352" s="1" t="s">
        <v>1556</v>
      </c>
      <c r="C352" s="1" t="s">
        <v>1557</v>
      </c>
      <c r="D352" t="s">
        <v>6</v>
      </c>
    </row>
    <row r="353" spans="1:4" x14ac:dyDescent="0.15">
      <c r="A353" t="s">
        <v>70</v>
      </c>
      <c r="B353" s="1" t="s">
        <v>1558</v>
      </c>
      <c r="C353" s="1" t="s">
        <v>1559</v>
      </c>
      <c r="D353" t="s">
        <v>6</v>
      </c>
    </row>
    <row r="354" spans="1:4" x14ac:dyDescent="0.15">
      <c r="A354" t="s">
        <v>1560</v>
      </c>
      <c r="B354" s="1" t="s">
        <v>1561</v>
      </c>
      <c r="C354" s="1" t="s">
        <v>1562</v>
      </c>
      <c r="D354" t="s">
        <v>6</v>
      </c>
    </row>
    <row r="355" spans="1:4" x14ac:dyDescent="0.15">
      <c r="A355" t="s">
        <v>1563</v>
      </c>
      <c r="B355" s="1" t="s">
        <v>1564</v>
      </c>
      <c r="C355" s="1" t="s">
        <v>1565</v>
      </c>
      <c r="D355" t="s">
        <v>6</v>
      </c>
    </row>
    <row r="356" spans="1:4" x14ac:dyDescent="0.15">
      <c r="A356" t="s">
        <v>1566</v>
      </c>
      <c r="B356" s="1" t="s">
        <v>1567</v>
      </c>
      <c r="C356" s="1" t="s">
        <v>1568</v>
      </c>
      <c r="D356" t="s">
        <v>6</v>
      </c>
    </row>
    <row r="357" spans="1:4" x14ac:dyDescent="0.15">
      <c r="A357" t="s">
        <v>1569</v>
      </c>
      <c r="B357" s="1" t="s">
        <v>1570</v>
      </c>
      <c r="C357" s="1" t="s">
        <v>1571</v>
      </c>
      <c r="D357" t="s">
        <v>6</v>
      </c>
    </row>
    <row r="358" spans="1:4" x14ac:dyDescent="0.15">
      <c r="A358" t="s">
        <v>1572</v>
      </c>
      <c r="B358" s="1" t="s">
        <v>1573</v>
      </c>
      <c r="C358" s="1" t="s">
        <v>1574</v>
      </c>
      <c r="D358" t="s">
        <v>6</v>
      </c>
    </row>
    <row r="359" spans="1:4" x14ac:dyDescent="0.15">
      <c r="A359" t="s">
        <v>1575</v>
      </c>
      <c r="B359" s="1" t="s">
        <v>1576</v>
      </c>
      <c r="C359" s="1" t="s">
        <v>1577</v>
      </c>
      <c r="D359" t="s">
        <v>6</v>
      </c>
    </row>
    <row r="360" spans="1:4" x14ac:dyDescent="0.15">
      <c r="A360" t="s">
        <v>1578</v>
      </c>
      <c r="B360" s="1" t="s">
        <v>1579</v>
      </c>
      <c r="C360" s="1" t="s">
        <v>1580</v>
      </c>
      <c r="D360" t="s">
        <v>6</v>
      </c>
    </row>
    <row r="361" spans="1:4" x14ac:dyDescent="0.15">
      <c r="A361" t="s">
        <v>1581</v>
      </c>
      <c r="B361" s="1" t="s">
        <v>1582</v>
      </c>
      <c r="C361" s="1" t="s">
        <v>1583</v>
      </c>
      <c r="D361" t="s">
        <v>6</v>
      </c>
    </row>
    <row r="362" spans="1:4" x14ac:dyDescent="0.15">
      <c r="A362" t="s">
        <v>1584</v>
      </c>
      <c r="B362" s="1" t="s">
        <v>1585</v>
      </c>
      <c r="C362" s="1" t="s">
        <v>1586</v>
      </c>
      <c r="D362" t="s">
        <v>6</v>
      </c>
    </row>
    <row r="363" spans="1:4" x14ac:dyDescent="0.15">
      <c r="A363" t="s">
        <v>1587</v>
      </c>
      <c r="B363" s="1" t="s">
        <v>1588</v>
      </c>
      <c r="C363" s="1" t="s">
        <v>1589</v>
      </c>
      <c r="D363" t="s">
        <v>6</v>
      </c>
    </row>
    <row r="364" spans="1:4" x14ac:dyDescent="0.15">
      <c r="A364" t="s">
        <v>1590</v>
      </c>
      <c r="B364" s="1" t="s">
        <v>1591</v>
      </c>
      <c r="C364" s="1" t="s">
        <v>1592</v>
      </c>
      <c r="D364" t="s">
        <v>6</v>
      </c>
    </row>
    <row r="365" spans="1:4" x14ac:dyDescent="0.15">
      <c r="A365" t="s">
        <v>1593</v>
      </c>
      <c r="B365" s="1" t="s">
        <v>1594</v>
      </c>
      <c r="C365" s="1" t="s">
        <v>1595</v>
      </c>
      <c r="D365" t="s">
        <v>6</v>
      </c>
    </row>
    <row r="366" spans="1:4" x14ac:dyDescent="0.15">
      <c r="A366" t="s">
        <v>1596</v>
      </c>
      <c r="B366" s="1" t="s">
        <v>1597</v>
      </c>
      <c r="C366" s="1" t="s">
        <v>1598</v>
      </c>
      <c r="D366" t="s">
        <v>6</v>
      </c>
    </row>
    <row r="367" spans="1:4" x14ac:dyDescent="0.15">
      <c r="A367" t="s">
        <v>1599</v>
      </c>
      <c r="B367" s="1" t="s">
        <v>1600</v>
      </c>
      <c r="C367" s="1" t="s">
        <v>1601</v>
      </c>
      <c r="D367" t="s">
        <v>6</v>
      </c>
    </row>
    <row r="368" spans="1:4" x14ac:dyDescent="0.15">
      <c r="A368" t="s">
        <v>1602</v>
      </c>
      <c r="B368" s="1" t="s">
        <v>1603</v>
      </c>
      <c r="C368" s="1" t="s">
        <v>1604</v>
      </c>
      <c r="D368" t="s">
        <v>6</v>
      </c>
    </row>
    <row r="369" spans="1:4" x14ac:dyDescent="0.15">
      <c r="A369" t="s">
        <v>1605</v>
      </c>
      <c r="B369" s="1" t="s">
        <v>1606</v>
      </c>
      <c r="C369" s="1" t="s">
        <v>1607</v>
      </c>
      <c r="D369" t="s">
        <v>6</v>
      </c>
    </row>
    <row r="370" spans="1:4" x14ac:dyDescent="0.15">
      <c r="A370" t="s">
        <v>1608</v>
      </c>
      <c r="B370" s="1" t="s">
        <v>1609</v>
      </c>
      <c r="C370" s="1" t="s">
        <v>1610</v>
      </c>
      <c r="D370" t="s">
        <v>6</v>
      </c>
    </row>
    <row r="371" spans="1:4" x14ac:dyDescent="0.15">
      <c r="A371" t="s">
        <v>1611</v>
      </c>
      <c r="B371" s="1" t="s">
        <v>1612</v>
      </c>
      <c r="C371" s="1" t="s">
        <v>1613</v>
      </c>
      <c r="D371" t="s">
        <v>6</v>
      </c>
    </row>
    <row r="372" spans="1:4" x14ac:dyDescent="0.15">
      <c r="A372" t="s">
        <v>1614</v>
      </c>
      <c r="B372" s="1" t="s">
        <v>1615</v>
      </c>
      <c r="C372" s="1" t="s">
        <v>1616</v>
      </c>
      <c r="D372" t="s">
        <v>6</v>
      </c>
    </row>
    <row r="373" spans="1:4" x14ac:dyDescent="0.15">
      <c r="A373" t="s">
        <v>1617</v>
      </c>
      <c r="B373" s="1" t="s">
        <v>1618</v>
      </c>
      <c r="C373" s="1" t="s">
        <v>1619</v>
      </c>
      <c r="D373" t="s">
        <v>6</v>
      </c>
    </row>
    <row r="374" spans="1:4" x14ac:dyDescent="0.15">
      <c r="A374" t="s">
        <v>1620</v>
      </c>
      <c r="B374" s="1" t="s">
        <v>1621</v>
      </c>
      <c r="C374" s="1" t="s">
        <v>1622</v>
      </c>
      <c r="D374" t="s">
        <v>6</v>
      </c>
    </row>
    <row r="375" spans="1:4" x14ac:dyDescent="0.15">
      <c r="A375" t="s">
        <v>1623</v>
      </c>
      <c r="B375" s="1" t="s">
        <v>1624</v>
      </c>
      <c r="C375" s="1" t="s">
        <v>1625</v>
      </c>
      <c r="D375" t="s">
        <v>6</v>
      </c>
    </row>
    <row r="376" spans="1:4" x14ac:dyDescent="0.15">
      <c r="A376" t="s">
        <v>1626</v>
      </c>
      <c r="B376" s="1" t="s">
        <v>1627</v>
      </c>
      <c r="C376" s="1" t="s">
        <v>1628</v>
      </c>
      <c r="D376" t="s">
        <v>6</v>
      </c>
    </row>
    <row r="377" spans="1:4" x14ac:dyDescent="0.15">
      <c r="A377" t="s">
        <v>1629</v>
      </c>
      <c r="B377" s="1" t="s">
        <v>1630</v>
      </c>
      <c r="C377" s="1" t="s">
        <v>1631</v>
      </c>
      <c r="D377" t="s">
        <v>6</v>
      </c>
    </row>
    <row r="378" spans="1:4" x14ac:dyDescent="0.15">
      <c r="A378" t="s">
        <v>413</v>
      </c>
      <c r="B378" s="1" t="s">
        <v>1632</v>
      </c>
      <c r="C378" s="1" t="s">
        <v>1633</v>
      </c>
      <c r="D378" t="s">
        <v>6</v>
      </c>
    </row>
    <row r="379" spans="1:4" x14ac:dyDescent="0.15">
      <c r="A379" t="s">
        <v>1634</v>
      </c>
      <c r="B379" s="1" t="s">
        <v>1635</v>
      </c>
      <c r="C379" s="1" t="s">
        <v>1636</v>
      </c>
      <c r="D379" t="s">
        <v>6</v>
      </c>
    </row>
    <row r="380" spans="1:4" x14ac:dyDescent="0.15">
      <c r="A380" t="s">
        <v>1637</v>
      </c>
      <c r="B380" s="1" t="s">
        <v>1638</v>
      </c>
      <c r="C380" s="1" t="s">
        <v>1639</v>
      </c>
      <c r="D380" t="s">
        <v>6</v>
      </c>
    </row>
    <row r="381" spans="1:4" x14ac:dyDescent="0.15">
      <c r="A381" t="s">
        <v>1640</v>
      </c>
      <c r="B381" s="1" t="s">
        <v>1641</v>
      </c>
      <c r="C381" s="1" t="s">
        <v>1642</v>
      </c>
      <c r="D381" t="s">
        <v>6</v>
      </c>
    </row>
    <row r="382" spans="1:4" x14ac:dyDescent="0.15">
      <c r="A382" t="s">
        <v>1643</v>
      </c>
      <c r="B382" s="1" t="s">
        <v>1644</v>
      </c>
      <c r="C382" s="1" t="s">
        <v>1645</v>
      </c>
      <c r="D382" t="s">
        <v>6</v>
      </c>
    </row>
    <row r="383" spans="1:4" x14ac:dyDescent="0.15">
      <c r="A383" t="s">
        <v>1646</v>
      </c>
      <c r="B383" s="1" t="s">
        <v>1647</v>
      </c>
      <c r="C383" s="1" t="s">
        <v>1648</v>
      </c>
      <c r="D383" t="s">
        <v>6</v>
      </c>
    </row>
    <row r="384" spans="1:4" x14ac:dyDescent="0.15">
      <c r="A384" t="s">
        <v>1649</v>
      </c>
      <c r="B384" s="1" t="s">
        <v>1650</v>
      </c>
      <c r="C384" s="1" t="s">
        <v>1651</v>
      </c>
      <c r="D384" t="s">
        <v>6</v>
      </c>
    </row>
    <row r="385" spans="1:4" x14ac:dyDescent="0.15">
      <c r="A385" t="s">
        <v>1652</v>
      </c>
      <c r="B385" s="1" t="s">
        <v>1653</v>
      </c>
      <c r="C385" s="1" t="s">
        <v>1654</v>
      </c>
      <c r="D385" t="s">
        <v>6</v>
      </c>
    </row>
    <row r="386" spans="1:4" x14ac:dyDescent="0.15">
      <c r="A386" t="s">
        <v>1655</v>
      </c>
      <c r="B386" s="1" t="s">
        <v>1656</v>
      </c>
      <c r="C386" s="1" t="s">
        <v>1657</v>
      </c>
      <c r="D386" t="s">
        <v>6</v>
      </c>
    </row>
    <row r="387" spans="1:4" x14ac:dyDescent="0.15">
      <c r="A387" t="s">
        <v>1658</v>
      </c>
      <c r="B387" s="1" t="s">
        <v>1659</v>
      </c>
      <c r="C387" s="1" t="s">
        <v>1660</v>
      </c>
      <c r="D387" t="s">
        <v>6</v>
      </c>
    </row>
    <row r="388" spans="1:4" x14ac:dyDescent="0.15">
      <c r="A388" t="s">
        <v>1661</v>
      </c>
      <c r="B388" s="1" t="s">
        <v>1662</v>
      </c>
      <c r="C388" s="1" t="s">
        <v>1663</v>
      </c>
      <c r="D388" t="s">
        <v>6</v>
      </c>
    </row>
    <row r="389" spans="1:4" x14ac:dyDescent="0.15">
      <c r="A389" t="s">
        <v>1664</v>
      </c>
      <c r="B389" s="1" t="s">
        <v>1665</v>
      </c>
      <c r="C389" s="1" t="s">
        <v>1666</v>
      </c>
      <c r="D389" t="s">
        <v>6</v>
      </c>
    </row>
    <row r="390" spans="1:4" x14ac:dyDescent="0.15">
      <c r="A390" t="s">
        <v>1667</v>
      </c>
      <c r="B390" s="1" t="s">
        <v>1668</v>
      </c>
      <c r="C390" s="1" t="s">
        <v>1669</v>
      </c>
      <c r="D390" t="s">
        <v>6</v>
      </c>
    </row>
    <row r="391" spans="1:4" x14ac:dyDescent="0.15">
      <c r="A391" t="s">
        <v>1670</v>
      </c>
      <c r="B391" s="1" t="s">
        <v>1671</v>
      </c>
      <c r="C391" s="1" t="s">
        <v>1672</v>
      </c>
      <c r="D391" t="s">
        <v>6</v>
      </c>
    </row>
    <row r="392" spans="1:4" x14ac:dyDescent="0.15">
      <c r="A392" t="s">
        <v>1673</v>
      </c>
      <c r="B392" s="1" t="s">
        <v>1674</v>
      </c>
      <c r="C392" s="1" t="s">
        <v>1675</v>
      </c>
      <c r="D392" t="s">
        <v>6</v>
      </c>
    </row>
    <row r="393" spans="1:4" x14ac:dyDescent="0.15">
      <c r="A393" t="s">
        <v>1676</v>
      </c>
      <c r="B393" s="1" t="s">
        <v>1677</v>
      </c>
      <c r="C393" s="1" t="s">
        <v>1678</v>
      </c>
      <c r="D393" t="s">
        <v>6</v>
      </c>
    </row>
    <row r="394" spans="1:4" x14ac:dyDescent="0.15">
      <c r="A394" t="s">
        <v>1679</v>
      </c>
      <c r="B394" s="1" t="s">
        <v>1680</v>
      </c>
      <c r="C394" s="1" t="s">
        <v>1681</v>
      </c>
      <c r="D394" t="s">
        <v>6</v>
      </c>
    </row>
    <row r="395" spans="1:4" x14ac:dyDescent="0.15">
      <c r="A395" t="s">
        <v>1682</v>
      </c>
      <c r="B395" s="1" t="s">
        <v>1683</v>
      </c>
      <c r="C395" s="1" t="s">
        <v>1684</v>
      </c>
      <c r="D395" t="s">
        <v>6</v>
      </c>
    </row>
    <row r="396" spans="1:4" x14ac:dyDescent="0.15">
      <c r="A396" t="s">
        <v>1685</v>
      </c>
      <c r="B396" s="1" t="s">
        <v>1686</v>
      </c>
      <c r="C396" s="1" t="s">
        <v>1687</v>
      </c>
      <c r="D396" t="s">
        <v>6</v>
      </c>
    </row>
    <row r="397" spans="1:4" x14ac:dyDescent="0.15">
      <c r="A397" t="s">
        <v>1688</v>
      </c>
      <c r="B397" s="1" t="s">
        <v>1689</v>
      </c>
      <c r="C397" s="1" t="s">
        <v>1690</v>
      </c>
      <c r="D397" t="s">
        <v>6</v>
      </c>
    </row>
    <row r="398" spans="1:4" x14ac:dyDescent="0.15">
      <c r="A398" t="s">
        <v>1691</v>
      </c>
      <c r="B398" s="1" t="s">
        <v>1692</v>
      </c>
      <c r="C398" s="1" t="s">
        <v>1693</v>
      </c>
      <c r="D398" t="s">
        <v>6</v>
      </c>
    </row>
    <row r="399" spans="1:4" x14ac:dyDescent="0.15">
      <c r="A399" t="s">
        <v>1694</v>
      </c>
      <c r="B399" s="1" t="s">
        <v>1695</v>
      </c>
      <c r="C399" s="1" t="s">
        <v>1696</v>
      </c>
      <c r="D399" t="s">
        <v>6</v>
      </c>
    </row>
    <row r="400" spans="1:4" x14ac:dyDescent="0.15">
      <c r="A400" t="s">
        <v>1697</v>
      </c>
      <c r="B400" s="1" t="s">
        <v>1698</v>
      </c>
      <c r="C400" s="1" t="s">
        <v>1699</v>
      </c>
      <c r="D400" t="s">
        <v>6</v>
      </c>
    </row>
    <row r="401" spans="1:4" x14ac:dyDescent="0.15">
      <c r="A401" t="s">
        <v>1700</v>
      </c>
      <c r="B401" s="1" t="s">
        <v>1701</v>
      </c>
      <c r="C401" s="1" t="s">
        <v>1702</v>
      </c>
      <c r="D401" t="s">
        <v>6</v>
      </c>
    </row>
    <row r="402" spans="1:4" x14ac:dyDescent="0.15">
      <c r="A402" t="s">
        <v>1703</v>
      </c>
      <c r="B402" s="1" t="s">
        <v>1704</v>
      </c>
      <c r="C402" s="1" t="s">
        <v>1705</v>
      </c>
      <c r="D402" t="s">
        <v>6</v>
      </c>
    </row>
    <row r="403" spans="1:4" x14ac:dyDescent="0.15">
      <c r="A403" t="s">
        <v>1706</v>
      </c>
      <c r="B403" s="1" t="s">
        <v>1707</v>
      </c>
      <c r="C403" s="1" t="s">
        <v>1708</v>
      </c>
      <c r="D403" t="s">
        <v>6</v>
      </c>
    </row>
    <row r="404" spans="1:4" x14ac:dyDescent="0.15">
      <c r="A404" t="s">
        <v>1709</v>
      </c>
      <c r="B404" s="1" t="s">
        <v>1710</v>
      </c>
      <c r="C404" s="1" t="s">
        <v>1711</v>
      </c>
      <c r="D404" t="s">
        <v>6</v>
      </c>
    </row>
    <row r="405" spans="1:4" x14ac:dyDescent="0.15">
      <c r="A405" t="s">
        <v>1712</v>
      </c>
      <c r="B405" s="1" t="s">
        <v>1713</v>
      </c>
      <c r="C405" s="1" t="s">
        <v>1714</v>
      </c>
      <c r="D405" t="s">
        <v>6</v>
      </c>
    </row>
    <row r="406" spans="1:4" x14ac:dyDescent="0.15">
      <c r="A406" t="s">
        <v>1715</v>
      </c>
      <c r="B406" s="1" t="s">
        <v>1716</v>
      </c>
      <c r="C406" s="1" t="s">
        <v>1717</v>
      </c>
      <c r="D406" t="s">
        <v>6</v>
      </c>
    </row>
    <row r="407" spans="1:4" x14ac:dyDescent="0.15">
      <c r="A407" t="s">
        <v>1718</v>
      </c>
      <c r="B407" s="1" t="s">
        <v>1719</v>
      </c>
      <c r="C407" s="1" t="s">
        <v>1720</v>
      </c>
      <c r="D407" t="s">
        <v>6</v>
      </c>
    </row>
    <row r="408" spans="1:4" x14ac:dyDescent="0.15">
      <c r="A408" t="s">
        <v>1721</v>
      </c>
      <c r="B408" s="1" t="s">
        <v>1722</v>
      </c>
      <c r="C408" s="1" t="s">
        <v>1723</v>
      </c>
      <c r="D408" t="s">
        <v>6</v>
      </c>
    </row>
    <row r="409" spans="1:4" x14ac:dyDescent="0.15">
      <c r="A409" t="s">
        <v>1724</v>
      </c>
      <c r="B409" s="1" t="s">
        <v>1725</v>
      </c>
      <c r="C409" s="1" t="s">
        <v>1726</v>
      </c>
      <c r="D409" t="s">
        <v>6</v>
      </c>
    </row>
    <row r="410" spans="1:4" x14ac:dyDescent="0.15">
      <c r="A410" t="s">
        <v>1727</v>
      </c>
      <c r="B410" s="1" t="s">
        <v>1728</v>
      </c>
      <c r="C410" s="1" t="s">
        <v>1729</v>
      </c>
      <c r="D410" t="s">
        <v>6</v>
      </c>
    </row>
    <row r="411" spans="1:4" x14ac:dyDescent="0.15">
      <c r="A411" t="s">
        <v>1730</v>
      </c>
      <c r="B411" s="1" t="s">
        <v>1731</v>
      </c>
      <c r="C411" s="1" t="s">
        <v>1732</v>
      </c>
      <c r="D411" t="s">
        <v>6</v>
      </c>
    </row>
    <row r="412" spans="1:4" x14ac:dyDescent="0.15">
      <c r="A412" t="s">
        <v>1733</v>
      </c>
      <c r="B412" s="1" t="s">
        <v>1734</v>
      </c>
      <c r="C412" s="1" t="s">
        <v>1735</v>
      </c>
      <c r="D412" t="s">
        <v>6</v>
      </c>
    </row>
    <row r="413" spans="1:4" x14ac:dyDescent="0.15">
      <c r="A413" t="s">
        <v>1736</v>
      </c>
      <c r="B413" s="1" t="s">
        <v>1737</v>
      </c>
      <c r="C413" s="1" t="s">
        <v>1738</v>
      </c>
      <c r="D413" t="s">
        <v>6</v>
      </c>
    </row>
    <row r="414" spans="1:4" x14ac:dyDescent="0.15">
      <c r="A414" t="s">
        <v>1739</v>
      </c>
      <c r="B414" s="1" t="s">
        <v>1740</v>
      </c>
      <c r="C414" s="1" t="s">
        <v>1741</v>
      </c>
      <c r="D414" t="s">
        <v>6</v>
      </c>
    </row>
    <row r="415" spans="1:4" x14ac:dyDescent="0.15">
      <c r="A415" t="s">
        <v>1742</v>
      </c>
      <c r="B415" s="1" t="s">
        <v>1743</v>
      </c>
      <c r="C415" s="1" t="s">
        <v>1744</v>
      </c>
      <c r="D415" t="s">
        <v>6</v>
      </c>
    </row>
    <row r="416" spans="1:4" x14ac:dyDescent="0.15">
      <c r="A416" t="s">
        <v>1745</v>
      </c>
      <c r="B416" s="1" t="s">
        <v>1746</v>
      </c>
      <c r="C416" s="1" t="s">
        <v>1747</v>
      </c>
      <c r="D416" t="s">
        <v>6</v>
      </c>
    </row>
    <row r="417" spans="1:4" x14ac:dyDescent="0.15">
      <c r="A417" t="s">
        <v>1748</v>
      </c>
      <c r="B417" s="1" t="s">
        <v>1749</v>
      </c>
      <c r="C417" s="1" t="s">
        <v>1750</v>
      </c>
      <c r="D417" t="s">
        <v>6</v>
      </c>
    </row>
    <row r="418" spans="1:4" x14ac:dyDescent="0.15">
      <c r="A418" t="s">
        <v>1751</v>
      </c>
      <c r="B418" s="1" t="s">
        <v>1752</v>
      </c>
      <c r="C418" s="1" t="s">
        <v>1753</v>
      </c>
      <c r="D418" t="s">
        <v>6</v>
      </c>
    </row>
    <row r="419" spans="1:4" x14ac:dyDescent="0.15">
      <c r="A419" t="s">
        <v>1754</v>
      </c>
      <c r="B419" s="1" t="s">
        <v>1755</v>
      </c>
      <c r="C419" s="1" t="s">
        <v>1756</v>
      </c>
      <c r="D419" t="s">
        <v>6</v>
      </c>
    </row>
    <row r="420" spans="1:4" x14ac:dyDescent="0.15">
      <c r="A420" t="s">
        <v>1757</v>
      </c>
      <c r="B420" s="1" t="s">
        <v>1758</v>
      </c>
      <c r="C420" s="1" t="s">
        <v>1759</v>
      </c>
      <c r="D420" t="s">
        <v>6</v>
      </c>
    </row>
    <row r="421" spans="1:4" x14ac:dyDescent="0.15">
      <c r="A421" t="s">
        <v>1760</v>
      </c>
      <c r="B421" s="1" t="s">
        <v>1761</v>
      </c>
      <c r="C421" s="1" t="s">
        <v>1762</v>
      </c>
      <c r="D421" t="s">
        <v>6</v>
      </c>
    </row>
    <row r="422" spans="1:4" x14ac:dyDescent="0.15">
      <c r="A422" t="s">
        <v>1763</v>
      </c>
      <c r="B422" s="1" t="s">
        <v>1764</v>
      </c>
      <c r="C422" s="1" t="s">
        <v>1765</v>
      </c>
      <c r="D422" t="s">
        <v>6</v>
      </c>
    </row>
    <row r="423" spans="1:4" x14ac:dyDescent="0.15">
      <c r="A423" t="s">
        <v>1766</v>
      </c>
      <c r="B423" s="1" t="s">
        <v>1767</v>
      </c>
      <c r="C423" s="1" t="s">
        <v>1768</v>
      </c>
      <c r="D423" t="s">
        <v>6</v>
      </c>
    </row>
    <row r="424" spans="1:4" x14ac:dyDescent="0.15">
      <c r="A424" t="s">
        <v>1769</v>
      </c>
      <c r="B424" s="1" t="s">
        <v>1770</v>
      </c>
      <c r="C424" s="1" t="s">
        <v>1771</v>
      </c>
      <c r="D424" t="s">
        <v>6</v>
      </c>
    </row>
    <row r="425" spans="1:4" x14ac:dyDescent="0.15">
      <c r="A425" t="s">
        <v>1772</v>
      </c>
      <c r="B425" s="1" t="s">
        <v>1773</v>
      </c>
      <c r="C425" s="1" t="s">
        <v>1774</v>
      </c>
      <c r="D425" t="s">
        <v>6</v>
      </c>
    </row>
    <row r="426" spans="1:4" x14ac:dyDescent="0.15">
      <c r="A426" t="s">
        <v>1775</v>
      </c>
      <c r="B426" s="1" t="s">
        <v>1776</v>
      </c>
      <c r="C426" s="1" t="s">
        <v>1777</v>
      </c>
      <c r="D426" t="s">
        <v>6</v>
      </c>
    </row>
    <row r="427" spans="1:4" x14ac:dyDescent="0.15">
      <c r="A427" t="s">
        <v>1778</v>
      </c>
      <c r="B427" s="1" t="s">
        <v>1779</v>
      </c>
      <c r="C427" s="1" t="s">
        <v>1780</v>
      </c>
      <c r="D427" t="s">
        <v>6</v>
      </c>
    </row>
    <row r="428" spans="1:4" x14ac:dyDescent="0.15">
      <c r="A428" t="s">
        <v>1781</v>
      </c>
      <c r="B428" s="1" t="s">
        <v>1782</v>
      </c>
      <c r="C428" s="1" t="s">
        <v>1783</v>
      </c>
      <c r="D428" t="s">
        <v>6</v>
      </c>
    </row>
    <row r="429" spans="1:4" x14ac:dyDescent="0.15">
      <c r="A429" t="s">
        <v>1784</v>
      </c>
      <c r="B429" s="1" t="s">
        <v>1785</v>
      </c>
      <c r="C429" s="1" t="s">
        <v>1786</v>
      </c>
      <c r="D429" t="s">
        <v>6</v>
      </c>
    </row>
    <row r="430" spans="1:4" x14ac:dyDescent="0.15">
      <c r="A430" t="s">
        <v>1787</v>
      </c>
      <c r="B430" s="1" t="s">
        <v>1788</v>
      </c>
      <c r="C430" s="1" t="s">
        <v>1789</v>
      </c>
      <c r="D430" t="s">
        <v>6</v>
      </c>
    </row>
    <row r="431" spans="1:4" x14ac:dyDescent="0.15">
      <c r="A431" t="s">
        <v>1790</v>
      </c>
      <c r="B431" s="1" t="s">
        <v>1791</v>
      </c>
      <c r="C431" s="1" t="s">
        <v>1792</v>
      </c>
      <c r="D431" t="s">
        <v>6</v>
      </c>
    </row>
    <row r="432" spans="1:4" x14ac:dyDescent="0.15">
      <c r="A432" t="s">
        <v>1793</v>
      </c>
      <c r="B432" s="1" t="s">
        <v>1794</v>
      </c>
      <c r="C432" s="1" t="s">
        <v>1795</v>
      </c>
      <c r="D432" t="s">
        <v>6</v>
      </c>
    </row>
    <row r="433" spans="1:4" x14ac:dyDescent="0.15">
      <c r="A433" t="s">
        <v>1796</v>
      </c>
      <c r="B433" s="1" t="s">
        <v>1797</v>
      </c>
      <c r="C433" s="1" t="s">
        <v>1798</v>
      </c>
      <c r="D433" t="s">
        <v>6</v>
      </c>
    </row>
    <row r="434" spans="1:4" x14ac:dyDescent="0.15">
      <c r="A434" t="s">
        <v>1799</v>
      </c>
      <c r="B434" s="1" t="s">
        <v>1800</v>
      </c>
      <c r="C434" s="1" t="s">
        <v>1801</v>
      </c>
      <c r="D434" t="s">
        <v>6</v>
      </c>
    </row>
    <row r="435" spans="1:4" x14ac:dyDescent="0.15">
      <c r="A435" t="s">
        <v>1802</v>
      </c>
      <c r="B435" s="1" t="s">
        <v>1803</v>
      </c>
      <c r="C435" s="1" t="s">
        <v>1804</v>
      </c>
      <c r="D435" t="s">
        <v>6</v>
      </c>
    </row>
    <row r="436" spans="1:4" x14ac:dyDescent="0.15">
      <c r="A436" t="s">
        <v>1805</v>
      </c>
      <c r="B436" s="1" t="s">
        <v>1806</v>
      </c>
      <c r="C436" s="1" t="s">
        <v>1807</v>
      </c>
      <c r="D436" t="s">
        <v>6</v>
      </c>
    </row>
    <row r="437" spans="1:4" x14ac:dyDescent="0.15">
      <c r="A437" t="s">
        <v>1808</v>
      </c>
      <c r="B437" s="1" t="s">
        <v>1809</v>
      </c>
      <c r="C437" s="1" t="s">
        <v>1810</v>
      </c>
      <c r="D437" t="s">
        <v>6</v>
      </c>
    </row>
    <row r="438" spans="1:4" x14ac:dyDescent="0.15">
      <c r="A438" t="s">
        <v>1811</v>
      </c>
      <c r="B438" s="1" t="s">
        <v>1812</v>
      </c>
      <c r="C438" s="1" t="s">
        <v>1813</v>
      </c>
      <c r="D438" t="s">
        <v>6</v>
      </c>
    </row>
    <row r="439" spans="1:4" x14ac:dyDescent="0.15">
      <c r="A439" t="s">
        <v>263</v>
      </c>
      <c r="B439" s="1" t="s">
        <v>1814</v>
      </c>
      <c r="C439" s="1" t="s">
        <v>1815</v>
      </c>
      <c r="D439" t="s">
        <v>6</v>
      </c>
    </row>
    <row r="440" spans="1:4" x14ac:dyDescent="0.15">
      <c r="A440" t="s">
        <v>1816</v>
      </c>
      <c r="B440" s="1" t="s">
        <v>1817</v>
      </c>
      <c r="C440" s="1" t="s">
        <v>1818</v>
      </c>
      <c r="D440" t="s">
        <v>6</v>
      </c>
    </row>
    <row r="441" spans="1:4" x14ac:dyDescent="0.15">
      <c r="A441" t="s">
        <v>1819</v>
      </c>
      <c r="B441" s="1" t="s">
        <v>1820</v>
      </c>
      <c r="C441" s="1" t="s">
        <v>1821</v>
      </c>
      <c r="D441" t="s">
        <v>6</v>
      </c>
    </row>
    <row r="442" spans="1:4" x14ac:dyDescent="0.15">
      <c r="A442" t="s">
        <v>1822</v>
      </c>
      <c r="B442" s="1" t="s">
        <v>1823</v>
      </c>
      <c r="C442" s="1" t="s">
        <v>1824</v>
      </c>
      <c r="D442" t="s">
        <v>6</v>
      </c>
    </row>
    <row r="443" spans="1:4" x14ac:dyDescent="0.15">
      <c r="A443" t="s">
        <v>1825</v>
      </c>
      <c r="B443" s="1" t="s">
        <v>1826</v>
      </c>
      <c r="C443" s="1" t="s">
        <v>1827</v>
      </c>
      <c r="D443" t="s">
        <v>6</v>
      </c>
    </row>
    <row r="444" spans="1:4" x14ac:dyDescent="0.15">
      <c r="A444" t="s">
        <v>1828</v>
      </c>
      <c r="B444" s="1" t="s">
        <v>1829</v>
      </c>
      <c r="C444" s="1" t="s">
        <v>1830</v>
      </c>
      <c r="D444" t="s">
        <v>6</v>
      </c>
    </row>
    <row r="445" spans="1:4" x14ac:dyDescent="0.15">
      <c r="A445" t="s">
        <v>1831</v>
      </c>
      <c r="B445" s="1" t="s">
        <v>1832</v>
      </c>
      <c r="C445" s="1" t="s">
        <v>1833</v>
      </c>
      <c r="D445" t="s">
        <v>6</v>
      </c>
    </row>
    <row r="446" spans="1:4" x14ac:dyDescent="0.15">
      <c r="A446" t="s">
        <v>1834</v>
      </c>
      <c r="B446" s="1" t="s">
        <v>1835</v>
      </c>
      <c r="C446" s="1" t="s">
        <v>1836</v>
      </c>
      <c r="D446" t="s">
        <v>6</v>
      </c>
    </row>
    <row r="447" spans="1:4" x14ac:dyDescent="0.15">
      <c r="A447" t="s">
        <v>1837</v>
      </c>
      <c r="B447" s="1" t="s">
        <v>1838</v>
      </c>
      <c r="C447" s="1" t="s">
        <v>1839</v>
      </c>
      <c r="D447" t="s">
        <v>6</v>
      </c>
    </row>
    <row r="448" spans="1:4" x14ac:dyDescent="0.15">
      <c r="A448" t="s">
        <v>1840</v>
      </c>
      <c r="B448" s="1" t="s">
        <v>1841</v>
      </c>
      <c r="C448" s="1" t="s">
        <v>1842</v>
      </c>
      <c r="D448" t="s">
        <v>6</v>
      </c>
    </row>
    <row r="449" spans="1:4" x14ac:dyDescent="0.15">
      <c r="A449" t="s">
        <v>1843</v>
      </c>
      <c r="B449" s="1" t="s">
        <v>1844</v>
      </c>
      <c r="C449" s="1" t="s">
        <v>1845</v>
      </c>
      <c r="D449" t="s">
        <v>6</v>
      </c>
    </row>
    <row r="450" spans="1:4" x14ac:dyDescent="0.15">
      <c r="A450" t="s">
        <v>457</v>
      </c>
      <c r="B450" s="1" t="s">
        <v>1846</v>
      </c>
      <c r="C450" s="1" t="s">
        <v>1847</v>
      </c>
      <c r="D450" t="s">
        <v>6</v>
      </c>
    </row>
    <row r="451" spans="1:4" x14ac:dyDescent="0.15">
      <c r="A451" t="s">
        <v>1848</v>
      </c>
      <c r="B451" s="1" t="s">
        <v>1849</v>
      </c>
      <c r="C451" s="1" t="s">
        <v>1850</v>
      </c>
      <c r="D451" t="s">
        <v>6</v>
      </c>
    </row>
    <row r="452" spans="1:4" x14ac:dyDescent="0.15">
      <c r="A452" t="s">
        <v>1851</v>
      </c>
      <c r="B452" s="1" t="s">
        <v>1852</v>
      </c>
      <c r="C452" s="1" t="s">
        <v>1853</v>
      </c>
      <c r="D452" t="s">
        <v>6</v>
      </c>
    </row>
    <row r="453" spans="1:4" x14ac:dyDescent="0.15">
      <c r="A453" t="s">
        <v>1854</v>
      </c>
      <c r="B453" s="1" t="s">
        <v>1855</v>
      </c>
      <c r="C453" s="1" t="s">
        <v>1856</v>
      </c>
      <c r="D453" t="s">
        <v>6</v>
      </c>
    </row>
    <row r="454" spans="1:4" x14ac:dyDescent="0.15">
      <c r="A454" t="s">
        <v>1857</v>
      </c>
      <c r="B454" s="1" t="s">
        <v>1858</v>
      </c>
      <c r="C454" s="1" t="s">
        <v>1859</v>
      </c>
      <c r="D454" t="s">
        <v>6</v>
      </c>
    </row>
    <row r="455" spans="1:4" x14ac:dyDescent="0.15">
      <c r="A455" t="s">
        <v>1860</v>
      </c>
      <c r="B455" s="1" t="s">
        <v>1861</v>
      </c>
      <c r="C455" s="1" t="s">
        <v>1862</v>
      </c>
      <c r="D455" t="s">
        <v>6</v>
      </c>
    </row>
    <row r="456" spans="1:4" x14ac:dyDescent="0.15">
      <c r="A456" t="s">
        <v>1863</v>
      </c>
      <c r="B456" s="1" t="s">
        <v>1864</v>
      </c>
      <c r="C456" s="1" t="s">
        <v>1865</v>
      </c>
      <c r="D456" t="s">
        <v>6</v>
      </c>
    </row>
    <row r="457" spans="1:4" x14ac:dyDescent="0.15">
      <c r="A457" t="s">
        <v>1866</v>
      </c>
      <c r="B457" s="1" t="s">
        <v>1867</v>
      </c>
      <c r="C457" s="1" t="s">
        <v>1868</v>
      </c>
      <c r="D457" t="s">
        <v>6</v>
      </c>
    </row>
    <row r="458" spans="1:4" x14ac:dyDescent="0.15">
      <c r="A458" t="s">
        <v>1869</v>
      </c>
      <c r="B458" s="1" t="s">
        <v>1870</v>
      </c>
      <c r="C458" s="1" t="s">
        <v>1871</v>
      </c>
      <c r="D458" t="s">
        <v>6</v>
      </c>
    </row>
    <row r="459" spans="1:4" x14ac:dyDescent="0.15">
      <c r="A459" t="s">
        <v>1872</v>
      </c>
      <c r="B459" s="1" t="s">
        <v>1873</v>
      </c>
      <c r="C459" s="1" t="s">
        <v>1874</v>
      </c>
      <c r="D459" t="s">
        <v>6</v>
      </c>
    </row>
    <row r="460" spans="1:4" x14ac:dyDescent="0.15">
      <c r="A460" t="s">
        <v>61</v>
      </c>
      <c r="B460" s="1" t="s">
        <v>1875</v>
      </c>
      <c r="C460" s="1" t="s">
        <v>1876</v>
      </c>
      <c r="D460" t="s">
        <v>6</v>
      </c>
    </row>
    <row r="461" spans="1:4" x14ac:dyDescent="0.15">
      <c r="A461" t="s">
        <v>1877</v>
      </c>
      <c r="B461" s="1" t="s">
        <v>1878</v>
      </c>
      <c r="C461" s="1" t="s">
        <v>1879</v>
      </c>
      <c r="D461" t="s">
        <v>6</v>
      </c>
    </row>
    <row r="462" spans="1:4" x14ac:dyDescent="0.15">
      <c r="A462" t="s">
        <v>1880</v>
      </c>
      <c r="B462" s="1" t="s">
        <v>1881</v>
      </c>
      <c r="C462" s="1" t="s">
        <v>1882</v>
      </c>
      <c r="D462" t="s">
        <v>6</v>
      </c>
    </row>
    <row r="463" spans="1:4" x14ac:dyDescent="0.15">
      <c r="A463" t="s">
        <v>1883</v>
      </c>
      <c r="B463" s="1" t="s">
        <v>1884</v>
      </c>
      <c r="C463" s="1" t="s">
        <v>1885</v>
      </c>
      <c r="D463" t="s">
        <v>6</v>
      </c>
    </row>
    <row r="464" spans="1:4" x14ac:dyDescent="0.15">
      <c r="A464" t="s">
        <v>1886</v>
      </c>
      <c r="B464" s="1" t="s">
        <v>1887</v>
      </c>
      <c r="C464" s="1" t="s">
        <v>1888</v>
      </c>
      <c r="D464" t="s">
        <v>6</v>
      </c>
    </row>
    <row r="465" spans="1:4" x14ac:dyDescent="0.15">
      <c r="A465" t="s">
        <v>1889</v>
      </c>
      <c r="B465" s="1" t="s">
        <v>1890</v>
      </c>
      <c r="C465" s="1" t="s">
        <v>1891</v>
      </c>
      <c r="D465" t="s">
        <v>6</v>
      </c>
    </row>
    <row r="466" spans="1:4" x14ac:dyDescent="0.15">
      <c r="A466" t="s">
        <v>1892</v>
      </c>
      <c r="B466" s="1" t="s">
        <v>1893</v>
      </c>
      <c r="C466" s="1" t="s">
        <v>1894</v>
      </c>
      <c r="D466" t="s">
        <v>6</v>
      </c>
    </row>
    <row r="467" spans="1:4" x14ac:dyDescent="0.15">
      <c r="A467" t="s">
        <v>1895</v>
      </c>
      <c r="B467" s="1" t="s">
        <v>1896</v>
      </c>
      <c r="C467" s="1" t="s">
        <v>1897</v>
      </c>
      <c r="D467" t="s">
        <v>6</v>
      </c>
    </row>
    <row r="468" spans="1:4" x14ac:dyDescent="0.15">
      <c r="A468" t="s">
        <v>1898</v>
      </c>
      <c r="B468" s="1" t="s">
        <v>1899</v>
      </c>
      <c r="C468" s="1" t="s">
        <v>1900</v>
      </c>
      <c r="D468" t="s">
        <v>6</v>
      </c>
    </row>
    <row r="469" spans="1:4" x14ac:dyDescent="0.15">
      <c r="A469" t="s">
        <v>1901</v>
      </c>
      <c r="B469" s="1" t="s">
        <v>1902</v>
      </c>
      <c r="C469" s="1" t="s">
        <v>1903</v>
      </c>
      <c r="D469" t="s">
        <v>6</v>
      </c>
    </row>
    <row r="470" spans="1:4" x14ac:dyDescent="0.15">
      <c r="A470" t="s">
        <v>1904</v>
      </c>
      <c r="B470" s="1" t="s">
        <v>1905</v>
      </c>
      <c r="C470" s="1" t="s">
        <v>1906</v>
      </c>
      <c r="D470" t="s">
        <v>6</v>
      </c>
    </row>
    <row r="471" spans="1:4" x14ac:dyDescent="0.15">
      <c r="A471" t="s">
        <v>1907</v>
      </c>
      <c r="B471" s="1" t="s">
        <v>1908</v>
      </c>
      <c r="C471" s="1" t="s">
        <v>1909</v>
      </c>
      <c r="D471" t="s">
        <v>6</v>
      </c>
    </row>
    <row r="472" spans="1:4" x14ac:dyDescent="0.15">
      <c r="A472" t="s">
        <v>1910</v>
      </c>
      <c r="B472" s="1" t="s">
        <v>1911</v>
      </c>
      <c r="C472" s="1" t="s">
        <v>1912</v>
      </c>
      <c r="D472" t="s">
        <v>6</v>
      </c>
    </row>
    <row r="473" spans="1:4" x14ac:dyDescent="0.15">
      <c r="A473" t="s">
        <v>1913</v>
      </c>
      <c r="B473" s="1" t="s">
        <v>1914</v>
      </c>
      <c r="C473" s="1" t="s">
        <v>1915</v>
      </c>
      <c r="D473" t="s">
        <v>6</v>
      </c>
    </row>
    <row r="474" spans="1:4" x14ac:dyDescent="0.15">
      <c r="A474" t="s">
        <v>1916</v>
      </c>
      <c r="B474" s="1" t="s">
        <v>1917</v>
      </c>
      <c r="C474" s="1" t="s">
        <v>1918</v>
      </c>
      <c r="D474" t="s">
        <v>6</v>
      </c>
    </row>
    <row r="475" spans="1:4" x14ac:dyDescent="0.15">
      <c r="A475" t="s">
        <v>1919</v>
      </c>
      <c r="B475" s="1" t="s">
        <v>1920</v>
      </c>
      <c r="C475" s="1" t="s">
        <v>1921</v>
      </c>
      <c r="D475" t="s">
        <v>6</v>
      </c>
    </row>
    <row r="476" spans="1:4" x14ac:dyDescent="0.15">
      <c r="A476" t="s">
        <v>1922</v>
      </c>
      <c r="B476" s="1" t="s">
        <v>1923</v>
      </c>
      <c r="C476" s="1" t="s">
        <v>1924</v>
      </c>
      <c r="D476" t="s">
        <v>6</v>
      </c>
    </row>
    <row r="477" spans="1:4" x14ac:dyDescent="0.15">
      <c r="A477" t="s">
        <v>1925</v>
      </c>
      <c r="B477" s="1" t="s">
        <v>1926</v>
      </c>
      <c r="C477" s="1" t="s">
        <v>1927</v>
      </c>
      <c r="D477" t="s">
        <v>6</v>
      </c>
    </row>
    <row r="478" spans="1:4" x14ac:dyDescent="0.15">
      <c r="A478" t="s">
        <v>1928</v>
      </c>
      <c r="B478" s="1" t="s">
        <v>1929</v>
      </c>
      <c r="C478" s="1" t="s">
        <v>1930</v>
      </c>
      <c r="D478" t="s">
        <v>6</v>
      </c>
    </row>
    <row r="479" spans="1:4" x14ac:dyDescent="0.15">
      <c r="A479" t="s">
        <v>1931</v>
      </c>
      <c r="B479" s="1" t="s">
        <v>1932</v>
      </c>
      <c r="C479" s="1" t="s">
        <v>1933</v>
      </c>
      <c r="D479" t="s">
        <v>6</v>
      </c>
    </row>
    <row r="480" spans="1:4" x14ac:dyDescent="0.15">
      <c r="A480" t="s">
        <v>1934</v>
      </c>
      <c r="B480" s="1" t="s">
        <v>1935</v>
      </c>
      <c r="C480" s="1" t="s">
        <v>1936</v>
      </c>
      <c r="D480" t="s">
        <v>6</v>
      </c>
    </row>
    <row r="481" spans="1:4" x14ac:dyDescent="0.15">
      <c r="A481" t="s">
        <v>1937</v>
      </c>
      <c r="B481" s="1" t="s">
        <v>1938</v>
      </c>
      <c r="C481" s="1" t="s">
        <v>1939</v>
      </c>
      <c r="D481" t="s">
        <v>6</v>
      </c>
    </row>
    <row r="482" spans="1:4" x14ac:dyDescent="0.15">
      <c r="A482" t="s">
        <v>1940</v>
      </c>
      <c r="B482" s="1" t="s">
        <v>1941</v>
      </c>
      <c r="C482" s="1" t="s">
        <v>1942</v>
      </c>
      <c r="D482" t="s">
        <v>6</v>
      </c>
    </row>
    <row r="483" spans="1:4" x14ac:dyDescent="0.15">
      <c r="A483" t="s">
        <v>1943</v>
      </c>
      <c r="B483" s="1" t="s">
        <v>1944</v>
      </c>
      <c r="C483" s="1" t="s">
        <v>1945</v>
      </c>
      <c r="D483" t="s">
        <v>6</v>
      </c>
    </row>
    <row r="484" spans="1:4" x14ac:dyDescent="0.15">
      <c r="A484" t="s">
        <v>19</v>
      </c>
      <c r="B484" s="1" t="s">
        <v>1946</v>
      </c>
      <c r="C484" s="1" t="s">
        <v>1947</v>
      </c>
      <c r="D484" t="s">
        <v>6</v>
      </c>
    </row>
    <row r="485" spans="1:4" x14ac:dyDescent="0.15">
      <c r="A485" t="s">
        <v>1948</v>
      </c>
      <c r="B485" s="1" t="s">
        <v>1949</v>
      </c>
      <c r="C485" s="1" t="s">
        <v>1950</v>
      </c>
      <c r="D485" t="s">
        <v>6</v>
      </c>
    </row>
    <row r="486" spans="1:4" x14ac:dyDescent="0.15">
      <c r="A486" t="s">
        <v>1951</v>
      </c>
      <c r="B486" s="1" t="s">
        <v>1952</v>
      </c>
      <c r="C486" s="1" t="s">
        <v>1953</v>
      </c>
      <c r="D486" t="s">
        <v>6</v>
      </c>
    </row>
    <row r="487" spans="1:4" x14ac:dyDescent="0.15">
      <c r="A487" t="s">
        <v>1954</v>
      </c>
      <c r="B487" s="1" t="s">
        <v>1955</v>
      </c>
      <c r="C487" s="1" t="s">
        <v>1956</v>
      </c>
      <c r="D487" t="s">
        <v>6</v>
      </c>
    </row>
    <row r="488" spans="1:4" x14ac:dyDescent="0.15">
      <c r="A488" t="s">
        <v>1957</v>
      </c>
      <c r="B488" s="1" t="s">
        <v>1958</v>
      </c>
      <c r="C488" s="1" t="s">
        <v>1959</v>
      </c>
      <c r="D488" t="s">
        <v>6</v>
      </c>
    </row>
    <row r="489" spans="1:4" x14ac:dyDescent="0.15">
      <c r="A489" t="s">
        <v>1960</v>
      </c>
      <c r="B489" s="1" t="s">
        <v>1961</v>
      </c>
      <c r="C489" s="1" t="s">
        <v>1962</v>
      </c>
      <c r="D489" t="s">
        <v>6</v>
      </c>
    </row>
    <row r="490" spans="1:4" x14ac:dyDescent="0.15">
      <c r="A490" t="s">
        <v>1963</v>
      </c>
      <c r="B490" s="1" t="s">
        <v>1964</v>
      </c>
      <c r="C490" s="1" t="s">
        <v>1965</v>
      </c>
      <c r="D490" t="s">
        <v>6</v>
      </c>
    </row>
    <row r="491" spans="1:4" x14ac:dyDescent="0.15">
      <c r="A491" t="s">
        <v>1966</v>
      </c>
      <c r="B491" s="1" t="s">
        <v>1967</v>
      </c>
      <c r="C491" s="1" t="s">
        <v>1968</v>
      </c>
      <c r="D491" t="s">
        <v>6</v>
      </c>
    </row>
    <row r="492" spans="1:4" x14ac:dyDescent="0.15">
      <c r="A492" t="s">
        <v>1969</v>
      </c>
      <c r="B492" s="1" t="s">
        <v>1970</v>
      </c>
      <c r="C492" s="1" t="s">
        <v>1971</v>
      </c>
      <c r="D492" t="s">
        <v>6</v>
      </c>
    </row>
    <row r="493" spans="1:4" x14ac:dyDescent="0.15">
      <c r="A493" t="s">
        <v>1972</v>
      </c>
      <c r="B493" s="1" t="s">
        <v>1973</v>
      </c>
      <c r="C493" s="1" t="s">
        <v>1974</v>
      </c>
      <c r="D493" t="s">
        <v>6</v>
      </c>
    </row>
    <row r="494" spans="1:4" x14ac:dyDescent="0.15">
      <c r="A494" t="s">
        <v>1975</v>
      </c>
      <c r="B494" s="1" t="s">
        <v>1976</v>
      </c>
      <c r="C494" s="1" t="s">
        <v>1977</v>
      </c>
      <c r="D494" t="s">
        <v>6</v>
      </c>
    </row>
    <row r="495" spans="1:4" x14ac:dyDescent="0.15">
      <c r="A495" t="s">
        <v>1978</v>
      </c>
      <c r="B495" s="1" t="s">
        <v>1979</v>
      </c>
      <c r="C495" s="1" t="s">
        <v>1980</v>
      </c>
      <c r="D495" t="s">
        <v>6</v>
      </c>
    </row>
    <row r="496" spans="1:4" x14ac:dyDescent="0.15">
      <c r="A496" t="s">
        <v>1981</v>
      </c>
      <c r="B496" s="1" t="s">
        <v>1982</v>
      </c>
      <c r="C496" s="1" t="s">
        <v>1983</v>
      </c>
      <c r="D496" t="s">
        <v>6</v>
      </c>
    </row>
    <row r="497" spans="1:4" x14ac:dyDescent="0.15">
      <c r="A497" t="s">
        <v>1984</v>
      </c>
      <c r="B497" s="1" t="s">
        <v>1985</v>
      </c>
      <c r="C497" s="1" t="s">
        <v>1986</v>
      </c>
      <c r="D497" t="s">
        <v>6</v>
      </c>
    </row>
    <row r="498" spans="1:4" x14ac:dyDescent="0.15">
      <c r="A498" t="s">
        <v>1987</v>
      </c>
      <c r="B498" s="1" t="s">
        <v>1988</v>
      </c>
      <c r="C498" s="1" t="s">
        <v>1989</v>
      </c>
      <c r="D498" t="s">
        <v>6</v>
      </c>
    </row>
    <row r="499" spans="1:4" x14ac:dyDescent="0.15">
      <c r="A499" t="s">
        <v>1990</v>
      </c>
      <c r="B499" s="1" t="s">
        <v>1991</v>
      </c>
      <c r="C499" s="1" t="s">
        <v>1992</v>
      </c>
      <c r="D499" t="s">
        <v>6</v>
      </c>
    </row>
    <row r="500" spans="1:4" x14ac:dyDescent="0.15">
      <c r="A500" t="s">
        <v>1993</v>
      </c>
      <c r="B500" s="1" t="s">
        <v>1994</v>
      </c>
      <c r="C500" s="1" t="s">
        <v>1995</v>
      </c>
      <c r="D500" t="s">
        <v>6</v>
      </c>
    </row>
    <row r="501" spans="1:4" x14ac:dyDescent="0.15">
      <c r="A501" t="s">
        <v>1996</v>
      </c>
      <c r="B501" s="1" t="s">
        <v>1997</v>
      </c>
      <c r="C501" s="1" t="s">
        <v>1998</v>
      </c>
      <c r="D501" t="s">
        <v>6</v>
      </c>
    </row>
    <row r="502" spans="1:4" x14ac:dyDescent="0.15">
      <c r="A502" t="s">
        <v>1999</v>
      </c>
      <c r="B502" s="1" t="s">
        <v>2000</v>
      </c>
      <c r="C502" s="1" t="s">
        <v>2001</v>
      </c>
      <c r="D502" t="s">
        <v>6</v>
      </c>
    </row>
    <row r="503" spans="1:4" x14ac:dyDescent="0.15">
      <c r="A503" t="s">
        <v>2002</v>
      </c>
      <c r="B503" s="1" t="s">
        <v>2003</v>
      </c>
      <c r="C503" s="1" t="s">
        <v>2004</v>
      </c>
      <c r="D503" t="s">
        <v>6</v>
      </c>
    </row>
    <row r="504" spans="1:4" x14ac:dyDescent="0.15">
      <c r="A504" t="s">
        <v>2005</v>
      </c>
      <c r="B504" s="1" t="s">
        <v>2006</v>
      </c>
      <c r="C504" s="1" t="s">
        <v>2007</v>
      </c>
      <c r="D504" t="s">
        <v>6</v>
      </c>
    </row>
    <row r="505" spans="1:4" x14ac:dyDescent="0.15">
      <c r="A505" t="s">
        <v>2008</v>
      </c>
      <c r="B505" s="1" t="s">
        <v>2009</v>
      </c>
      <c r="C505" s="1" t="s">
        <v>2010</v>
      </c>
      <c r="D505" t="s">
        <v>6</v>
      </c>
    </row>
    <row r="506" spans="1:4" x14ac:dyDescent="0.15">
      <c r="A506" t="s">
        <v>2011</v>
      </c>
      <c r="B506" s="1" t="s">
        <v>2012</v>
      </c>
      <c r="C506" s="1" t="s">
        <v>2013</v>
      </c>
      <c r="D506" t="s">
        <v>6</v>
      </c>
    </row>
    <row r="507" spans="1:4" x14ac:dyDescent="0.15">
      <c r="A507" t="s">
        <v>2014</v>
      </c>
      <c r="B507" s="1" t="s">
        <v>2015</v>
      </c>
      <c r="C507" s="1" t="s">
        <v>2016</v>
      </c>
      <c r="D507" t="s">
        <v>6</v>
      </c>
    </row>
    <row r="508" spans="1:4" x14ac:dyDescent="0.15">
      <c r="A508" t="s">
        <v>2017</v>
      </c>
      <c r="B508" s="1" t="s">
        <v>2018</v>
      </c>
      <c r="C508" s="1" t="s">
        <v>2019</v>
      </c>
      <c r="D508" t="s">
        <v>6</v>
      </c>
    </row>
    <row r="509" spans="1:4" x14ac:dyDescent="0.15">
      <c r="A509" t="s">
        <v>483</v>
      </c>
      <c r="B509" s="1" t="s">
        <v>2020</v>
      </c>
      <c r="C509" s="1" t="s">
        <v>2021</v>
      </c>
      <c r="D509" t="s">
        <v>6</v>
      </c>
    </row>
    <row r="510" spans="1:4" x14ac:dyDescent="0.15">
      <c r="A510" t="s">
        <v>2022</v>
      </c>
      <c r="B510" s="1" t="s">
        <v>2023</v>
      </c>
      <c r="C510" s="1" t="s">
        <v>2024</v>
      </c>
      <c r="D510" t="s">
        <v>6</v>
      </c>
    </row>
    <row r="511" spans="1:4" x14ac:dyDescent="0.15">
      <c r="A511" t="s">
        <v>2025</v>
      </c>
      <c r="B511" s="1" t="s">
        <v>2026</v>
      </c>
      <c r="C511" s="1" t="s">
        <v>2027</v>
      </c>
      <c r="D511" t="s">
        <v>6</v>
      </c>
    </row>
    <row r="512" spans="1:4" x14ac:dyDescent="0.15">
      <c r="A512" t="s">
        <v>2028</v>
      </c>
      <c r="B512" s="1" t="s">
        <v>2029</v>
      </c>
      <c r="C512" s="1" t="s">
        <v>2030</v>
      </c>
      <c r="D512" t="s">
        <v>6</v>
      </c>
    </row>
    <row r="513" spans="1:4" x14ac:dyDescent="0.15">
      <c r="A513" t="s">
        <v>2031</v>
      </c>
      <c r="B513" s="1" t="s">
        <v>2032</v>
      </c>
      <c r="C513" s="1" t="s">
        <v>2033</v>
      </c>
      <c r="D513" t="s">
        <v>6</v>
      </c>
    </row>
    <row r="514" spans="1:4" x14ac:dyDescent="0.15">
      <c r="A514" t="s">
        <v>2034</v>
      </c>
      <c r="B514" s="1" t="s">
        <v>2035</v>
      </c>
      <c r="C514" s="1" t="s">
        <v>2036</v>
      </c>
      <c r="D514" t="s">
        <v>6</v>
      </c>
    </row>
    <row r="515" spans="1:4" x14ac:dyDescent="0.15">
      <c r="A515" t="s">
        <v>2037</v>
      </c>
      <c r="B515" s="1" t="s">
        <v>2038</v>
      </c>
      <c r="C515" s="1" t="s">
        <v>2039</v>
      </c>
      <c r="D515" t="s">
        <v>6</v>
      </c>
    </row>
    <row r="516" spans="1:4" x14ac:dyDescent="0.15">
      <c r="A516" t="s">
        <v>2040</v>
      </c>
      <c r="B516" s="1" t="s">
        <v>2041</v>
      </c>
      <c r="C516" s="1" t="s">
        <v>2042</v>
      </c>
      <c r="D516" t="s">
        <v>6</v>
      </c>
    </row>
    <row r="517" spans="1:4" x14ac:dyDescent="0.15">
      <c r="A517" t="s">
        <v>2043</v>
      </c>
      <c r="B517" s="1" t="s">
        <v>2044</v>
      </c>
      <c r="C517" s="1" t="s">
        <v>2045</v>
      </c>
      <c r="D517" t="s">
        <v>6</v>
      </c>
    </row>
    <row r="518" spans="1:4" x14ac:dyDescent="0.15">
      <c r="A518" t="s">
        <v>2046</v>
      </c>
      <c r="B518" s="1" t="s">
        <v>2047</v>
      </c>
      <c r="C518" s="1" t="s">
        <v>2048</v>
      </c>
      <c r="D518" t="s">
        <v>6</v>
      </c>
    </row>
    <row r="519" spans="1:4" x14ac:dyDescent="0.15">
      <c r="A519" t="s">
        <v>2049</v>
      </c>
      <c r="B519" s="1" t="s">
        <v>2050</v>
      </c>
      <c r="C519" s="1" t="s">
        <v>2051</v>
      </c>
      <c r="D519" t="s">
        <v>6</v>
      </c>
    </row>
    <row r="520" spans="1:4" x14ac:dyDescent="0.15">
      <c r="A520" t="s">
        <v>2052</v>
      </c>
      <c r="B520" s="1" t="s">
        <v>2053</v>
      </c>
      <c r="C520" s="1" t="s">
        <v>2054</v>
      </c>
      <c r="D520" t="s">
        <v>6</v>
      </c>
    </row>
    <row r="521" spans="1:4" x14ac:dyDescent="0.15">
      <c r="A521" t="s">
        <v>2055</v>
      </c>
      <c r="B521" s="1" t="s">
        <v>2056</v>
      </c>
      <c r="C521" s="1" t="s">
        <v>2057</v>
      </c>
      <c r="D521" t="s">
        <v>6</v>
      </c>
    </row>
    <row r="522" spans="1:4" x14ac:dyDescent="0.15">
      <c r="A522" t="s">
        <v>2058</v>
      </c>
      <c r="B522" s="1" t="s">
        <v>2059</v>
      </c>
      <c r="C522" s="1" t="s">
        <v>2060</v>
      </c>
      <c r="D522" t="s">
        <v>6</v>
      </c>
    </row>
    <row r="523" spans="1:4" x14ac:dyDescent="0.15">
      <c r="A523" t="s">
        <v>2061</v>
      </c>
      <c r="B523" s="1" t="s">
        <v>2062</v>
      </c>
      <c r="C523" s="1" t="s">
        <v>2063</v>
      </c>
      <c r="D523" t="s">
        <v>6</v>
      </c>
    </row>
    <row r="524" spans="1:4" x14ac:dyDescent="0.15">
      <c r="A524" t="s">
        <v>2064</v>
      </c>
      <c r="B524" s="1" t="s">
        <v>2065</v>
      </c>
      <c r="C524" s="1" t="s">
        <v>2066</v>
      </c>
      <c r="D524" t="s">
        <v>6</v>
      </c>
    </row>
    <row r="525" spans="1:4" x14ac:dyDescent="0.15">
      <c r="A525" t="s">
        <v>2067</v>
      </c>
      <c r="B525" s="1" t="s">
        <v>2068</v>
      </c>
      <c r="C525" s="1" t="s">
        <v>2069</v>
      </c>
      <c r="D525" t="s">
        <v>6</v>
      </c>
    </row>
    <row r="526" spans="1:4" x14ac:dyDescent="0.15">
      <c r="A526" t="s">
        <v>2070</v>
      </c>
      <c r="B526" s="1" t="s">
        <v>2071</v>
      </c>
      <c r="C526" s="1" t="s">
        <v>2072</v>
      </c>
      <c r="D526" t="s">
        <v>6</v>
      </c>
    </row>
    <row r="527" spans="1:4" x14ac:dyDescent="0.15">
      <c r="A527" t="s">
        <v>2073</v>
      </c>
      <c r="B527" s="1" t="s">
        <v>2074</v>
      </c>
      <c r="C527" s="1" t="s">
        <v>2075</v>
      </c>
      <c r="D527" t="s">
        <v>6</v>
      </c>
    </row>
    <row r="528" spans="1:4" x14ac:dyDescent="0.15">
      <c r="A528" t="s">
        <v>2076</v>
      </c>
      <c r="B528" s="1" t="s">
        <v>2077</v>
      </c>
      <c r="C528" s="1" t="s">
        <v>2078</v>
      </c>
      <c r="D528" t="s">
        <v>6</v>
      </c>
    </row>
    <row r="529" spans="1:4" x14ac:dyDescent="0.15">
      <c r="A529" t="s">
        <v>2079</v>
      </c>
      <c r="B529" s="1" t="s">
        <v>2080</v>
      </c>
      <c r="C529" s="1" t="s">
        <v>2081</v>
      </c>
      <c r="D529" t="s">
        <v>6</v>
      </c>
    </row>
    <row r="530" spans="1:4" x14ac:dyDescent="0.15">
      <c r="A530" t="s">
        <v>2082</v>
      </c>
      <c r="B530" s="1" t="s">
        <v>2083</v>
      </c>
      <c r="C530" s="1" t="s">
        <v>2084</v>
      </c>
      <c r="D530" t="s">
        <v>6</v>
      </c>
    </row>
    <row r="531" spans="1:4" x14ac:dyDescent="0.15">
      <c r="A531" t="s">
        <v>2085</v>
      </c>
      <c r="B531" s="1" t="s">
        <v>2086</v>
      </c>
      <c r="C531" s="1" t="s">
        <v>2087</v>
      </c>
      <c r="D531" t="s">
        <v>6</v>
      </c>
    </row>
    <row r="532" spans="1:4" x14ac:dyDescent="0.15">
      <c r="A532" t="s">
        <v>2088</v>
      </c>
      <c r="B532" s="1" t="s">
        <v>2089</v>
      </c>
      <c r="C532" s="1" t="s">
        <v>2090</v>
      </c>
      <c r="D532" t="s">
        <v>6</v>
      </c>
    </row>
    <row r="533" spans="1:4" x14ac:dyDescent="0.15">
      <c r="A533" t="s">
        <v>2091</v>
      </c>
      <c r="B533" s="1" t="s">
        <v>2092</v>
      </c>
      <c r="C533" s="1" t="s">
        <v>2093</v>
      </c>
      <c r="D533" t="s">
        <v>6</v>
      </c>
    </row>
    <row r="534" spans="1:4" x14ac:dyDescent="0.15">
      <c r="A534" t="s">
        <v>2094</v>
      </c>
      <c r="B534" s="1" t="s">
        <v>2095</v>
      </c>
      <c r="C534" s="1" t="s">
        <v>2096</v>
      </c>
      <c r="D534" t="s">
        <v>6</v>
      </c>
    </row>
    <row r="535" spans="1:4" x14ac:dyDescent="0.15">
      <c r="A535" t="s">
        <v>2097</v>
      </c>
      <c r="B535" s="1" t="s">
        <v>2098</v>
      </c>
      <c r="C535" s="1" t="s">
        <v>2099</v>
      </c>
      <c r="D535" t="s">
        <v>6</v>
      </c>
    </row>
    <row r="536" spans="1:4" x14ac:dyDescent="0.15">
      <c r="A536" t="s">
        <v>2100</v>
      </c>
      <c r="B536" s="1" t="s">
        <v>2101</v>
      </c>
      <c r="C536" s="1" t="s">
        <v>2102</v>
      </c>
      <c r="D536" t="s">
        <v>6</v>
      </c>
    </row>
    <row r="537" spans="1:4" x14ac:dyDescent="0.15">
      <c r="A537" t="s">
        <v>2103</v>
      </c>
      <c r="B537" s="1" t="s">
        <v>2104</v>
      </c>
      <c r="C537" s="1" t="s">
        <v>2105</v>
      </c>
      <c r="D537" t="s">
        <v>6</v>
      </c>
    </row>
    <row r="538" spans="1:4" x14ac:dyDescent="0.15">
      <c r="A538" t="s">
        <v>2106</v>
      </c>
      <c r="B538" s="1" t="s">
        <v>2107</v>
      </c>
      <c r="C538" s="1" t="s">
        <v>2108</v>
      </c>
      <c r="D538" t="s">
        <v>6</v>
      </c>
    </row>
    <row r="539" spans="1:4" x14ac:dyDescent="0.15">
      <c r="A539" t="s">
        <v>2109</v>
      </c>
      <c r="B539" s="1" t="s">
        <v>2110</v>
      </c>
      <c r="C539" s="1" t="s">
        <v>2111</v>
      </c>
      <c r="D539" t="s">
        <v>6</v>
      </c>
    </row>
    <row r="540" spans="1:4" x14ac:dyDescent="0.15">
      <c r="A540" t="s">
        <v>2112</v>
      </c>
      <c r="B540" s="1" t="s">
        <v>2113</v>
      </c>
      <c r="C540" s="1" t="s">
        <v>2114</v>
      </c>
      <c r="D540" t="s">
        <v>6</v>
      </c>
    </row>
    <row r="541" spans="1:4" x14ac:dyDescent="0.15">
      <c r="A541" t="s">
        <v>2115</v>
      </c>
      <c r="B541" s="1" t="s">
        <v>2116</v>
      </c>
      <c r="C541" s="1" t="s">
        <v>2117</v>
      </c>
      <c r="D541" t="s">
        <v>6</v>
      </c>
    </row>
    <row r="542" spans="1:4" x14ac:dyDescent="0.15">
      <c r="A542" t="s">
        <v>2118</v>
      </c>
      <c r="B542" s="1" t="s">
        <v>2119</v>
      </c>
      <c r="C542" s="1" t="s">
        <v>2120</v>
      </c>
      <c r="D542" t="s">
        <v>6</v>
      </c>
    </row>
    <row r="543" spans="1:4" x14ac:dyDescent="0.15">
      <c r="A543" t="s">
        <v>2121</v>
      </c>
      <c r="B543" s="1" t="s">
        <v>2122</v>
      </c>
      <c r="C543" s="1" t="s">
        <v>2123</v>
      </c>
      <c r="D543" t="s">
        <v>6</v>
      </c>
    </row>
    <row r="544" spans="1:4" x14ac:dyDescent="0.15">
      <c r="A544" t="s">
        <v>2124</v>
      </c>
      <c r="B544" s="1" t="s">
        <v>2125</v>
      </c>
      <c r="C544" s="1" t="s">
        <v>2126</v>
      </c>
      <c r="D544" t="s">
        <v>6</v>
      </c>
    </row>
    <row r="545" spans="1:4" x14ac:dyDescent="0.15">
      <c r="A545" t="s">
        <v>2127</v>
      </c>
      <c r="B545" s="1" t="s">
        <v>2128</v>
      </c>
      <c r="C545" s="1" t="s">
        <v>2129</v>
      </c>
      <c r="D545" t="s">
        <v>6</v>
      </c>
    </row>
    <row r="546" spans="1:4" x14ac:dyDescent="0.15">
      <c r="A546" t="s">
        <v>2130</v>
      </c>
      <c r="B546" s="1" t="s">
        <v>2131</v>
      </c>
      <c r="C546" s="1" t="s">
        <v>2132</v>
      </c>
      <c r="D546" t="s">
        <v>6</v>
      </c>
    </row>
    <row r="547" spans="1:4" x14ac:dyDescent="0.15">
      <c r="A547" t="s">
        <v>2133</v>
      </c>
      <c r="B547" s="1" t="s">
        <v>2134</v>
      </c>
      <c r="C547" s="1" t="s">
        <v>2135</v>
      </c>
      <c r="D547" t="s">
        <v>6</v>
      </c>
    </row>
    <row r="548" spans="1:4" x14ac:dyDescent="0.15">
      <c r="A548" t="s">
        <v>2136</v>
      </c>
      <c r="B548" s="1" t="s">
        <v>2137</v>
      </c>
      <c r="C548" s="1" t="s">
        <v>2138</v>
      </c>
      <c r="D548" t="s">
        <v>6</v>
      </c>
    </row>
    <row r="549" spans="1:4" x14ac:dyDescent="0.15">
      <c r="A549" t="s">
        <v>2139</v>
      </c>
      <c r="B549" s="1" t="s">
        <v>2140</v>
      </c>
      <c r="C549" s="1" t="s">
        <v>2141</v>
      </c>
      <c r="D549" t="s">
        <v>6</v>
      </c>
    </row>
    <row r="550" spans="1:4" x14ac:dyDescent="0.15">
      <c r="A550" t="s">
        <v>2142</v>
      </c>
      <c r="B550" s="1" t="s">
        <v>2143</v>
      </c>
      <c r="C550" s="1" t="s">
        <v>2144</v>
      </c>
      <c r="D550" t="s">
        <v>6</v>
      </c>
    </row>
    <row r="551" spans="1:4" x14ac:dyDescent="0.15">
      <c r="A551" t="s">
        <v>2145</v>
      </c>
      <c r="B551" s="1" t="s">
        <v>2146</v>
      </c>
      <c r="C551" s="1" t="s">
        <v>2147</v>
      </c>
      <c r="D551" t="s">
        <v>6</v>
      </c>
    </row>
    <row r="552" spans="1:4" x14ac:dyDescent="0.15">
      <c r="A552" t="s">
        <v>2148</v>
      </c>
      <c r="B552" s="1" t="s">
        <v>2149</v>
      </c>
      <c r="C552" s="1" t="s">
        <v>2150</v>
      </c>
      <c r="D552" t="s">
        <v>6</v>
      </c>
    </row>
    <row r="553" spans="1:4" x14ac:dyDescent="0.15">
      <c r="A553" t="s">
        <v>2151</v>
      </c>
      <c r="B553" s="1" t="s">
        <v>2152</v>
      </c>
      <c r="C553" s="1" t="s">
        <v>2153</v>
      </c>
      <c r="D553" t="s">
        <v>6</v>
      </c>
    </row>
    <row r="554" spans="1:4" x14ac:dyDescent="0.15">
      <c r="A554" t="s">
        <v>2154</v>
      </c>
      <c r="B554" s="1" t="s">
        <v>2155</v>
      </c>
      <c r="C554" s="1" t="s">
        <v>2156</v>
      </c>
      <c r="D554" t="s">
        <v>6</v>
      </c>
    </row>
    <row r="555" spans="1:4" x14ac:dyDescent="0.15">
      <c r="A555" t="s">
        <v>2157</v>
      </c>
      <c r="B555" s="1" t="s">
        <v>2158</v>
      </c>
      <c r="C555" s="1" t="s">
        <v>2159</v>
      </c>
      <c r="D555" t="s">
        <v>6</v>
      </c>
    </row>
    <row r="556" spans="1:4" x14ac:dyDescent="0.15">
      <c r="A556" t="s">
        <v>2160</v>
      </c>
      <c r="B556" s="1" t="s">
        <v>2161</v>
      </c>
      <c r="C556" s="1" t="s">
        <v>2162</v>
      </c>
      <c r="D556" t="s">
        <v>6</v>
      </c>
    </row>
    <row r="557" spans="1:4" x14ac:dyDescent="0.15">
      <c r="A557" t="s">
        <v>2163</v>
      </c>
      <c r="B557" s="1" t="s">
        <v>2164</v>
      </c>
      <c r="C557" s="1" t="s">
        <v>2165</v>
      </c>
      <c r="D557" t="s">
        <v>6</v>
      </c>
    </row>
    <row r="558" spans="1:4" x14ac:dyDescent="0.15">
      <c r="A558" t="s">
        <v>2166</v>
      </c>
      <c r="B558" s="1" t="s">
        <v>2167</v>
      </c>
      <c r="C558" s="1" t="s">
        <v>2168</v>
      </c>
      <c r="D558" t="s">
        <v>6</v>
      </c>
    </row>
    <row r="559" spans="1:4" x14ac:dyDescent="0.15">
      <c r="A559" t="s">
        <v>2169</v>
      </c>
      <c r="B559" s="1" t="s">
        <v>2170</v>
      </c>
      <c r="C559" s="1" t="s">
        <v>2171</v>
      </c>
      <c r="D559" t="s">
        <v>6</v>
      </c>
    </row>
    <row r="560" spans="1:4" x14ac:dyDescent="0.15">
      <c r="A560" t="s">
        <v>2172</v>
      </c>
      <c r="B560" s="1" t="s">
        <v>2173</v>
      </c>
      <c r="C560" s="1" t="s">
        <v>2174</v>
      </c>
      <c r="D560" t="s">
        <v>6</v>
      </c>
    </row>
    <row r="561" spans="1:4" x14ac:dyDescent="0.15">
      <c r="A561" t="s">
        <v>2175</v>
      </c>
      <c r="B561" s="1" t="s">
        <v>2176</v>
      </c>
      <c r="C561" s="1" t="s">
        <v>2177</v>
      </c>
      <c r="D561" t="s">
        <v>6</v>
      </c>
    </row>
    <row r="562" spans="1:4" x14ac:dyDescent="0.15">
      <c r="A562" t="s">
        <v>2178</v>
      </c>
      <c r="B562" s="1" t="s">
        <v>2179</v>
      </c>
      <c r="C562" s="1" t="s">
        <v>2180</v>
      </c>
      <c r="D562" t="s">
        <v>6</v>
      </c>
    </row>
    <row r="563" spans="1:4" x14ac:dyDescent="0.15">
      <c r="A563" t="s">
        <v>2181</v>
      </c>
      <c r="B563" s="1" t="s">
        <v>2182</v>
      </c>
      <c r="C563" s="1" t="s">
        <v>2183</v>
      </c>
      <c r="D563" t="s">
        <v>6</v>
      </c>
    </row>
    <row r="564" spans="1:4" x14ac:dyDescent="0.15">
      <c r="A564" t="s">
        <v>2184</v>
      </c>
      <c r="B564" s="1" t="s">
        <v>2185</v>
      </c>
      <c r="C564" s="1" t="s">
        <v>2186</v>
      </c>
      <c r="D564" t="s">
        <v>6</v>
      </c>
    </row>
    <row r="565" spans="1:4" x14ac:dyDescent="0.15">
      <c r="A565" t="s">
        <v>2187</v>
      </c>
      <c r="B565" s="1" t="s">
        <v>2188</v>
      </c>
      <c r="C565" s="1" t="s">
        <v>2189</v>
      </c>
      <c r="D565" t="s">
        <v>6</v>
      </c>
    </row>
    <row r="566" spans="1:4" x14ac:dyDescent="0.15">
      <c r="A566" t="s">
        <v>2190</v>
      </c>
      <c r="B566" s="1" t="s">
        <v>2191</v>
      </c>
      <c r="C566" s="1" t="s">
        <v>2192</v>
      </c>
      <c r="D566" t="s">
        <v>6</v>
      </c>
    </row>
    <row r="567" spans="1:4" x14ac:dyDescent="0.15">
      <c r="A567" t="s">
        <v>2193</v>
      </c>
      <c r="B567" s="1" t="s">
        <v>2194</v>
      </c>
      <c r="C567" s="1" t="s">
        <v>2195</v>
      </c>
      <c r="D567" t="s">
        <v>6</v>
      </c>
    </row>
    <row r="568" spans="1:4" x14ac:dyDescent="0.15">
      <c r="A568" t="s">
        <v>2196</v>
      </c>
      <c r="B568" s="1" t="s">
        <v>2197</v>
      </c>
      <c r="C568" s="1" t="s">
        <v>2198</v>
      </c>
      <c r="D568" t="s">
        <v>6</v>
      </c>
    </row>
    <row r="569" spans="1:4" x14ac:dyDescent="0.15">
      <c r="A569" t="s">
        <v>2199</v>
      </c>
      <c r="B569" s="1" t="s">
        <v>2200</v>
      </c>
      <c r="C569" s="1" t="s">
        <v>2201</v>
      </c>
      <c r="D569" t="s">
        <v>6</v>
      </c>
    </row>
    <row r="570" spans="1:4" x14ac:dyDescent="0.15">
      <c r="A570" t="s">
        <v>2202</v>
      </c>
      <c r="B570" s="1" t="s">
        <v>2203</v>
      </c>
      <c r="C570" s="1" t="s">
        <v>2204</v>
      </c>
      <c r="D570" t="s">
        <v>6</v>
      </c>
    </row>
    <row r="571" spans="1:4" x14ac:dyDescent="0.15">
      <c r="A571" t="s">
        <v>2205</v>
      </c>
      <c r="B571" s="1" t="s">
        <v>2206</v>
      </c>
      <c r="C571" s="1" t="s">
        <v>2207</v>
      </c>
      <c r="D571" t="s">
        <v>6</v>
      </c>
    </row>
    <row r="572" spans="1:4" x14ac:dyDescent="0.15">
      <c r="A572" t="s">
        <v>2208</v>
      </c>
      <c r="B572" s="1" t="s">
        <v>2209</v>
      </c>
      <c r="C572" s="1" t="s">
        <v>2210</v>
      </c>
      <c r="D572" t="s">
        <v>6</v>
      </c>
    </row>
    <row r="573" spans="1:4" x14ac:dyDescent="0.15">
      <c r="A573" t="s">
        <v>2211</v>
      </c>
      <c r="B573" s="1" t="s">
        <v>2212</v>
      </c>
      <c r="C573" s="1" t="s">
        <v>2213</v>
      </c>
      <c r="D573" t="s">
        <v>6</v>
      </c>
    </row>
    <row r="574" spans="1:4" x14ac:dyDescent="0.15">
      <c r="A574" t="s">
        <v>2214</v>
      </c>
      <c r="B574" s="1" t="s">
        <v>2215</v>
      </c>
      <c r="C574" s="1" t="s">
        <v>2216</v>
      </c>
      <c r="D574" t="s">
        <v>6</v>
      </c>
    </row>
    <row r="575" spans="1:4" x14ac:dyDescent="0.15">
      <c r="A575" t="s">
        <v>2217</v>
      </c>
      <c r="B575" s="1" t="s">
        <v>2218</v>
      </c>
      <c r="C575" s="1" t="s">
        <v>2219</v>
      </c>
      <c r="D575" t="s">
        <v>6</v>
      </c>
    </row>
    <row r="576" spans="1:4" x14ac:dyDescent="0.15">
      <c r="A576" t="s">
        <v>2220</v>
      </c>
      <c r="B576" s="1" t="s">
        <v>2221</v>
      </c>
      <c r="C576" s="1" t="s">
        <v>2222</v>
      </c>
      <c r="D576" t="s">
        <v>6</v>
      </c>
    </row>
    <row r="577" spans="1:4" x14ac:dyDescent="0.15">
      <c r="A577" t="s">
        <v>2223</v>
      </c>
      <c r="B577" s="1" t="s">
        <v>2224</v>
      </c>
      <c r="C577" s="1" t="s">
        <v>2225</v>
      </c>
      <c r="D577" t="s">
        <v>6</v>
      </c>
    </row>
    <row r="578" spans="1:4" x14ac:dyDescent="0.15">
      <c r="A578" t="s">
        <v>2226</v>
      </c>
      <c r="B578" s="1" t="s">
        <v>2227</v>
      </c>
      <c r="C578" s="1" t="s">
        <v>2228</v>
      </c>
      <c r="D578" t="s">
        <v>6</v>
      </c>
    </row>
    <row r="579" spans="1:4" x14ac:dyDescent="0.15">
      <c r="A579" t="s">
        <v>2229</v>
      </c>
      <c r="B579" s="1" t="s">
        <v>2230</v>
      </c>
      <c r="C579" s="1" t="s">
        <v>2231</v>
      </c>
      <c r="D579" t="s">
        <v>6</v>
      </c>
    </row>
    <row r="580" spans="1:4" x14ac:dyDescent="0.15">
      <c r="A580" t="s">
        <v>2232</v>
      </c>
      <c r="B580" s="1" t="s">
        <v>2233</v>
      </c>
      <c r="C580" s="1" t="s">
        <v>2234</v>
      </c>
      <c r="D580" t="s">
        <v>6</v>
      </c>
    </row>
    <row r="581" spans="1:4" x14ac:dyDescent="0.15">
      <c r="A581" t="s">
        <v>2235</v>
      </c>
      <c r="B581" s="1" t="s">
        <v>2236</v>
      </c>
      <c r="C581" s="1" t="s">
        <v>2237</v>
      </c>
      <c r="D581" t="s">
        <v>6</v>
      </c>
    </row>
    <row r="582" spans="1:4" x14ac:dyDescent="0.15">
      <c r="A582" t="s">
        <v>2238</v>
      </c>
      <c r="B582" s="1" t="s">
        <v>2239</v>
      </c>
      <c r="C582" s="1" t="s">
        <v>2240</v>
      </c>
      <c r="D582" t="s">
        <v>6</v>
      </c>
    </row>
    <row r="583" spans="1:4" x14ac:dyDescent="0.15">
      <c r="A583" t="s">
        <v>2241</v>
      </c>
      <c r="B583" s="1" t="s">
        <v>2242</v>
      </c>
      <c r="C583" s="1" t="s">
        <v>2243</v>
      </c>
      <c r="D583" t="s">
        <v>6</v>
      </c>
    </row>
    <row r="584" spans="1:4" x14ac:dyDescent="0.15">
      <c r="A584" t="s">
        <v>2244</v>
      </c>
      <c r="B584" s="1" t="s">
        <v>2245</v>
      </c>
      <c r="C584" s="1" t="s">
        <v>2246</v>
      </c>
      <c r="D584" t="s">
        <v>6</v>
      </c>
    </row>
    <row r="585" spans="1:4" x14ac:dyDescent="0.15">
      <c r="A585" t="s">
        <v>2247</v>
      </c>
      <c r="B585" s="1" t="s">
        <v>2248</v>
      </c>
      <c r="C585" s="1" t="s">
        <v>2249</v>
      </c>
      <c r="D585" t="s">
        <v>6</v>
      </c>
    </row>
    <row r="586" spans="1:4" x14ac:dyDescent="0.15">
      <c r="A586" t="s">
        <v>2250</v>
      </c>
      <c r="B586" s="1" t="s">
        <v>2251</v>
      </c>
      <c r="C586" s="1" t="s">
        <v>2252</v>
      </c>
      <c r="D586" t="s">
        <v>6</v>
      </c>
    </row>
    <row r="587" spans="1:4" x14ac:dyDescent="0.15">
      <c r="A587" t="s">
        <v>2253</v>
      </c>
      <c r="B587" s="1" t="s">
        <v>2254</v>
      </c>
      <c r="C587" s="1" t="s">
        <v>2255</v>
      </c>
      <c r="D587" t="s">
        <v>6</v>
      </c>
    </row>
    <row r="588" spans="1:4" x14ac:dyDescent="0.15">
      <c r="A588" t="s">
        <v>2256</v>
      </c>
      <c r="B588" s="1" t="s">
        <v>2257</v>
      </c>
      <c r="C588" s="1" t="s">
        <v>2258</v>
      </c>
      <c r="D588" t="s">
        <v>6</v>
      </c>
    </row>
    <row r="589" spans="1:4" x14ac:dyDescent="0.15">
      <c r="A589" t="s">
        <v>127</v>
      </c>
      <c r="B589" s="1" t="s">
        <v>2259</v>
      </c>
      <c r="C589" s="1" t="s">
        <v>2260</v>
      </c>
      <c r="D589" t="s">
        <v>6</v>
      </c>
    </row>
    <row r="590" spans="1:4" x14ac:dyDescent="0.15">
      <c r="A590" t="s">
        <v>2261</v>
      </c>
      <c r="B590" s="1" t="s">
        <v>2262</v>
      </c>
      <c r="C590" s="1" t="s">
        <v>2263</v>
      </c>
      <c r="D590" t="s">
        <v>6</v>
      </c>
    </row>
    <row r="591" spans="1:4" x14ac:dyDescent="0.15">
      <c r="A591" t="s">
        <v>2264</v>
      </c>
      <c r="B591" s="1" t="s">
        <v>2265</v>
      </c>
      <c r="C591" s="1" t="s">
        <v>2266</v>
      </c>
      <c r="D591" t="s">
        <v>6</v>
      </c>
    </row>
    <row r="592" spans="1:4" x14ac:dyDescent="0.15">
      <c r="A592" t="s">
        <v>2267</v>
      </c>
      <c r="B592" s="1" t="s">
        <v>2268</v>
      </c>
      <c r="C592" s="1" t="s">
        <v>2269</v>
      </c>
      <c r="D592" t="s">
        <v>6</v>
      </c>
    </row>
    <row r="593" spans="1:4" x14ac:dyDescent="0.15">
      <c r="A593" t="s">
        <v>2270</v>
      </c>
      <c r="B593" s="1" t="s">
        <v>2271</v>
      </c>
      <c r="C593" s="1" t="s">
        <v>2272</v>
      </c>
      <c r="D593" t="s">
        <v>6</v>
      </c>
    </row>
    <row r="594" spans="1:4" x14ac:dyDescent="0.15">
      <c r="A594" t="s">
        <v>2273</v>
      </c>
      <c r="B594" s="1" t="s">
        <v>2274</v>
      </c>
      <c r="C594" s="1" t="s">
        <v>2275</v>
      </c>
      <c r="D594" t="s">
        <v>6</v>
      </c>
    </row>
    <row r="595" spans="1:4" x14ac:dyDescent="0.15">
      <c r="A595" t="s">
        <v>2276</v>
      </c>
      <c r="B595" s="1" t="s">
        <v>2277</v>
      </c>
      <c r="C595" s="1" t="s">
        <v>2278</v>
      </c>
      <c r="D595" t="s">
        <v>6</v>
      </c>
    </row>
    <row r="596" spans="1:4" x14ac:dyDescent="0.15">
      <c r="A596" t="s">
        <v>2279</v>
      </c>
      <c r="B596" s="1" t="s">
        <v>2280</v>
      </c>
      <c r="C596" s="1" t="s">
        <v>2281</v>
      </c>
      <c r="D596" t="s">
        <v>6</v>
      </c>
    </row>
    <row r="597" spans="1:4" x14ac:dyDescent="0.15">
      <c r="A597" t="s">
        <v>2282</v>
      </c>
      <c r="B597" s="1" t="s">
        <v>2283</v>
      </c>
      <c r="C597" s="1" t="s">
        <v>2284</v>
      </c>
      <c r="D597" t="s">
        <v>6</v>
      </c>
    </row>
    <row r="598" spans="1:4" x14ac:dyDescent="0.15">
      <c r="A598" t="s">
        <v>2285</v>
      </c>
      <c r="B598" s="1" t="s">
        <v>2286</v>
      </c>
      <c r="C598" s="1" t="s">
        <v>2287</v>
      </c>
      <c r="D598" t="s">
        <v>6</v>
      </c>
    </row>
    <row r="599" spans="1:4" x14ac:dyDescent="0.15">
      <c r="A599" t="s">
        <v>2288</v>
      </c>
      <c r="B599" s="1" t="s">
        <v>2289</v>
      </c>
      <c r="C599" s="1" t="s">
        <v>2290</v>
      </c>
      <c r="D599" t="s">
        <v>6</v>
      </c>
    </row>
    <row r="600" spans="1:4" x14ac:dyDescent="0.15">
      <c r="A600" t="s">
        <v>2291</v>
      </c>
      <c r="B600" s="1" t="s">
        <v>2292</v>
      </c>
      <c r="C600" s="1" t="s">
        <v>2293</v>
      </c>
      <c r="D600" t="s">
        <v>6</v>
      </c>
    </row>
    <row r="601" spans="1:4" x14ac:dyDescent="0.15">
      <c r="A601" t="s">
        <v>2294</v>
      </c>
      <c r="B601" s="1" t="s">
        <v>2295</v>
      </c>
      <c r="C601" s="1" t="s">
        <v>2296</v>
      </c>
      <c r="D601" t="s">
        <v>6</v>
      </c>
    </row>
    <row r="602" spans="1:4" x14ac:dyDescent="0.15">
      <c r="A602" t="s">
        <v>2297</v>
      </c>
      <c r="B602" s="1" t="s">
        <v>2298</v>
      </c>
      <c r="C602" s="1" t="s">
        <v>2299</v>
      </c>
      <c r="D602" t="s">
        <v>6</v>
      </c>
    </row>
    <row r="603" spans="1:4" x14ac:dyDescent="0.15">
      <c r="A603" t="s">
        <v>2300</v>
      </c>
      <c r="B603" s="1" t="s">
        <v>2301</v>
      </c>
      <c r="C603" s="1" t="s">
        <v>2302</v>
      </c>
      <c r="D603" t="s">
        <v>6</v>
      </c>
    </row>
    <row r="604" spans="1:4" x14ac:dyDescent="0.15">
      <c r="A604" t="s">
        <v>2303</v>
      </c>
      <c r="B604" s="1" t="s">
        <v>2304</v>
      </c>
      <c r="C604" s="1" t="s">
        <v>2305</v>
      </c>
      <c r="D604" t="s">
        <v>6</v>
      </c>
    </row>
    <row r="605" spans="1:4" x14ac:dyDescent="0.15">
      <c r="A605" t="s">
        <v>2306</v>
      </c>
      <c r="B605" s="1" t="s">
        <v>2307</v>
      </c>
      <c r="C605" s="1" t="s">
        <v>2308</v>
      </c>
      <c r="D605" t="s">
        <v>6</v>
      </c>
    </row>
    <row r="606" spans="1:4" x14ac:dyDescent="0.15">
      <c r="A606" t="s">
        <v>2309</v>
      </c>
      <c r="B606" s="1" t="s">
        <v>2310</v>
      </c>
      <c r="C606" s="1" t="s">
        <v>2311</v>
      </c>
      <c r="D606" t="s">
        <v>6</v>
      </c>
    </row>
    <row r="607" spans="1:4" x14ac:dyDescent="0.15">
      <c r="A607" t="s">
        <v>2312</v>
      </c>
      <c r="B607" s="1" t="s">
        <v>2313</v>
      </c>
      <c r="C607" s="1" t="s">
        <v>2314</v>
      </c>
      <c r="D607" t="s">
        <v>6</v>
      </c>
    </row>
    <row r="608" spans="1:4" x14ac:dyDescent="0.15">
      <c r="A608" t="s">
        <v>2315</v>
      </c>
      <c r="B608" s="1" t="s">
        <v>2316</v>
      </c>
      <c r="C608" s="1" t="s">
        <v>2317</v>
      </c>
      <c r="D608" t="s">
        <v>6</v>
      </c>
    </row>
    <row r="609" spans="1:4" x14ac:dyDescent="0.15">
      <c r="A609" t="s">
        <v>2318</v>
      </c>
      <c r="B609" s="1" t="s">
        <v>2319</v>
      </c>
      <c r="C609" s="1" t="s">
        <v>2320</v>
      </c>
      <c r="D609" t="s">
        <v>6</v>
      </c>
    </row>
    <row r="610" spans="1:4" x14ac:dyDescent="0.15">
      <c r="A610" t="s">
        <v>2321</v>
      </c>
      <c r="B610" s="1" t="s">
        <v>2322</v>
      </c>
      <c r="C610" s="1" t="s">
        <v>2323</v>
      </c>
      <c r="D610" t="s">
        <v>6</v>
      </c>
    </row>
    <row r="611" spans="1:4" x14ac:dyDescent="0.15">
      <c r="A611" t="s">
        <v>2324</v>
      </c>
      <c r="B611" s="1" t="s">
        <v>2325</v>
      </c>
      <c r="C611" s="1" t="s">
        <v>2326</v>
      </c>
      <c r="D611" t="s">
        <v>6</v>
      </c>
    </row>
    <row r="612" spans="1:4" x14ac:dyDescent="0.15">
      <c r="A612" t="s">
        <v>2327</v>
      </c>
      <c r="B612" s="1" t="s">
        <v>2328</v>
      </c>
      <c r="C612" s="1" t="s">
        <v>2329</v>
      </c>
      <c r="D612" t="s">
        <v>6</v>
      </c>
    </row>
    <row r="613" spans="1:4" x14ac:dyDescent="0.15">
      <c r="A613" t="s">
        <v>2330</v>
      </c>
      <c r="B613" s="1" t="s">
        <v>2331</v>
      </c>
      <c r="C613" s="1" t="s">
        <v>2332</v>
      </c>
      <c r="D613" t="s">
        <v>6</v>
      </c>
    </row>
    <row r="614" spans="1:4" x14ac:dyDescent="0.15">
      <c r="A614" t="s">
        <v>2333</v>
      </c>
      <c r="B614" s="1" t="s">
        <v>2334</v>
      </c>
      <c r="C614" s="1" t="s">
        <v>2335</v>
      </c>
      <c r="D614" t="s">
        <v>6</v>
      </c>
    </row>
    <row r="615" spans="1:4" x14ac:dyDescent="0.15">
      <c r="A615" t="s">
        <v>2336</v>
      </c>
      <c r="B615" s="1" t="s">
        <v>2337</v>
      </c>
      <c r="C615" s="1" t="s">
        <v>2338</v>
      </c>
      <c r="D615" t="s">
        <v>6</v>
      </c>
    </row>
    <row r="616" spans="1:4" x14ac:dyDescent="0.15">
      <c r="A616" t="s">
        <v>2339</v>
      </c>
      <c r="B616" s="1" t="s">
        <v>2340</v>
      </c>
      <c r="C616" s="1" t="s">
        <v>2341</v>
      </c>
      <c r="D616" t="s">
        <v>6</v>
      </c>
    </row>
    <row r="617" spans="1:4" x14ac:dyDescent="0.15">
      <c r="A617" t="s">
        <v>2342</v>
      </c>
      <c r="B617" s="1" t="s">
        <v>2343</v>
      </c>
      <c r="C617" s="1" t="s">
        <v>2344</v>
      </c>
      <c r="D617" t="s">
        <v>6</v>
      </c>
    </row>
    <row r="618" spans="1:4" x14ac:dyDescent="0.15">
      <c r="A618" t="s">
        <v>2345</v>
      </c>
      <c r="B618" s="1" t="s">
        <v>2346</v>
      </c>
      <c r="C618" s="1" t="s">
        <v>2347</v>
      </c>
      <c r="D618" t="s">
        <v>6</v>
      </c>
    </row>
    <row r="619" spans="1:4" x14ac:dyDescent="0.15">
      <c r="A619" t="s">
        <v>2348</v>
      </c>
      <c r="B619" s="1" t="s">
        <v>2349</v>
      </c>
      <c r="C619" s="1" t="s">
        <v>2350</v>
      </c>
      <c r="D619" t="s">
        <v>6</v>
      </c>
    </row>
    <row r="620" spans="1:4" x14ac:dyDescent="0.15">
      <c r="A620" t="s">
        <v>2351</v>
      </c>
      <c r="B620" s="1" t="s">
        <v>2352</v>
      </c>
      <c r="C620" s="1" t="s">
        <v>2353</v>
      </c>
      <c r="D620" t="s">
        <v>6</v>
      </c>
    </row>
    <row r="621" spans="1:4" x14ac:dyDescent="0.15">
      <c r="A621" t="s">
        <v>2354</v>
      </c>
      <c r="B621" s="1" t="s">
        <v>2355</v>
      </c>
      <c r="C621" s="1" t="s">
        <v>2356</v>
      </c>
      <c r="D621" t="s">
        <v>6</v>
      </c>
    </row>
    <row r="622" spans="1:4" x14ac:dyDescent="0.15">
      <c r="A622" t="s">
        <v>2357</v>
      </c>
      <c r="B622" s="1" t="s">
        <v>2358</v>
      </c>
      <c r="C622" s="1" t="s">
        <v>2359</v>
      </c>
      <c r="D622" t="s">
        <v>6</v>
      </c>
    </row>
    <row r="623" spans="1:4" x14ac:dyDescent="0.15">
      <c r="A623" t="s">
        <v>2360</v>
      </c>
      <c r="B623" s="1" t="s">
        <v>2361</v>
      </c>
      <c r="C623" s="1" t="s">
        <v>2362</v>
      </c>
      <c r="D623" t="s">
        <v>6</v>
      </c>
    </row>
    <row r="624" spans="1:4" x14ac:dyDescent="0.15">
      <c r="A624" t="s">
        <v>2363</v>
      </c>
      <c r="B624" s="1" t="s">
        <v>2364</v>
      </c>
      <c r="C624" s="1" t="s">
        <v>2365</v>
      </c>
      <c r="D624" t="s">
        <v>6</v>
      </c>
    </row>
    <row r="625" spans="1:4" x14ac:dyDescent="0.15">
      <c r="A625" t="s">
        <v>2366</v>
      </c>
      <c r="B625" s="1" t="s">
        <v>2367</v>
      </c>
      <c r="C625" s="1" t="s">
        <v>2368</v>
      </c>
      <c r="D625" t="s">
        <v>6</v>
      </c>
    </row>
    <row r="626" spans="1:4" x14ac:dyDescent="0.15">
      <c r="A626" t="s">
        <v>2369</v>
      </c>
      <c r="B626" s="1" t="s">
        <v>2370</v>
      </c>
      <c r="C626" s="1" t="s">
        <v>2371</v>
      </c>
      <c r="D626" t="s">
        <v>6</v>
      </c>
    </row>
    <row r="627" spans="1:4" x14ac:dyDescent="0.15">
      <c r="A627" t="s">
        <v>2372</v>
      </c>
      <c r="B627" s="1" t="s">
        <v>2373</v>
      </c>
      <c r="C627" s="1" t="s">
        <v>2374</v>
      </c>
      <c r="D627" t="s">
        <v>6</v>
      </c>
    </row>
    <row r="628" spans="1:4" x14ac:dyDescent="0.15">
      <c r="A628" t="s">
        <v>2375</v>
      </c>
      <c r="B628" s="1" t="s">
        <v>2376</v>
      </c>
      <c r="C628" s="1" t="s">
        <v>2377</v>
      </c>
      <c r="D628" t="s">
        <v>6</v>
      </c>
    </row>
    <row r="629" spans="1:4" x14ac:dyDescent="0.15">
      <c r="A629" t="s">
        <v>2378</v>
      </c>
      <c r="B629" s="1" t="s">
        <v>2379</v>
      </c>
      <c r="C629" s="1" t="s">
        <v>2380</v>
      </c>
      <c r="D629" t="s">
        <v>6</v>
      </c>
    </row>
    <row r="630" spans="1:4" x14ac:dyDescent="0.15">
      <c r="A630" t="s">
        <v>2381</v>
      </c>
      <c r="B630" s="1" t="s">
        <v>2382</v>
      </c>
      <c r="C630" s="1" t="s">
        <v>2383</v>
      </c>
      <c r="D630" t="s">
        <v>6</v>
      </c>
    </row>
    <row r="631" spans="1:4" x14ac:dyDescent="0.15">
      <c r="A631" t="s">
        <v>2384</v>
      </c>
      <c r="B631" s="1" t="s">
        <v>2385</v>
      </c>
      <c r="C631" s="1" t="s">
        <v>2386</v>
      </c>
      <c r="D631" t="s">
        <v>6</v>
      </c>
    </row>
    <row r="632" spans="1:4" x14ac:dyDescent="0.15">
      <c r="A632" t="s">
        <v>2387</v>
      </c>
      <c r="B632" s="1" t="s">
        <v>2388</v>
      </c>
      <c r="C632" s="1" t="s">
        <v>2389</v>
      </c>
      <c r="D632" t="s">
        <v>6</v>
      </c>
    </row>
    <row r="633" spans="1:4" x14ac:dyDescent="0.15">
      <c r="A633" t="s">
        <v>2390</v>
      </c>
      <c r="B633" s="1" t="s">
        <v>2391</v>
      </c>
      <c r="C633" s="1" t="s">
        <v>2392</v>
      </c>
      <c r="D633" t="s">
        <v>6</v>
      </c>
    </row>
    <row r="634" spans="1:4" x14ac:dyDescent="0.15">
      <c r="A634" t="s">
        <v>2393</v>
      </c>
      <c r="B634" s="1" t="s">
        <v>2394</v>
      </c>
      <c r="C634" s="1" t="s">
        <v>2395</v>
      </c>
      <c r="D634" t="s">
        <v>6</v>
      </c>
    </row>
    <row r="635" spans="1:4" x14ac:dyDescent="0.15">
      <c r="A635" t="s">
        <v>2396</v>
      </c>
      <c r="B635" s="1" t="s">
        <v>2397</v>
      </c>
      <c r="C635" s="1" t="s">
        <v>2398</v>
      </c>
      <c r="D635" t="s">
        <v>6</v>
      </c>
    </row>
    <row r="636" spans="1:4" x14ac:dyDescent="0.15">
      <c r="A636" t="s">
        <v>2399</v>
      </c>
      <c r="B636" s="1" t="s">
        <v>2400</v>
      </c>
      <c r="C636" s="1" t="s">
        <v>2401</v>
      </c>
      <c r="D636" t="s">
        <v>6</v>
      </c>
    </row>
    <row r="637" spans="1:4" x14ac:dyDescent="0.15">
      <c r="A637" t="s">
        <v>2402</v>
      </c>
      <c r="B637" s="1" t="s">
        <v>2403</v>
      </c>
      <c r="C637" s="1" t="s">
        <v>2404</v>
      </c>
      <c r="D637" t="s">
        <v>6</v>
      </c>
    </row>
    <row r="638" spans="1:4" x14ac:dyDescent="0.15">
      <c r="A638" t="s">
        <v>2405</v>
      </c>
      <c r="B638" s="1" t="s">
        <v>2406</v>
      </c>
      <c r="C638" s="1" t="s">
        <v>2407</v>
      </c>
      <c r="D638" t="s">
        <v>6</v>
      </c>
    </row>
    <row r="639" spans="1:4" x14ac:dyDescent="0.15">
      <c r="A639" t="s">
        <v>2408</v>
      </c>
      <c r="B639" s="1" t="s">
        <v>2409</v>
      </c>
      <c r="C639" s="1" t="s">
        <v>2410</v>
      </c>
      <c r="D639" t="s">
        <v>6</v>
      </c>
    </row>
    <row r="640" spans="1:4" x14ac:dyDescent="0.15">
      <c r="A640" t="s">
        <v>2411</v>
      </c>
      <c r="B640" s="1" t="s">
        <v>2412</v>
      </c>
      <c r="C640" s="1" t="s">
        <v>2413</v>
      </c>
      <c r="D640" t="s">
        <v>6</v>
      </c>
    </row>
    <row r="641" spans="1:4" x14ac:dyDescent="0.15">
      <c r="A641" t="s">
        <v>2414</v>
      </c>
      <c r="B641" s="1" t="s">
        <v>2415</v>
      </c>
      <c r="C641" s="1" t="s">
        <v>2416</v>
      </c>
      <c r="D641" t="s">
        <v>6</v>
      </c>
    </row>
    <row r="642" spans="1:4" x14ac:dyDescent="0.15">
      <c r="A642" t="s">
        <v>2417</v>
      </c>
      <c r="B642" s="1" t="s">
        <v>2418</v>
      </c>
      <c r="C642" s="1" t="s">
        <v>2419</v>
      </c>
      <c r="D642" t="s">
        <v>6</v>
      </c>
    </row>
    <row r="643" spans="1:4" x14ac:dyDescent="0.15">
      <c r="A643" t="s">
        <v>2420</v>
      </c>
      <c r="B643" s="1" t="s">
        <v>2421</v>
      </c>
      <c r="C643" s="1" t="s">
        <v>2422</v>
      </c>
      <c r="D643" t="s">
        <v>6</v>
      </c>
    </row>
    <row r="644" spans="1:4" x14ac:dyDescent="0.15">
      <c r="A644" t="s">
        <v>2423</v>
      </c>
      <c r="B644" s="1" t="s">
        <v>2424</v>
      </c>
      <c r="C644" s="1" t="s">
        <v>2425</v>
      </c>
      <c r="D644" t="s">
        <v>6</v>
      </c>
    </row>
    <row r="645" spans="1:4" x14ac:dyDescent="0.15">
      <c r="A645" t="s">
        <v>2426</v>
      </c>
      <c r="B645" s="1" t="s">
        <v>2427</v>
      </c>
      <c r="C645" s="1" t="s">
        <v>2428</v>
      </c>
      <c r="D645" t="s">
        <v>6</v>
      </c>
    </row>
    <row r="646" spans="1:4" x14ac:dyDescent="0.15">
      <c r="A646" t="s">
        <v>2429</v>
      </c>
      <c r="B646" s="1" t="s">
        <v>2430</v>
      </c>
      <c r="C646" s="1" t="s">
        <v>2431</v>
      </c>
      <c r="D646" t="s">
        <v>6</v>
      </c>
    </row>
    <row r="647" spans="1:4" x14ac:dyDescent="0.15">
      <c r="A647" t="s">
        <v>2432</v>
      </c>
      <c r="B647" s="1" t="s">
        <v>2433</v>
      </c>
      <c r="C647" s="1" t="s">
        <v>2434</v>
      </c>
      <c r="D647" t="s">
        <v>6</v>
      </c>
    </row>
    <row r="648" spans="1:4" x14ac:dyDescent="0.15">
      <c r="A648" t="s">
        <v>2435</v>
      </c>
      <c r="B648" s="1" t="s">
        <v>2436</v>
      </c>
      <c r="C648" s="1" t="s">
        <v>2437</v>
      </c>
      <c r="D648" t="s">
        <v>6</v>
      </c>
    </row>
    <row r="649" spans="1:4" x14ac:dyDescent="0.15">
      <c r="A649" t="s">
        <v>2438</v>
      </c>
      <c r="B649" s="1" t="s">
        <v>2439</v>
      </c>
      <c r="C649" s="1" t="s">
        <v>2440</v>
      </c>
      <c r="D649" t="s">
        <v>6</v>
      </c>
    </row>
    <row r="650" spans="1:4" x14ac:dyDescent="0.15">
      <c r="A650" t="s">
        <v>2441</v>
      </c>
      <c r="B650" s="1" t="s">
        <v>2442</v>
      </c>
      <c r="C650" s="1" t="s">
        <v>2443</v>
      </c>
      <c r="D650" t="s">
        <v>6</v>
      </c>
    </row>
    <row r="651" spans="1:4" x14ac:dyDescent="0.15">
      <c r="A651" t="s">
        <v>2444</v>
      </c>
      <c r="B651" s="1" t="s">
        <v>2445</v>
      </c>
      <c r="C651" s="1" t="s">
        <v>2446</v>
      </c>
      <c r="D651" t="s">
        <v>6</v>
      </c>
    </row>
    <row r="652" spans="1:4" x14ac:dyDescent="0.15">
      <c r="A652" t="s">
        <v>2447</v>
      </c>
      <c r="B652" s="1" t="s">
        <v>2448</v>
      </c>
      <c r="C652" s="1" t="s">
        <v>2449</v>
      </c>
      <c r="D652" t="s">
        <v>6</v>
      </c>
    </row>
    <row r="653" spans="1:4" x14ac:dyDescent="0.15">
      <c r="A653" t="s">
        <v>2450</v>
      </c>
      <c r="B653" s="1" t="s">
        <v>2451</v>
      </c>
      <c r="C653" s="1" t="s">
        <v>2452</v>
      </c>
      <c r="D653" t="s">
        <v>6</v>
      </c>
    </row>
    <row r="654" spans="1:4" x14ac:dyDescent="0.15">
      <c r="A654" t="s">
        <v>2453</v>
      </c>
      <c r="B654" s="1" t="s">
        <v>2454</v>
      </c>
      <c r="C654" s="1" t="s">
        <v>2455</v>
      </c>
      <c r="D654" t="s">
        <v>6</v>
      </c>
    </row>
    <row r="655" spans="1:4" x14ac:dyDescent="0.15">
      <c r="A655" t="s">
        <v>2456</v>
      </c>
      <c r="B655" s="1" t="s">
        <v>2457</v>
      </c>
      <c r="C655" s="1" t="s">
        <v>2458</v>
      </c>
      <c r="D655" t="s">
        <v>6</v>
      </c>
    </row>
    <row r="656" spans="1:4" x14ac:dyDescent="0.15">
      <c r="A656" t="s">
        <v>2459</v>
      </c>
      <c r="B656" s="1" t="s">
        <v>2460</v>
      </c>
      <c r="C656" s="1" t="s">
        <v>2461</v>
      </c>
      <c r="D656" t="s">
        <v>6</v>
      </c>
    </row>
    <row r="657" spans="1:4" x14ac:dyDescent="0.15">
      <c r="A657" t="s">
        <v>2462</v>
      </c>
      <c r="B657" s="1" t="s">
        <v>2463</v>
      </c>
      <c r="C657" s="1" t="s">
        <v>2464</v>
      </c>
      <c r="D657" t="s">
        <v>6</v>
      </c>
    </row>
    <row r="658" spans="1:4" x14ac:dyDescent="0.15">
      <c r="A658" t="s">
        <v>2465</v>
      </c>
      <c r="B658" s="1" t="s">
        <v>2466</v>
      </c>
      <c r="C658" s="1" t="s">
        <v>2467</v>
      </c>
      <c r="D658" t="s">
        <v>6</v>
      </c>
    </row>
    <row r="659" spans="1:4" x14ac:dyDescent="0.15">
      <c r="A659" t="s">
        <v>2468</v>
      </c>
      <c r="B659" s="1" t="s">
        <v>2469</v>
      </c>
      <c r="C659" s="1" t="s">
        <v>2470</v>
      </c>
      <c r="D659" t="s">
        <v>6</v>
      </c>
    </row>
    <row r="660" spans="1:4" x14ac:dyDescent="0.15">
      <c r="A660" t="s">
        <v>2471</v>
      </c>
      <c r="B660" s="1" t="s">
        <v>2472</v>
      </c>
      <c r="C660" s="1" t="s">
        <v>2473</v>
      </c>
      <c r="D660" t="s">
        <v>6</v>
      </c>
    </row>
    <row r="661" spans="1:4" x14ac:dyDescent="0.15">
      <c r="A661" t="s">
        <v>2474</v>
      </c>
      <c r="B661" s="1" t="s">
        <v>2475</v>
      </c>
      <c r="C661" s="1" t="s">
        <v>2476</v>
      </c>
      <c r="D661" t="s">
        <v>6</v>
      </c>
    </row>
    <row r="662" spans="1:4" x14ac:dyDescent="0.15">
      <c r="A662" t="s">
        <v>2477</v>
      </c>
      <c r="B662" s="1" t="s">
        <v>2478</v>
      </c>
      <c r="C662" s="1" t="s">
        <v>2479</v>
      </c>
      <c r="D662" t="s">
        <v>6</v>
      </c>
    </row>
    <row r="663" spans="1:4" x14ac:dyDescent="0.15">
      <c r="A663" t="s">
        <v>2480</v>
      </c>
      <c r="B663" s="1" t="s">
        <v>2481</v>
      </c>
      <c r="C663" s="1" t="s">
        <v>2482</v>
      </c>
      <c r="D663" t="s">
        <v>6</v>
      </c>
    </row>
    <row r="664" spans="1:4" x14ac:dyDescent="0.15">
      <c r="A664" t="s">
        <v>2483</v>
      </c>
      <c r="B664" s="1" t="s">
        <v>2484</v>
      </c>
      <c r="C664" s="1" t="s">
        <v>2485</v>
      </c>
      <c r="D664" t="s">
        <v>6</v>
      </c>
    </row>
    <row r="665" spans="1:4" x14ac:dyDescent="0.15">
      <c r="A665" t="s">
        <v>2486</v>
      </c>
      <c r="B665" s="1" t="s">
        <v>2487</v>
      </c>
      <c r="C665" s="1" t="s">
        <v>2488</v>
      </c>
      <c r="D665" t="s">
        <v>6</v>
      </c>
    </row>
    <row r="666" spans="1:4" x14ac:dyDescent="0.15">
      <c r="A666" t="s">
        <v>2489</v>
      </c>
      <c r="B666" s="1" t="s">
        <v>2490</v>
      </c>
      <c r="C666" s="1" t="s">
        <v>2491</v>
      </c>
      <c r="D666" t="s">
        <v>6</v>
      </c>
    </row>
    <row r="667" spans="1:4" x14ac:dyDescent="0.15">
      <c r="A667" t="s">
        <v>2492</v>
      </c>
      <c r="B667" s="1" t="s">
        <v>2493</v>
      </c>
      <c r="C667" s="1" t="s">
        <v>2494</v>
      </c>
      <c r="D667" t="s">
        <v>6</v>
      </c>
    </row>
    <row r="668" spans="1:4" x14ac:dyDescent="0.15">
      <c r="A668" t="s">
        <v>2495</v>
      </c>
      <c r="B668" s="1" t="s">
        <v>2496</v>
      </c>
      <c r="C668" s="1" t="s">
        <v>2497</v>
      </c>
      <c r="D668" t="s">
        <v>6</v>
      </c>
    </row>
    <row r="669" spans="1:4" x14ac:dyDescent="0.15">
      <c r="A669" t="s">
        <v>2498</v>
      </c>
      <c r="B669" s="1" t="s">
        <v>2499</v>
      </c>
      <c r="C669" s="1" t="s">
        <v>2500</v>
      </c>
      <c r="D669" t="s">
        <v>6</v>
      </c>
    </row>
    <row r="670" spans="1:4" x14ac:dyDescent="0.15">
      <c r="A670" t="s">
        <v>2501</v>
      </c>
      <c r="B670" s="1" t="s">
        <v>2502</v>
      </c>
      <c r="C670" s="1" t="s">
        <v>2503</v>
      </c>
      <c r="D670" t="s">
        <v>6</v>
      </c>
    </row>
    <row r="671" spans="1:4" x14ac:dyDescent="0.15">
      <c r="A671" t="s">
        <v>2504</v>
      </c>
      <c r="B671" s="1" t="s">
        <v>2505</v>
      </c>
      <c r="C671" s="1" t="s">
        <v>2506</v>
      </c>
      <c r="D671" t="s">
        <v>6</v>
      </c>
    </row>
    <row r="672" spans="1:4" x14ac:dyDescent="0.15">
      <c r="A672" t="s">
        <v>2507</v>
      </c>
      <c r="B672" s="1" t="s">
        <v>2508</v>
      </c>
      <c r="C672" s="1" t="s">
        <v>2509</v>
      </c>
      <c r="D672" t="s">
        <v>6</v>
      </c>
    </row>
    <row r="673" spans="1:4" x14ac:dyDescent="0.15">
      <c r="A673" t="s">
        <v>2510</v>
      </c>
      <c r="B673" s="1" t="s">
        <v>2511</v>
      </c>
      <c r="C673" s="1" t="s">
        <v>2512</v>
      </c>
      <c r="D673" t="s">
        <v>6</v>
      </c>
    </row>
    <row r="674" spans="1:4" x14ac:dyDescent="0.15">
      <c r="A674" t="s">
        <v>2513</v>
      </c>
      <c r="B674" s="1" t="s">
        <v>2514</v>
      </c>
      <c r="C674" s="1" t="s">
        <v>2515</v>
      </c>
      <c r="D674" t="s">
        <v>6</v>
      </c>
    </row>
    <row r="675" spans="1:4" x14ac:dyDescent="0.15">
      <c r="A675" t="s">
        <v>2516</v>
      </c>
      <c r="B675" s="1" t="s">
        <v>2517</v>
      </c>
      <c r="C675" s="1" t="s">
        <v>2518</v>
      </c>
      <c r="D675" t="s">
        <v>6</v>
      </c>
    </row>
    <row r="676" spans="1:4" x14ac:dyDescent="0.15">
      <c r="A676" t="s">
        <v>2519</v>
      </c>
      <c r="B676" s="1" t="s">
        <v>2520</v>
      </c>
      <c r="C676" s="1" t="s">
        <v>2521</v>
      </c>
      <c r="D676" t="s">
        <v>6</v>
      </c>
    </row>
    <row r="677" spans="1:4" x14ac:dyDescent="0.15">
      <c r="A677" t="s">
        <v>2522</v>
      </c>
      <c r="B677" s="1" t="s">
        <v>2523</v>
      </c>
      <c r="C677" s="1" t="s">
        <v>2524</v>
      </c>
      <c r="D677" t="s">
        <v>6</v>
      </c>
    </row>
    <row r="678" spans="1:4" x14ac:dyDescent="0.15">
      <c r="A678" t="s">
        <v>2525</v>
      </c>
      <c r="B678" s="1" t="s">
        <v>2526</v>
      </c>
      <c r="C678" s="1" t="s">
        <v>2527</v>
      </c>
      <c r="D678" t="s">
        <v>6</v>
      </c>
    </row>
    <row r="679" spans="1:4" x14ac:dyDescent="0.15">
      <c r="A679" t="s">
        <v>2528</v>
      </c>
      <c r="B679" s="1" t="s">
        <v>2529</v>
      </c>
      <c r="C679" s="1" t="s">
        <v>2530</v>
      </c>
      <c r="D679" t="s">
        <v>6</v>
      </c>
    </row>
    <row r="680" spans="1:4" x14ac:dyDescent="0.15">
      <c r="A680" t="s">
        <v>2531</v>
      </c>
      <c r="B680" s="1" t="s">
        <v>2532</v>
      </c>
      <c r="C680" s="1" t="s">
        <v>2533</v>
      </c>
      <c r="D680" t="s">
        <v>6</v>
      </c>
    </row>
    <row r="681" spans="1:4" x14ac:dyDescent="0.15">
      <c r="A681" t="s">
        <v>2534</v>
      </c>
      <c r="B681" s="1" t="s">
        <v>2535</v>
      </c>
      <c r="C681" s="1" t="s">
        <v>2536</v>
      </c>
      <c r="D681" t="s">
        <v>6</v>
      </c>
    </row>
    <row r="682" spans="1:4" x14ac:dyDescent="0.15">
      <c r="A682" t="s">
        <v>2537</v>
      </c>
      <c r="B682" s="1" t="s">
        <v>2538</v>
      </c>
      <c r="C682" s="1" t="s">
        <v>2539</v>
      </c>
      <c r="D682" t="s">
        <v>6</v>
      </c>
    </row>
    <row r="683" spans="1:4" x14ac:dyDescent="0.15">
      <c r="A683" t="s">
        <v>2540</v>
      </c>
      <c r="B683" s="1" t="s">
        <v>2541</v>
      </c>
      <c r="C683" s="1" t="s">
        <v>2542</v>
      </c>
      <c r="D683" t="s">
        <v>6</v>
      </c>
    </row>
    <row r="684" spans="1:4" x14ac:dyDescent="0.15">
      <c r="A684" t="s">
        <v>2543</v>
      </c>
      <c r="B684" s="1" t="s">
        <v>2544</v>
      </c>
      <c r="C684" s="1" t="s">
        <v>2545</v>
      </c>
      <c r="D684" t="s">
        <v>6</v>
      </c>
    </row>
    <row r="685" spans="1:4" x14ac:dyDescent="0.15">
      <c r="A685" t="s">
        <v>2546</v>
      </c>
      <c r="B685" s="1" t="s">
        <v>2547</v>
      </c>
      <c r="C685" s="1" t="s">
        <v>2548</v>
      </c>
      <c r="D685" t="s">
        <v>6</v>
      </c>
    </row>
    <row r="686" spans="1:4" x14ac:dyDescent="0.15">
      <c r="A686" t="s">
        <v>2549</v>
      </c>
      <c r="B686" s="1" t="s">
        <v>2550</v>
      </c>
      <c r="C686" s="1" t="s">
        <v>2551</v>
      </c>
      <c r="D686" t="s">
        <v>6</v>
      </c>
    </row>
    <row r="687" spans="1:4" x14ac:dyDescent="0.15">
      <c r="A687" t="s">
        <v>2552</v>
      </c>
      <c r="B687" s="1" t="s">
        <v>2553</v>
      </c>
      <c r="C687" s="1" t="s">
        <v>2554</v>
      </c>
      <c r="D687" t="s">
        <v>6</v>
      </c>
    </row>
    <row r="688" spans="1:4" x14ac:dyDescent="0.15">
      <c r="A688" t="s">
        <v>2555</v>
      </c>
      <c r="B688" s="1" t="s">
        <v>2556</v>
      </c>
      <c r="C688" s="1" t="s">
        <v>2557</v>
      </c>
      <c r="D688" t="s">
        <v>6</v>
      </c>
    </row>
    <row r="689" spans="1:4" x14ac:dyDescent="0.15">
      <c r="A689" t="s">
        <v>2558</v>
      </c>
      <c r="B689" s="1" t="s">
        <v>2559</v>
      </c>
      <c r="C689" s="1" t="s">
        <v>2560</v>
      </c>
      <c r="D689" t="s">
        <v>6</v>
      </c>
    </row>
    <row r="690" spans="1:4" x14ac:dyDescent="0.15">
      <c r="A690" t="s">
        <v>2561</v>
      </c>
      <c r="B690" s="1" t="s">
        <v>2562</v>
      </c>
      <c r="C690" s="1" t="s">
        <v>2563</v>
      </c>
      <c r="D690" t="s">
        <v>6</v>
      </c>
    </row>
    <row r="691" spans="1:4" x14ac:dyDescent="0.15">
      <c r="A691" t="s">
        <v>2564</v>
      </c>
      <c r="B691" s="1" t="s">
        <v>2565</v>
      </c>
      <c r="C691" s="1" t="s">
        <v>2566</v>
      </c>
      <c r="D691" t="s">
        <v>6</v>
      </c>
    </row>
    <row r="692" spans="1:4" x14ac:dyDescent="0.15">
      <c r="A692" t="s">
        <v>2567</v>
      </c>
      <c r="B692" s="1" t="s">
        <v>2568</v>
      </c>
      <c r="C692" s="1" t="s">
        <v>2569</v>
      </c>
      <c r="D692" t="s">
        <v>6</v>
      </c>
    </row>
    <row r="693" spans="1:4" x14ac:dyDescent="0.15">
      <c r="A693" t="s">
        <v>2570</v>
      </c>
      <c r="B693" s="1" t="s">
        <v>2571</v>
      </c>
      <c r="C693" s="1" t="s">
        <v>2572</v>
      </c>
      <c r="D693" t="s">
        <v>6</v>
      </c>
    </row>
    <row r="694" spans="1:4" x14ac:dyDescent="0.15">
      <c r="A694" t="s">
        <v>2573</v>
      </c>
      <c r="B694" s="1" t="s">
        <v>2574</v>
      </c>
      <c r="C694" s="1" t="s">
        <v>2575</v>
      </c>
      <c r="D694" t="s">
        <v>6</v>
      </c>
    </row>
    <row r="695" spans="1:4" x14ac:dyDescent="0.15">
      <c r="A695" t="s">
        <v>2576</v>
      </c>
      <c r="B695" s="1" t="s">
        <v>2577</v>
      </c>
      <c r="C695" s="1" t="s">
        <v>2578</v>
      </c>
      <c r="D695" t="s">
        <v>6</v>
      </c>
    </row>
    <row r="696" spans="1:4" x14ac:dyDescent="0.15">
      <c r="A696" t="s">
        <v>2579</v>
      </c>
      <c r="B696" s="1" t="s">
        <v>2580</v>
      </c>
      <c r="C696" s="1" t="s">
        <v>2581</v>
      </c>
      <c r="D696" t="s">
        <v>6</v>
      </c>
    </row>
    <row r="697" spans="1:4" x14ac:dyDescent="0.15">
      <c r="A697" t="s">
        <v>2582</v>
      </c>
      <c r="B697" s="1" t="s">
        <v>2583</v>
      </c>
      <c r="C697" s="1" t="s">
        <v>2584</v>
      </c>
      <c r="D697" t="s">
        <v>6</v>
      </c>
    </row>
    <row r="698" spans="1:4" x14ac:dyDescent="0.15">
      <c r="A698" t="s">
        <v>2585</v>
      </c>
      <c r="B698" s="1" t="s">
        <v>2586</v>
      </c>
      <c r="C698" s="1" t="s">
        <v>2587</v>
      </c>
      <c r="D698" t="s">
        <v>6</v>
      </c>
    </row>
    <row r="699" spans="1:4" x14ac:dyDescent="0.15">
      <c r="A699" t="s">
        <v>2588</v>
      </c>
      <c r="B699" s="1" t="s">
        <v>2589</v>
      </c>
      <c r="C699" s="1" t="s">
        <v>2590</v>
      </c>
      <c r="D699" t="s">
        <v>6</v>
      </c>
    </row>
    <row r="700" spans="1:4" x14ac:dyDescent="0.15">
      <c r="A700" t="s">
        <v>2591</v>
      </c>
      <c r="B700" s="1" t="s">
        <v>2592</v>
      </c>
      <c r="C700" s="1" t="s">
        <v>2593</v>
      </c>
      <c r="D700" t="s">
        <v>6</v>
      </c>
    </row>
    <row r="701" spans="1:4" x14ac:dyDescent="0.15">
      <c r="A701" t="s">
        <v>2594</v>
      </c>
      <c r="B701" s="1" t="s">
        <v>2595</v>
      </c>
      <c r="C701" s="1" t="s">
        <v>2596</v>
      </c>
      <c r="D701" t="s">
        <v>6</v>
      </c>
    </row>
    <row r="702" spans="1:4" x14ac:dyDescent="0.15">
      <c r="A702" t="s">
        <v>2597</v>
      </c>
      <c r="B702" s="1" t="s">
        <v>2598</v>
      </c>
      <c r="C702" s="1" t="s">
        <v>2599</v>
      </c>
      <c r="D702" t="s">
        <v>6</v>
      </c>
    </row>
    <row r="703" spans="1:4" x14ac:dyDescent="0.15">
      <c r="A703" t="s">
        <v>2600</v>
      </c>
      <c r="B703" s="1" t="s">
        <v>2601</v>
      </c>
      <c r="C703" s="1" t="s">
        <v>2602</v>
      </c>
      <c r="D703" t="s">
        <v>6</v>
      </c>
    </row>
    <row r="704" spans="1:4" x14ac:dyDescent="0.15">
      <c r="A704" t="s">
        <v>2603</v>
      </c>
      <c r="B704" s="1" t="s">
        <v>2604</v>
      </c>
      <c r="C704" s="1" t="s">
        <v>2605</v>
      </c>
      <c r="D704" t="s">
        <v>6</v>
      </c>
    </row>
    <row r="705" spans="1:4" x14ac:dyDescent="0.15">
      <c r="A705" t="s">
        <v>2606</v>
      </c>
      <c r="B705" s="1" t="s">
        <v>2607</v>
      </c>
      <c r="C705" s="1" t="s">
        <v>2608</v>
      </c>
      <c r="D705" t="s">
        <v>6</v>
      </c>
    </row>
    <row r="706" spans="1:4" x14ac:dyDescent="0.15">
      <c r="A706" t="s">
        <v>2609</v>
      </c>
      <c r="B706" s="1" t="s">
        <v>2610</v>
      </c>
      <c r="C706" s="1" t="s">
        <v>2611</v>
      </c>
      <c r="D706" t="s">
        <v>6</v>
      </c>
    </row>
    <row r="707" spans="1:4" x14ac:dyDescent="0.15">
      <c r="A707" t="s">
        <v>2612</v>
      </c>
      <c r="B707" s="1" t="s">
        <v>2613</v>
      </c>
      <c r="C707" s="1" t="s">
        <v>2614</v>
      </c>
      <c r="D707" t="s">
        <v>6</v>
      </c>
    </row>
    <row r="708" spans="1:4" x14ac:dyDescent="0.15">
      <c r="A708" t="s">
        <v>2615</v>
      </c>
      <c r="B708" s="1" t="s">
        <v>2616</v>
      </c>
      <c r="C708" s="1" t="s">
        <v>2617</v>
      </c>
      <c r="D708" t="s">
        <v>6</v>
      </c>
    </row>
    <row r="709" spans="1:4" x14ac:dyDescent="0.15">
      <c r="A709" t="s">
        <v>2618</v>
      </c>
      <c r="B709" s="1" t="s">
        <v>2619</v>
      </c>
      <c r="C709" s="1" t="s">
        <v>2620</v>
      </c>
      <c r="D709" t="s">
        <v>6</v>
      </c>
    </row>
    <row r="710" spans="1:4" x14ac:dyDescent="0.15">
      <c r="A710" t="s">
        <v>2621</v>
      </c>
      <c r="B710" s="1" t="s">
        <v>2622</v>
      </c>
      <c r="C710" s="1" t="s">
        <v>2623</v>
      </c>
      <c r="D710" t="s">
        <v>6</v>
      </c>
    </row>
    <row r="711" spans="1:4" x14ac:dyDescent="0.15">
      <c r="A711" t="s">
        <v>2624</v>
      </c>
      <c r="B711" s="1" t="s">
        <v>2625</v>
      </c>
      <c r="C711" s="1" t="s">
        <v>2626</v>
      </c>
      <c r="D711" t="s">
        <v>6</v>
      </c>
    </row>
    <row r="712" spans="1:4" x14ac:dyDescent="0.15">
      <c r="A712" t="s">
        <v>2627</v>
      </c>
      <c r="B712" s="1" t="s">
        <v>2628</v>
      </c>
      <c r="C712" s="1" t="s">
        <v>2629</v>
      </c>
      <c r="D712" t="s">
        <v>6</v>
      </c>
    </row>
    <row r="713" spans="1:4" x14ac:dyDescent="0.15">
      <c r="A713" t="s">
        <v>2630</v>
      </c>
      <c r="B713" s="1" t="s">
        <v>2631</v>
      </c>
      <c r="C713" s="1" t="s">
        <v>2632</v>
      </c>
      <c r="D713" t="s">
        <v>6</v>
      </c>
    </row>
    <row r="714" spans="1:4" x14ac:dyDescent="0.15">
      <c r="A714" t="s">
        <v>2633</v>
      </c>
      <c r="B714" s="1" t="s">
        <v>2634</v>
      </c>
      <c r="C714" s="1" t="s">
        <v>2635</v>
      </c>
      <c r="D714" t="s">
        <v>6</v>
      </c>
    </row>
    <row r="715" spans="1:4" x14ac:dyDescent="0.15">
      <c r="A715" t="s">
        <v>2636</v>
      </c>
      <c r="B715" s="1" t="s">
        <v>2637</v>
      </c>
      <c r="C715" s="1" t="s">
        <v>2638</v>
      </c>
      <c r="D715" t="s">
        <v>6</v>
      </c>
    </row>
    <row r="716" spans="1:4" x14ac:dyDescent="0.15">
      <c r="A716" t="s">
        <v>2639</v>
      </c>
      <c r="B716" s="1" t="s">
        <v>2640</v>
      </c>
      <c r="C716" s="1" t="s">
        <v>2641</v>
      </c>
      <c r="D716" t="s">
        <v>6</v>
      </c>
    </row>
    <row r="717" spans="1:4" x14ac:dyDescent="0.15">
      <c r="A717" t="s">
        <v>2642</v>
      </c>
      <c r="B717" s="1" t="s">
        <v>2643</v>
      </c>
      <c r="C717" s="1" t="s">
        <v>2644</v>
      </c>
      <c r="D717" t="s">
        <v>6</v>
      </c>
    </row>
    <row r="718" spans="1:4" x14ac:dyDescent="0.15">
      <c r="A718" t="s">
        <v>2645</v>
      </c>
      <c r="B718" s="1" t="s">
        <v>2646</v>
      </c>
      <c r="C718" s="1" t="s">
        <v>2647</v>
      </c>
      <c r="D718" t="s">
        <v>6</v>
      </c>
    </row>
    <row r="719" spans="1:4" x14ac:dyDescent="0.15">
      <c r="A719" t="s">
        <v>2648</v>
      </c>
      <c r="B719" s="1" t="s">
        <v>2649</v>
      </c>
      <c r="C719" s="1" t="s">
        <v>2650</v>
      </c>
      <c r="D719" t="s">
        <v>6</v>
      </c>
    </row>
    <row r="720" spans="1:4" x14ac:dyDescent="0.15">
      <c r="A720" t="s">
        <v>2651</v>
      </c>
      <c r="B720" s="1" t="s">
        <v>2652</v>
      </c>
      <c r="C720" s="1" t="s">
        <v>2653</v>
      </c>
      <c r="D720" t="s">
        <v>6</v>
      </c>
    </row>
    <row r="721" spans="1:4" x14ac:dyDescent="0.15">
      <c r="A721" t="s">
        <v>2654</v>
      </c>
      <c r="B721" s="1" t="s">
        <v>2655</v>
      </c>
      <c r="C721" s="1" t="s">
        <v>2656</v>
      </c>
      <c r="D721" t="s">
        <v>6</v>
      </c>
    </row>
    <row r="722" spans="1:4" x14ac:dyDescent="0.15">
      <c r="A722" t="s">
        <v>2657</v>
      </c>
      <c r="B722" s="1" t="s">
        <v>2658</v>
      </c>
      <c r="C722" s="1" t="s">
        <v>2659</v>
      </c>
      <c r="D722" t="s">
        <v>6</v>
      </c>
    </row>
    <row r="723" spans="1:4" x14ac:dyDescent="0.15">
      <c r="A723" t="s">
        <v>2660</v>
      </c>
      <c r="B723" s="1" t="s">
        <v>2661</v>
      </c>
      <c r="C723" s="1" t="s">
        <v>2662</v>
      </c>
      <c r="D723" t="s">
        <v>6</v>
      </c>
    </row>
    <row r="724" spans="1:4" x14ac:dyDescent="0.15">
      <c r="A724" t="s">
        <v>2663</v>
      </c>
      <c r="B724" s="1" t="s">
        <v>2664</v>
      </c>
      <c r="C724" s="1" t="s">
        <v>2665</v>
      </c>
      <c r="D724" t="s">
        <v>6</v>
      </c>
    </row>
    <row r="725" spans="1:4" x14ac:dyDescent="0.15">
      <c r="A725" t="s">
        <v>2666</v>
      </c>
      <c r="B725" s="1" t="s">
        <v>2667</v>
      </c>
      <c r="C725" s="1" t="s">
        <v>2668</v>
      </c>
      <c r="D725" t="s">
        <v>6</v>
      </c>
    </row>
    <row r="726" spans="1:4" x14ac:dyDescent="0.15">
      <c r="A726" t="s">
        <v>2669</v>
      </c>
      <c r="B726" s="1" t="s">
        <v>2670</v>
      </c>
      <c r="C726" s="1" t="s">
        <v>2671</v>
      </c>
      <c r="D726" t="s">
        <v>6</v>
      </c>
    </row>
    <row r="727" spans="1:4" x14ac:dyDescent="0.15">
      <c r="A727" t="s">
        <v>2672</v>
      </c>
      <c r="B727" s="1" t="s">
        <v>2673</v>
      </c>
      <c r="C727" s="1" t="s">
        <v>2674</v>
      </c>
      <c r="D727" t="s">
        <v>6</v>
      </c>
    </row>
    <row r="728" spans="1:4" x14ac:dyDescent="0.15">
      <c r="A728" t="s">
        <v>2675</v>
      </c>
      <c r="B728" s="1" t="s">
        <v>2676</v>
      </c>
      <c r="C728" s="1" t="s">
        <v>2677</v>
      </c>
      <c r="D728" t="s">
        <v>6</v>
      </c>
    </row>
    <row r="729" spans="1:4" x14ac:dyDescent="0.15">
      <c r="A729" t="s">
        <v>2678</v>
      </c>
      <c r="B729" s="1" t="s">
        <v>2679</v>
      </c>
      <c r="C729" s="1" t="s">
        <v>2680</v>
      </c>
      <c r="D729" t="s">
        <v>6</v>
      </c>
    </row>
    <row r="730" spans="1:4" x14ac:dyDescent="0.15">
      <c r="A730" t="s">
        <v>2681</v>
      </c>
      <c r="B730" s="1" t="s">
        <v>2682</v>
      </c>
      <c r="C730" s="1" t="s">
        <v>2683</v>
      </c>
      <c r="D730" t="s">
        <v>6</v>
      </c>
    </row>
    <row r="731" spans="1:4" x14ac:dyDescent="0.15">
      <c r="A731" t="s">
        <v>2684</v>
      </c>
      <c r="B731" s="1" t="s">
        <v>2685</v>
      </c>
      <c r="C731" s="1" t="s">
        <v>2686</v>
      </c>
      <c r="D731" t="s">
        <v>6</v>
      </c>
    </row>
    <row r="732" spans="1:4" x14ac:dyDescent="0.15">
      <c r="A732" t="s">
        <v>2687</v>
      </c>
      <c r="B732" s="1" t="s">
        <v>2688</v>
      </c>
      <c r="C732" s="1" t="s">
        <v>2689</v>
      </c>
      <c r="D732" t="s">
        <v>6</v>
      </c>
    </row>
    <row r="733" spans="1:4" x14ac:dyDescent="0.15">
      <c r="A733" t="s">
        <v>2690</v>
      </c>
      <c r="B733" s="1" t="s">
        <v>2691</v>
      </c>
      <c r="C733" s="1" t="s">
        <v>2692</v>
      </c>
      <c r="D733" t="s">
        <v>6</v>
      </c>
    </row>
    <row r="734" spans="1:4" x14ac:dyDescent="0.15">
      <c r="A734" t="s">
        <v>2693</v>
      </c>
      <c r="B734" s="1" t="s">
        <v>2694</v>
      </c>
      <c r="C734" s="1" t="s">
        <v>2695</v>
      </c>
      <c r="D734" t="s">
        <v>6</v>
      </c>
    </row>
    <row r="735" spans="1:4" x14ac:dyDescent="0.15">
      <c r="A735" t="s">
        <v>2696</v>
      </c>
      <c r="B735" s="1" t="s">
        <v>2697</v>
      </c>
      <c r="C735" s="1" t="s">
        <v>2698</v>
      </c>
      <c r="D735" t="s">
        <v>6</v>
      </c>
    </row>
    <row r="736" spans="1:4" x14ac:dyDescent="0.15">
      <c r="A736" t="s">
        <v>2699</v>
      </c>
      <c r="B736" s="1" t="s">
        <v>2700</v>
      </c>
      <c r="C736" s="1" t="s">
        <v>2701</v>
      </c>
      <c r="D736" t="s">
        <v>6</v>
      </c>
    </row>
    <row r="737" spans="1:4" x14ac:dyDescent="0.15">
      <c r="A737" t="s">
        <v>2702</v>
      </c>
      <c r="B737" s="1" t="s">
        <v>2703</v>
      </c>
      <c r="C737" s="1" t="s">
        <v>2704</v>
      </c>
      <c r="D737" t="s">
        <v>6</v>
      </c>
    </row>
    <row r="738" spans="1:4" x14ac:dyDescent="0.15">
      <c r="A738" t="s">
        <v>2705</v>
      </c>
      <c r="B738" s="1" t="s">
        <v>2706</v>
      </c>
      <c r="C738" s="1" t="s">
        <v>2707</v>
      </c>
      <c r="D738" t="s">
        <v>6</v>
      </c>
    </row>
    <row r="739" spans="1:4" x14ac:dyDescent="0.15">
      <c r="A739" t="s">
        <v>2708</v>
      </c>
      <c r="B739" s="1" t="s">
        <v>2709</v>
      </c>
      <c r="C739" s="1" t="s">
        <v>2710</v>
      </c>
      <c r="D739" t="s">
        <v>6</v>
      </c>
    </row>
    <row r="740" spans="1:4" x14ac:dyDescent="0.15">
      <c r="A740" t="s">
        <v>2711</v>
      </c>
      <c r="B740" s="1" t="s">
        <v>2712</v>
      </c>
      <c r="C740" s="1" t="s">
        <v>2713</v>
      </c>
      <c r="D740" t="s">
        <v>6</v>
      </c>
    </row>
    <row r="741" spans="1:4" x14ac:dyDescent="0.15">
      <c r="A741" t="s">
        <v>2714</v>
      </c>
      <c r="B741" s="1" t="s">
        <v>2715</v>
      </c>
      <c r="C741" s="1" t="s">
        <v>2716</v>
      </c>
      <c r="D741" t="s">
        <v>6</v>
      </c>
    </row>
    <row r="742" spans="1:4" x14ac:dyDescent="0.15">
      <c r="A742" t="s">
        <v>2717</v>
      </c>
      <c r="B742" s="1" t="s">
        <v>2718</v>
      </c>
      <c r="C742" s="1" t="s">
        <v>2719</v>
      </c>
      <c r="D742" t="s">
        <v>6</v>
      </c>
    </row>
    <row r="743" spans="1:4" x14ac:dyDescent="0.15">
      <c r="A743" t="s">
        <v>2720</v>
      </c>
      <c r="B743" s="1" t="s">
        <v>2721</v>
      </c>
      <c r="C743" s="1" t="s">
        <v>2722</v>
      </c>
      <c r="D743" t="s">
        <v>6</v>
      </c>
    </row>
    <row r="744" spans="1:4" x14ac:dyDescent="0.15">
      <c r="A744" t="s">
        <v>2723</v>
      </c>
      <c r="B744" s="1" t="s">
        <v>2724</v>
      </c>
      <c r="C744" s="1" t="s">
        <v>2725</v>
      </c>
      <c r="D744" t="s">
        <v>6</v>
      </c>
    </row>
    <row r="745" spans="1:4" x14ac:dyDescent="0.15">
      <c r="A745" t="s">
        <v>2726</v>
      </c>
      <c r="B745" s="1" t="s">
        <v>2727</v>
      </c>
      <c r="C745" s="1" t="s">
        <v>2728</v>
      </c>
      <c r="D745" t="s">
        <v>6</v>
      </c>
    </row>
    <row r="746" spans="1:4" x14ac:dyDescent="0.15">
      <c r="A746" t="s">
        <v>2729</v>
      </c>
      <c r="B746" s="1" t="s">
        <v>2730</v>
      </c>
      <c r="C746" s="1" t="s">
        <v>2731</v>
      </c>
      <c r="D746" t="s">
        <v>6</v>
      </c>
    </row>
    <row r="747" spans="1:4" x14ac:dyDescent="0.15">
      <c r="A747" t="s">
        <v>2732</v>
      </c>
      <c r="B747" s="1" t="s">
        <v>2733</v>
      </c>
      <c r="C747" s="1" t="s">
        <v>2734</v>
      </c>
      <c r="D747" t="s">
        <v>6</v>
      </c>
    </row>
    <row r="748" spans="1:4" x14ac:dyDescent="0.15">
      <c r="A748" t="s">
        <v>2735</v>
      </c>
      <c r="B748" s="1" t="s">
        <v>2736</v>
      </c>
      <c r="C748" s="1" t="s">
        <v>2737</v>
      </c>
      <c r="D748" t="s">
        <v>6</v>
      </c>
    </row>
    <row r="749" spans="1:4" x14ac:dyDescent="0.15">
      <c r="A749" t="s">
        <v>2738</v>
      </c>
      <c r="B749" s="1" t="s">
        <v>2739</v>
      </c>
      <c r="C749" s="1" t="s">
        <v>2740</v>
      </c>
      <c r="D749" t="s">
        <v>6</v>
      </c>
    </row>
    <row r="750" spans="1:4" x14ac:dyDescent="0.15">
      <c r="A750" t="s">
        <v>2741</v>
      </c>
      <c r="B750" s="1" t="s">
        <v>2742</v>
      </c>
      <c r="C750" s="1" t="s">
        <v>2743</v>
      </c>
      <c r="D750" t="s">
        <v>6</v>
      </c>
    </row>
    <row r="751" spans="1:4" x14ac:dyDescent="0.15">
      <c r="A751" t="s">
        <v>2744</v>
      </c>
      <c r="B751" s="1" t="s">
        <v>2745</v>
      </c>
      <c r="C751" s="1" t="s">
        <v>2746</v>
      </c>
      <c r="D751" t="s">
        <v>6</v>
      </c>
    </row>
    <row r="752" spans="1:4" x14ac:dyDescent="0.15">
      <c r="A752" t="s">
        <v>2747</v>
      </c>
      <c r="B752" s="1" t="s">
        <v>2748</v>
      </c>
      <c r="C752" s="1" t="s">
        <v>2749</v>
      </c>
      <c r="D752" t="s">
        <v>6</v>
      </c>
    </row>
    <row r="753" spans="1:4" x14ac:dyDescent="0.15">
      <c r="A753" t="s">
        <v>2750</v>
      </c>
      <c r="B753" s="1" t="s">
        <v>2751</v>
      </c>
      <c r="C753" s="1" t="s">
        <v>2752</v>
      </c>
      <c r="D753" t="s">
        <v>6</v>
      </c>
    </row>
    <row r="754" spans="1:4" x14ac:dyDescent="0.15">
      <c r="A754" t="s">
        <v>2753</v>
      </c>
      <c r="B754" s="1" t="s">
        <v>2754</v>
      </c>
      <c r="C754" s="1" t="s">
        <v>2755</v>
      </c>
      <c r="D754" t="s">
        <v>6</v>
      </c>
    </row>
    <row r="755" spans="1:4" x14ac:dyDescent="0.15">
      <c r="A755" t="s">
        <v>2756</v>
      </c>
      <c r="B755" s="1" t="s">
        <v>2757</v>
      </c>
      <c r="C755" s="1" t="s">
        <v>2758</v>
      </c>
      <c r="D755" t="s">
        <v>6</v>
      </c>
    </row>
    <row r="756" spans="1:4" x14ac:dyDescent="0.15">
      <c r="A756" t="s">
        <v>2759</v>
      </c>
      <c r="B756" s="1" t="s">
        <v>2760</v>
      </c>
      <c r="C756" s="1" t="s">
        <v>2761</v>
      </c>
      <c r="D756" t="s">
        <v>6</v>
      </c>
    </row>
    <row r="757" spans="1:4" x14ac:dyDescent="0.15">
      <c r="A757" t="s">
        <v>2762</v>
      </c>
      <c r="B757" s="1" t="s">
        <v>2763</v>
      </c>
      <c r="C757" s="1" t="s">
        <v>2764</v>
      </c>
      <c r="D757" t="s">
        <v>6</v>
      </c>
    </row>
    <row r="758" spans="1:4" x14ac:dyDescent="0.15">
      <c r="A758" t="s">
        <v>2765</v>
      </c>
      <c r="B758" s="1" t="s">
        <v>2766</v>
      </c>
      <c r="C758" s="1" t="s">
        <v>2767</v>
      </c>
      <c r="D758" t="s">
        <v>6</v>
      </c>
    </row>
    <row r="759" spans="1:4" x14ac:dyDescent="0.15">
      <c r="A759" t="s">
        <v>2768</v>
      </c>
      <c r="B759" s="1" t="s">
        <v>2769</v>
      </c>
      <c r="C759" s="1" t="s">
        <v>2770</v>
      </c>
      <c r="D759" t="s">
        <v>6</v>
      </c>
    </row>
    <row r="760" spans="1:4" x14ac:dyDescent="0.15">
      <c r="A760" t="s">
        <v>2771</v>
      </c>
      <c r="B760" s="1" t="s">
        <v>2772</v>
      </c>
      <c r="C760" s="1" t="s">
        <v>2773</v>
      </c>
      <c r="D760" t="s">
        <v>6</v>
      </c>
    </row>
    <row r="761" spans="1:4" x14ac:dyDescent="0.15">
      <c r="A761" t="s">
        <v>2774</v>
      </c>
      <c r="B761" s="1" t="s">
        <v>2775</v>
      </c>
      <c r="C761" s="1" t="s">
        <v>2776</v>
      </c>
      <c r="D761" t="s">
        <v>6</v>
      </c>
    </row>
    <row r="762" spans="1:4" x14ac:dyDescent="0.15">
      <c r="A762" t="s">
        <v>2777</v>
      </c>
      <c r="B762" s="1" t="s">
        <v>2778</v>
      </c>
      <c r="C762" s="1" t="s">
        <v>2779</v>
      </c>
      <c r="D762" t="s">
        <v>6</v>
      </c>
    </row>
    <row r="763" spans="1:4" x14ac:dyDescent="0.15">
      <c r="A763" t="s">
        <v>2780</v>
      </c>
      <c r="B763" s="1" t="s">
        <v>2781</v>
      </c>
      <c r="C763" s="1" t="s">
        <v>2782</v>
      </c>
      <c r="D763" t="s">
        <v>6</v>
      </c>
    </row>
    <row r="764" spans="1:4" x14ac:dyDescent="0.15">
      <c r="A764" t="s">
        <v>2783</v>
      </c>
      <c r="B764" s="1" t="s">
        <v>2784</v>
      </c>
      <c r="C764" s="1" t="s">
        <v>2785</v>
      </c>
      <c r="D764" t="s">
        <v>6</v>
      </c>
    </row>
    <row r="765" spans="1:4" x14ac:dyDescent="0.15">
      <c r="A765" t="s">
        <v>2786</v>
      </c>
      <c r="B765" s="1" t="s">
        <v>2787</v>
      </c>
      <c r="C765" s="1" t="s">
        <v>2788</v>
      </c>
      <c r="D765" t="s">
        <v>6</v>
      </c>
    </row>
    <row r="766" spans="1:4" x14ac:dyDescent="0.15">
      <c r="A766" t="s">
        <v>2789</v>
      </c>
      <c r="B766" s="1" t="s">
        <v>2790</v>
      </c>
      <c r="C766" s="1" t="s">
        <v>2791</v>
      </c>
      <c r="D766" t="s">
        <v>6</v>
      </c>
    </row>
    <row r="767" spans="1:4" x14ac:dyDescent="0.15">
      <c r="A767" t="s">
        <v>2792</v>
      </c>
      <c r="B767" s="1" t="s">
        <v>2793</v>
      </c>
      <c r="C767" s="1" t="s">
        <v>2794</v>
      </c>
      <c r="D767" t="s">
        <v>6</v>
      </c>
    </row>
    <row r="768" spans="1:4" x14ac:dyDescent="0.15">
      <c r="A768" t="s">
        <v>2795</v>
      </c>
      <c r="B768" s="1" t="s">
        <v>2796</v>
      </c>
      <c r="C768" s="1" t="s">
        <v>2797</v>
      </c>
      <c r="D768" t="s">
        <v>6</v>
      </c>
    </row>
    <row r="769" spans="1:4" x14ac:dyDescent="0.15">
      <c r="A769" t="s">
        <v>2798</v>
      </c>
      <c r="B769" s="1" t="s">
        <v>2799</v>
      </c>
      <c r="C769" s="1" t="s">
        <v>2800</v>
      </c>
      <c r="D769" t="s">
        <v>6</v>
      </c>
    </row>
    <row r="770" spans="1:4" x14ac:dyDescent="0.15">
      <c r="A770" t="s">
        <v>2801</v>
      </c>
      <c r="B770" s="1" t="s">
        <v>2802</v>
      </c>
      <c r="C770" s="1" t="s">
        <v>2803</v>
      </c>
      <c r="D770" t="s">
        <v>6</v>
      </c>
    </row>
    <row r="771" spans="1:4" x14ac:dyDescent="0.15">
      <c r="A771" t="s">
        <v>2804</v>
      </c>
      <c r="B771" s="1" t="s">
        <v>2805</v>
      </c>
      <c r="C771" s="1" t="s">
        <v>2806</v>
      </c>
      <c r="D771" t="s">
        <v>6</v>
      </c>
    </row>
    <row r="772" spans="1:4" x14ac:dyDescent="0.15">
      <c r="A772" t="s">
        <v>2807</v>
      </c>
      <c r="B772" s="1" t="s">
        <v>2808</v>
      </c>
      <c r="C772" s="1" t="s">
        <v>2809</v>
      </c>
      <c r="D772" t="s">
        <v>6</v>
      </c>
    </row>
    <row r="773" spans="1:4" x14ac:dyDescent="0.15">
      <c r="A773" t="s">
        <v>2810</v>
      </c>
      <c r="B773" s="1" t="s">
        <v>2811</v>
      </c>
      <c r="C773" s="1" t="s">
        <v>2812</v>
      </c>
      <c r="D773" t="s">
        <v>6</v>
      </c>
    </row>
    <row r="774" spans="1:4" x14ac:dyDescent="0.15">
      <c r="A774" t="s">
        <v>2813</v>
      </c>
      <c r="B774" s="1" t="s">
        <v>2814</v>
      </c>
      <c r="C774" s="1" t="s">
        <v>2815</v>
      </c>
      <c r="D774" t="s">
        <v>6</v>
      </c>
    </row>
    <row r="775" spans="1:4" x14ac:dyDescent="0.15">
      <c r="A775" t="s">
        <v>2816</v>
      </c>
      <c r="B775" s="1" t="s">
        <v>2817</v>
      </c>
      <c r="C775" s="1" t="s">
        <v>2818</v>
      </c>
      <c r="D775" t="s">
        <v>6</v>
      </c>
    </row>
    <row r="776" spans="1:4" x14ac:dyDescent="0.15">
      <c r="A776" t="s">
        <v>2819</v>
      </c>
      <c r="B776" s="1" t="s">
        <v>2820</v>
      </c>
      <c r="C776" s="1" t="s">
        <v>2821</v>
      </c>
      <c r="D776" t="s">
        <v>6</v>
      </c>
    </row>
    <row r="777" spans="1:4" x14ac:dyDescent="0.15">
      <c r="A777" t="s">
        <v>2822</v>
      </c>
      <c r="B777" s="1" t="s">
        <v>2823</v>
      </c>
      <c r="C777" s="1" t="s">
        <v>2824</v>
      </c>
      <c r="D777" t="s">
        <v>6</v>
      </c>
    </row>
    <row r="778" spans="1:4" x14ac:dyDescent="0.15">
      <c r="A778" t="s">
        <v>2825</v>
      </c>
      <c r="B778" s="1" t="s">
        <v>2826</v>
      </c>
      <c r="C778" s="1" t="s">
        <v>2827</v>
      </c>
      <c r="D778" t="s">
        <v>6</v>
      </c>
    </row>
    <row r="779" spans="1:4" x14ac:dyDescent="0.15">
      <c r="A779" t="s">
        <v>2828</v>
      </c>
      <c r="B779" s="1" t="s">
        <v>2829</v>
      </c>
      <c r="C779" s="1" t="s">
        <v>2830</v>
      </c>
      <c r="D779" t="s">
        <v>6</v>
      </c>
    </row>
    <row r="780" spans="1:4" x14ac:dyDescent="0.15">
      <c r="A780" t="s">
        <v>2831</v>
      </c>
      <c r="B780" s="1" t="s">
        <v>2832</v>
      </c>
      <c r="C780" s="1" t="s">
        <v>2833</v>
      </c>
      <c r="D780" t="s">
        <v>6</v>
      </c>
    </row>
    <row r="781" spans="1:4" x14ac:dyDescent="0.15">
      <c r="A781" t="s">
        <v>2834</v>
      </c>
      <c r="B781" s="1" t="s">
        <v>2835</v>
      </c>
      <c r="C781" s="1" t="s">
        <v>2836</v>
      </c>
      <c r="D781" t="s">
        <v>6</v>
      </c>
    </row>
    <row r="782" spans="1:4" x14ac:dyDescent="0.15">
      <c r="A782" t="s">
        <v>2837</v>
      </c>
      <c r="B782" s="1" t="s">
        <v>2838</v>
      </c>
      <c r="C782" s="1" t="s">
        <v>2839</v>
      </c>
      <c r="D782" t="s">
        <v>6</v>
      </c>
    </row>
    <row r="783" spans="1:4" x14ac:dyDescent="0.15">
      <c r="A783" t="s">
        <v>2840</v>
      </c>
      <c r="B783" s="1" t="s">
        <v>2841</v>
      </c>
      <c r="C783" s="1" t="s">
        <v>2842</v>
      </c>
      <c r="D783" t="s">
        <v>6</v>
      </c>
    </row>
    <row r="784" spans="1:4" x14ac:dyDescent="0.15">
      <c r="A784" t="s">
        <v>2843</v>
      </c>
      <c r="B784" s="1" t="s">
        <v>2844</v>
      </c>
      <c r="C784" s="1" t="s">
        <v>2845</v>
      </c>
      <c r="D784" t="s">
        <v>6</v>
      </c>
    </row>
    <row r="785" spans="1:4" x14ac:dyDescent="0.15">
      <c r="A785" t="s">
        <v>2846</v>
      </c>
      <c r="B785" s="1" t="s">
        <v>2847</v>
      </c>
      <c r="C785" s="1" t="s">
        <v>2848</v>
      </c>
      <c r="D785" t="s">
        <v>6</v>
      </c>
    </row>
    <row r="786" spans="1:4" x14ac:dyDescent="0.15">
      <c r="A786" t="s">
        <v>2849</v>
      </c>
      <c r="B786" s="1" t="s">
        <v>2850</v>
      </c>
      <c r="C786" s="1" t="s">
        <v>2851</v>
      </c>
      <c r="D786" t="s">
        <v>6</v>
      </c>
    </row>
    <row r="787" spans="1:4" x14ac:dyDescent="0.15">
      <c r="A787" t="s">
        <v>2852</v>
      </c>
      <c r="B787" s="1" t="s">
        <v>2853</v>
      </c>
      <c r="C787" s="1" t="s">
        <v>2854</v>
      </c>
      <c r="D787" t="s">
        <v>6</v>
      </c>
    </row>
    <row r="788" spans="1:4" x14ac:dyDescent="0.15">
      <c r="A788" t="s">
        <v>2855</v>
      </c>
      <c r="B788" s="1" t="s">
        <v>2856</v>
      </c>
      <c r="C788" s="1" t="s">
        <v>2857</v>
      </c>
      <c r="D788" t="s">
        <v>6</v>
      </c>
    </row>
    <row r="789" spans="1:4" x14ac:dyDescent="0.15">
      <c r="A789" t="s">
        <v>2858</v>
      </c>
      <c r="B789" s="1" t="s">
        <v>2859</v>
      </c>
      <c r="C789" s="1" t="s">
        <v>2860</v>
      </c>
      <c r="D789" t="s">
        <v>6</v>
      </c>
    </row>
    <row r="790" spans="1:4" x14ac:dyDescent="0.15">
      <c r="A790" t="s">
        <v>2861</v>
      </c>
      <c r="B790" s="1" t="s">
        <v>2862</v>
      </c>
      <c r="C790" s="1" t="s">
        <v>2863</v>
      </c>
      <c r="D790" t="s">
        <v>6</v>
      </c>
    </row>
    <row r="791" spans="1:4" x14ac:dyDescent="0.15">
      <c r="A791" t="s">
        <v>2864</v>
      </c>
      <c r="B791" s="1" t="s">
        <v>2865</v>
      </c>
      <c r="C791" s="1" t="s">
        <v>2866</v>
      </c>
      <c r="D791" t="s">
        <v>6</v>
      </c>
    </row>
    <row r="792" spans="1:4" x14ac:dyDescent="0.15">
      <c r="A792" t="s">
        <v>2867</v>
      </c>
      <c r="B792" s="1" t="s">
        <v>2868</v>
      </c>
      <c r="C792" s="1" t="s">
        <v>2869</v>
      </c>
      <c r="D792" t="s">
        <v>6</v>
      </c>
    </row>
    <row r="793" spans="1:4" x14ac:dyDescent="0.15">
      <c r="A793" t="s">
        <v>2870</v>
      </c>
      <c r="B793" s="1" t="s">
        <v>2871</v>
      </c>
      <c r="C793" s="1" t="s">
        <v>2872</v>
      </c>
      <c r="D793" t="s">
        <v>6</v>
      </c>
    </row>
    <row r="794" spans="1:4" x14ac:dyDescent="0.15">
      <c r="A794" t="s">
        <v>2873</v>
      </c>
      <c r="B794" s="1" t="s">
        <v>2874</v>
      </c>
      <c r="C794" s="1" t="s">
        <v>2875</v>
      </c>
      <c r="D794" t="s">
        <v>6</v>
      </c>
    </row>
    <row r="795" spans="1:4" x14ac:dyDescent="0.15">
      <c r="A795" t="s">
        <v>2876</v>
      </c>
      <c r="B795" s="1" t="s">
        <v>2877</v>
      </c>
      <c r="C795" s="1" t="s">
        <v>2878</v>
      </c>
      <c r="D795" t="s">
        <v>6</v>
      </c>
    </row>
    <row r="796" spans="1:4" x14ac:dyDescent="0.15">
      <c r="A796" t="s">
        <v>2879</v>
      </c>
      <c r="B796" s="1" t="s">
        <v>2880</v>
      </c>
      <c r="C796" s="1" t="s">
        <v>2881</v>
      </c>
      <c r="D796" t="s">
        <v>6</v>
      </c>
    </row>
    <row r="797" spans="1:4" x14ac:dyDescent="0.15">
      <c r="A797" t="s">
        <v>2882</v>
      </c>
      <c r="B797" s="1" t="s">
        <v>2883</v>
      </c>
      <c r="C797" s="1" t="s">
        <v>2884</v>
      </c>
      <c r="D797" t="s">
        <v>6</v>
      </c>
    </row>
    <row r="798" spans="1:4" x14ac:dyDescent="0.15">
      <c r="A798" t="s">
        <v>2885</v>
      </c>
      <c r="B798" s="1" t="s">
        <v>2886</v>
      </c>
      <c r="C798" s="1" t="s">
        <v>2887</v>
      </c>
      <c r="D798" t="s">
        <v>6</v>
      </c>
    </row>
    <row r="799" spans="1:4" x14ac:dyDescent="0.15">
      <c r="A799" t="s">
        <v>2888</v>
      </c>
      <c r="B799" s="1" t="s">
        <v>2889</v>
      </c>
      <c r="C799" s="1" t="s">
        <v>2890</v>
      </c>
      <c r="D799" t="s">
        <v>6</v>
      </c>
    </row>
    <row r="800" spans="1:4" x14ac:dyDescent="0.15">
      <c r="A800" t="s">
        <v>2891</v>
      </c>
      <c r="B800" s="1" t="s">
        <v>2892</v>
      </c>
      <c r="C800" s="1" t="s">
        <v>2893</v>
      </c>
      <c r="D800" t="s">
        <v>6</v>
      </c>
    </row>
    <row r="801" spans="1:4" x14ac:dyDescent="0.15">
      <c r="A801" t="s">
        <v>2894</v>
      </c>
      <c r="B801" s="1" t="s">
        <v>2895</v>
      </c>
      <c r="C801" s="1" t="s">
        <v>2896</v>
      </c>
      <c r="D801" t="s">
        <v>6</v>
      </c>
    </row>
    <row r="802" spans="1:4" x14ac:dyDescent="0.15">
      <c r="A802" t="s">
        <v>2897</v>
      </c>
      <c r="B802" s="1" t="s">
        <v>2898</v>
      </c>
      <c r="C802" s="1" t="s">
        <v>2899</v>
      </c>
      <c r="D802" t="s">
        <v>6</v>
      </c>
    </row>
    <row r="803" spans="1:4" x14ac:dyDescent="0.15">
      <c r="A803" t="s">
        <v>37</v>
      </c>
      <c r="B803" s="1" t="s">
        <v>2900</v>
      </c>
      <c r="C803" s="1" t="s">
        <v>2901</v>
      </c>
      <c r="D803" t="s">
        <v>6</v>
      </c>
    </row>
    <row r="804" spans="1:4" x14ac:dyDescent="0.15">
      <c r="A804" t="s">
        <v>2902</v>
      </c>
      <c r="B804" s="1" t="s">
        <v>2903</v>
      </c>
      <c r="C804" s="1" t="s">
        <v>2904</v>
      </c>
      <c r="D804" t="s">
        <v>6</v>
      </c>
    </row>
    <row r="805" spans="1:4" x14ac:dyDescent="0.15">
      <c r="A805" t="s">
        <v>2905</v>
      </c>
      <c r="B805" s="1" t="s">
        <v>2906</v>
      </c>
      <c r="C805" s="1" t="s">
        <v>2907</v>
      </c>
      <c r="D805" t="s">
        <v>6</v>
      </c>
    </row>
    <row r="806" spans="1:4" x14ac:dyDescent="0.15">
      <c r="A806" t="s">
        <v>2908</v>
      </c>
      <c r="B806" s="1" t="s">
        <v>2909</v>
      </c>
      <c r="C806" s="1" t="s">
        <v>2910</v>
      </c>
      <c r="D806" t="s">
        <v>6</v>
      </c>
    </row>
    <row r="807" spans="1:4" x14ac:dyDescent="0.15">
      <c r="A807" t="s">
        <v>2911</v>
      </c>
      <c r="B807" s="1" t="s">
        <v>2912</v>
      </c>
      <c r="C807" s="1" t="s">
        <v>2913</v>
      </c>
      <c r="D807" t="s">
        <v>6</v>
      </c>
    </row>
    <row r="808" spans="1:4" x14ac:dyDescent="0.15">
      <c r="A808" t="s">
        <v>2914</v>
      </c>
      <c r="B808" s="1" t="s">
        <v>2915</v>
      </c>
      <c r="C808" s="1" t="s">
        <v>2916</v>
      </c>
      <c r="D808" t="s">
        <v>6</v>
      </c>
    </row>
    <row r="809" spans="1:4" x14ac:dyDescent="0.15">
      <c r="A809" t="s">
        <v>2917</v>
      </c>
      <c r="B809" s="1" t="s">
        <v>2918</v>
      </c>
      <c r="C809" s="1" t="s">
        <v>2919</v>
      </c>
      <c r="D809" t="s">
        <v>6</v>
      </c>
    </row>
    <row r="810" spans="1:4" x14ac:dyDescent="0.15">
      <c r="A810" t="s">
        <v>2920</v>
      </c>
      <c r="B810" s="1" t="s">
        <v>2921</v>
      </c>
      <c r="C810" s="1" t="s">
        <v>2922</v>
      </c>
      <c r="D810" t="s">
        <v>6</v>
      </c>
    </row>
    <row r="811" spans="1:4" x14ac:dyDescent="0.15">
      <c r="A811" t="s">
        <v>2923</v>
      </c>
      <c r="B811" s="1" t="s">
        <v>2924</v>
      </c>
      <c r="C811" s="1" t="s">
        <v>2925</v>
      </c>
      <c r="D811" t="s">
        <v>6</v>
      </c>
    </row>
    <row r="812" spans="1:4" x14ac:dyDescent="0.15">
      <c r="A812" t="s">
        <v>2926</v>
      </c>
      <c r="B812" s="1" t="s">
        <v>2927</v>
      </c>
      <c r="C812" s="1" t="s">
        <v>2928</v>
      </c>
      <c r="D812" t="s">
        <v>6</v>
      </c>
    </row>
    <row r="813" spans="1:4" x14ac:dyDescent="0.15">
      <c r="A813" t="s">
        <v>2929</v>
      </c>
      <c r="B813" s="1" t="s">
        <v>2930</v>
      </c>
      <c r="C813" s="1" t="s">
        <v>2931</v>
      </c>
      <c r="D813" t="s">
        <v>6</v>
      </c>
    </row>
    <row r="814" spans="1:4" x14ac:dyDescent="0.15">
      <c r="A814" t="s">
        <v>2932</v>
      </c>
      <c r="B814" s="1" t="s">
        <v>2933</v>
      </c>
      <c r="C814" s="1" t="s">
        <v>2934</v>
      </c>
      <c r="D814" t="s">
        <v>6</v>
      </c>
    </row>
    <row r="815" spans="1:4" x14ac:dyDescent="0.15">
      <c r="A815" t="s">
        <v>2935</v>
      </c>
      <c r="B815" s="1" t="s">
        <v>2936</v>
      </c>
      <c r="C815" s="1" t="s">
        <v>2937</v>
      </c>
      <c r="D815" t="s">
        <v>6</v>
      </c>
    </row>
    <row r="816" spans="1:4" x14ac:dyDescent="0.15">
      <c r="A816" t="s">
        <v>2938</v>
      </c>
      <c r="B816" s="1" t="s">
        <v>2939</v>
      </c>
      <c r="C816" s="1" t="s">
        <v>2940</v>
      </c>
      <c r="D816" t="s">
        <v>6</v>
      </c>
    </row>
    <row r="817" spans="1:4" x14ac:dyDescent="0.15">
      <c r="A817" t="s">
        <v>2941</v>
      </c>
      <c r="B817" s="1" t="s">
        <v>2942</v>
      </c>
      <c r="C817" s="1" t="s">
        <v>2943</v>
      </c>
      <c r="D817" t="s">
        <v>6</v>
      </c>
    </row>
    <row r="818" spans="1:4" x14ac:dyDescent="0.15">
      <c r="A818" t="s">
        <v>2944</v>
      </c>
      <c r="B818" s="1" t="s">
        <v>2945</v>
      </c>
      <c r="C818" s="1" t="s">
        <v>2946</v>
      </c>
      <c r="D818" t="s">
        <v>6</v>
      </c>
    </row>
    <row r="819" spans="1:4" x14ac:dyDescent="0.15">
      <c r="A819" t="s">
        <v>2947</v>
      </c>
      <c r="B819" s="1" t="s">
        <v>2948</v>
      </c>
      <c r="C819" s="1" t="s">
        <v>2949</v>
      </c>
      <c r="D819" t="s">
        <v>6</v>
      </c>
    </row>
    <row r="820" spans="1:4" x14ac:dyDescent="0.15">
      <c r="A820" t="s">
        <v>2950</v>
      </c>
      <c r="B820" s="1" t="s">
        <v>2951</v>
      </c>
      <c r="C820" s="1" t="s">
        <v>2952</v>
      </c>
      <c r="D820" t="s">
        <v>6</v>
      </c>
    </row>
    <row r="821" spans="1:4" x14ac:dyDescent="0.15">
      <c r="A821" t="s">
        <v>2953</v>
      </c>
      <c r="B821" s="1" t="s">
        <v>2954</v>
      </c>
      <c r="C821" s="1" t="s">
        <v>2955</v>
      </c>
      <c r="D821" t="s">
        <v>6</v>
      </c>
    </row>
    <row r="822" spans="1:4" x14ac:dyDescent="0.15">
      <c r="A822" t="s">
        <v>441</v>
      </c>
      <c r="B822" s="1" t="s">
        <v>2956</v>
      </c>
      <c r="C822" s="1" t="s">
        <v>2957</v>
      </c>
      <c r="D822" t="s">
        <v>6</v>
      </c>
    </row>
    <row r="823" spans="1:4" x14ac:dyDescent="0.15">
      <c r="A823" t="s">
        <v>2958</v>
      </c>
      <c r="B823" s="1" t="s">
        <v>2959</v>
      </c>
      <c r="C823" s="1" t="s">
        <v>2960</v>
      </c>
      <c r="D823" t="s">
        <v>6</v>
      </c>
    </row>
    <row r="824" spans="1:4" x14ac:dyDescent="0.15">
      <c r="A824" t="s">
        <v>2961</v>
      </c>
      <c r="B824" s="1" t="s">
        <v>2962</v>
      </c>
      <c r="C824" s="1" t="s">
        <v>2963</v>
      </c>
      <c r="D824" t="s">
        <v>6</v>
      </c>
    </row>
    <row r="825" spans="1:4" x14ac:dyDescent="0.15">
      <c r="A825" t="s">
        <v>2964</v>
      </c>
      <c r="B825" s="1" t="s">
        <v>2965</v>
      </c>
      <c r="C825" s="1" t="s">
        <v>2966</v>
      </c>
      <c r="D825" t="s">
        <v>6</v>
      </c>
    </row>
    <row r="826" spans="1:4" x14ac:dyDescent="0.15">
      <c r="A826" t="s">
        <v>2967</v>
      </c>
      <c r="B826" s="1" t="s">
        <v>2968</v>
      </c>
      <c r="C826" s="1" t="s">
        <v>2969</v>
      </c>
      <c r="D826" t="s">
        <v>6</v>
      </c>
    </row>
    <row r="827" spans="1:4" x14ac:dyDescent="0.15">
      <c r="A827" t="s">
        <v>2970</v>
      </c>
      <c r="B827" s="1" t="s">
        <v>2971</v>
      </c>
      <c r="C827" s="1" t="s">
        <v>2972</v>
      </c>
      <c r="D827" t="s">
        <v>6</v>
      </c>
    </row>
    <row r="828" spans="1:4" x14ac:dyDescent="0.15">
      <c r="A828" t="s">
        <v>2973</v>
      </c>
      <c r="B828" s="1" t="s">
        <v>2974</v>
      </c>
      <c r="C828" s="1" t="s">
        <v>2975</v>
      </c>
      <c r="D828" t="s">
        <v>6</v>
      </c>
    </row>
    <row r="829" spans="1:4" x14ac:dyDescent="0.15">
      <c r="A829" t="s">
        <v>2976</v>
      </c>
      <c r="B829" s="1" t="s">
        <v>2977</v>
      </c>
      <c r="C829" s="1" t="s">
        <v>2978</v>
      </c>
      <c r="D829" t="s">
        <v>6</v>
      </c>
    </row>
    <row r="830" spans="1:4" x14ac:dyDescent="0.15">
      <c r="A830" t="s">
        <v>2979</v>
      </c>
      <c r="B830" s="1" t="s">
        <v>2980</v>
      </c>
      <c r="C830" s="1" t="s">
        <v>2981</v>
      </c>
      <c r="D830" t="s">
        <v>6</v>
      </c>
    </row>
    <row r="831" spans="1:4" x14ac:dyDescent="0.15">
      <c r="A831" t="s">
        <v>2982</v>
      </c>
      <c r="B831" s="1" t="s">
        <v>2983</v>
      </c>
      <c r="C831" s="1" t="s">
        <v>2984</v>
      </c>
      <c r="D831" t="s">
        <v>6</v>
      </c>
    </row>
    <row r="832" spans="1:4" x14ac:dyDescent="0.15">
      <c r="A832" t="s">
        <v>2985</v>
      </c>
      <c r="B832" s="1" t="s">
        <v>2986</v>
      </c>
      <c r="C832" s="1" t="s">
        <v>2987</v>
      </c>
      <c r="D832" t="s">
        <v>6</v>
      </c>
    </row>
    <row r="833" spans="1:4" x14ac:dyDescent="0.15">
      <c r="A833" t="s">
        <v>2988</v>
      </c>
      <c r="B833" s="1" t="s">
        <v>2989</v>
      </c>
      <c r="C833" s="1" t="s">
        <v>2990</v>
      </c>
      <c r="D833" t="s">
        <v>6</v>
      </c>
    </row>
    <row r="834" spans="1:4" x14ac:dyDescent="0.15">
      <c r="A834" t="s">
        <v>2991</v>
      </c>
      <c r="B834" s="1" t="s">
        <v>2992</v>
      </c>
      <c r="C834" s="1" t="s">
        <v>2993</v>
      </c>
      <c r="D834" t="s">
        <v>6</v>
      </c>
    </row>
    <row r="835" spans="1:4" x14ac:dyDescent="0.15">
      <c r="A835" t="s">
        <v>2994</v>
      </c>
      <c r="B835" s="1" t="s">
        <v>2995</v>
      </c>
      <c r="C835" s="1" t="s">
        <v>2996</v>
      </c>
      <c r="D835" t="s">
        <v>6</v>
      </c>
    </row>
    <row r="836" spans="1:4" x14ac:dyDescent="0.15">
      <c r="A836" t="s">
        <v>2997</v>
      </c>
      <c r="B836" s="1" t="s">
        <v>2998</v>
      </c>
      <c r="C836" s="1" t="s">
        <v>2999</v>
      </c>
      <c r="D836" t="s">
        <v>6</v>
      </c>
    </row>
    <row r="837" spans="1:4" x14ac:dyDescent="0.15">
      <c r="A837" t="s">
        <v>3000</v>
      </c>
      <c r="B837" s="1" t="s">
        <v>3001</v>
      </c>
      <c r="C837" s="1" t="s">
        <v>3002</v>
      </c>
      <c r="D837" t="s">
        <v>6</v>
      </c>
    </row>
    <row r="838" spans="1:4" x14ac:dyDescent="0.15">
      <c r="A838" t="s">
        <v>3003</v>
      </c>
      <c r="B838" s="1" t="s">
        <v>3004</v>
      </c>
      <c r="C838" s="1" t="s">
        <v>3005</v>
      </c>
      <c r="D838" t="s">
        <v>6</v>
      </c>
    </row>
    <row r="839" spans="1:4" x14ac:dyDescent="0.15">
      <c r="A839" t="s">
        <v>3006</v>
      </c>
      <c r="B839" s="1" t="s">
        <v>3007</v>
      </c>
      <c r="C839" s="1" t="s">
        <v>3008</v>
      </c>
      <c r="D839" t="s">
        <v>6</v>
      </c>
    </row>
    <row r="840" spans="1:4" x14ac:dyDescent="0.15">
      <c r="A840" t="s">
        <v>3009</v>
      </c>
      <c r="B840" s="1" t="s">
        <v>3010</v>
      </c>
      <c r="C840" s="1" t="s">
        <v>3011</v>
      </c>
      <c r="D840" t="s">
        <v>6</v>
      </c>
    </row>
    <row r="841" spans="1:4" x14ac:dyDescent="0.15">
      <c r="A841" t="s">
        <v>3012</v>
      </c>
      <c r="B841" s="1" t="s">
        <v>3013</v>
      </c>
      <c r="C841" s="1" t="s">
        <v>3014</v>
      </c>
      <c r="D841" t="s">
        <v>6</v>
      </c>
    </row>
    <row r="842" spans="1:4" x14ac:dyDescent="0.15">
      <c r="A842" t="s">
        <v>3015</v>
      </c>
      <c r="B842" s="1" t="s">
        <v>3016</v>
      </c>
      <c r="C842" s="1" t="s">
        <v>3017</v>
      </c>
      <c r="D842" t="s">
        <v>6</v>
      </c>
    </row>
    <row r="843" spans="1:4" x14ac:dyDescent="0.15">
      <c r="A843" t="s">
        <v>3018</v>
      </c>
      <c r="B843" s="1" t="s">
        <v>3019</v>
      </c>
      <c r="C843" s="1" t="s">
        <v>3020</v>
      </c>
      <c r="D843" t="s">
        <v>6</v>
      </c>
    </row>
    <row r="844" spans="1:4" x14ac:dyDescent="0.15">
      <c r="A844" t="s">
        <v>3021</v>
      </c>
      <c r="B844" s="1" t="s">
        <v>3022</v>
      </c>
      <c r="C844" s="1" t="s">
        <v>3023</v>
      </c>
      <c r="D844" t="s">
        <v>6</v>
      </c>
    </row>
    <row r="845" spans="1:4" x14ac:dyDescent="0.15">
      <c r="A845" t="s">
        <v>3024</v>
      </c>
      <c r="B845" s="1" t="s">
        <v>3025</v>
      </c>
      <c r="C845" s="1" t="s">
        <v>3026</v>
      </c>
      <c r="D845" t="s">
        <v>6</v>
      </c>
    </row>
    <row r="846" spans="1:4" x14ac:dyDescent="0.15">
      <c r="A846" t="s">
        <v>3027</v>
      </c>
      <c r="B846" s="1" t="s">
        <v>3028</v>
      </c>
      <c r="C846" s="1" t="s">
        <v>3029</v>
      </c>
      <c r="D846" t="s">
        <v>6</v>
      </c>
    </row>
    <row r="847" spans="1:4" x14ac:dyDescent="0.15">
      <c r="A847" t="s">
        <v>3030</v>
      </c>
      <c r="B847" s="1" t="s">
        <v>3031</v>
      </c>
      <c r="C847" s="1" t="s">
        <v>3032</v>
      </c>
      <c r="D847" t="s">
        <v>6</v>
      </c>
    </row>
    <row r="848" spans="1:4" x14ac:dyDescent="0.15">
      <c r="A848" t="s">
        <v>3033</v>
      </c>
      <c r="B848" s="1" t="s">
        <v>3034</v>
      </c>
      <c r="C848" s="1" t="s">
        <v>3035</v>
      </c>
      <c r="D848" t="s">
        <v>6</v>
      </c>
    </row>
    <row r="849" spans="1:4" x14ac:dyDescent="0.15">
      <c r="A849" t="s">
        <v>3036</v>
      </c>
      <c r="B849" s="1" t="s">
        <v>3037</v>
      </c>
      <c r="C849" s="1" t="s">
        <v>3038</v>
      </c>
      <c r="D849" t="s">
        <v>6</v>
      </c>
    </row>
    <row r="850" spans="1:4" x14ac:dyDescent="0.15">
      <c r="A850" t="s">
        <v>3039</v>
      </c>
      <c r="B850" s="1" t="s">
        <v>3040</v>
      </c>
      <c r="C850" s="1" t="s">
        <v>3041</v>
      </c>
      <c r="D850" t="s">
        <v>6</v>
      </c>
    </row>
    <row r="851" spans="1:4" x14ac:dyDescent="0.15">
      <c r="A851" t="s">
        <v>3042</v>
      </c>
      <c r="B851" s="1" t="s">
        <v>3043</v>
      </c>
      <c r="C851" s="1" t="s">
        <v>3044</v>
      </c>
      <c r="D851" t="s">
        <v>6</v>
      </c>
    </row>
    <row r="852" spans="1:4" x14ac:dyDescent="0.15">
      <c r="A852" t="s">
        <v>3045</v>
      </c>
      <c r="B852" s="1" t="s">
        <v>3046</v>
      </c>
      <c r="C852" s="1" t="s">
        <v>3047</v>
      </c>
      <c r="D852" t="s">
        <v>6</v>
      </c>
    </row>
    <row r="853" spans="1:4" x14ac:dyDescent="0.15">
      <c r="A853" t="s">
        <v>3048</v>
      </c>
      <c r="B853" s="1" t="s">
        <v>3049</v>
      </c>
      <c r="C853" s="1" t="s">
        <v>3050</v>
      </c>
      <c r="D853" t="s">
        <v>6</v>
      </c>
    </row>
    <row r="854" spans="1:4" x14ac:dyDescent="0.15">
      <c r="A854" t="s">
        <v>3051</v>
      </c>
      <c r="B854" s="1" t="s">
        <v>3052</v>
      </c>
      <c r="C854" s="1" t="s">
        <v>3053</v>
      </c>
      <c r="D854" t="s">
        <v>6</v>
      </c>
    </row>
    <row r="855" spans="1:4" x14ac:dyDescent="0.15">
      <c r="A855" t="s">
        <v>3054</v>
      </c>
      <c r="B855" s="1" t="s">
        <v>3055</v>
      </c>
      <c r="C855" s="1" t="s">
        <v>3056</v>
      </c>
      <c r="D855" t="s">
        <v>6</v>
      </c>
    </row>
    <row r="856" spans="1:4" x14ac:dyDescent="0.15">
      <c r="A856" t="s">
        <v>3057</v>
      </c>
      <c r="B856" s="1" t="s">
        <v>3058</v>
      </c>
      <c r="C856" s="1" t="s">
        <v>3059</v>
      </c>
      <c r="D856" t="s">
        <v>6</v>
      </c>
    </row>
    <row r="857" spans="1:4" x14ac:dyDescent="0.15">
      <c r="A857" t="s">
        <v>3060</v>
      </c>
      <c r="B857" s="1" t="s">
        <v>3061</v>
      </c>
      <c r="C857" s="1" t="s">
        <v>3062</v>
      </c>
      <c r="D857" t="s">
        <v>6</v>
      </c>
    </row>
    <row r="858" spans="1:4" x14ac:dyDescent="0.15">
      <c r="A858" t="s">
        <v>3063</v>
      </c>
      <c r="B858" s="1" t="s">
        <v>3064</v>
      </c>
      <c r="C858" s="1" t="s">
        <v>3065</v>
      </c>
      <c r="D858" t="s">
        <v>6</v>
      </c>
    </row>
    <row r="859" spans="1:4" x14ac:dyDescent="0.15">
      <c r="A859" t="s">
        <v>3066</v>
      </c>
      <c r="B859" s="1" t="s">
        <v>3067</v>
      </c>
      <c r="C859" s="1" t="s">
        <v>3068</v>
      </c>
      <c r="D859" t="s">
        <v>6</v>
      </c>
    </row>
    <row r="860" spans="1:4" x14ac:dyDescent="0.15">
      <c r="A860" t="s">
        <v>3069</v>
      </c>
      <c r="B860" s="1" t="s">
        <v>3070</v>
      </c>
      <c r="C860" s="1" t="s">
        <v>3071</v>
      </c>
      <c r="D860" t="s">
        <v>6</v>
      </c>
    </row>
    <row r="861" spans="1:4" x14ac:dyDescent="0.15">
      <c r="A861" t="s">
        <v>3072</v>
      </c>
      <c r="B861" s="1" t="s">
        <v>3073</v>
      </c>
      <c r="C861" s="1" t="s">
        <v>3074</v>
      </c>
      <c r="D861" t="s">
        <v>6</v>
      </c>
    </row>
    <row r="862" spans="1:4" x14ac:dyDescent="0.15">
      <c r="A862" t="s">
        <v>3075</v>
      </c>
      <c r="B862" s="1" t="s">
        <v>3076</v>
      </c>
      <c r="C862" s="1" t="s">
        <v>3077</v>
      </c>
      <c r="D862" t="s">
        <v>6</v>
      </c>
    </row>
    <row r="863" spans="1:4" x14ac:dyDescent="0.15">
      <c r="A863" t="s">
        <v>3078</v>
      </c>
      <c r="B863" s="1" t="s">
        <v>3079</v>
      </c>
      <c r="C863" s="1" t="s">
        <v>3080</v>
      </c>
      <c r="D863" t="s">
        <v>6</v>
      </c>
    </row>
    <row r="864" spans="1:4" x14ac:dyDescent="0.15">
      <c r="A864" t="s">
        <v>3081</v>
      </c>
      <c r="B864" s="1" t="s">
        <v>3082</v>
      </c>
      <c r="C864" s="1" t="s">
        <v>3083</v>
      </c>
      <c r="D864" t="s">
        <v>6</v>
      </c>
    </row>
    <row r="865" spans="1:4" x14ac:dyDescent="0.15">
      <c r="A865" t="s">
        <v>3084</v>
      </c>
      <c r="B865" s="1" t="s">
        <v>3085</v>
      </c>
      <c r="C865" s="1" t="s">
        <v>3086</v>
      </c>
      <c r="D865" t="s">
        <v>6</v>
      </c>
    </row>
    <row r="866" spans="1:4" x14ac:dyDescent="0.15">
      <c r="A866" t="s">
        <v>3087</v>
      </c>
      <c r="B866" s="1" t="s">
        <v>3088</v>
      </c>
      <c r="C866" s="1" t="s">
        <v>3089</v>
      </c>
      <c r="D866" t="s">
        <v>6</v>
      </c>
    </row>
    <row r="867" spans="1:4" x14ac:dyDescent="0.15">
      <c r="A867" t="s">
        <v>3090</v>
      </c>
      <c r="B867" s="1" t="s">
        <v>3091</v>
      </c>
      <c r="C867" s="1" t="s">
        <v>3092</v>
      </c>
      <c r="D867" t="s">
        <v>6</v>
      </c>
    </row>
    <row r="868" spans="1:4" x14ac:dyDescent="0.15">
      <c r="A868" t="s">
        <v>3093</v>
      </c>
      <c r="B868" s="1" t="s">
        <v>3094</v>
      </c>
      <c r="C868" s="1" t="s">
        <v>3095</v>
      </c>
      <c r="D868" t="s">
        <v>6</v>
      </c>
    </row>
    <row r="869" spans="1:4" x14ac:dyDescent="0.15">
      <c r="A869" t="s">
        <v>3096</v>
      </c>
      <c r="B869" s="1" t="s">
        <v>3097</v>
      </c>
      <c r="C869" s="1" t="s">
        <v>3098</v>
      </c>
      <c r="D869" t="s">
        <v>6</v>
      </c>
    </row>
    <row r="870" spans="1:4" x14ac:dyDescent="0.15">
      <c r="A870" t="s">
        <v>3099</v>
      </c>
      <c r="B870" s="1" t="s">
        <v>3100</v>
      </c>
      <c r="C870" s="1" t="s">
        <v>3101</v>
      </c>
      <c r="D870" t="s">
        <v>6</v>
      </c>
    </row>
    <row r="871" spans="1:4" x14ac:dyDescent="0.15">
      <c r="A871" t="s">
        <v>3102</v>
      </c>
      <c r="B871" s="1" t="s">
        <v>3103</v>
      </c>
      <c r="C871" s="1" t="s">
        <v>3104</v>
      </c>
      <c r="D871" t="s">
        <v>6</v>
      </c>
    </row>
    <row r="872" spans="1:4" x14ac:dyDescent="0.15">
      <c r="A872" t="s">
        <v>3105</v>
      </c>
      <c r="B872" s="1" t="s">
        <v>3106</v>
      </c>
      <c r="C872" s="1" t="s">
        <v>3107</v>
      </c>
      <c r="D872" t="s">
        <v>6</v>
      </c>
    </row>
    <row r="873" spans="1:4" x14ac:dyDescent="0.15">
      <c r="A873" t="s">
        <v>3108</v>
      </c>
      <c r="B873" s="1" t="s">
        <v>3109</v>
      </c>
      <c r="C873" s="1" t="s">
        <v>3110</v>
      </c>
      <c r="D873" t="s">
        <v>6</v>
      </c>
    </row>
    <row r="874" spans="1:4" x14ac:dyDescent="0.15">
      <c r="A874" t="s">
        <v>3111</v>
      </c>
      <c r="B874" s="1" t="s">
        <v>3112</v>
      </c>
      <c r="C874" s="1" t="s">
        <v>3113</v>
      </c>
      <c r="D874" t="s">
        <v>6</v>
      </c>
    </row>
    <row r="875" spans="1:4" x14ac:dyDescent="0.15">
      <c r="A875" t="s">
        <v>3114</v>
      </c>
      <c r="B875" s="1" t="s">
        <v>3115</v>
      </c>
      <c r="C875" s="1" t="s">
        <v>3116</v>
      </c>
      <c r="D875" t="s">
        <v>6</v>
      </c>
    </row>
    <row r="876" spans="1:4" x14ac:dyDescent="0.15">
      <c r="A876" t="s">
        <v>3117</v>
      </c>
      <c r="B876" s="1" t="s">
        <v>3118</v>
      </c>
      <c r="C876" s="1" t="s">
        <v>3119</v>
      </c>
      <c r="D876" t="s">
        <v>6</v>
      </c>
    </row>
    <row r="877" spans="1:4" x14ac:dyDescent="0.15">
      <c r="A877" t="s">
        <v>3120</v>
      </c>
      <c r="B877" s="1" t="s">
        <v>3121</v>
      </c>
      <c r="C877" s="1" t="s">
        <v>3122</v>
      </c>
      <c r="D877" t="s">
        <v>6</v>
      </c>
    </row>
    <row r="878" spans="1:4" x14ac:dyDescent="0.15">
      <c r="A878" t="s">
        <v>3123</v>
      </c>
      <c r="B878" s="1" t="s">
        <v>3124</v>
      </c>
      <c r="C878" s="1" t="s">
        <v>3125</v>
      </c>
      <c r="D878" t="s">
        <v>6</v>
      </c>
    </row>
    <row r="879" spans="1:4" x14ac:dyDescent="0.15">
      <c r="A879" t="s">
        <v>3126</v>
      </c>
      <c r="B879" s="1" t="s">
        <v>3127</v>
      </c>
      <c r="C879" s="1" t="s">
        <v>3128</v>
      </c>
      <c r="D879" t="s">
        <v>6</v>
      </c>
    </row>
    <row r="880" spans="1:4" x14ac:dyDescent="0.15">
      <c r="A880" t="s">
        <v>3129</v>
      </c>
      <c r="B880" s="1" t="s">
        <v>3130</v>
      </c>
      <c r="C880" s="1" t="s">
        <v>3131</v>
      </c>
      <c r="D880" t="s">
        <v>6</v>
      </c>
    </row>
    <row r="881" spans="1:4" x14ac:dyDescent="0.15">
      <c r="A881" t="s">
        <v>3132</v>
      </c>
      <c r="B881" s="1" t="s">
        <v>3133</v>
      </c>
      <c r="C881" s="1" t="s">
        <v>3134</v>
      </c>
      <c r="D881" t="s">
        <v>6</v>
      </c>
    </row>
    <row r="882" spans="1:4" x14ac:dyDescent="0.15">
      <c r="A882" t="s">
        <v>3135</v>
      </c>
      <c r="B882" s="1" t="s">
        <v>3136</v>
      </c>
      <c r="C882" s="1" t="s">
        <v>3137</v>
      </c>
      <c r="D882" t="s">
        <v>6</v>
      </c>
    </row>
    <row r="883" spans="1:4" x14ac:dyDescent="0.15">
      <c r="A883" t="s">
        <v>3138</v>
      </c>
      <c r="B883" s="1" t="s">
        <v>3139</v>
      </c>
      <c r="C883" s="1" t="s">
        <v>3140</v>
      </c>
      <c r="D883" t="s">
        <v>6</v>
      </c>
    </row>
    <row r="884" spans="1:4" x14ac:dyDescent="0.15">
      <c r="A884" t="s">
        <v>247</v>
      </c>
      <c r="B884" s="1" t="s">
        <v>3141</v>
      </c>
      <c r="C884" s="1" t="s">
        <v>3142</v>
      </c>
      <c r="D884" t="s">
        <v>6</v>
      </c>
    </row>
    <row r="885" spans="1:4" x14ac:dyDescent="0.15">
      <c r="A885" t="s">
        <v>3143</v>
      </c>
      <c r="B885" s="1" t="s">
        <v>3144</v>
      </c>
      <c r="C885" s="1" t="s">
        <v>3145</v>
      </c>
      <c r="D885" t="s">
        <v>6</v>
      </c>
    </row>
    <row r="886" spans="1:4" x14ac:dyDescent="0.15">
      <c r="A886" t="s">
        <v>3146</v>
      </c>
      <c r="B886" s="1" t="s">
        <v>3147</v>
      </c>
      <c r="C886" s="1" t="s">
        <v>3148</v>
      </c>
      <c r="D886" t="s">
        <v>6</v>
      </c>
    </row>
    <row r="887" spans="1:4" x14ac:dyDescent="0.15">
      <c r="A887" t="s">
        <v>3149</v>
      </c>
      <c r="B887" s="1" t="s">
        <v>3150</v>
      </c>
      <c r="C887" s="1" t="s">
        <v>3151</v>
      </c>
      <c r="D887" t="s">
        <v>6</v>
      </c>
    </row>
    <row r="888" spans="1:4" x14ac:dyDescent="0.15">
      <c r="A888" t="s">
        <v>3152</v>
      </c>
      <c r="B888" s="1" t="s">
        <v>3153</v>
      </c>
      <c r="C888" s="1" t="s">
        <v>3154</v>
      </c>
      <c r="D888" t="s">
        <v>6</v>
      </c>
    </row>
    <row r="889" spans="1:4" x14ac:dyDescent="0.15">
      <c r="A889" t="s">
        <v>3155</v>
      </c>
      <c r="B889" s="1" t="s">
        <v>3156</v>
      </c>
      <c r="C889" s="1" t="s">
        <v>3157</v>
      </c>
      <c r="D889" t="s">
        <v>6</v>
      </c>
    </row>
    <row r="890" spans="1:4" x14ac:dyDescent="0.15">
      <c r="A890" t="s">
        <v>3158</v>
      </c>
      <c r="B890" s="1" t="s">
        <v>3159</v>
      </c>
      <c r="C890" s="1" t="s">
        <v>3160</v>
      </c>
      <c r="D890" t="s">
        <v>6</v>
      </c>
    </row>
    <row r="891" spans="1:4" x14ac:dyDescent="0.15">
      <c r="A891" t="s">
        <v>3161</v>
      </c>
      <c r="B891" s="1" t="s">
        <v>3162</v>
      </c>
      <c r="C891" s="1" t="s">
        <v>3163</v>
      </c>
      <c r="D891" t="s">
        <v>6</v>
      </c>
    </row>
    <row r="892" spans="1:4" x14ac:dyDescent="0.15">
      <c r="A892" t="s">
        <v>3164</v>
      </c>
      <c r="B892" s="1" t="s">
        <v>3165</v>
      </c>
      <c r="C892" s="1" t="s">
        <v>3166</v>
      </c>
      <c r="D892" t="s">
        <v>6</v>
      </c>
    </row>
    <row r="893" spans="1:4" x14ac:dyDescent="0.15">
      <c r="A893" t="s">
        <v>3167</v>
      </c>
      <c r="B893" s="1" t="s">
        <v>3168</v>
      </c>
      <c r="C893" s="1" t="s">
        <v>3169</v>
      </c>
      <c r="D893" t="s">
        <v>6</v>
      </c>
    </row>
    <row r="894" spans="1:4" x14ac:dyDescent="0.15">
      <c r="A894" t="s">
        <v>3170</v>
      </c>
      <c r="B894" s="1" t="s">
        <v>3171</v>
      </c>
      <c r="C894" s="1" t="s">
        <v>3172</v>
      </c>
      <c r="D894" t="s">
        <v>6</v>
      </c>
    </row>
    <row r="895" spans="1:4" x14ac:dyDescent="0.15">
      <c r="A895" t="s">
        <v>3173</v>
      </c>
      <c r="B895" s="1" t="s">
        <v>3174</v>
      </c>
      <c r="C895" s="1" t="s">
        <v>3175</v>
      </c>
      <c r="D895" t="s">
        <v>6</v>
      </c>
    </row>
    <row r="896" spans="1:4" x14ac:dyDescent="0.15">
      <c r="A896" t="s">
        <v>3176</v>
      </c>
      <c r="B896" s="1" t="s">
        <v>3177</v>
      </c>
      <c r="C896" s="1" t="s">
        <v>3178</v>
      </c>
      <c r="D896" t="s">
        <v>6</v>
      </c>
    </row>
    <row r="897" spans="1:4" x14ac:dyDescent="0.15">
      <c r="A897" t="s">
        <v>3179</v>
      </c>
      <c r="B897" s="1" t="s">
        <v>3180</v>
      </c>
      <c r="C897" s="1" t="s">
        <v>3181</v>
      </c>
      <c r="D897" t="s">
        <v>6</v>
      </c>
    </row>
    <row r="898" spans="1:4" x14ac:dyDescent="0.15">
      <c r="A898" t="s">
        <v>3182</v>
      </c>
      <c r="B898" s="1" t="s">
        <v>3183</v>
      </c>
      <c r="C898" s="1" t="s">
        <v>3184</v>
      </c>
      <c r="D898" t="s">
        <v>6</v>
      </c>
    </row>
    <row r="899" spans="1:4" x14ac:dyDescent="0.15">
      <c r="A899" t="s">
        <v>3185</v>
      </c>
      <c r="B899" s="1" t="s">
        <v>3186</v>
      </c>
      <c r="C899" s="1" t="s">
        <v>3187</v>
      </c>
      <c r="D899" t="s">
        <v>6</v>
      </c>
    </row>
    <row r="900" spans="1:4" x14ac:dyDescent="0.15">
      <c r="A900" t="s">
        <v>3188</v>
      </c>
      <c r="B900" s="1" t="s">
        <v>3189</v>
      </c>
      <c r="C900" s="1" t="s">
        <v>3190</v>
      </c>
      <c r="D900" t="s">
        <v>6</v>
      </c>
    </row>
    <row r="901" spans="1:4" x14ac:dyDescent="0.15">
      <c r="A901" t="s">
        <v>3191</v>
      </c>
      <c r="B901" s="1" t="s">
        <v>3192</v>
      </c>
      <c r="C901" s="1" t="s">
        <v>3193</v>
      </c>
      <c r="D901" t="s">
        <v>6</v>
      </c>
    </row>
    <row r="902" spans="1:4" x14ac:dyDescent="0.15">
      <c r="A902" t="s">
        <v>3194</v>
      </c>
      <c r="B902" s="1" t="s">
        <v>3195</v>
      </c>
      <c r="C902" s="1" t="s">
        <v>3196</v>
      </c>
      <c r="D902" t="s">
        <v>6</v>
      </c>
    </row>
    <row r="903" spans="1:4" x14ac:dyDescent="0.15">
      <c r="A903" t="s">
        <v>3197</v>
      </c>
      <c r="B903" s="1" t="s">
        <v>3198</v>
      </c>
      <c r="C903" s="1" t="s">
        <v>3199</v>
      </c>
      <c r="D903" t="s">
        <v>6</v>
      </c>
    </row>
    <row r="904" spans="1:4" x14ac:dyDescent="0.15">
      <c r="A904" t="s">
        <v>3200</v>
      </c>
      <c r="B904" s="1" t="s">
        <v>3201</v>
      </c>
      <c r="C904" s="1" t="s">
        <v>3202</v>
      </c>
      <c r="D904" t="s">
        <v>6</v>
      </c>
    </row>
    <row r="905" spans="1:4" x14ac:dyDescent="0.15">
      <c r="A905" t="s">
        <v>3203</v>
      </c>
      <c r="B905" s="1" t="s">
        <v>3204</v>
      </c>
      <c r="C905" s="1" t="s">
        <v>3205</v>
      </c>
      <c r="D905" t="s">
        <v>6</v>
      </c>
    </row>
    <row r="906" spans="1:4" x14ac:dyDescent="0.15">
      <c r="A906" t="s">
        <v>3206</v>
      </c>
      <c r="B906" s="1" t="s">
        <v>3207</v>
      </c>
      <c r="C906" s="1" t="s">
        <v>3208</v>
      </c>
      <c r="D906" t="s">
        <v>6</v>
      </c>
    </row>
    <row r="907" spans="1:4" x14ac:dyDescent="0.15">
      <c r="A907" t="s">
        <v>3209</v>
      </c>
      <c r="B907" s="1" t="s">
        <v>3210</v>
      </c>
      <c r="C907" s="1" t="s">
        <v>3211</v>
      </c>
      <c r="D907" t="s">
        <v>6</v>
      </c>
    </row>
    <row r="908" spans="1:4" x14ac:dyDescent="0.15">
      <c r="A908" t="s">
        <v>3212</v>
      </c>
      <c r="B908" s="1" t="s">
        <v>3213</v>
      </c>
      <c r="C908" s="1" t="s">
        <v>3214</v>
      </c>
      <c r="D908" t="s">
        <v>6</v>
      </c>
    </row>
    <row r="909" spans="1:4" x14ac:dyDescent="0.15">
      <c r="A909" t="s">
        <v>3215</v>
      </c>
      <c r="B909" s="1" t="s">
        <v>3216</v>
      </c>
      <c r="C909" s="1" t="s">
        <v>3217</v>
      </c>
      <c r="D909" t="s">
        <v>6</v>
      </c>
    </row>
    <row r="910" spans="1:4" x14ac:dyDescent="0.15">
      <c r="A910" t="s">
        <v>3218</v>
      </c>
      <c r="B910" s="1" t="s">
        <v>3219</v>
      </c>
      <c r="C910" s="1" t="s">
        <v>3220</v>
      </c>
      <c r="D910" t="s">
        <v>6</v>
      </c>
    </row>
    <row r="911" spans="1:4" x14ac:dyDescent="0.15">
      <c r="A911" t="s">
        <v>3221</v>
      </c>
      <c r="B911" s="1" t="s">
        <v>3222</v>
      </c>
      <c r="C911" s="1" t="s">
        <v>3223</v>
      </c>
      <c r="D911" t="s">
        <v>6</v>
      </c>
    </row>
    <row r="912" spans="1:4" x14ac:dyDescent="0.15">
      <c r="A912" t="s">
        <v>3224</v>
      </c>
      <c r="B912" s="1" t="s">
        <v>3225</v>
      </c>
      <c r="C912" s="1" t="s">
        <v>3226</v>
      </c>
      <c r="D912" t="s">
        <v>6</v>
      </c>
    </row>
    <row r="913" spans="1:4" x14ac:dyDescent="0.15">
      <c r="A913" t="s">
        <v>3227</v>
      </c>
      <c r="B913" s="1" t="s">
        <v>3228</v>
      </c>
      <c r="C913" s="1" t="s">
        <v>3229</v>
      </c>
      <c r="D913" t="s">
        <v>6</v>
      </c>
    </row>
    <row r="914" spans="1:4" x14ac:dyDescent="0.15">
      <c r="A914" t="s">
        <v>3230</v>
      </c>
      <c r="B914" s="1" t="s">
        <v>3231</v>
      </c>
      <c r="C914" s="1" t="s">
        <v>3232</v>
      </c>
      <c r="D914" t="s">
        <v>6</v>
      </c>
    </row>
    <row r="915" spans="1:4" x14ac:dyDescent="0.15">
      <c r="A915" t="s">
        <v>3233</v>
      </c>
      <c r="B915" s="1" t="s">
        <v>3234</v>
      </c>
      <c r="C915" s="1" t="s">
        <v>3235</v>
      </c>
      <c r="D915" t="s">
        <v>6</v>
      </c>
    </row>
    <row r="916" spans="1:4" x14ac:dyDescent="0.15">
      <c r="A916" t="s">
        <v>3236</v>
      </c>
      <c r="B916" s="1" t="s">
        <v>3237</v>
      </c>
      <c r="C916" s="1" t="s">
        <v>3238</v>
      </c>
      <c r="D916" t="s">
        <v>6</v>
      </c>
    </row>
    <row r="917" spans="1:4" x14ac:dyDescent="0.15">
      <c r="A917" t="s">
        <v>3239</v>
      </c>
      <c r="B917" s="1" t="s">
        <v>3240</v>
      </c>
      <c r="C917" s="1" t="s">
        <v>3241</v>
      </c>
      <c r="D917" t="s">
        <v>6</v>
      </c>
    </row>
    <row r="918" spans="1:4" x14ac:dyDescent="0.15">
      <c r="A918" t="s">
        <v>3242</v>
      </c>
      <c r="B918" s="1" t="s">
        <v>3243</v>
      </c>
      <c r="C918" s="1" t="s">
        <v>3244</v>
      </c>
      <c r="D918" t="s">
        <v>6</v>
      </c>
    </row>
    <row r="919" spans="1:4" x14ac:dyDescent="0.15">
      <c r="A919" t="s">
        <v>3245</v>
      </c>
      <c r="B919" s="1" t="s">
        <v>3246</v>
      </c>
      <c r="C919" s="1" t="s">
        <v>3247</v>
      </c>
      <c r="D919" t="s">
        <v>6</v>
      </c>
    </row>
    <row r="920" spans="1:4" x14ac:dyDescent="0.15">
      <c r="A920" t="s">
        <v>3248</v>
      </c>
      <c r="B920" s="1" t="s">
        <v>3249</v>
      </c>
      <c r="C920" s="1" t="s">
        <v>3250</v>
      </c>
      <c r="D920" t="s">
        <v>6</v>
      </c>
    </row>
    <row r="921" spans="1:4" x14ac:dyDescent="0.15">
      <c r="A921" t="s">
        <v>3251</v>
      </c>
      <c r="B921" s="1" t="s">
        <v>3252</v>
      </c>
      <c r="C921" s="1" t="s">
        <v>3253</v>
      </c>
      <c r="D921" t="s">
        <v>6</v>
      </c>
    </row>
    <row r="922" spans="1:4" x14ac:dyDescent="0.15">
      <c r="A922" t="s">
        <v>3254</v>
      </c>
      <c r="B922" s="1" t="s">
        <v>3255</v>
      </c>
      <c r="C922" s="1" t="s">
        <v>3256</v>
      </c>
      <c r="D922" t="s">
        <v>6</v>
      </c>
    </row>
    <row r="923" spans="1:4" x14ac:dyDescent="0.15">
      <c r="A923" t="s">
        <v>3257</v>
      </c>
      <c r="B923" s="1" t="s">
        <v>3258</v>
      </c>
      <c r="C923" s="1" t="s">
        <v>3259</v>
      </c>
      <c r="D923" t="s">
        <v>6</v>
      </c>
    </row>
    <row r="924" spans="1:4" x14ac:dyDescent="0.15">
      <c r="A924" t="s">
        <v>3260</v>
      </c>
      <c r="B924" s="1" t="s">
        <v>3261</v>
      </c>
      <c r="C924" s="1" t="s">
        <v>3262</v>
      </c>
      <c r="D924" t="s">
        <v>6</v>
      </c>
    </row>
    <row r="925" spans="1:4" x14ac:dyDescent="0.15">
      <c r="A925" t="s">
        <v>3263</v>
      </c>
      <c r="B925" s="1" t="s">
        <v>3264</v>
      </c>
      <c r="C925" s="1" t="s">
        <v>3265</v>
      </c>
      <c r="D925" t="s">
        <v>6</v>
      </c>
    </row>
    <row r="926" spans="1:4" x14ac:dyDescent="0.15">
      <c r="A926" t="s">
        <v>3266</v>
      </c>
      <c r="B926" s="1" t="s">
        <v>3267</v>
      </c>
      <c r="C926" s="1" t="s">
        <v>3268</v>
      </c>
      <c r="D926" t="s">
        <v>6</v>
      </c>
    </row>
    <row r="927" spans="1:4" x14ac:dyDescent="0.15">
      <c r="A927" t="s">
        <v>3269</v>
      </c>
      <c r="B927" s="1" t="s">
        <v>3270</v>
      </c>
      <c r="C927" s="1" t="s">
        <v>3271</v>
      </c>
      <c r="D927" t="s">
        <v>6</v>
      </c>
    </row>
    <row r="928" spans="1:4" x14ac:dyDescent="0.15">
      <c r="A928" t="s">
        <v>3272</v>
      </c>
      <c r="B928" s="1" t="s">
        <v>3273</v>
      </c>
      <c r="C928" s="1" t="s">
        <v>3274</v>
      </c>
      <c r="D928" t="s">
        <v>6</v>
      </c>
    </row>
    <row r="929" spans="1:4" x14ac:dyDescent="0.15">
      <c r="A929" t="s">
        <v>3275</v>
      </c>
      <c r="B929" s="1" t="s">
        <v>3276</v>
      </c>
      <c r="C929" s="1" t="s">
        <v>3277</v>
      </c>
      <c r="D929" t="s">
        <v>6</v>
      </c>
    </row>
    <row r="930" spans="1:4" x14ac:dyDescent="0.15">
      <c r="A930" t="s">
        <v>3278</v>
      </c>
      <c r="B930" s="1" t="s">
        <v>3279</v>
      </c>
      <c r="C930" s="1" t="s">
        <v>3280</v>
      </c>
      <c r="D930" t="s">
        <v>6</v>
      </c>
    </row>
    <row r="931" spans="1:4" x14ac:dyDescent="0.15">
      <c r="A931" t="s">
        <v>3281</v>
      </c>
      <c r="B931" s="1" t="s">
        <v>3282</v>
      </c>
      <c r="C931" s="1" t="s">
        <v>3283</v>
      </c>
      <c r="D931" t="s">
        <v>6</v>
      </c>
    </row>
    <row r="932" spans="1:4" x14ac:dyDescent="0.15">
      <c r="A932" t="s">
        <v>3284</v>
      </c>
      <c r="B932" s="1" t="s">
        <v>3285</v>
      </c>
      <c r="C932" s="1" t="s">
        <v>3286</v>
      </c>
      <c r="D932" t="s">
        <v>6</v>
      </c>
    </row>
    <row r="933" spans="1:4" x14ac:dyDescent="0.15">
      <c r="A933" t="s">
        <v>3287</v>
      </c>
      <c r="B933" s="1" t="s">
        <v>3288</v>
      </c>
      <c r="C933" s="1" t="s">
        <v>3289</v>
      </c>
      <c r="D933" t="s">
        <v>6</v>
      </c>
    </row>
    <row r="934" spans="1:4" x14ac:dyDescent="0.15">
      <c r="A934" t="s">
        <v>3290</v>
      </c>
      <c r="B934" s="1" t="s">
        <v>3291</v>
      </c>
      <c r="C934" s="1" t="s">
        <v>3292</v>
      </c>
      <c r="D934" t="s">
        <v>6</v>
      </c>
    </row>
    <row r="935" spans="1:4" x14ac:dyDescent="0.15">
      <c r="A935" t="s">
        <v>3293</v>
      </c>
      <c r="B935" s="1" t="s">
        <v>3294</v>
      </c>
      <c r="C935" s="1" t="s">
        <v>3295</v>
      </c>
      <c r="D935" t="s">
        <v>6</v>
      </c>
    </row>
    <row r="936" spans="1:4" x14ac:dyDescent="0.15">
      <c r="A936" t="s">
        <v>3296</v>
      </c>
      <c r="B936" s="1" t="s">
        <v>3297</v>
      </c>
      <c r="C936" s="1" t="s">
        <v>3298</v>
      </c>
      <c r="D936" t="s">
        <v>6</v>
      </c>
    </row>
    <row r="937" spans="1:4" x14ac:dyDescent="0.15">
      <c r="A937" t="s">
        <v>3299</v>
      </c>
      <c r="B937" s="1" t="s">
        <v>3300</v>
      </c>
      <c r="C937" s="1" t="s">
        <v>3301</v>
      </c>
      <c r="D937" t="s">
        <v>6</v>
      </c>
    </row>
    <row r="938" spans="1:4" x14ac:dyDescent="0.15">
      <c r="A938" t="s">
        <v>3302</v>
      </c>
      <c r="B938" s="1" t="s">
        <v>3303</v>
      </c>
      <c r="C938" s="1" t="s">
        <v>3304</v>
      </c>
      <c r="D938" t="s">
        <v>6</v>
      </c>
    </row>
    <row r="939" spans="1:4" x14ac:dyDescent="0.15">
      <c r="A939" t="s">
        <v>3305</v>
      </c>
      <c r="B939" s="1" t="s">
        <v>3306</v>
      </c>
      <c r="C939" s="1" t="s">
        <v>3307</v>
      </c>
      <c r="D939" t="s">
        <v>6</v>
      </c>
    </row>
    <row r="940" spans="1:4" x14ac:dyDescent="0.15">
      <c r="A940" t="s">
        <v>145</v>
      </c>
      <c r="B940" s="1" t="s">
        <v>3308</v>
      </c>
      <c r="C940" s="1" t="s">
        <v>3309</v>
      </c>
      <c r="D940" t="s">
        <v>6</v>
      </c>
    </row>
    <row r="941" spans="1:4" x14ac:dyDescent="0.15">
      <c r="A941" t="s">
        <v>3310</v>
      </c>
      <c r="B941" s="1" t="s">
        <v>3311</v>
      </c>
      <c r="C941" s="1" t="s">
        <v>3312</v>
      </c>
      <c r="D941" t="s">
        <v>6</v>
      </c>
    </row>
    <row r="942" spans="1:4" x14ac:dyDescent="0.15">
      <c r="A942" t="s">
        <v>3313</v>
      </c>
      <c r="B942" s="1" t="s">
        <v>3314</v>
      </c>
      <c r="C942" s="1" t="s">
        <v>3315</v>
      </c>
      <c r="D942" t="s">
        <v>6</v>
      </c>
    </row>
    <row r="943" spans="1:4" x14ac:dyDescent="0.15">
      <c r="A943" t="s">
        <v>3316</v>
      </c>
      <c r="B943" s="1" t="s">
        <v>3317</v>
      </c>
      <c r="C943" s="1" t="s">
        <v>3318</v>
      </c>
      <c r="D943" t="s">
        <v>6</v>
      </c>
    </row>
    <row r="944" spans="1:4" x14ac:dyDescent="0.15">
      <c r="A944" t="s">
        <v>3319</v>
      </c>
      <c r="B944" s="1" t="s">
        <v>3320</v>
      </c>
      <c r="C944" s="1" t="s">
        <v>3321</v>
      </c>
      <c r="D944" t="s">
        <v>6</v>
      </c>
    </row>
    <row r="945" spans="1:4" x14ac:dyDescent="0.15">
      <c r="A945" t="s">
        <v>3322</v>
      </c>
      <c r="B945" s="1" t="s">
        <v>3323</v>
      </c>
      <c r="C945" s="1" t="s">
        <v>3324</v>
      </c>
      <c r="D945" t="s">
        <v>6</v>
      </c>
    </row>
    <row r="946" spans="1:4" x14ac:dyDescent="0.15">
      <c r="A946" t="s">
        <v>3325</v>
      </c>
      <c r="B946" s="1" t="s">
        <v>3326</v>
      </c>
      <c r="C946" s="1" t="s">
        <v>3327</v>
      </c>
      <c r="D946" t="s">
        <v>6</v>
      </c>
    </row>
    <row r="947" spans="1:4" x14ac:dyDescent="0.15">
      <c r="A947" t="s">
        <v>3328</v>
      </c>
      <c r="B947" s="1" t="s">
        <v>3329</v>
      </c>
      <c r="C947" s="1" t="s">
        <v>3330</v>
      </c>
      <c r="D947" t="s">
        <v>6</v>
      </c>
    </row>
    <row r="948" spans="1:4" x14ac:dyDescent="0.15">
      <c r="A948" t="s">
        <v>3331</v>
      </c>
      <c r="B948" s="1" t="s">
        <v>3332</v>
      </c>
      <c r="C948" s="1" t="s">
        <v>3333</v>
      </c>
      <c r="D948" t="s">
        <v>6</v>
      </c>
    </row>
    <row r="949" spans="1:4" x14ac:dyDescent="0.15">
      <c r="A949" t="s">
        <v>3334</v>
      </c>
      <c r="B949" s="1" t="s">
        <v>3335</v>
      </c>
      <c r="C949" s="1" t="s">
        <v>3336</v>
      </c>
      <c r="D949" t="s">
        <v>6</v>
      </c>
    </row>
    <row r="950" spans="1:4" x14ac:dyDescent="0.15">
      <c r="A950" t="s">
        <v>3337</v>
      </c>
      <c r="B950" s="1" t="s">
        <v>3338</v>
      </c>
      <c r="C950" s="1" t="s">
        <v>3339</v>
      </c>
      <c r="D950" t="s">
        <v>6</v>
      </c>
    </row>
    <row r="951" spans="1:4" x14ac:dyDescent="0.15">
      <c r="A951" t="s">
        <v>3340</v>
      </c>
      <c r="B951" s="1" t="s">
        <v>3341</v>
      </c>
      <c r="C951" s="1" t="s">
        <v>3342</v>
      </c>
      <c r="D951" t="s">
        <v>6</v>
      </c>
    </row>
    <row r="952" spans="1:4" x14ac:dyDescent="0.15">
      <c r="A952" t="s">
        <v>3343</v>
      </c>
      <c r="B952" s="1" t="s">
        <v>3344</v>
      </c>
      <c r="C952" s="1" t="s">
        <v>3345</v>
      </c>
      <c r="D952" t="s">
        <v>6</v>
      </c>
    </row>
    <row r="953" spans="1:4" x14ac:dyDescent="0.15">
      <c r="A953" t="s">
        <v>3346</v>
      </c>
      <c r="B953" s="1" t="s">
        <v>3347</v>
      </c>
      <c r="C953" s="1" t="s">
        <v>3348</v>
      </c>
      <c r="D953" t="s">
        <v>6</v>
      </c>
    </row>
    <row r="954" spans="1:4" x14ac:dyDescent="0.15">
      <c r="A954" t="s">
        <v>3349</v>
      </c>
      <c r="B954" s="1" t="s">
        <v>3350</v>
      </c>
      <c r="C954" s="1" t="s">
        <v>3351</v>
      </c>
      <c r="D954" t="s">
        <v>6</v>
      </c>
    </row>
    <row r="955" spans="1:4" x14ac:dyDescent="0.15">
      <c r="A955" t="s">
        <v>3352</v>
      </c>
      <c r="B955" s="1" t="s">
        <v>3353</v>
      </c>
      <c r="C955" s="1" t="s">
        <v>3354</v>
      </c>
      <c r="D955" t="s">
        <v>6</v>
      </c>
    </row>
    <row r="956" spans="1:4" x14ac:dyDescent="0.15">
      <c r="A956" t="s">
        <v>3355</v>
      </c>
      <c r="B956" s="1" t="s">
        <v>3356</v>
      </c>
      <c r="C956" s="1" t="s">
        <v>3357</v>
      </c>
      <c r="D956" t="s">
        <v>6</v>
      </c>
    </row>
    <row r="957" spans="1:4" x14ac:dyDescent="0.15">
      <c r="A957" t="s">
        <v>3358</v>
      </c>
      <c r="B957" s="1" t="s">
        <v>3359</v>
      </c>
      <c r="C957" s="1" t="s">
        <v>3360</v>
      </c>
      <c r="D957" t="s">
        <v>6</v>
      </c>
    </row>
    <row r="958" spans="1:4" x14ac:dyDescent="0.15">
      <c r="A958" t="s">
        <v>3361</v>
      </c>
      <c r="B958" s="1" t="s">
        <v>3362</v>
      </c>
      <c r="C958" s="1" t="s">
        <v>3363</v>
      </c>
      <c r="D958" t="s">
        <v>6</v>
      </c>
    </row>
    <row r="959" spans="1:4" x14ac:dyDescent="0.15">
      <c r="A959" t="s">
        <v>3364</v>
      </c>
      <c r="B959" s="1" t="s">
        <v>3365</v>
      </c>
      <c r="C959" s="1" t="s">
        <v>3366</v>
      </c>
      <c r="D959" t="s">
        <v>6</v>
      </c>
    </row>
    <row r="960" spans="1:4" x14ac:dyDescent="0.15">
      <c r="A960" t="s">
        <v>3367</v>
      </c>
      <c r="B960" s="1" t="s">
        <v>3368</v>
      </c>
      <c r="C960" s="1" t="s">
        <v>3369</v>
      </c>
      <c r="D960" t="s">
        <v>6</v>
      </c>
    </row>
    <row r="961" spans="1:4" x14ac:dyDescent="0.15">
      <c r="A961" t="s">
        <v>3370</v>
      </c>
      <c r="B961" s="1" t="s">
        <v>3371</v>
      </c>
      <c r="C961" s="1" t="s">
        <v>3372</v>
      </c>
      <c r="D961" t="s">
        <v>6</v>
      </c>
    </row>
    <row r="962" spans="1:4" x14ac:dyDescent="0.15">
      <c r="A962" t="s">
        <v>3373</v>
      </c>
      <c r="B962" s="1" t="s">
        <v>3374</v>
      </c>
      <c r="C962" s="1" t="s">
        <v>3375</v>
      </c>
      <c r="D962" t="s">
        <v>6</v>
      </c>
    </row>
    <row r="963" spans="1:4" x14ac:dyDescent="0.15">
      <c r="A963" t="s">
        <v>3376</v>
      </c>
      <c r="B963" s="1" t="s">
        <v>3377</v>
      </c>
      <c r="C963" s="1" t="s">
        <v>3378</v>
      </c>
      <c r="D963" t="s">
        <v>6</v>
      </c>
    </row>
    <row r="964" spans="1:4" x14ac:dyDescent="0.15">
      <c r="A964" t="s">
        <v>3379</v>
      </c>
      <c r="B964" s="1" t="s">
        <v>3380</v>
      </c>
      <c r="C964" s="1" t="s">
        <v>3381</v>
      </c>
      <c r="D964" t="s">
        <v>6</v>
      </c>
    </row>
    <row r="965" spans="1:4" x14ac:dyDescent="0.15">
      <c r="A965" t="s">
        <v>3382</v>
      </c>
      <c r="B965" s="1" t="s">
        <v>3383</v>
      </c>
      <c r="C965" s="1" t="s">
        <v>3384</v>
      </c>
      <c r="D965" t="s">
        <v>6</v>
      </c>
    </row>
    <row r="966" spans="1:4" x14ac:dyDescent="0.15">
      <c r="A966" t="s">
        <v>3385</v>
      </c>
      <c r="B966" s="1" t="s">
        <v>3386</v>
      </c>
      <c r="C966" s="1" t="s">
        <v>3387</v>
      </c>
      <c r="D966" t="s">
        <v>6</v>
      </c>
    </row>
    <row r="967" spans="1:4" x14ac:dyDescent="0.15">
      <c r="A967" t="s">
        <v>3388</v>
      </c>
      <c r="B967" s="1" t="s">
        <v>3389</v>
      </c>
      <c r="C967" s="1" t="s">
        <v>3390</v>
      </c>
      <c r="D967" t="s">
        <v>6</v>
      </c>
    </row>
    <row r="968" spans="1:4" x14ac:dyDescent="0.15">
      <c r="A968" t="s">
        <v>3391</v>
      </c>
      <c r="B968" s="1" t="s">
        <v>3392</v>
      </c>
      <c r="C968" s="1" t="s">
        <v>3393</v>
      </c>
      <c r="D968" t="s">
        <v>6</v>
      </c>
    </row>
    <row r="969" spans="1:4" x14ac:dyDescent="0.15">
      <c r="A969" t="s">
        <v>3394</v>
      </c>
      <c r="B969" s="1" t="s">
        <v>3395</v>
      </c>
      <c r="C969" s="1" t="s">
        <v>3396</v>
      </c>
      <c r="D969" t="s">
        <v>6</v>
      </c>
    </row>
    <row r="970" spans="1:4" x14ac:dyDescent="0.15">
      <c r="A970" t="s">
        <v>3397</v>
      </c>
      <c r="B970" s="1" t="s">
        <v>3398</v>
      </c>
      <c r="C970" s="1" t="s">
        <v>3399</v>
      </c>
      <c r="D970" t="s">
        <v>6</v>
      </c>
    </row>
    <row r="971" spans="1:4" x14ac:dyDescent="0.15">
      <c r="A971" t="s">
        <v>3400</v>
      </c>
      <c r="B971" s="1" t="s">
        <v>3401</v>
      </c>
      <c r="C971" s="1" t="s">
        <v>3402</v>
      </c>
      <c r="D971" t="s">
        <v>6</v>
      </c>
    </row>
    <row r="972" spans="1:4" x14ac:dyDescent="0.15">
      <c r="A972" t="s">
        <v>3403</v>
      </c>
      <c r="B972" s="1" t="s">
        <v>3404</v>
      </c>
      <c r="C972" s="1" t="s">
        <v>3405</v>
      </c>
      <c r="D972" t="s">
        <v>6</v>
      </c>
    </row>
    <row r="973" spans="1:4" x14ac:dyDescent="0.15">
      <c r="A973" t="s">
        <v>3406</v>
      </c>
      <c r="B973" s="1" t="s">
        <v>3407</v>
      </c>
      <c r="C973" s="1" t="s">
        <v>3408</v>
      </c>
      <c r="D973" t="s">
        <v>6</v>
      </c>
    </row>
    <row r="974" spans="1:4" x14ac:dyDescent="0.15">
      <c r="A974" t="s">
        <v>3409</v>
      </c>
      <c r="B974" s="1" t="s">
        <v>3410</v>
      </c>
      <c r="C974" s="1" t="s">
        <v>3411</v>
      </c>
      <c r="D974" t="s">
        <v>6</v>
      </c>
    </row>
    <row r="975" spans="1:4" x14ac:dyDescent="0.15">
      <c r="A975" t="s">
        <v>3412</v>
      </c>
      <c r="B975" s="1" t="s">
        <v>3413</v>
      </c>
      <c r="C975" s="1" t="s">
        <v>3414</v>
      </c>
      <c r="D975" t="s">
        <v>6</v>
      </c>
    </row>
    <row r="976" spans="1:4" x14ac:dyDescent="0.15">
      <c r="A976" t="s">
        <v>3415</v>
      </c>
      <c r="B976" s="1" t="s">
        <v>3416</v>
      </c>
      <c r="C976" s="1" t="s">
        <v>3417</v>
      </c>
      <c r="D976" t="s">
        <v>6</v>
      </c>
    </row>
    <row r="977" spans="1:4" x14ac:dyDescent="0.15">
      <c r="A977" t="s">
        <v>3418</v>
      </c>
      <c r="B977" s="1" t="s">
        <v>3419</v>
      </c>
      <c r="C977" s="1" t="s">
        <v>3420</v>
      </c>
      <c r="D977" t="s">
        <v>6</v>
      </c>
    </row>
    <row r="978" spans="1:4" x14ac:dyDescent="0.15">
      <c r="A978" t="s">
        <v>3421</v>
      </c>
      <c r="B978" s="1" t="s">
        <v>3422</v>
      </c>
      <c r="C978" s="1" t="s">
        <v>3423</v>
      </c>
      <c r="D978" t="s">
        <v>6</v>
      </c>
    </row>
    <row r="979" spans="1:4" x14ac:dyDescent="0.15">
      <c r="A979" t="s">
        <v>3424</v>
      </c>
      <c r="B979" s="1" t="s">
        <v>3425</v>
      </c>
      <c r="C979" s="1" t="s">
        <v>3426</v>
      </c>
      <c r="D979" t="s">
        <v>6</v>
      </c>
    </row>
    <row r="980" spans="1:4" x14ac:dyDescent="0.15">
      <c r="A980" t="s">
        <v>3427</v>
      </c>
      <c r="B980" s="1" t="s">
        <v>3428</v>
      </c>
      <c r="C980" s="1" t="s">
        <v>3429</v>
      </c>
      <c r="D980" t="s">
        <v>6</v>
      </c>
    </row>
    <row r="981" spans="1:4" x14ac:dyDescent="0.15">
      <c r="A981" t="s">
        <v>3430</v>
      </c>
      <c r="B981" s="1" t="s">
        <v>3431</v>
      </c>
      <c r="C981" s="1" t="s">
        <v>3432</v>
      </c>
      <c r="D981" t="s">
        <v>6</v>
      </c>
    </row>
    <row r="982" spans="1:4" x14ac:dyDescent="0.15">
      <c r="A982" t="s">
        <v>3433</v>
      </c>
      <c r="B982" s="1" t="s">
        <v>3434</v>
      </c>
      <c r="C982" s="1" t="s">
        <v>3435</v>
      </c>
      <c r="D982" t="s">
        <v>6</v>
      </c>
    </row>
    <row r="983" spans="1:4" x14ac:dyDescent="0.15">
      <c r="A983" t="s">
        <v>3436</v>
      </c>
      <c r="B983" s="1" t="s">
        <v>3437</v>
      </c>
      <c r="C983" s="1" t="s">
        <v>3438</v>
      </c>
      <c r="D983" t="s">
        <v>6</v>
      </c>
    </row>
    <row r="984" spans="1:4" x14ac:dyDescent="0.15">
      <c r="A984" t="s">
        <v>3439</v>
      </c>
      <c r="B984" s="1" t="s">
        <v>3440</v>
      </c>
      <c r="C984" s="1" t="s">
        <v>3441</v>
      </c>
      <c r="D984" t="s">
        <v>6</v>
      </c>
    </row>
    <row r="985" spans="1:4" x14ac:dyDescent="0.15">
      <c r="A985" t="s">
        <v>3442</v>
      </c>
      <c r="B985" s="1" t="s">
        <v>3443</v>
      </c>
      <c r="C985" s="1" t="s">
        <v>3444</v>
      </c>
      <c r="D985" t="s">
        <v>6</v>
      </c>
    </row>
    <row r="986" spans="1:4" x14ac:dyDescent="0.15">
      <c r="A986" t="s">
        <v>3445</v>
      </c>
      <c r="B986" s="1" t="s">
        <v>3446</v>
      </c>
      <c r="C986" s="1" t="s">
        <v>3447</v>
      </c>
      <c r="D986" t="s">
        <v>6</v>
      </c>
    </row>
    <row r="987" spans="1:4" x14ac:dyDescent="0.15">
      <c r="A987" t="s">
        <v>3448</v>
      </c>
      <c r="B987" s="1" t="s">
        <v>3449</v>
      </c>
      <c r="C987" s="1" t="s">
        <v>3450</v>
      </c>
      <c r="D987" t="s">
        <v>6</v>
      </c>
    </row>
    <row r="988" spans="1:4" x14ac:dyDescent="0.15">
      <c r="A988" t="s">
        <v>3451</v>
      </c>
      <c r="B988" s="1" t="s">
        <v>3452</v>
      </c>
      <c r="C988" s="1" t="s">
        <v>3453</v>
      </c>
      <c r="D988" t="s">
        <v>6</v>
      </c>
    </row>
    <row r="989" spans="1:4" x14ac:dyDescent="0.15">
      <c r="A989" t="s">
        <v>3454</v>
      </c>
      <c r="B989" s="1" t="s">
        <v>3455</v>
      </c>
      <c r="C989" s="1" t="s">
        <v>3456</v>
      </c>
      <c r="D989" t="s">
        <v>6</v>
      </c>
    </row>
    <row r="990" spans="1:4" x14ac:dyDescent="0.15">
      <c r="A990" t="s">
        <v>3457</v>
      </c>
      <c r="B990" s="1" t="s">
        <v>3458</v>
      </c>
      <c r="C990" s="1" t="s">
        <v>3459</v>
      </c>
      <c r="D990" t="s">
        <v>6</v>
      </c>
    </row>
    <row r="991" spans="1:4" x14ac:dyDescent="0.15">
      <c r="A991" t="s">
        <v>3460</v>
      </c>
      <c r="B991" s="1" t="s">
        <v>3461</v>
      </c>
      <c r="C991" s="1" t="s">
        <v>3462</v>
      </c>
      <c r="D991" t="s">
        <v>6</v>
      </c>
    </row>
    <row r="992" spans="1:4" x14ac:dyDescent="0.15">
      <c r="A992" t="s">
        <v>3463</v>
      </c>
      <c r="B992" s="1" t="s">
        <v>3464</v>
      </c>
      <c r="C992" s="1" t="s">
        <v>3465</v>
      </c>
      <c r="D992" t="s">
        <v>6</v>
      </c>
    </row>
    <row r="993" spans="1:4" x14ac:dyDescent="0.15">
      <c r="A993" t="s">
        <v>3466</v>
      </c>
      <c r="B993" s="1" t="s">
        <v>3467</v>
      </c>
      <c r="C993" s="1" t="s">
        <v>3468</v>
      </c>
      <c r="D993" t="s">
        <v>6</v>
      </c>
    </row>
    <row r="994" spans="1:4" x14ac:dyDescent="0.15">
      <c r="A994" t="s">
        <v>3469</v>
      </c>
      <c r="B994" s="1" t="s">
        <v>3470</v>
      </c>
      <c r="C994" s="1" t="s">
        <v>3471</v>
      </c>
      <c r="D994" t="s">
        <v>6</v>
      </c>
    </row>
    <row r="995" spans="1:4" x14ac:dyDescent="0.15">
      <c r="A995" t="s">
        <v>3472</v>
      </c>
      <c r="B995" s="1" t="s">
        <v>3473</v>
      </c>
      <c r="C995" s="1" t="s">
        <v>3474</v>
      </c>
      <c r="D995" t="s">
        <v>6</v>
      </c>
    </row>
    <row r="996" spans="1:4" x14ac:dyDescent="0.15">
      <c r="A996" t="s">
        <v>3475</v>
      </c>
      <c r="B996" s="1" t="s">
        <v>3476</v>
      </c>
      <c r="C996" s="1" t="s">
        <v>3477</v>
      </c>
      <c r="D996" t="s">
        <v>6</v>
      </c>
    </row>
    <row r="997" spans="1:4" x14ac:dyDescent="0.15">
      <c r="A997" t="s">
        <v>3478</v>
      </c>
      <c r="B997" s="1" t="s">
        <v>3479</v>
      </c>
      <c r="C997" s="1" t="s">
        <v>3480</v>
      </c>
      <c r="D997" t="s">
        <v>6</v>
      </c>
    </row>
    <row r="998" spans="1:4" x14ac:dyDescent="0.15">
      <c r="A998" t="s">
        <v>3481</v>
      </c>
      <c r="B998" s="1" t="s">
        <v>3482</v>
      </c>
      <c r="C998" s="1" t="s">
        <v>3483</v>
      </c>
      <c r="D998" t="s">
        <v>6</v>
      </c>
    </row>
    <row r="999" spans="1:4" x14ac:dyDescent="0.15">
      <c r="A999" t="s">
        <v>3484</v>
      </c>
      <c r="B999" s="1" t="s">
        <v>3485</v>
      </c>
      <c r="C999" s="1" t="s">
        <v>3486</v>
      </c>
      <c r="D999" t="s">
        <v>6</v>
      </c>
    </row>
    <row r="1000" spans="1:4" x14ac:dyDescent="0.15">
      <c r="A1000" t="s">
        <v>3487</v>
      </c>
      <c r="B1000" s="1" t="s">
        <v>3488</v>
      </c>
      <c r="C1000" s="1" t="s">
        <v>3489</v>
      </c>
      <c r="D1000" t="s">
        <v>6</v>
      </c>
    </row>
    <row r="1001" spans="1:4" x14ac:dyDescent="0.15">
      <c r="A1001" t="s">
        <v>3490</v>
      </c>
      <c r="B1001" s="1" t="s">
        <v>3491</v>
      </c>
      <c r="C1001" s="1" t="s">
        <v>3492</v>
      </c>
      <c r="D1001" t="s">
        <v>6</v>
      </c>
    </row>
    <row r="1002" spans="1:4" x14ac:dyDescent="0.15">
      <c r="A1002" t="s">
        <v>3493</v>
      </c>
      <c r="B1002" s="1" t="s">
        <v>3494</v>
      </c>
      <c r="C1002" s="1" t="s">
        <v>3495</v>
      </c>
      <c r="D1002" t="s">
        <v>6</v>
      </c>
    </row>
    <row r="1003" spans="1:4" x14ac:dyDescent="0.15">
      <c r="A1003" t="s">
        <v>3496</v>
      </c>
      <c r="B1003" s="1" t="s">
        <v>3497</v>
      </c>
      <c r="C1003" s="1" t="s">
        <v>3498</v>
      </c>
      <c r="D1003" t="s">
        <v>6</v>
      </c>
    </row>
    <row r="1004" spans="1:4" x14ac:dyDescent="0.15">
      <c r="A1004" t="s">
        <v>3499</v>
      </c>
      <c r="B1004" s="1" t="s">
        <v>3500</v>
      </c>
      <c r="C1004" s="1" t="s">
        <v>3501</v>
      </c>
      <c r="D1004" t="s">
        <v>6</v>
      </c>
    </row>
    <row r="1005" spans="1:4" x14ac:dyDescent="0.15">
      <c r="A1005" t="s">
        <v>3502</v>
      </c>
      <c r="B1005" s="1" t="s">
        <v>3503</v>
      </c>
      <c r="C1005" s="1" t="s">
        <v>3504</v>
      </c>
      <c r="D1005" t="s">
        <v>6</v>
      </c>
    </row>
    <row r="1006" spans="1:4" x14ac:dyDescent="0.15">
      <c r="A1006" t="s">
        <v>3505</v>
      </c>
      <c r="B1006" s="1" t="s">
        <v>3506</v>
      </c>
      <c r="C1006" s="1" t="s">
        <v>3507</v>
      </c>
      <c r="D1006" t="s">
        <v>6</v>
      </c>
    </row>
    <row r="1007" spans="1:4" x14ac:dyDescent="0.15">
      <c r="A1007" t="s">
        <v>3508</v>
      </c>
      <c r="B1007" s="1" t="s">
        <v>3509</v>
      </c>
      <c r="C1007" s="1" t="s">
        <v>3510</v>
      </c>
      <c r="D1007" t="s">
        <v>6</v>
      </c>
    </row>
    <row r="1008" spans="1:4" x14ac:dyDescent="0.15">
      <c r="A1008" t="s">
        <v>3511</v>
      </c>
      <c r="B1008" s="1" t="s">
        <v>3512</v>
      </c>
      <c r="C1008" s="1" t="s">
        <v>3513</v>
      </c>
      <c r="D1008" t="s">
        <v>6</v>
      </c>
    </row>
    <row r="1009" spans="1:4" x14ac:dyDescent="0.15">
      <c r="A1009" t="s">
        <v>3514</v>
      </c>
      <c r="B1009" s="1" t="s">
        <v>3515</v>
      </c>
      <c r="C1009" s="1" t="s">
        <v>3516</v>
      </c>
      <c r="D1009" t="s">
        <v>6</v>
      </c>
    </row>
    <row r="1010" spans="1:4" x14ac:dyDescent="0.15">
      <c r="A1010" t="s">
        <v>3517</v>
      </c>
      <c r="B1010" s="1" t="s">
        <v>3518</v>
      </c>
      <c r="C1010" s="1" t="s">
        <v>3519</v>
      </c>
      <c r="D1010" t="s">
        <v>6</v>
      </c>
    </row>
    <row r="1011" spans="1:4" x14ac:dyDescent="0.15">
      <c r="A1011" t="s">
        <v>3520</v>
      </c>
      <c r="B1011" s="1" t="s">
        <v>3521</v>
      </c>
      <c r="C1011" s="1" t="s">
        <v>3522</v>
      </c>
      <c r="D1011" t="s">
        <v>6</v>
      </c>
    </row>
    <row r="1012" spans="1:4" x14ac:dyDescent="0.15">
      <c r="A1012" t="s">
        <v>3523</v>
      </c>
      <c r="B1012" s="1" t="s">
        <v>3524</v>
      </c>
      <c r="C1012" s="1" t="s">
        <v>3525</v>
      </c>
      <c r="D1012" t="s">
        <v>6</v>
      </c>
    </row>
    <row r="1013" spans="1:4" x14ac:dyDescent="0.15">
      <c r="A1013" t="s">
        <v>3526</v>
      </c>
      <c r="B1013" s="1" t="s">
        <v>3527</v>
      </c>
      <c r="C1013" s="1" t="s">
        <v>3528</v>
      </c>
      <c r="D1013" t="s">
        <v>6</v>
      </c>
    </row>
    <row r="1014" spans="1:4" x14ac:dyDescent="0.15">
      <c r="A1014" t="s">
        <v>3529</v>
      </c>
      <c r="B1014" s="1" t="s">
        <v>3530</v>
      </c>
      <c r="C1014" s="1" t="s">
        <v>3531</v>
      </c>
      <c r="D1014" t="s">
        <v>6</v>
      </c>
    </row>
    <row r="1015" spans="1:4" x14ac:dyDescent="0.15">
      <c r="A1015" t="s">
        <v>3532</v>
      </c>
      <c r="B1015" s="1" t="s">
        <v>3533</v>
      </c>
      <c r="C1015" s="1" t="s">
        <v>3534</v>
      </c>
      <c r="D1015" t="s">
        <v>6</v>
      </c>
    </row>
    <row r="1016" spans="1:4" x14ac:dyDescent="0.15">
      <c r="A1016" t="s">
        <v>3535</v>
      </c>
      <c r="B1016" s="1" t="s">
        <v>3536</v>
      </c>
      <c r="C1016" s="1" t="s">
        <v>3537</v>
      </c>
      <c r="D1016" t="s">
        <v>6</v>
      </c>
    </row>
    <row r="1017" spans="1:4" x14ac:dyDescent="0.15">
      <c r="A1017" t="s">
        <v>3538</v>
      </c>
      <c r="B1017" s="1" t="s">
        <v>3539</v>
      </c>
      <c r="C1017" s="1" t="s">
        <v>3540</v>
      </c>
      <c r="D1017" t="s">
        <v>6</v>
      </c>
    </row>
    <row r="1018" spans="1:4" x14ac:dyDescent="0.15">
      <c r="A1018" t="s">
        <v>3541</v>
      </c>
      <c r="B1018" s="1" t="s">
        <v>3542</v>
      </c>
      <c r="C1018" s="1" t="s">
        <v>3543</v>
      </c>
      <c r="D1018" t="s">
        <v>6</v>
      </c>
    </row>
    <row r="1019" spans="1:4" x14ac:dyDescent="0.15">
      <c r="A1019" t="s">
        <v>3544</v>
      </c>
      <c r="B1019" s="1" t="s">
        <v>3545</v>
      </c>
      <c r="C1019" s="1" t="s">
        <v>3546</v>
      </c>
      <c r="D1019" t="s">
        <v>6</v>
      </c>
    </row>
    <row r="1020" spans="1:4" x14ac:dyDescent="0.15">
      <c r="A1020" t="s">
        <v>3547</v>
      </c>
      <c r="B1020" s="1" t="s">
        <v>3548</v>
      </c>
      <c r="C1020" s="1" t="s">
        <v>3549</v>
      </c>
      <c r="D1020" t="s">
        <v>6</v>
      </c>
    </row>
    <row r="1021" spans="1:4" x14ac:dyDescent="0.15">
      <c r="A1021" t="s">
        <v>3550</v>
      </c>
      <c r="B1021" s="1" t="s">
        <v>3551</v>
      </c>
      <c r="C1021" s="1" t="s">
        <v>3552</v>
      </c>
      <c r="D1021" t="s">
        <v>6</v>
      </c>
    </row>
    <row r="1022" spans="1:4" x14ac:dyDescent="0.15">
      <c r="A1022" t="s">
        <v>3553</v>
      </c>
      <c r="B1022" s="1" t="s">
        <v>3554</v>
      </c>
      <c r="C1022" s="1" t="s">
        <v>3555</v>
      </c>
      <c r="D1022" t="s">
        <v>6</v>
      </c>
    </row>
    <row r="1023" spans="1:4" x14ac:dyDescent="0.15">
      <c r="A1023" t="s">
        <v>3556</v>
      </c>
      <c r="B1023" s="1" t="s">
        <v>3557</v>
      </c>
      <c r="C1023" s="1" t="s">
        <v>3558</v>
      </c>
      <c r="D1023" t="s">
        <v>6</v>
      </c>
    </row>
    <row r="1024" spans="1:4" x14ac:dyDescent="0.15">
      <c r="A1024" t="s">
        <v>3559</v>
      </c>
      <c r="B1024" s="1" t="s">
        <v>3560</v>
      </c>
      <c r="C1024" s="1" t="s">
        <v>3561</v>
      </c>
      <c r="D1024" t="s">
        <v>6</v>
      </c>
    </row>
    <row r="1025" spans="1:4" x14ac:dyDescent="0.15">
      <c r="A1025" t="s">
        <v>3562</v>
      </c>
      <c r="B1025" s="1" t="s">
        <v>3563</v>
      </c>
      <c r="C1025" s="1" t="s">
        <v>3564</v>
      </c>
      <c r="D1025" t="s">
        <v>6</v>
      </c>
    </row>
    <row r="1026" spans="1:4" x14ac:dyDescent="0.15">
      <c r="A1026" t="s">
        <v>3565</v>
      </c>
      <c r="B1026" s="1" t="s">
        <v>3566</v>
      </c>
      <c r="C1026" s="1" t="s">
        <v>3567</v>
      </c>
      <c r="D1026" t="s">
        <v>6</v>
      </c>
    </row>
    <row r="1027" spans="1:4" x14ac:dyDescent="0.15">
      <c r="A1027" t="s">
        <v>3568</v>
      </c>
      <c r="B1027" s="1" t="s">
        <v>3569</v>
      </c>
      <c r="C1027" s="1" t="s">
        <v>3570</v>
      </c>
      <c r="D1027" t="s">
        <v>6</v>
      </c>
    </row>
    <row r="1028" spans="1:4" x14ac:dyDescent="0.15">
      <c r="A1028" t="s">
        <v>3571</v>
      </c>
      <c r="B1028" s="1" t="s">
        <v>3572</v>
      </c>
      <c r="C1028" s="1" t="s">
        <v>3573</v>
      </c>
      <c r="D1028" t="s">
        <v>6</v>
      </c>
    </row>
    <row r="1029" spans="1:4" x14ac:dyDescent="0.15">
      <c r="A1029" t="s">
        <v>3574</v>
      </c>
      <c r="B1029" s="1" t="s">
        <v>3575</v>
      </c>
      <c r="C1029" s="1" t="s">
        <v>3576</v>
      </c>
      <c r="D1029" t="s">
        <v>6</v>
      </c>
    </row>
    <row r="1030" spans="1:4" x14ac:dyDescent="0.15">
      <c r="A1030" t="s">
        <v>3577</v>
      </c>
      <c r="B1030" s="1" t="s">
        <v>3578</v>
      </c>
      <c r="C1030" s="1" t="s">
        <v>3579</v>
      </c>
      <c r="D1030" t="s">
        <v>6</v>
      </c>
    </row>
    <row r="1031" spans="1:4" x14ac:dyDescent="0.15">
      <c r="A1031" t="s">
        <v>3580</v>
      </c>
      <c r="B1031" s="1" t="s">
        <v>3581</v>
      </c>
      <c r="C1031" s="1" t="s">
        <v>3582</v>
      </c>
      <c r="D1031" t="s">
        <v>6</v>
      </c>
    </row>
    <row r="1032" spans="1:4" x14ac:dyDescent="0.15">
      <c r="A1032" t="s">
        <v>3583</v>
      </c>
      <c r="B1032" s="1" t="s">
        <v>3584</v>
      </c>
      <c r="C1032" s="1" t="s">
        <v>3585</v>
      </c>
      <c r="D1032" t="s">
        <v>6</v>
      </c>
    </row>
    <row r="1033" spans="1:4" x14ac:dyDescent="0.15">
      <c r="A1033" t="s">
        <v>3586</v>
      </c>
      <c r="B1033" s="1" t="s">
        <v>3587</v>
      </c>
      <c r="C1033" s="1" t="s">
        <v>3588</v>
      </c>
      <c r="D1033" t="s">
        <v>6</v>
      </c>
    </row>
    <row r="1034" spans="1:4" x14ac:dyDescent="0.15">
      <c r="A1034" t="s">
        <v>3589</v>
      </c>
      <c r="B1034" s="1" t="s">
        <v>3590</v>
      </c>
      <c r="C1034" s="1" t="s">
        <v>3591</v>
      </c>
      <c r="D1034" t="s">
        <v>6</v>
      </c>
    </row>
    <row r="1035" spans="1:4" x14ac:dyDescent="0.15">
      <c r="A1035" t="s">
        <v>3592</v>
      </c>
      <c r="B1035" s="1" t="s">
        <v>3593</v>
      </c>
      <c r="C1035" s="1" t="s">
        <v>3594</v>
      </c>
      <c r="D1035" t="s">
        <v>6</v>
      </c>
    </row>
    <row r="1036" spans="1:4" x14ac:dyDescent="0.15">
      <c r="A1036" t="s">
        <v>3595</v>
      </c>
      <c r="B1036" s="1" t="s">
        <v>3596</v>
      </c>
      <c r="C1036" s="1" t="s">
        <v>3597</v>
      </c>
      <c r="D1036" t="s">
        <v>6</v>
      </c>
    </row>
    <row r="1037" spans="1:4" x14ac:dyDescent="0.15">
      <c r="A1037" t="s">
        <v>3598</v>
      </c>
      <c r="B1037" s="1" t="s">
        <v>3599</v>
      </c>
      <c r="C1037" s="1" t="s">
        <v>3600</v>
      </c>
      <c r="D1037" t="s">
        <v>6</v>
      </c>
    </row>
    <row r="1038" spans="1:4" x14ac:dyDescent="0.15">
      <c r="A1038" t="s">
        <v>3601</v>
      </c>
      <c r="B1038" s="1" t="s">
        <v>3602</v>
      </c>
      <c r="C1038" s="1" t="s">
        <v>3603</v>
      </c>
      <c r="D1038" t="s">
        <v>6</v>
      </c>
    </row>
    <row r="1039" spans="1:4" x14ac:dyDescent="0.15">
      <c r="A1039" t="s">
        <v>3604</v>
      </c>
      <c r="B1039" s="1" t="s">
        <v>3605</v>
      </c>
      <c r="C1039" s="1" t="s">
        <v>3606</v>
      </c>
      <c r="D1039" t="s">
        <v>6</v>
      </c>
    </row>
    <row r="1040" spans="1:4" x14ac:dyDescent="0.15">
      <c r="A1040" t="s">
        <v>3607</v>
      </c>
      <c r="B1040" s="1" t="s">
        <v>3608</v>
      </c>
      <c r="C1040" s="1" t="s">
        <v>3609</v>
      </c>
      <c r="D1040" t="s">
        <v>6</v>
      </c>
    </row>
    <row r="1041" spans="1:4" x14ac:dyDescent="0.15">
      <c r="A1041" t="s">
        <v>3610</v>
      </c>
      <c r="B1041" s="1" t="s">
        <v>3611</v>
      </c>
      <c r="C1041" s="1" t="s">
        <v>3612</v>
      </c>
      <c r="D1041" t="s">
        <v>6</v>
      </c>
    </row>
    <row r="1042" spans="1:4" x14ac:dyDescent="0.15">
      <c r="A1042" t="s">
        <v>3613</v>
      </c>
      <c r="B1042" s="1" t="s">
        <v>3614</v>
      </c>
      <c r="C1042" s="1" t="s">
        <v>3615</v>
      </c>
      <c r="D1042" t="s">
        <v>6</v>
      </c>
    </row>
    <row r="1043" spans="1:4" x14ac:dyDescent="0.15">
      <c r="A1043" t="s">
        <v>3616</v>
      </c>
      <c r="B1043" s="1" t="s">
        <v>3617</v>
      </c>
      <c r="C1043" s="1" t="s">
        <v>3618</v>
      </c>
      <c r="D1043" t="s">
        <v>6</v>
      </c>
    </row>
    <row r="1044" spans="1:4" x14ac:dyDescent="0.15">
      <c r="A1044" t="s">
        <v>3619</v>
      </c>
      <c r="B1044" s="1" t="s">
        <v>3620</v>
      </c>
      <c r="C1044" s="1" t="s">
        <v>3621</v>
      </c>
      <c r="D1044" t="s">
        <v>6</v>
      </c>
    </row>
    <row r="1045" spans="1:4" x14ac:dyDescent="0.15">
      <c r="A1045" t="s">
        <v>3622</v>
      </c>
      <c r="B1045" s="1" t="s">
        <v>3623</v>
      </c>
      <c r="C1045" s="1" t="s">
        <v>3624</v>
      </c>
      <c r="D1045" t="s">
        <v>6</v>
      </c>
    </row>
    <row r="1046" spans="1:4" x14ac:dyDescent="0.15">
      <c r="A1046" t="s">
        <v>3625</v>
      </c>
      <c r="B1046" s="1" t="s">
        <v>3626</v>
      </c>
      <c r="C1046" s="1" t="s">
        <v>3627</v>
      </c>
      <c r="D1046" t="s">
        <v>6</v>
      </c>
    </row>
    <row r="1047" spans="1:4" x14ac:dyDescent="0.15">
      <c r="A1047" t="s">
        <v>3628</v>
      </c>
      <c r="B1047" s="1" t="s">
        <v>3629</v>
      </c>
      <c r="C1047" s="1" t="s">
        <v>3630</v>
      </c>
      <c r="D1047" t="s">
        <v>6</v>
      </c>
    </row>
    <row r="1048" spans="1:4" x14ac:dyDescent="0.15">
      <c r="A1048" t="s">
        <v>3631</v>
      </c>
      <c r="B1048" s="1" t="s">
        <v>3632</v>
      </c>
      <c r="C1048" s="1" t="s">
        <v>3633</v>
      </c>
      <c r="D1048" t="s">
        <v>6</v>
      </c>
    </row>
    <row r="1049" spans="1:4" x14ac:dyDescent="0.15">
      <c r="A1049" t="s">
        <v>3634</v>
      </c>
      <c r="B1049" s="1" t="s">
        <v>3635</v>
      </c>
      <c r="C1049" s="1" t="s">
        <v>3636</v>
      </c>
      <c r="D1049" t="s">
        <v>6</v>
      </c>
    </row>
    <row r="1050" spans="1:4" x14ac:dyDescent="0.15">
      <c r="A1050" t="s">
        <v>3637</v>
      </c>
      <c r="B1050" s="1" t="s">
        <v>3638</v>
      </c>
      <c r="C1050" s="1" t="s">
        <v>3639</v>
      </c>
      <c r="D1050" t="s">
        <v>6</v>
      </c>
    </row>
    <row r="1051" spans="1:4" x14ac:dyDescent="0.15">
      <c r="A1051" t="s">
        <v>3640</v>
      </c>
      <c r="B1051" s="1" t="s">
        <v>3641</v>
      </c>
      <c r="C1051" s="1" t="s">
        <v>3642</v>
      </c>
      <c r="D1051" t="s">
        <v>6</v>
      </c>
    </row>
    <row r="1052" spans="1:4" x14ac:dyDescent="0.15">
      <c r="A1052" t="s">
        <v>3643</v>
      </c>
      <c r="B1052" s="1" t="s">
        <v>3644</v>
      </c>
      <c r="C1052" s="1" t="s">
        <v>3645</v>
      </c>
      <c r="D1052" t="s">
        <v>6</v>
      </c>
    </row>
    <row r="1053" spans="1:4" x14ac:dyDescent="0.15">
      <c r="A1053" t="s">
        <v>3646</v>
      </c>
      <c r="B1053" s="1" t="s">
        <v>3647</v>
      </c>
      <c r="C1053" s="1" t="s">
        <v>3648</v>
      </c>
      <c r="D1053" t="s">
        <v>6</v>
      </c>
    </row>
    <row r="1054" spans="1:4" x14ac:dyDescent="0.15">
      <c r="A1054" t="s">
        <v>3649</v>
      </c>
      <c r="B1054" s="1" t="s">
        <v>3650</v>
      </c>
      <c r="C1054" s="1" t="s">
        <v>3651</v>
      </c>
      <c r="D1054" t="s">
        <v>6</v>
      </c>
    </row>
    <row r="1055" spans="1:4" x14ac:dyDescent="0.15">
      <c r="A1055" t="s">
        <v>3652</v>
      </c>
      <c r="B1055" s="1" t="s">
        <v>3653</v>
      </c>
      <c r="C1055" s="1" t="s">
        <v>3654</v>
      </c>
      <c r="D1055" t="s">
        <v>6</v>
      </c>
    </row>
    <row r="1056" spans="1:4" x14ac:dyDescent="0.15">
      <c r="A1056" t="s">
        <v>3655</v>
      </c>
      <c r="B1056" s="1" t="s">
        <v>3656</v>
      </c>
      <c r="C1056" s="1" t="s">
        <v>3657</v>
      </c>
      <c r="D1056" t="s">
        <v>6</v>
      </c>
    </row>
    <row r="1057" spans="1:4" x14ac:dyDescent="0.15">
      <c r="A1057" t="s">
        <v>3658</v>
      </c>
      <c r="B1057" s="1" t="s">
        <v>3659</v>
      </c>
      <c r="C1057" s="1" t="s">
        <v>3660</v>
      </c>
      <c r="D1057" t="s">
        <v>6</v>
      </c>
    </row>
    <row r="1058" spans="1:4" x14ac:dyDescent="0.15">
      <c r="A1058" t="s">
        <v>3661</v>
      </c>
      <c r="B1058" s="1" t="s">
        <v>3662</v>
      </c>
      <c r="C1058" s="1" t="s">
        <v>3663</v>
      </c>
      <c r="D1058" t="s">
        <v>6</v>
      </c>
    </row>
    <row r="1059" spans="1:4" x14ac:dyDescent="0.15">
      <c r="A1059" t="s">
        <v>3664</v>
      </c>
      <c r="B1059" s="1" t="s">
        <v>3665</v>
      </c>
      <c r="C1059" s="1" t="s">
        <v>3666</v>
      </c>
      <c r="D1059" t="s">
        <v>6</v>
      </c>
    </row>
    <row r="1060" spans="1:4" x14ac:dyDescent="0.15">
      <c r="A1060" t="s">
        <v>3667</v>
      </c>
      <c r="B1060" s="1" t="s">
        <v>3668</v>
      </c>
      <c r="C1060" s="1" t="s">
        <v>3669</v>
      </c>
      <c r="D1060" t="s">
        <v>6</v>
      </c>
    </row>
    <row r="1061" spans="1:4" x14ac:dyDescent="0.15">
      <c r="A1061" t="s">
        <v>3670</v>
      </c>
      <c r="B1061" s="1" t="s">
        <v>3671</v>
      </c>
      <c r="C1061" s="1" t="s">
        <v>3672</v>
      </c>
      <c r="D1061" t="s">
        <v>6</v>
      </c>
    </row>
    <row r="1062" spans="1:4" x14ac:dyDescent="0.15">
      <c r="A1062" t="s">
        <v>3673</v>
      </c>
      <c r="B1062" s="1" t="s">
        <v>3674</v>
      </c>
      <c r="C1062" s="1" t="s">
        <v>3675</v>
      </c>
      <c r="D1062" t="s">
        <v>6</v>
      </c>
    </row>
    <row r="1063" spans="1:4" x14ac:dyDescent="0.15">
      <c r="A1063" t="s">
        <v>223</v>
      </c>
      <c r="B1063" s="1" t="s">
        <v>3676</v>
      </c>
      <c r="C1063" s="1" t="s">
        <v>3677</v>
      </c>
      <c r="D1063" t="s">
        <v>6</v>
      </c>
    </row>
    <row r="1064" spans="1:4" x14ac:dyDescent="0.15">
      <c r="A1064" t="s">
        <v>3678</v>
      </c>
      <c r="B1064" s="1" t="s">
        <v>3679</v>
      </c>
      <c r="C1064" s="1" t="s">
        <v>3680</v>
      </c>
      <c r="D1064" t="s">
        <v>6</v>
      </c>
    </row>
    <row r="1065" spans="1:4" x14ac:dyDescent="0.15">
      <c r="A1065" t="s">
        <v>3681</v>
      </c>
      <c r="B1065" s="1" t="s">
        <v>3682</v>
      </c>
      <c r="C1065" s="1" t="s">
        <v>3683</v>
      </c>
      <c r="D1065" t="s">
        <v>6</v>
      </c>
    </row>
    <row r="1066" spans="1:4" x14ac:dyDescent="0.15">
      <c r="A1066" t="s">
        <v>3684</v>
      </c>
      <c r="B1066" s="1" t="s">
        <v>3685</v>
      </c>
      <c r="C1066" s="1" t="s">
        <v>3686</v>
      </c>
      <c r="D1066" t="s">
        <v>6</v>
      </c>
    </row>
    <row r="1067" spans="1:4" x14ac:dyDescent="0.15">
      <c r="A1067" t="s">
        <v>3687</v>
      </c>
      <c r="B1067" s="1" t="s">
        <v>3688</v>
      </c>
      <c r="C1067" s="1" t="s">
        <v>3689</v>
      </c>
      <c r="D1067" t="s">
        <v>6</v>
      </c>
    </row>
    <row r="1068" spans="1:4" x14ac:dyDescent="0.15">
      <c r="A1068" t="s">
        <v>3690</v>
      </c>
      <c r="B1068" s="1" t="s">
        <v>3691</v>
      </c>
      <c r="C1068" s="1" t="s">
        <v>3692</v>
      </c>
      <c r="D1068" t="s">
        <v>6</v>
      </c>
    </row>
    <row r="1069" spans="1:4" x14ac:dyDescent="0.15">
      <c r="A1069" t="s">
        <v>3693</v>
      </c>
      <c r="B1069" s="1" t="s">
        <v>3694</v>
      </c>
      <c r="C1069" s="1" t="s">
        <v>3695</v>
      </c>
      <c r="D1069" t="s">
        <v>6</v>
      </c>
    </row>
    <row r="1070" spans="1:4" x14ac:dyDescent="0.15">
      <c r="A1070" t="s">
        <v>3696</v>
      </c>
      <c r="B1070" s="1" t="s">
        <v>3697</v>
      </c>
      <c r="C1070" s="1" t="s">
        <v>3698</v>
      </c>
      <c r="D1070" t="s">
        <v>6</v>
      </c>
    </row>
    <row r="1071" spans="1:4" x14ac:dyDescent="0.15">
      <c r="A1071" t="s">
        <v>3699</v>
      </c>
      <c r="B1071" s="1" t="s">
        <v>3700</v>
      </c>
      <c r="C1071" s="1" t="s">
        <v>3701</v>
      </c>
      <c r="D1071" t="s">
        <v>6</v>
      </c>
    </row>
    <row r="1072" spans="1:4" x14ac:dyDescent="0.15">
      <c r="A1072" t="s">
        <v>3702</v>
      </c>
      <c r="B1072" s="1" t="s">
        <v>3703</v>
      </c>
      <c r="C1072" s="1" t="s">
        <v>3704</v>
      </c>
      <c r="D1072" t="s">
        <v>6</v>
      </c>
    </row>
    <row r="1073" spans="1:4" x14ac:dyDescent="0.15">
      <c r="A1073" t="s">
        <v>3705</v>
      </c>
      <c r="B1073" s="1" t="s">
        <v>3706</v>
      </c>
      <c r="C1073" s="1" t="s">
        <v>3707</v>
      </c>
      <c r="D1073" t="s">
        <v>6</v>
      </c>
    </row>
    <row r="1074" spans="1:4" x14ac:dyDescent="0.15">
      <c r="A1074" t="s">
        <v>327</v>
      </c>
      <c r="B1074" s="1" t="s">
        <v>3708</v>
      </c>
      <c r="C1074" s="1" t="s">
        <v>3709</v>
      </c>
      <c r="D1074" t="s">
        <v>6</v>
      </c>
    </row>
    <row r="1075" spans="1:4" x14ac:dyDescent="0.15">
      <c r="A1075" t="s">
        <v>3710</v>
      </c>
      <c r="B1075" s="1" t="s">
        <v>3711</v>
      </c>
      <c r="C1075" s="1" t="s">
        <v>3712</v>
      </c>
      <c r="D1075" t="s">
        <v>6</v>
      </c>
    </row>
    <row r="1076" spans="1:4" x14ac:dyDescent="0.15">
      <c r="A1076" t="s">
        <v>3713</v>
      </c>
      <c r="B1076" s="1" t="s">
        <v>3714</v>
      </c>
      <c r="C1076" s="1" t="s">
        <v>3715</v>
      </c>
      <c r="D1076" t="s">
        <v>6</v>
      </c>
    </row>
    <row r="1077" spans="1:4" x14ac:dyDescent="0.15">
      <c r="A1077" t="s">
        <v>3716</v>
      </c>
      <c r="B1077" s="1" t="s">
        <v>3717</v>
      </c>
      <c r="C1077" s="1" t="s">
        <v>3718</v>
      </c>
      <c r="D1077" t="s">
        <v>6</v>
      </c>
    </row>
    <row r="1078" spans="1:4" x14ac:dyDescent="0.15">
      <c r="A1078" t="s">
        <v>3719</v>
      </c>
      <c r="B1078" s="1" t="s">
        <v>3720</v>
      </c>
      <c r="C1078" s="1" t="s">
        <v>3721</v>
      </c>
      <c r="D1078" t="s">
        <v>6</v>
      </c>
    </row>
    <row r="1079" spans="1:4" x14ac:dyDescent="0.15">
      <c r="A1079" t="s">
        <v>3722</v>
      </c>
      <c r="B1079" s="1" t="s">
        <v>3723</v>
      </c>
      <c r="C1079" s="1" t="s">
        <v>3724</v>
      </c>
      <c r="D1079" t="s">
        <v>6</v>
      </c>
    </row>
    <row r="1080" spans="1:4" x14ac:dyDescent="0.15">
      <c r="A1080" t="s">
        <v>3725</v>
      </c>
      <c r="B1080" s="1" t="s">
        <v>3726</v>
      </c>
      <c r="C1080" s="1" t="s">
        <v>3727</v>
      </c>
      <c r="D1080" t="s">
        <v>6</v>
      </c>
    </row>
    <row r="1081" spans="1:4" x14ac:dyDescent="0.15">
      <c r="A1081" t="s">
        <v>3728</v>
      </c>
      <c r="B1081" s="1" t="s">
        <v>3729</v>
      </c>
      <c r="C1081" s="1" t="s">
        <v>3730</v>
      </c>
      <c r="D1081" t="s">
        <v>6</v>
      </c>
    </row>
    <row r="1082" spans="1:4" x14ac:dyDescent="0.15">
      <c r="A1082" t="s">
        <v>3731</v>
      </c>
      <c r="B1082" s="1" t="s">
        <v>3732</v>
      </c>
      <c r="C1082" s="1" t="s">
        <v>3733</v>
      </c>
      <c r="D1082" t="s">
        <v>6</v>
      </c>
    </row>
    <row r="1083" spans="1:4" x14ac:dyDescent="0.15">
      <c r="A1083" t="s">
        <v>3734</v>
      </c>
      <c r="B1083" s="1" t="s">
        <v>3735</v>
      </c>
      <c r="C1083" s="1" t="s">
        <v>3736</v>
      </c>
      <c r="D1083" t="s">
        <v>6</v>
      </c>
    </row>
    <row r="1084" spans="1:4" x14ac:dyDescent="0.15">
      <c r="A1084" t="s">
        <v>3737</v>
      </c>
      <c r="B1084" s="1" t="s">
        <v>3738</v>
      </c>
      <c r="C1084" s="1" t="s">
        <v>3739</v>
      </c>
      <c r="D1084" t="s">
        <v>6</v>
      </c>
    </row>
    <row r="1085" spans="1:4" x14ac:dyDescent="0.15">
      <c r="A1085" t="s">
        <v>3740</v>
      </c>
      <c r="B1085" s="1" t="s">
        <v>3741</v>
      </c>
      <c r="C1085" s="1" t="s">
        <v>3742</v>
      </c>
      <c r="D1085" t="s">
        <v>6</v>
      </c>
    </row>
    <row r="1086" spans="1:4" x14ac:dyDescent="0.15">
      <c r="A1086" t="s">
        <v>3743</v>
      </c>
      <c r="B1086" s="1" t="s">
        <v>3744</v>
      </c>
      <c r="C1086" s="1" t="s">
        <v>3745</v>
      </c>
      <c r="D1086" t="s">
        <v>6</v>
      </c>
    </row>
    <row r="1087" spans="1:4" x14ac:dyDescent="0.15">
      <c r="A1087" t="s">
        <v>3746</v>
      </c>
      <c r="B1087" s="1" t="s">
        <v>3747</v>
      </c>
      <c r="C1087" s="1" t="s">
        <v>3748</v>
      </c>
      <c r="D1087" t="s">
        <v>6</v>
      </c>
    </row>
    <row r="1088" spans="1:4" x14ac:dyDescent="0.15">
      <c r="A1088" t="s">
        <v>3749</v>
      </c>
      <c r="B1088" s="1" t="s">
        <v>3750</v>
      </c>
      <c r="C1088" s="1" t="s">
        <v>3751</v>
      </c>
      <c r="D1088" t="s">
        <v>6</v>
      </c>
    </row>
    <row r="1089" spans="1:4" x14ac:dyDescent="0.15">
      <c r="A1089" t="s">
        <v>3752</v>
      </c>
      <c r="B1089" s="1" t="s">
        <v>3753</v>
      </c>
      <c r="C1089" s="1" t="s">
        <v>3754</v>
      </c>
      <c r="D1089" t="s">
        <v>6</v>
      </c>
    </row>
    <row r="1090" spans="1:4" x14ac:dyDescent="0.15">
      <c r="A1090" t="s">
        <v>3755</v>
      </c>
      <c r="B1090" s="1" t="s">
        <v>3756</v>
      </c>
      <c r="C1090" s="1" t="s">
        <v>3757</v>
      </c>
      <c r="D1090" t="s">
        <v>6</v>
      </c>
    </row>
    <row r="1091" spans="1:4" x14ac:dyDescent="0.15">
      <c r="A1091" t="s">
        <v>3758</v>
      </c>
      <c r="B1091" s="1" t="s">
        <v>3759</v>
      </c>
      <c r="C1091" s="1" t="s">
        <v>3760</v>
      </c>
      <c r="D1091" t="s">
        <v>6</v>
      </c>
    </row>
    <row r="1092" spans="1:4" x14ac:dyDescent="0.15">
      <c r="A1092" t="s">
        <v>3761</v>
      </c>
      <c r="B1092" s="1" t="s">
        <v>3762</v>
      </c>
      <c r="C1092" s="1" t="s">
        <v>3763</v>
      </c>
      <c r="D1092" t="s">
        <v>6</v>
      </c>
    </row>
    <row r="1093" spans="1:4" x14ac:dyDescent="0.15">
      <c r="A1093" t="s">
        <v>3764</v>
      </c>
      <c r="B1093" s="1" t="s">
        <v>3765</v>
      </c>
      <c r="C1093" s="1" t="s">
        <v>3766</v>
      </c>
      <c r="D1093" t="s">
        <v>6</v>
      </c>
    </row>
    <row r="1094" spans="1:4" x14ac:dyDescent="0.15">
      <c r="A1094" t="s">
        <v>3767</v>
      </c>
      <c r="B1094" s="1" t="s">
        <v>3768</v>
      </c>
      <c r="C1094" s="1" t="s">
        <v>3769</v>
      </c>
      <c r="D1094" t="s">
        <v>6</v>
      </c>
    </row>
    <row r="1095" spans="1:4" x14ac:dyDescent="0.15">
      <c r="A1095" t="s">
        <v>3770</v>
      </c>
      <c r="B1095" s="1" t="s">
        <v>3771</v>
      </c>
      <c r="C1095" s="1" t="s">
        <v>3772</v>
      </c>
      <c r="D1095" t="s">
        <v>6</v>
      </c>
    </row>
    <row r="1096" spans="1:4" x14ac:dyDescent="0.15">
      <c r="A1096" t="s">
        <v>3773</v>
      </c>
      <c r="B1096" s="1" t="s">
        <v>3774</v>
      </c>
      <c r="C1096" s="1" t="s">
        <v>3775</v>
      </c>
      <c r="D1096" t="s">
        <v>6</v>
      </c>
    </row>
    <row r="1097" spans="1:4" x14ac:dyDescent="0.15">
      <c r="A1097" t="s">
        <v>3776</v>
      </c>
      <c r="B1097" s="1" t="s">
        <v>3777</v>
      </c>
      <c r="C1097" s="1" t="s">
        <v>3778</v>
      </c>
      <c r="D1097" t="s">
        <v>6</v>
      </c>
    </row>
    <row r="1098" spans="1:4" x14ac:dyDescent="0.15">
      <c r="A1098" t="s">
        <v>3779</v>
      </c>
      <c r="B1098" s="1" t="s">
        <v>3780</v>
      </c>
      <c r="C1098" s="1" t="s">
        <v>3781</v>
      </c>
      <c r="D1098" t="s">
        <v>6</v>
      </c>
    </row>
    <row r="1099" spans="1:4" x14ac:dyDescent="0.15">
      <c r="A1099" t="s">
        <v>3782</v>
      </c>
      <c r="B1099" s="1" t="s">
        <v>3783</v>
      </c>
      <c r="C1099" s="1" t="s">
        <v>3784</v>
      </c>
      <c r="D1099" t="s">
        <v>6</v>
      </c>
    </row>
    <row r="1100" spans="1:4" x14ac:dyDescent="0.15">
      <c r="A1100" t="s">
        <v>3785</v>
      </c>
      <c r="B1100" s="1" t="s">
        <v>3786</v>
      </c>
      <c r="C1100" s="1" t="s">
        <v>3787</v>
      </c>
      <c r="D1100" t="s">
        <v>6</v>
      </c>
    </row>
    <row r="1101" spans="1:4" x14ac:dyDescent="0.15">
      <c r="A1101" t="s">
        <v>3788</v>
      </c>
      <c r="B1101" s="1" t="s">
        <v>3789</v>
      </c>
      <c r="C1101" s="1" t="s">
        <v>3790</v>
      </c>
      <c r="D1101" t="s">
        <v>6</v>
      </c>
    </row>
    <row r="1102" spans="1:4" x14ac:dyDescent="0.15">
      <c r="A1102" t="s">
        <v>3791</v>
      </c>
      <c r="B1102" s="1" t="s">
        <v>3792</v>
      </c>
      <c r="C1102" s="1" t="s">
        <v>3793</v>
      </c>
      <c r="D1102" t="s">
        <v>6</v>
      </c>
    </row>
    <row r="1103" spans="1:4" x14ac:dyDescent="0.15">
      <c r="A1103" t="s">
        <v>3794</v>
      </c>
      <c r="B1103" s="1" t="s">
        <v>3795</v>
      </c>
      <c r="C1103" s="1" t="s">
        <v>3796</v>
      </c>
      <c r="D1103" t="s">
        <v>6</v>
      </c>
    </row>
    <row r="1104" spans="1:4" x14ac:dyDescent="0.15">
      <c r="A1104" t="s">
        <v>3797</v>
      </c>
      <c r="B1104" s="1" t="s">
        <v>3798</v>
      </c>
      <c r="C1104" s="1" t="s">
        <v>3799</v>
      </c>
      <c r="D1104" t="s">
        <v>6</v>
      </c>
    </row>
    <row r="1105" spans="1:4" x14ac:dyDescent="0.15">
      <c r="A1105" t="s">
        <v>3800</v>
      </c>
      <c r="B1105" s="1" t="s">
        <v>3801</v>
      </c>
      <c r="C1105" s="1" t="s">
        <v>3802</v>
      </c>
      <c r="D1105" t="s">
        <v>6</v>
      </c>
    </row>
    <row r="1106" spans="1:4" x14ac:dyDescent="0.15">
      <c r="A1106" t="s">
        <v>3803</v>
      </c>
      <c r="B1106" s="1" t="s">
        <v>3804</v>
      </c>
      <c r="C1106" s="1" t="s">
        <v>3805</v>
      </c>
      <c r="D1106" t="s">
        <v>6</v>
      </c>
    </row>
    <row r="1107" spans="1:4" x14ac:dyDescent="0.15">
      <c r="A1107" t="s">
        <v>3806</v>
      </c>
      <c r="B1107" s="1" t="s">
        <v>3807</v>
      </c>
      <c r="C1107" s="1" t="s">
        <v>3808</v>
      </c>
      <c r="D1107" t="s">
        <v>6</v>
      </c>
    </row>
    <row r="1108" spans="1:4" x14ac:dyDescent="0.15">
      <c r="A1108" t="s">
        <v>3809</v>
      </c>
      <c r="B1108" s="1" t="s">
        <v>3810</v>
      </c>
      <c r="C1108" s="1" t="s">
        <v>3811</v>
      </c>
      <c r="D1108" t="s">
        <v>6</v>
      </c>
    </row>
    <row r="1109" spans="1:4" x14ac:dyDescent="0.15">
      <c r="A1109" t="s">
        <v>3812</v>
      </c>
      <c r="B1109" s="1" t="s">
        <v>3813</v>
      </c>
      <c r="C1109" s="1" t="s">
        <v>3814</v>
      </c>
      <c r="D1109" t="s">
        <v>6</v>
      </c>
    </row>
    <row r="1110" spans="1:4" x14ac:dyDescent="0.15">
      <c r="A1110" t="s">
        <v>3815</v>
      </c>
      <c r="B1110" s="1" t="s">
        <v>3816</v>
      </c>
      <c r="C1110" s="1" t="s">
        <v>3817</v>
      </c>
      <c r="D1110" t="s">
        <v>6</v>
      </c>
    </row>
    <row r="1111" spans="1:4" x14ac:dyDescent="0.15">
      <c r="A1111" t="s">
        <v>3818</v>
      </c>
      <c r="B1111" s="1" t="s">
        <v>3819</v>
      </c>
      <c r="C1111" s="1" t="s">
        <v>3820</v>
      </c>
      <c r="D1111" t="s">
        <v>6</v>
      </c>
    </row>
    <row r="1112" spans="1:4" x14ac:dyDescent="0.15">
      <c r="A1112" t="s">
        <v>3821</v>
      </c>
      <c r="B1112" s="1" t="s">
        <v>3822</v>
      </c>
      <c r="C1112" s="1" t="s">
        <v>3823</v>
      </c>
      <c r="D1112" t="s">
        <v>6</v>
      </c>
    </row>
    <row r="1113" spans="1:4" x14ac:dyDescent="0.15">
      <c r="A1113" t="s">
        <v>3824</v>
      </c>
      <c r="B1113" s="1" t="s">
        <v>3825</v>
      </c>
      <c r="C1113" s="1" t="s">
        <v>3826</v>
      </c>
      <c r="D1113" t="s">
        <v>6</v>
      </c>
    </row>
    <row r="1114" spans="1:4" x14ac:dyDescent="0.15">
      <c r="A1114" t="s">
        <v>3827</v>
      </c>
      <c r="B1114" s="1" t="s">
        <v>3828</v>
      </c>
      <c r="C1114" s="1" t="s">
        <v>3829</v>
      </c>
      <c r="D1114" t="s">
        <v>6</v>
      </c>
    </row>
    <row r="1115" spans="1:4" x14ac:dyDescent="0.15">
      <c r="A1115" t="s">
        <v>3830</v>
      </c>
      <c r="B1115" s="1" t="s">
        <v>3831</v>
      </c>
      <c r="C1115" s="1" t="s">
        <v>3832</v>
      </c>
      <c r="D1115" t="s">
        <v>6</v>
      </c>
    </row>
    <row r="1116" spans="1:4" x14ac:dyDescent="0.15">
      <c r="A1116" t="s">
        <v>3833</v>
      </c>
      <c r="B1116" s="1" t="s">
        <v>3834</v>
      </c>
      <c r="C1116" s="1" t="s">
        <v>3835</v>
      </c>
      <c r="D1116" t="s">
        <v>6</v>
      </c>
    </row>
    <row r="1117" spans="1:4" x14ac:dyDescent="0.15">
      <c r="A1117" t="s">
        <v>3836</v>
      </c>
      <c r="B1117" s="1" t="s">
        <v>3837</v>
      </c>
      <c r="C1117" s="1" t="s">
        <v>3838</v>
      </c>
      <c r="D1117" t="s">
        <v>6</v>
      </c>
    </row>
    <row r="1118" spans="1:4" x14ac:dyDescent="0.15">
      <c r="A1118" t="s">
        <v>3839</v>
      </c>
      <c r="B1118" s="1" t="s">
        <v>3840</v>
      </c>
      <c r="C1118" s="1" t="s">
        <v>3841</v>
      </c>
      <c r="D1118" t="s">
        <v>6</v>
      </c>
    </row>
    <row r="1119" spans="1:4" x14ac:dyDescent="0.15">
      <c r="A1119" t="s">
        <v>3842</v>
      </c>
      <c r="B1119" s="1" t="s">
        <v>3843</v>
      </c>
      <c r="C1119" s="1" t="s">
        <v>3844</v>
      </c>
      <c r="D1119" t="s">
        <v>6</v>
      </c>
    </row>
    <row r="1120" spans="1:4" x14ac:dyDescent="0.15">
      <c r="A1120" t="s">
        <v>3845</v>
      </c>
      <c r="B1120" s="1" t="s">
        <v>3846</v>
      </c>
      <c r="C1120" s="1" t="s">
        <v>3847</v>
      </c>
      <c r="D1120" t="s">
        <v>6</v>
      </c>
    </row>
    <row r="1121" spans="1:4" x14ac:dyDescent="0.15">
      <c r="A1121" t="s">
        <v>3848</v>
      </c>
      <c r="B1121" s="1" t="s">
        <v>3849</v>
      </c>
      <c r="C1121" s="1" t="s">
        <v>3850</v>
      </c>
      <c r="D1121" t="s">
        <v>6</v>
      </c>
    </row>
    <row r="1122" spans="1:4" x14ac:dyDescent="0.15">
      <c r="A1122" t="s">
        <v>3851</v>
      </c>
      <c r="B1122" s="1" t="s">
        <v>3852</v>
      </c>
      <c r="C1122" s="1" t="s">
        <v>3853</v>
      </c>
      <c r="D1122" t="s">
        <v>6</v>
      </c>
    </row>
    <row r="1123" spans="1:4" x14ac:dyDescent="0.15">
      <c r="A1123" t="s">
        <v>3854</v>
      </c>
      <c r="B1123" s="1" t="s">
        <v>3855</v>
      </c>
      <c r="C1123" s="1" t="s">
        <v>3856</v>
      </c>
      <c r="D1123" t="s">
        <v>6</v>
      </c>
    </row>
    <row r="1124" spans="1:4" x14ac:dyDescent="0.15">
      <c r="A1124" t="s">
        <v>3857</v>
      </c>
      <c r="B1124" s="1" t="s">
        <v>3858</v>
      </c>
      <c r="C1124" s="1" t="s">
        <v>3859</v>
      </c>
      <c r="D1124" t="s">
        <v>6</v>
      </c>
    </row>
    <row r="1125" spans="1:4" x14ac:dyDescent="0.15">
      <c r="A1125" t="s">
        <v>3860</v>
      </c>
      <c r="B1125" s="1" t="s">
        <v>3861</v>
      </c>
      <c r="C1125" s="1" t="s">
        <v>3862</v>
      </c>
      <c r="D1125" t="s">
        <v>6</v>
      </c>
    </row>
    <row r="1126" spans="1:4" x14ac:dyDescent="0.15">
      <c r="A1126" t="s">
        <v>3863</v>
      </c>
      <c r="B1126" s="1" t="s">
        <v>3864</v>
      </c>
      <c r="C1126" s="1" t="s">
        <v>3865</v>
      </c>
      <c r="D1126" t="s">
        <v>6</v>
      </c>
    </row>
    <row r="1127" spans="1:4" x14ac:dyDescent="0.15">
      <c r="A1127" t="s">
        <v>3866</v>
      </c>
      <c r="B1127" s="1" t="s">
        <v>3867</v>
      </c>
      <c r="C1127" s="1" t="s">
        <v>3868</v>
      </c>
      <c r="D1127" t="s">
        <v>6</v>
      </c>
    </row>
    <row r="1128" spans="1:4" x14ac:dyDescent="0.15">
      <c r="A1128" t="s">
        <v>3869</v>
      </c>
      <c r="B1128" s="1" t="s">
        <v>3870</v>
      </c>
      <c r="C1128" s="1" t="s">
        <v>3871</v>
      </c>
      <c r="D1128" t="s">
        <v>6</v>
      </c>
    </row>
    <row r="1129" spans="1:4" x14ac:dyDescent="0.15">
      <c r="A1129" t="s">
        <v>3872</v>
      </c>
      <c r="B1129" s="1" t="s">
        <v>3873</v>
      </c>
      <c r="C1129" s="1" t="s">
        <v>3874</v>
      </c>
      <c r="D1129" t="s">
        <v>6</v>
      </c>
    </row>
    <row r="1130" spans="1:4" x14ac:dyDescent="0.15">
      <c r="A1130" t="s">
        <v>3875</v>
      </c>
      <c r="B1130" s="1" t="s">
        <v>3876</v>
      </c>
      <c r="C1130" s="1" t="s">
        <v>3877</v>
      </c>
      <c r="D1130" t="s">
        <v>6</v>
      </c>
    </row>
    <row r="1131" spans="1:4" x14ac:dyDescent="0.15">
      <c r="A1131" t="s">
        <v>3878</v>
      </c>
      <c r="B1131" s="1" t="s">
        <v>3879</v>
      </c>
      <c r="C1131" s="1" t="s">
        <v>3880</v>
      </c>
      <c r="D1131" t="s">
        <v>6</v>
      </c>
    </row>
    <row r="1132" spans="1:4" x14ac:dyDescent="0.15">
      <c r="A1132" t="s">
        <v>3881</v>
      </c>
      <c r="B1132" s="1" t="s">
        <v>3882</v>
      </c>
      <c r="C1132" s="1" t="s">
        <v>3883</v>
      </c>
      <c r="D1132" t="s">
        <v>6</v>
      </c>
    </row>
    <row r="1133" spans="1:4" x14ac:dyDescent="0.15">
      <c r="A1133" t="s">
        <v>3884</v>
      </c>
      <c r="B1133" s="1" t="s">
        <v>3885</v>
      </c>
      <c r="C1133" s="1" t="s">
        <v>3886</v>
      </c>
      <c r="D1133" t="s">
        <v>6</v>
      </c>
    </row>
    <row r="1134" spans="1:4" x14ac:dyDescent="0.15">
      <c r="A1134" t="s">
        <v>3887</v>
      </c>
      <c r="B1134" s="1" t="s">
        <v>3888</v>
      </c>
      <c r="C1134" s="1" t="s">
        <v>3889</v>
      </c>
      <c r="D1134" t="s">
        <v>6</v>
      </c>
    </row>
    <row r="1135" spans="1:4" x14ac:dyDescent="0.15">
      <c r="A1135" t="s">
        <v>3890</v>
      </c>
      <c r="B1135" s="1" t="s">
        <v>3891</v>
      </c>
      <c r="C1135" s="1" t="s">
        <v>3892</v>
      </c>
      <c r="D1135" t="s">
        <v>6</v>
      </c>
    </row>
    <row r="1136" spans="1:4" x14ac:dyDescent="0.15">
      <c r="A1136" t="s">
        <v>3893</v>
      </c>
      <c r="B1136" s="1" t="s">
        <v>3894</v>
      </c>
      <c r="C1136" s="1" t="s">
        <v>3895</v>
      </c>
      <c r="D1136" t="s">
        <v>6</v>
      </c>
    </row>
    <row r="1137" spans="1:4" x14ac:dyDescent="0.15">
      <c r="A1137" t="s">
        <v>3896</v>
      </c>
      <c r="B1137" s="1" t="s">
        <v>3897</v>
      </c>
      <c r="C1137" s="1" t="s">
        <v>3898</v>
      </c>
      <c r="D1137" t="s">
        <v>6</v>
      </c>
    </row>
    <row r="1138" spans="1:4" x14ac:dyDescent="0.15">
      <c r="A1138" t="s">
        <v>3899</v>
      </c>
      <c r="B1138" s="1" t="s">
        <v>3900</v>
      </c>
      <c r="C1138" s="1" t="s">
        <v>3901</v>
      </c>
      <c r="D1138" t="s">
        <v>6</v>
      </c>
    </row>
    <row r="1139" spans="1:4" x14ac:dyDescent="0.15">
      <c r="A1139" t="s">
        <v>3902</v>
      </c>
      <c r="B1139" s="1" t="s">
        <v>3903</v>
      </c>
      <c r="C1139" s="1" t="s">
        <v>3904</v>
      </c>
      <c r="D1139" t="s">
        <v>6</v>
      </c>
    </row>
    <row r="1140" spans="1:4" x14ac:dyDescent="0.15">
      <c r="A1140" t="s">
        <v>3905</v>
      </c>
      <c r="B1140" s="1" t="s">
        <v>3906</v>
      </c>
      <c r="C1140" s="1" t="s">
        <v>3907</v>
      </c>
      <c r="D1140" t="s">
        <v>6</v>
      </c>
    </row>
    <row r="1141" spans="1:4" x14ac:dyDescent="0.15">
      <c r="A1141" t="s">
        <v>3908</v>
      </c>
      <c r="B1141" s="1" t="s">
        <v>3909</v>
      </c>
      <c r="C1141" s="1" t="s">
        <v>3910</v>
      </c>
      <c r="D1141" t="s">
        <v>6</v>
      </c>
    </row>
    <row r="1142" spans="1:4" x14ac:dyDescent="0.15">
      <c r="A1142" t="s">
        <v>3911</v>
      </c>
      <c r="B1142" s="1" t="s">
        <v>3912</v>
      </c>
      <c r="C1142" s="1" t="s">
        <v>3913</v>
      </c>
      <c r="D1142" t="s">
        <v>6</v>
      </c>
    </row>
    <row r="1143" spans="1:4" x14ac:dyDescent="0.15">
      <c r="A1143" t="s">
        <v>3914</v>
      </c>
      <c r="B1143" s="1" t="s">
        <v>3915</v>
      </c>
      <c r="C1143" s="1" t="s">
        <v>3916</v>
      </c>
      <c r="D1143" t="s">
        <v>6</v>
      </c>
    </row>
    <row r="1144" spans="1:4" x14ac:dyDescent="0.15">
      <c r="A1144" t="s">
        <v>3917</v>
      </c>
      <c r="B1144" s="1" t="s">
        <v>3918</v>
      </c>
      <c r="C1144" s="1" t="s">
        <v>3919</v>
      </c>
      <c r="D1144" t="s">
        <v>6</v>
      </c>
    </row>
    <row r="1145" spans="1:4" x14ac:dyDescent="0.15">
      <c r="A1145" t="s">
        <v>3920</v>
      </c>
      <c r="B1145" s="1" t="s">
        <v>3921</v>
      </c>
      <c r="C1145" s="1" t="s">
        <v>3922</v>
      </c>
      <c r="D1145" t="s">
        <v>6</v>
      </c>
    </row>
    <row r="1146" spans="1:4" x14ac:dyDescent="0.15">
      <c r="A1146" t="s">
        <v>3923</v>
      </c>
      <c r="B1146" s="1" t="s">
        <v>3924</v>
      </c>
      <c r="C1146" s="1" t="s">
        <v>3925</v>
      </c>
      <c r="D1146" t="s">
        <v>6</v>
      </c>
    </row>
    <row r="1147" spans="1:4" x14ac:dyDescent="0.15">
      <c r="A1147" t="s">
        <v>3926</v>
      </c>
      <c r="B1147" s="1" t="s">
        <v>3927</v>
      </c>
      <c r="C1147" s="1" t="s">
        <v>3928</v>
      </c>
      <c r="D1147" t="s">
        <v>6</v>
      </c>
    </row>
    <row r="1148" spans="1:4" x14ac:dyDescent="0.15">
      <c r="A1148" t="s">
        <v>3929</v>
      </c>
      <c r="B1148" s="1" t="s">
        <v>3930</v>
      </c>
      <c r="C1148" s="1" t="s">
        <v>3931</v>
      </c>
      <c r="D1148" t="s">
        <v>6</v>
      </c>
    </row>
    <row r="1149" spans="1:4" x14ac:dyDescent="0.15">
      <c r="A1149" t="s">
        <v>3932</v>
      </c>
      <c r="B1149" s="1" t="s">
        <v>3933</v>
      </c>
      <c r="C1149" s="1" t="s">
        <v>3934</v>
      </c>
      <c r="D1149" t="s">
        <v>6</v>
      </c>
    </row>
    <row r="1150" spans="1:4" x14ac:dyDescent="0.15">
      <c r="A1150" t="s">
        <v>3935</v>
      </c>
      <c r="B1150" s="1" t="s">
        <v>3936</v>
      </c>
      <c r="C1150" s="1" t="s">
        <v>3937</v>
      </c>
      <c r="D1150" t="s">
        <v>6</v>
      </c>
    </row>
    <row r="1151" spans="1:4" x14ac:dyDescent="0.15">
      <c r="A1151" t="s">
        <v>3938</v>
      </c>
      <c r="B1151" s="1" t="s">
        <v>3939</v>
      </c>
      <c r="C1151" s="1" t="s">
        <v>3940</v>
      </c>
      <c r="D1151" t="s">
        <v>6</v>
      </c>
    </row>
    <row r="1152" spans="1:4" x14ac:dyDescent="0.15">
      <c r="A1152" t="s">
        <v>3941</v>
      </c>
      <c r="B1152" s="1" t="s">
        <v>3942</v>
      </c>
      <c r="C1152" s="1" t="s">
        <v>3943</v>
      </c>
      <c r="D1152" t="s">
        <v>6</v>
      </c>
    </row>
    <row r="1153" spans="1:4" x14ac:dyDescent="0.15">
      <c r="A1153" t="s">
        <v>3944</v>
      </c>
      <c r="B1153" s="1" t="s">
        <v>3945</v>
      </c>
      <c r="C1153" s="1" t="s">
        <v>3946</v>
      </c>
      <c r="D1153" t="s">
        <v>6</v>
      </c>
    </row>
    <row r="1154" spans="1:4" x14ac:dyDescent="0.15">
      <c r="A1154" t="s">
        <v>3947</v>
      </c>
      <c r="B1154" s="1" t="s">
        <v>3948</v>
      </c>
      <c r="C1154" s="1" t="s">
        <v>3949</v>
      </c>
      <c r="D1154" t="s">
        <v>6</v>
      </c>
    </row>
    <row r="1155" spans="1:4" x14ac:dyDescent="0.15">
      <c r="A1155" t="s">
        <v>3950</v>
      </c>
      <c r="B1155" s="1" t="s">
        <v>3951</v>
      </c>
      <c r="C1155" s="1" t="s">
        <v>3952</v>
      </c>
      <c r="D1155" t="s">
        <v>6</v>
      </c>
    </row>
    <row r="1156" spans="1:4" x14ac:dyDescent="0.15">
      <c r="A1156" t="s">
        <v>3953</v>
      </c>
      <c r="B1156" s="1" t="s">
        <v>3954</v>
      </c>
      <c r="C1156" s="1" t="s">
        <v>3955</v>
      </c>
      <c r="D1156" t="s">
        <v>6</v>
      </c>
    </row>
    <row r="1157" spans="1:4" x14ac:dyDescent="0.15">
      <c r="A1157" t="s">
        <v>3956</v>
      </c>
      <c r="B1157" s="1" t="s">
        <v>3957</v>
      </c>
      <c r="C1157" s="1" t="s">
        <v>3958</v>
      </c>
      <c r="D1157" t="s">
        <v>6</v>
      </c>
    </row>
    <row r="1158" spans="1:4" x14ac:dyDescent="0.15">
      <c r="A1158" t="s">
        <v>3959</v>
      </c>
      <c r="B1158" s="1" t="s">
        <v>3960</v>
      </c>
      <c r="C1158" s="1" t="s">
        <v>3961</v>
      </c>
      <c r="D1158" t="s">
        <v>6</v>
      </c>
    </row>
    <row r="1159" spans="1:4" x14ac:dyDescent="0.15">
      <c r="A1159" t="s">
        <v>3962</v>
      </c>
      <c r="B1159" s="1" t="s">
        <v>3963</v>
      </c>
      <c r="C1159" s="1" t="s">
        <v>3964</v>
      </c>
      <c r="D1159" t="s">
        <v>6</v>
      </c>
    </row>
    <row r="1160" spans="1:4" x14ac:dyDescent="0.15">
      <c r="A1160" t="s">
        <v>3965</v>
      </c>
      <c r="B1160" s="1" t="s">
        <v>3966</v>
      </c>
      <c r="C1160" s="1" t="s">
        <v>3967</v>
      </c>
      <c r="D1160" t="s">
        <v>6</v>
      </c>
    </row>
    <row r="1161" spans="1:4" x14ac:dyDescent="0.15">
      <c r="A1161" t="s">
        <v>3968</v>
      </c>
      <c r="B1161" s="1" t="s">
        <v>3969</v>
      </c>
      <c r="C1161" s="1" t="s">
        <v>3970</v>
      </c>
      <c r="D1161" t="s">
        <v>6</v>
      </c>
    </row>
    <row r="1162" spans="1:4" x14ac:dyDescent="0.15">
      <c r="A1162" t="s">
        <v>3971</v>
      </c>
      <c r="B1162" s="1" t="s">
        <v>3972</v>
      </c>
      <c r="C1162" s="1" t="s">
        <v>3973</v>
      </c>
      <c r="D1162" t="s">
        <v>6</v>
      </c>
    </row>
    <row r="1163" spans="1:4" x14ac:dyDescent="0.15">
      <c r="A1163" t="s">
        <v>3974</v>
      </c>
      <c r="B1163" s="1" t="s">
        <v>3975</v>
      </c>
      <c r="C1163" s="1" t="s">
        <v>3976</v>
      </c>
      <c r="D1163" t="s">
        <v>6</v>
      </c>
    </row>
    <row r="1164" spans="1:4" x14ac:dyDescent="0.15">
      <c r="A1164" t="s">
        <v>3977</v>
      </c>
      <c r="B1164" s="1" t="s">
        <v>3978</v>
      </c>
      <c r="C1164" s="1" t="s">
        <v>3979</v>
      </c>
      <c r="D1164" t="s">
        <v>6</v>
      </c>
    </row>
    <row r="1165" spans="1:4" x14ac:dyDescent="0.15">
      <c r="A1165" t="s">
        <v>3980</v>
      </c>
      <c r="B1165" s="1" t="s">
        <v>3981</v>
      </c>
      <c r="C1165" s="1" t="s">
        <v>3982</v>
      </c>
      <c r="D1165" t="s">
        <v>6</v>
      </c>
    </row>
    <row r="1166" spans="1:4" x14ac:dyDescent="0.15">
      <c r="A1166" t="s">
        <v>3983</v>
      </c>
      <c r="B1166" s="1" t="s">
        <v>3984</v>
      </c>
      <c r="C1166" s="1" t="s">
        <v>3985</v>
      </c>
      <c r="D1166" t="s">
        <v>6</v>
      </c>
    </row>
    <row r="1167" spans="1:4" x14ac:dyDescent="0.15">
      <c r="A1167" t="s">
        <v>3986</v>
      </c>
      <c r="B1167" s="1" t="s">
        <v>3987</v>
      </c>
      <c r="C1167" s="1" t="s">
        <v>3988</v>
      </c>
      <c r="D1167" t="s">
        <v>6</v>
      </c>
    </row>
    <row r="1168" spans="1:4" x14ac:dyDescent="0.15">
      <c r="A1168" t="s">
        <v>3989</v>
      </c>
      <c r="B1168" s="1" t="s">
        <v>3990</v>
      </c>
      <c r="C1168" s="1" t="s">
        <v>3991</v>
      </c>
      <c r="D1168" t="s">
        <v>6</v>
      </c>
    </row>
    <row r="1169" spans="1:4" x14ac:dyDescent="0.15">
      <c r="A1169" t="s">
        <v>3992</v>
      </c>
      <c r="B1169" s="1" t="s">
        <v>3993</v>
      </c>
      <c r="C1169" s="1" t="s">
        <v>3994</v>
      </c>
      <c r="D1169" t="s">
        <v>6</v>
      </c>
    </row>
    <row r="1170" spans="1:4" x14ac:dyDescent="0.15">
      <c r="A1170" t="s">
        <v>261</v>
      </c>
      <c r="B1170" s="1" t="s">
        <v>3995</v>
      </c>
      <c r="C1170" s="1" t="s">
        <v>3996</v>
      </c>
      <c r="D1170" t="s">
        <v>6</v>
      </c>
    </row>
    <row r="1171" spans="1:4" x14ac:dyDescent="0.15">
      <c r="A1171" t="s">
        <v>3997</v>
      </c>
      <c r="B1171" s="1" t="s">
        <v>3998</v>
      </c>
      <c r="C1171" s="1" t="s">
        <v>3999</v>
      </c>
      <c r="D1171" t="s">
        <v>6</v>
      </c>
    </row>
    <row r="1172" spans="1:4" x14ac:dyDescent="0.15">
      <c r="A1172" t="s">
        <v>4000</v>
      </c>
      <c r="B1172" s="1" t="s">
        <v>4001</v>
      </c>
      <c r="C1172" s="1" t="s">
        <v>4002</v>
      </c>
      <c r="D1172" t="s">
        <v>6</v>
      </c>
    </row>
    <row r="1173" spans="1:4" x14ac:dyDescent="0.15">
      <c r="A1173" t="s">
        <v>4003</v>
      </c>
      <c r="B1173" s="1" t="s">
        <v>4004</v>
      </c>
      <c r="C1173" s="1" t="s">
        <v>4005</v>
      </c>
      <c r="D1173" t="s">
        <v>6</v>
      </c>
    </row>
    <row r="1174" spans="1:4" x14ac:dyDescent="0.15">
      <c r="A1174" t="s">
        <v>4006</v>
      </c>
      <c r="B1174" s="1" t="s">
        <v>4007</v>
      </c>
      <c r="C1174" s="1" t="s">
        <v>4008</v>
      </c>
      <c r="D1174" t="s">
        <v>6</v>
      </c>
    </row>
    <row r="1175" spans="1:4" x14ac:dyDescent="0.15">
      <c r="A1175" t="s">
        <v>4009</v>
      </c>
      <c r="B1175" s="1" t="s">
        <v>4010</v>
      </c>
      <c r="C1175" s="1" t="s">
        <v>4011</v>
      </c>
      <c r="D1175" t="s">
        <v>6</v>
      </c>
    </row>
    <row r="1176" spans="1:4" x14ac:dyDescent="0.15">
      <c r="A1176" t="s">
        <v>4012</v>
      </c>
      <c r="B1176" s="1" t="s">
        <v>4013</v>
      </c>
      <c r="C1176" s="1" t="s">
        <v>4014</v>
      </c>
      <c r="D1176" t="s">
        <v>6</v>
      </c>
    </row>
    <row r="1177" spans="1:4" x14ac:dyDescent="0.15">
      <c r="A1177" t="s">
        <v>4015</v>
      </c>
      <c r="B1177" s="1" t="s">
        <v>4016</v>
      </c>
      <c r="C1177" s="1" t="s">
        <v>4017</v>
      </c>
      <c r="D1177" t="s">
        <v>6</v>
      </c>
    </row>
    <row r="1178" spans="1:4" x14ac:dyDescent="0.15">
      <c r="A1178" t="s">
        <v>4018</v>
      </c>
      <c r="B1178" s="1" t="s">
        <v>4019</v>
      </c>
      <c r="C1178" s="1" t="s">
        <v>4020</v>
      </c>
      <c r="D1178" t="s">
        <v>6</v>
      </c>
    </row>
    <row r="1179" spans="1:4" x14ac:dyDescent="0.15">
      <c r="A1179" t="s">
        <v>4021</v>
      </c>
      <c r="B1179" s="1" t="s">
        <v>4022</v>
      </c>
      <c r="C1179" s="1" t="s">
        <v>4023</v>
      </c>
      <c r="D1179" t="s">
        <v>6</v>
      </c>
    </row>
    <row r="1180" spans="1:4" x14ac:dyDescent="0.15">
      <c r="A1180" t="s">
        <v>4024</v>
      </c>
      <c r="B1180" s="1" t="s">
        <v>4025</v>
      </c>
      <c r="C1180" s="1" t="s">
        <v>4026</v>
      </c>
      <c r="D1180" t="s">
        <v>6</v>
      </c>
    </row>
    <row r="1181" spans="1:4" x14ac:dyDescent="0.15">
      <c r="A1181" t="s">
        <v>4027</v>
      </c>
      <c r="B1181" s="1" t="s">
        <v>4028</v>
      </c>
      <c r="C1181" s="1" t="s">
        <v>4029</v>
      </c>
      <c r="D1181" t="s">
        <v>6</v>
      </c>
    </row>
    <row r="1182" spans="1:4" x14ac:dyDescent="0.15">
      <c r="A1182" t="s">
        <v>4030</v>
      </c>
      <c r="B1182" s="1" t="s">
        <v>4031</v>
      </c>
      <c r="C1182" s="1" t="s">
        <v>4032</v>
      </c>
      <c r="D1182" t="s">
        <v>6</v>
      </c>
    </row>
    <row r="1183" spans="1:4" x14ac:dyDescent="0.15">
      <c r="A1183" t="s">
        <v>4033</v>
      </c>
      <c r="B1183" s="1" t="s">
        <v>4034</v>
      </c>
      <c r="C1183" s="1" t="s">
        <v>4035</v>
      </c>
      <c r="D1183" t="s">
        <v>6</v>
      </c>
    </row>
    <row r="1184" spans="1:4" x14ac:dyDescent="0.15">
      <c r="A1184" t="s">
        <v>4036</v>
      </c>
      <c r="B1184" s="1" t="s">
        <v>4037</v>
      </c>
      <c r="C1184" s="1" t="s">
        <v>4038</v>
      </c>
      <c r="D1184" t="s">
        <v>6</v>
      </c>
    </row>
    <row r="1185" spans="1:4" x14ac:dyDescent="0.15">
      <c r="A1185" t="s">
        <v>4039</v>
      </c>
      <c r="B1185" s="1" t="s">
        <v>4040</v>
      </c>
      <c r="C1185" s="1" t="s">
        <v>4041</v>
      </c>
      <c r="D1185" t="s">
        <v>6</v>
      </c>
    </row>
    <row r="1186" spans="1:4" x14ac:dyDescent="0.15">
      <c r="A1186" t="s">
        <v>4042</v>
      </c>
      <c r="B1186" s="1" t="s">
        <v>4043</v>
      </c>
      <c r="C1186" s="1" t="s">
        <v>4044</v>
      </c>
      <c r="D1186" t="s">
        <v>6</v>
      </c>
    </row>
    <row r="1187" spans="1:4" x14ac:dyDescent="0.15">
      <c r="A1187" t="s">
        <v>4045</v>
      </c>
      <c r="B1187" s="1" t="s">
        <v>4046</v>
      </c>
      <c r="C1187" s="1" t="s">
        <v>4047</v>
      </c>
      <c r="D1187" t="s">
        <v>6</v>
      </c>
    </row>
    <row r="1188" spans="1:4" x14ac:dyDescent="0.15">
      <c r="A1188" t="s">
        <v>4048</v>
      </c>
      <c r="B1188" s="1" t="s">
        <v>4049</v>
      </c>
      <c r="C1188" s="1" t="s">
        <v>4050</v>
      </c>
      <c r="D1188" t="s">
        <v>6</v>
      </c>
    </row>
    <row r="1189" spans="1:4" x14ac:dyDescent="0.15">
      <c r="A1189" t="s">
        <v>4051</v>
      </c>
      <c r="B1189" s="1" t="s">
        <v>4052</v>
      </c>
      <c r="C1189" s="1" t="s">
        <v>4053</v>
      </c>
      <c r="D1189" t="s">
        <v>6</v>
      </c>
    </row>
    <row r="1190" spans="1:4" x14ac:dyDescent="0.15">
      <c r="A1190" t="s">
        <v>4054</v>
      </c>
      <c r="B1190" s="1" t="s">
        <v>4055</v>
      </c>
      <c r="C1190" s="1" t="s">
        <v>4056</v>
      </c>
      <c r="D1190" t="s">
        <v>6</v>
      </c>
    </row>
    <row r="1191" spans="1:4" x14ac:dyDescent="0.15">
      <c r="A1191" t="s">
        <v>4057</v>
      </c>
      <c r="B1191" s="1" t="s">
        <v>4058</v>
      </c>
      <c r="C1191" s="1" t="s">
        <v>4059</v>
      </c>
      <c r="D1191" t="s">
        <v>6</v>
      </c>
    </row>
    <row r="1192" spans="1:4" x14ac:dyDescent="0.15">
      <c r="A1192" t="s">
        <v>4060</v>
      </c>
      <c r="B1192" s="1" t="s">
        <v>4061</v>
      </c>
      <c r="C1192" s="1" t="s">
        <v>4062</v>
      </c>
      <c r="D1192" t="s">
        <v>6</v>
      </c>
    </row>
    <row r="1193" spans="1:4" x14ac:dyDescent="0.15">
      <c r="A1193" t="s">
        <v>4063</v>
      </c>
      <c r="B1193" s="1" t="s">
        <v>4064</v>
      </c>
      <c r="C1193" s="1" t="s">
        <v>4065</v>
      </c>
      <c r="D1193" t="s">
        <v>6</v>
      </c>
    </row>
    <row r="1194" spans="1:4" x14ac:dyDescent="0.15">
      <c r="A1194" t="s">
        <v>4066</v>
      </c>
      <c r="B1194" s="1" t="s">
        <v>4067</v>
      </c>
      <c r="C1194" s="1" t="s">
        <v>4068</v>
      </c>
      <c r="D1194" t="s">
        <v>6</v>
      </c>
    </row>
    <row r="1195" spans="1:4" x14ac:dyDescent="0.15">
      <c r="A1195" t="s">
        <v>4069</v>
      </c>
      <c r="B1195" s="1" t="s">
        <v>4070</v>
      </c>
      <c r="C1195" s="1" t="s">
        <v>4071</v>
      </c>
      <c r="D1195" t="s">
        <v>6</v>
      </c>
    </row>
    <row r="1196" spans="1:4" x14ac:dyDescent="0.15">
      <c r="A1196" t="s">
        <v>4072</v>
      </c>
      <c r="B1196" s="1" t="s">
        <v>4073</v>
      </c>
      <c r="C1196" s="1" t="s">
        <v>4074</v>
      </c>
      <c r="D1196" t="s">
        <v>6</v>
      </c>
    </row>
    <row r="1197" spans="1:4" x14ac:dyDescent="0.15">
      <c r="A1197" t="s">
        <v>4075</v>
      </c>
      <c r="B1197" s="1" t="s">
        <v>4076</v>
      </c>
      <c r="C1197" s="1" t="s">
        <v>4077</v>
      </c>
      <c r="D1197" t="s">
        <v>6</v>
      </c>
    </row>
    <row r="1198" spans="1:4" x14ac:dyDescent="0.15">
      <c r="A1198" t="s">
        <v>4078</v>
      </c>
      <c r="B1198" s="1" t="s">
        <v>4079</v>
      </c>
      <c r="C1198" s="1" t="s">
        <v>4080</v>
      </c>
      <c r="D1198" t="s">
        <v>6</v>
      </c>
    </row>
    <row r="1199" spans="1:4" x14ac:dyDescent="0.15">
      <c r="A1199" t="s">
        <v>4081</v>
      </c>
      <c r="B1199" s="1" t="s">
        <v>4082</v>
      </c>
      <c r="C1199" s="1" t="s">
        <v>4083</v>
      </c>
      <c r="D1199" t="s">
        <v>6</v>
      </c>
    </row>
    <row r="1200" spans="1:4" x14ac:dyDescent="0.15">
      <c r="A1200" t="s">
        <v>4084</v>
      </c>
      <c r="B1200" s="1" t="s">
        <v>4085</v>
      </c>
      <c r="C1200" s="1" t="s">
        <v>4086</v>
      </c>
      <c r="D1200" t="s">
        <v>6</v>
      </c>
    </row>
    <row r="1201" spans="1:4" x14ac:dyDescent="0.15">
      <c r="A1201" t="s">
        <v>4087</v>
      </c>
      <c r="B1201" s="1" t="s">
        <v>4088</v>
      </c>
      <c r="C1201" s="1" t="s">
        <v>4089</v>
      </c>
      <c r="D1201" t="s">
        <v>6</v>
      </c>
    </row>
    <row r="1202" spans="1:4" x14ac:dyDescent="0.15">
      <c r="A1202" t="s">
        <v>4090</v>
      </c>
      <c r="B1202" s="1" t="s">
        <v>4091</v>
      </c>
      <c r="C1202" s="1" t="s">
        <v>4092</v>
      </c>
      <c r="D1202" t="s">
        <v>6</v>
      </c>
    </row>
    <row r="1203" spans="1:4" x14ac:dyDescent="0.15">
      <c r="A1203" t="s">
        <v>4093</v>
      </c>
      <c r="B1203" s="1" t="s">
        <v>4094</v>
      </c>
      <c r="C1203" s="1" t="s">
        <v>4095</v>
      </c>
      <c r="D1203" t="s">
        <v>6</v>
      </c>
    </row>
    <row r="1204" spans="1:4" x14ac:dyDescent="0.15">
      <c r="A1204" t="s">
        <v>4096</v>
      </c>
      <c r="B1204" s="1" t="s">
        <v>4097</v>
      </c>
      <c r="C1204" s="1" t="s">
        <v>4098</v>
      </c>
      <c r="D1204" t="s">
        <v>6</v>
      </c>
    </row>
    <row r="1205" spans="1:4" x14ac:dyDescent="0.15">
      <c r="A1205" t="s">
        <v>4099</v>
      </c>
      <c r="B1205" s="1" t="s">
        <v>4100</v>
      </c>
      <c r="C1205" s="1" t="s">
        <v>4101</v>
      </c>
      <c r="D1205" t="s">
        <v>6</v>
      </c>
    </row>
    <row r="1206" spans="1:4" x14ac:dyDescent="0.15">
      <c r="A1206" t="s">
        <v>4102</v>
      </c>
      <c r="B1206" s="1" t="s">
        <v>4103</v>
      </c>
      <c r="C1206" s="1" t="s">
        <v>4104</v>
      </c>
      <c r="D1206" t="s">
        <v>6</v>
      </c>
    </row>
    <row r="1207" spans="1:4" x14ac:dyDescent="0.15">
      <c r="A1207" t="s">
        <v>4105</v>
      </c>
      <c r="B1207" s="1" t="s">
        <v>4106</v>
      </c>
      <c r="C1207" s="1" t="s">
        <v>4107</v>
      </c>
      <c r="D1207" t="s">
        <v>6</v>
      </c>
    </row>
    <row r="1208" spans="1:4" x14ac:dyDescent="0.15">
      <c r="A1208" t="s">
        <v>4108</v>
      </c>
      <c r="B1208" s="1" t="s">
        <v>4109</v>
      </c>
      <c r="C1208" s="1" t="s">
        <v>4110</v>
      </c>
      <c r="D1208" t="s">
        <v>6</v>
      </c>
    </row>
    <row r="1209" spans="1:4" x14ac:dyDescent="0.15">
      <c r="A1209" t="s">
        <v>4111</v>
      </c>
      <c r="B1209" s="1" t="s">
        <v>4112</v>
      </c>
      <c r="C1209" s="1" t="s">
        <v>4113</v>
      </c>
      <c r="D1209" t="s">
        <v>6</v>
      </c>
    </row>
    <row r="1210" spans="1:4" x14ac:dyDescent="0.15">
      <c r="A1210" t="s">
        <v>4114</v>
      </c>
      <c r="B1210" s="1" t="s">
        <v>4115</v>
      </c>
      <c r="C1210" s="1" t="s">
        <v>4116</v>
      </c>
      <c r="D1210" t="s">
        <v>6</v>
      </c>
    </row>
    <row r="1211" spans="1:4" x14ac:dyDescent="0.15">
      <c r="A1211" t="s">
        <v>4117</v>
      </c>
      <c r="B1211" s="1" t="s">
        <v>4118</v>
      </c>
      <c r="C1211" s="1" t="s">
        <v>4119</v>
      </c>
      <c r="D1211" t="s">
        <v>6</v>
      </c>
    </row>
    <row r="1212" spans="1:4" x14ac:dyDescent="0.15">
      <c r="A1212" t="s">
        <v>4120</v>
      </c>
      <c r="B1212" s="1" t="s">
        <v>4121</v>
      </c>
      <c r="C1212" s="1" t="s">
        <v>4122</v>
      </c>
      <c r="D1212" t="s">
        <v>6</v>
      </c>
    </row>
    <row r="1213" spans="1:4" x14ac:dyDescent="0.15">
      <c r="A1213" t="s">
        <v>4123</v>
      </c>
      <c r="B1213" s="1" t="s">
        <v>4124</v>
      </c>
      <c r="C1213" s="1" t="s">
        <v>4125</v>
      </c>
      <c r="D1213" t="s">
        <v>6</v>
      </c>
    </row>
    <row r="1214" spans="1:4" x14ac:dyDescent="0.15">
      <c r="A1214" t="s">
        <v>4126</v>
      </c>
      <c r="B1214" s="1" t="s">
        <v>4127</v>
      </c>
      <c r="C1214" s="1" t="s">
        <v>4128</v>
      </c>
      <c r="D1214" t="s">
        <v>6</v>
      </c>
    </row>
    <row r="1215" spans="1:4" x14ac:dyDescent="0.15">
      <c r="A1215" t="s">
        <v>4129</v>
      </c>
      <c r="B1215" s="1" t="s">
        <v>4130</v>
      </c>
      <c r="C1215" s="1" t="s">
        <v>4131</v>
      </c>
      <c r="D1215" t="s">
        <v>6</v>
      </c>
    </row>
    <row r="1216" spans="1:4" x14ac:dyDescent="0.15">
      <c r="A1216" t="s">
        <v>4132</v>
      </c>
      <c r="B1216" s="1" t="s">
        <v>4133</v>
      </c>
      <c r="C1216" s="1" t="s">
        <v>4134</v>
      </c>
      <c r="D1216" t="s">
        <v>6</v>
      </c>
    </row>
    <row r="1217" spans="1:4" x14ac:dyDescent="0.15">
      <c r="A1217" t="s">
        <v>4135</v>
      </c>
      <c r="B1217" s="1" t="s">
        <v>4136</v>
      </c>
      <c r="C1217" s="1" t="s">
        <v>4137</v>
      </c>
      <c r="D1217" t="s">
        <v>6</v>
      </c>
    </row>
    <row r="1218" spans="1:4" x14ac:dyDescent="0.15">
      <c r="A1218" t="s">
        <v>4138</v>
      </c>
      <c r="B1218" s="1" t="s">
        <v>4139</v>
      </c>
      <c r="C1218" s="1" t="s">
        <v>4140</v>
      </c>
      <c r="D1218" t="s">
        <v>6</v>
      </c>
    </row>
    <row r="1219" spans="1:4" x14ac:dyDescent="0.15">
      <c r="A1219" t="s">
        <v>4141</v>
      </c>
      <c r="B1219" s="1" t="s">
        <v>4142</v>
      </c>
      <c r="C1219" s="1" t="s">
        <v>4143</v>
      </c>
      <c r="D1219" t="s">
        <v>6</v>
      </c>
    </row>
    <row r="1220" spans="1:4" x14ac:dyDescent="0.15">
      <c r="A1220" t="s">
        <v>4144</v>
      </c>
      <c r="B1220" s="1" t="s">
        <v>4145</v>
      </c>
      <c r="C1220" s="1" t="s">
        <v>4146</v>
      </c>
      <c r="D1220" t="s">
        <v>6</v>
      </c>
    </row>
    <row r="1221" spans="1:4" x14ac:dyDescent="0.15">
      <c r="A1221" t="s">
        <v>4147</v>
      </c>
      <c r="B1221" s="1" t="s">
        <v>4148</v>
      </c>
      <c r="C1221" s="1" t="s">
        <v>4149</v>
      </c>
      <c r="D1221" t="s">
        <v>6</v>
      </c>
    </row>
    <row r="1222" spans="1:4" x14ac:dyDescent="0.15">
      <c r="A1222" t="s">
        <v>4150</v>
      </c>
      <c r="B1222" s="1" t="s">
        <v>4151</v>
      </c>
      <c r="C1222" s="1" t="s">
        <v>4152</v>
      </c>
      <c r="D1222" t="s">
        <v>6</v>
      </c>
    </row>
    <row r="1223" spans="1:4" x14ac:dyDescent="0.15">
      <c r="A1223" t="s">
        <v>4153</v>
      </c>
      <c r="B1223" s="1" t="s">
        <v>4154</v>
      </c>
      <c r="C1223" s="1" t="s">
        <v>4155</v>
      </c>
      <c r="D1223" t="s">
        <v>6</v>
      </c>
    </row>
    <row r="1224" spans="1:4" x14ac:dyDescent="0.15">
      <c r="A1224" t="s">
        <v>4156</v>
      </c>
      <c r="B1224" s="1" t="s">
        <v>4157</v>
      </c>
      <c r="C1224" s="1" t="s">
        <v>4158</v>
      </c>
      <c r="D1224" t="s">
        <v>6</v>
      </c>
    </row>
    <row r="1225" spans="1:4" x14ac:dyDescent="0.15">
      <c r="A1225" t="s">
        <v>4159</v>
      </c>
      <c r="B1225" s="1" t="s">
        <v>4160</v>
      </c>
      <c r="C1225" s="1" t="s">
        <v>4161</v>
      </c>
      <c r="D1225" t="s">
        <v>6</v>
      </c>
    </row>
    <row r="1226" spans="1:4" x14ac:dyDescent="0.15">
      <c r="A1226" t="s">
        <v>4162</v>
      </c>
      <c r="B1226" s="1" t="s">
        <v>4163</v>
      </c>
      <c r="C1226" s="1" t="s">
        <v>4164</v>
      </c>
      <c r="D1226" t="s">
        <v>6</v>
      </c>
    </row>
    <row r="1227" spans="1:4" x14ac:dyDescent="0.15">
      <c r="A1227" t="s">
        <v>4165</v>
      </c>
      <c r="B1227" s="1" t="s">
        <v>4166</v>
      </c>
      <c r="C1227" s="1" t="s">
        <v>4167</v>
      </c>
      <c r="D1227" t="s">
        <v>6</v>
      </c>
    </row>
    <row r="1228" spans="1:4" x14ac:dyDescent="0.15">
      <c r="A1228" t="s">
        <v>4168</v>
      </c>
      <c r="B1228" s="1" t="s">
        <v>4169</v>
      </c>
      <c r="C1228" s="1" t="s">
        <v>4170</v>
      </c>
      <c r="D1228" t="s">
        <v>6</v>
      </c>
    </row>
    <row r="1229" spans="1:4" x14ac:dyDescent="0.15">
      <c r="A1229" t="s">
        <v>4171</v>
      </c>
      <c r="B1229" s="1" t="s">
        <v>4172</v>
      </c>
      <c r="C1229" s="1" t="s">
        <v>4173</v>
      </c>
      <c r="D1229" t="s">
        <v>6</v>
      </c>
    </row>
    <row r="1230" spans="1:4" x14ac:dyDescent="0.15">
      <c r="A1230" t="s">
        <v>4174</v>
      </c>
      <c r="B1230" s="1" t="s">
        <v>4175</v>
      </c>
      <c r="C1230" s="1" t="s">
        <v>4176</v>
      </c>
      <c r="D1230" t="s">
        <v>6</v>
      </c>
    </row>
    <row r="1231" spans="1:4" x14ac:dyDescent="0.15">
      <c r="A1231" t="s">
        <v>4177</v>
      </c>
      <c r="B1231" s="1" t="s">
        <v>4178</v>
      </c>
      <c r="C1231" s="1" t="s">
        <v>4179</v>
      </c>
      <c r="D1231" t="s">
        <v>6</v>
      </c>
    </row>
    <row r="1232" spans="1:4" x14ac:dyDescent="0.15">
      <c r="A1232" t="s">
        <v>4180</v>
      </c>
      <c r="B1232" s="1" t="s">
        <v>4181</v>
      </c>
      <c r="C1232" s="1" t="s">
        <v>4182</v>
      </c>
      <c r="D1232" t="s">
        <v>6</v>
      </c>
    </row>
    <row r="1233" spans="1:4" x14ac:dyDescent="0.15">
      <c r="A1233" t="s">
        <v>4183</v>
      </c>
      <c r="B1233" s="1" t="s">
        <v>4184</v>
      </c>
      <c r="C1233" s="1" t="s">
        <v>4185</v>
      </c>
      <c r="D1233" t="s">
        <v>6</v>
      </c>
    </row>
    <row r="1234" spans="1:4" x14ac:dyDescent="0.15">
      <c r="A1234" t="s">
        <v>4186</v>
      </c>
      <c r="B1234" s="1" t="s">
        <v>4187</v>
      </c>
      <c r="C1234" s="1" t="s">
        <v>4188</v>
      </c>
      <c r="D1234" t="s">
        <v>6</v>
      </c>
    </row>
    <row r="1235" spans="1:4" x14ac:dyDescent="0.15">
      <c r="A1235" t="s">
        <v>4189</v>
      </c>
      <c r="B1235" s="1" t="s">
        <v>4190</v>
      </c>
      <c r="C1235" s="1" t="s">
        <v>4191</v>
      </c>
      <c r="D1235" t="s">
        <v>6</v>
      </c>
    </row>
    <row r="1236" spans="1:4" x14ac:dyDescent="0.15">
      <c r="A1236" t="s">
        <v>4192</v>
      </c>
      <c r="B1236" s="1" t="s">
        <v>4193</v>
      </c>
      <c r="C1236" s="1" t="s">
        <v>4194</v>
      </c>
      <c r="D1236" t="s">
        <v>6</v>
      </c>
    </row>
    <row r="1237" spans="1:4" x14ac:dyDescent="0.15">
      <c r="A1237" t="s">
        <v>4195</v>
      </c>
      <c r="B1237" s="1" t="s">
        <v>4196</v>
      </c>
      <c r="C1237" s="1" t="s">
        <v>4197</v>
      </c>
      <c r="D1237" t="s">
        <v>6</v>
      </c>
    </row>
    <row r="1238" spans="1:4" x14ac:dyDescent="0.15">
      <c r="A1238" t="s">
        <v>4198</v>
      </c>
      <c r="B1238" s="1" t="s">
        <v>4199</v>
      </c>
      <c r="C1238" s="1" t="s">
        <v>4200</v>
      </c>
      <c r="D1238" t="s">
        <v>6</v>
      </c>
    </row>
    <row r="1239" spans="1:4" x14ac:dyDescent="0.15">
      <c r="A1239" t="s">
        <v>4201</v>
      </c>
      <c r="B1239" s="1" t="s">
        <v>4202</v>
      </c>
      <c r="C1239" s="1" t="s">
        <v>4203</v>
      </c>
      <c r="D1239" t="s">
        <v>6</v>
      </c>
    </row>
    <row r="1240" spans="1:4" x14ac:dyDescent="0.15">
      <c r="A1240" t="s">
        <v>4204</v>
      </c>
      <c r="B1240" s="1" t="s">
        <v>4205</v>
      </c>
      <c r="C1240" s="1" t="s">
        <v>4206</v>
      </c>
      <c r="D1240" t="s">
        <v>6</v>
      </c>
    </row>
    <row r="1241" spans="1:4" x14ac:dyDescent="0.15">
      <c r="A1241" t="s">
        <v>4207</v>
      </c>
      <c r="B1241" s="1" t="s">
        <v>4208</v>
      </c>
      <c r="C1241" s="1" t="s">
        <v>4209</v>
      </c>
      <c r="D1241" t="s">
        <v>6</v>
      </c>
    </row>
    <row r="1242" spans="1:4" x14ac:dyDescent="0.15">
      <c r="A1242" t="s">
        <v>4210</v>
      </c>
      <c r="B1242" s="1" t="s">
        <v>4211</v>
      </c>
      <c r="C1242" s="1" t="s">
        <v>4212</v>
      </c>
      <c r="D1242" t="s">
        <v>6</v>
      </c>
    </row>
    <row r="1243" spans="1:4" x14ac:dyDescent="0.15">
      <c r="A1243" t="s">
        <v>4213</v>
      </c>
      <c r="B1243" s="1" t="s">
        <v>4214</v>
      </c>
      <c r="C1243" s="1" t="s">
        <v>4215</v>
      </c>
      <c r="D1243" t="s">
        <v>6</v>
      </c>
    </row>
    <row r="1244" spans="1:4" x14ac:dyDescent="0.15">
      <c r="A1244" t="s">
        <v>4216</v>
      </c>
      <c r="B1244" s="1" t="s">
        <v>4217</v>
      </c>
      <c r="C1244" s="1" t="s">
        <v>4218</v>
      </c>
      <c r="D1244" t="s">
        <v>6</v>
      </c>
    </row>
    <row r="1245" spans="1:4" x14ac:dyDescent="0.15">
      <c r="A1245" t="s">
        <v>4219</v>
      </c>
      <c r="B1245" s="1" t="s">
        <v>4220</v>
      </c>
      <c r="C1245" s="1" t="s">
        <v>4221</v>
      </c>
      <c r="D1245" t="s">
        <v>6</v>
      </c>
    </row>
    <row r="1246" spans="1:4" x14ac:dyDescent="0.15">
      <c r="A1246" t="s">
        <v>4222</v>
      </c>
      <c r="B1246" s="1" t="s">
        <v>4223</v>
      </c>
      <c r="C1246" s="1" t="s">
        <v>4224</v>
      </c>
      <c r="D1246" t="s">
        <v>6</v>
      </c>
    </row>
    <row r="1247" spans="1:4" x14ac:dyDescent="0.15">
      <c r="A1247" t="s">
        <v>4225</v>
      </c>
      <c r="B1247" s="1" t="s">
        <v>4226</v>
      </c>
      <c r="C1247" s="1" t="s">
        <v>4227</v>
      </c>
      <c r="D1247" t="s">
        <v>6</v>
      </c>
    </row>
    <row r="1248" spans="1:4" x14ac:dyDescent="0.15">
      <c r="A1248" t="s">
        <v>4228</v>
      </c>
      <c r="B1248" s="1" t="s">
        <v>4229</v>
      </c>
      <c r="C1248" s="1" t="s">
        <v>4230</v>
      </c>
      <c r="D1248" t="s">
        <v>6</v>
      </c>
    </row>
    <row r="1249" spans="1:4" x14ac:dyDescent="0.15">
      <c r="A1249" t="s">
        <v>4231</v>
      </c>
      <c r="B1249" s="1" t="s">
        <v>4232</v>
      </c>
      <c r="C1249" s="1" t="s">
        <v>4233</v>
      </c>
      <c r="D1249" t="s">
        <v>6</v>
      </c>
    </row>
    <row r="1250" spans="1:4" x14ac:dyDescent="0.15">
      <c r="A1250" t="s">
        <v>4234</v>
      </c>
      <c r="B1250" s="1" t="s">
        <v>4235</v>
      </c>
      <c r="C1250" s="1" t="s">
        <v>4236</v>
      </c>
      <c r="D1250" t="s">
        <v>6</v>
      </c>
    </row>
    <row r="1251" spans="1:4" x14ac:dyDescent="0.15">
      <c r="A1251" t="s">
        <v>4237</v>
      </c>
      <c r="B1251" s="1" t="s">
        <v>4238</v>
      </c>
      <c r="C1251" s="1" t="s">
        <v>4239</v>
      </c>
      <c r="D1251" t="s">
        <v>6</v>
      </c>
    </row>
    <row r="1252" spans="1:4" x14ac:dyDescent="0.15">
      <c r="A1252" t="s">
        <v>4240</v>
      </c>
      <c r="B1252" s="1" t="s">
        <v>4241</v>
      </c>
      <c r="C1252" s="1" t="s">
        <v>4242</v>
      </c>
      <c r="D1252" t="s">
        <v>6</v>
      </c>
    </row>
    <row r="1253" spans="1:4" x14ac:dyDescent="0.15">
      <c r="A1253" t="s">
        <v>4243</v>
      </c>
      <c r="B1253" s="1" t="s">
        <v>4244</v>
      </c>
      <c r="C1253" s="1" t="s">
        <v>4245</v>
      </c>
      <c r="D1253" t="s">
        <v>6</v>
      </c>
    </row>
    <row r="1254" spans="1:4" x14ac:dyDescent="0.15">
      <c r="A1254" t="s">
        <v>4246</v>
      </c>
      <c r="B1254" s="1" t="s">
        <v>4247</v>
      </c>
      <c r="C1254" s="1" t="s">
        <v>4248</v>
      </c>
      <c r="D1254" t="s">
        <v>6</v>
      </c>
    </row>
    <row r="1255" spans="1:4" x14ac:dyDescent="0.15">
      <c r="A1255" t="s">
        <v>4249</v>
      </c>
      <c r="B1255" s="1" t="s">
        <v>4250</v>
      </c>
      <c r="C1255" s="1" t="s">
        <v>4251</v>
      </c>
      <c r="D1255" t="s">
        <v>6</v>
      </c>
    </row>
    <row r="1256" spans="1:4" x14ac:dyDescent="0.15">
      <c r="A1256" t="s">
        <v>4252</v>
      </c>
      <c r="B1256" s="1" t="s">
        <v>4253</v>
      </c>
      <c r="C1256" s="1" t="s">
        <v>4254</v>
      </c>
      <c r="D1256" t="s">
        <v>6</v>
      </c>
    </row>
    <row r="1257" spans="1:4" x14ac:dyDescent="0.15">
      <c r="A1257" t="s">
        <v>4255</v>
      </c>
      <c r="B1257" s="1" t="s">
        <v>4256</v>
      </c>
      <c r="C1257" s="1" t="s">
        <v>4257</v>
      </c>
      <c r="D1257" t="s">
        <v>6</v>
      </c>
    </row>
    <row r="1258" spans="1:4" x14ac:dyDescent="0.15">
      <c r="A1258" t="s">
        <v>4258</v>
      </c>
      <c r="B1258" s="1" t="s">
        <v>4259</v>
      </c>
      <c r="C1258" s="1" t="s">
        <v>4260</v>
      </c>
      <c r="D1258" t="s">
        <v>6</v>
      </c>
    </row>
    <row r="1259" spans="1:4" x14ac:dyDescent="0.15">
      <c r="A1259" t="s">
        <v>4261</v>
      </c>
      <c r="B1259" s="1" t="s">
        <v>4262</v>
      </c>
      <c r="C1259" s="1" t="s">
        <v>4263</v>
      </c>
      <c r="D1259" t="s">
        <v>6</v>
      </c>
    </row>
    <row r="1260" spans="1:4" x14ac:dyDescent="0.15">
      <c r="A1260" t="s">
        <v>4264</v>
      </c>
      <c r="B1260" s="1" t="s">
        <v>4265</v>
      </c>
      <c r="C1260" s="1" t="s">
        <v>4266</v>
      </c>
      <c r="D1260" t="s">
        <v>6</v>
      </c>
    </row>
    <row r="1261" spans="1:4" x14ac:dyDescent="0.15">
      <c r="A1261" t="s">
        <v>4267</v>
      </c>
      <c r="B1261" s="1" t="s">
        <v>4268</v>
      </c>
      <c r="C1261" s="1" t="s">
        <v>4269</v>
      </c>
      <c r="D1261" t="s">
        <v>6</v>
      </c>
    </row>
    <row r="1262" spans="1:4" x14ac:dyDescent="0.15">
      <c r="A1262" t="s">
        <v>4270</v>
      </c>
      <c r="B1262" s="1" t="s">
        <v>4271</v>
      </c>
      <c r="C1262" s="1" t="s">
        <v>4272</v>
      </c>
      <c r="D1262" t="s">
        <v>6</v>
      </c>
    </row>
    <row r="1263" spans="1:4" x14ac:dyDescent="0.15">
      <c r="A1263" t="s">
        <v>4273</v>
      </c>
      <c r="B1263" s="1" t="s">
        <v>4274</v>
      </c>
      <c r="C1263" s="1" t="s">
        <v>4275</v>
      </c>
      <c r="D1263" t="s">
        <v>6</v>
      </c>
    </row>
    <row r="1264" spans="1:4" x14ac:dyDescent="0.15">
      <c r="A1264" t="s">
        <v>4276</v>
      </c>
      <c r="B1264" s="1" t="s">
        <v>4277</v>
      </c>
      <c r="C1264" s="1" t="s">
        <v>4278</v>
      </c>
      <c r="D1264" t="s">
        <v>6</v>
      </c>
    </row>
    <row r="1265" spans="1:4" x14ac:dyDescent="0.15">
      <c r="A1265" t="s">
        <v>4279</v>
      </c>
      <c r="B1265" s="1" t="s">
        <v>4280</v>
      </c>
      <c r="C1265" s="1" t="s">
        <v>4281</v>
      </c>
      <c r="D1265" t="s">
        <v>6</v>
      </c>
    </row>
    <row r="1266" spans="1:4" x14ac:dyDescent="0.15">
      <c r="A1266" t="s">
        <v>4282</v>
      </c>
      <c r="B1266" s="1" t="s">
        <v>4283</v>
      </c>
      <c r="C1266" s="1" t="s">
        <v>4284</v>
      </c>
      <c r="D1266" t="s">
        <v>6</v>
      </c>
    </row>
    <row r="1267" spans="1:4" x14ac:dyDescent="0.15">
      <c r="A1267" t="s">
        <v>4285</v>
      </c>
      <c r="B1267" s="1" t="s">
        <v>4286</v>
      </c>
      <c r="C1267" s="1" t="s">
        <v>4287</v>
      </c>
      <c r="D1267" t="s">
        <v>6</v>
      </c>
    </row>
    <row r="1268" spans="1:4" x14ac:dyDescent="0.15">
      <c r="A1268" t="s">
        <v>403</v>
      </c>
      <c r="B1268" s="1" t="s">
        <v>4288</v>
      </c>
      <c r="C1268" s="1" t="s">
        <v>4289</v>
      </c>
      <c r="D1268" t="s">
        <v>6</v>
      </c>
    </row>
    <row r="1269" spans="1:4" x14ac:dyDescent="0.15">
      <c r="A1269" t="s">
        <v>4290</v>
      </c>
      <c r="B1269" s="1" t="s">
        <v>4291</v>
      </c>
      <c r="C1269" s="1" t="s">
        <v>4292</v>
      </c>
      <c r="D1269" t="s">
        <v>6</v>
      </c>
    </row>
    <row r="1270" spans="1:4" x14ac:dyDescent="0.15">
      <c r="A1270" t="s">
        <v>4293</v>
      </c>
      <c r="B1270" s="1" t="s">
        <v>4294</v>
      </c>
      <c r="C1270" s="1" t="s">
        <v>4295</v>
      </c>
      <c r="D1270" t="s">
        <v>6</v>
      </c>
    </row>
    <row r="1271" spans="1:4" x14ac:dyDescent="0.15">
      <c r="A1271" t="s">
        <v>4296</v>
      </c>
      <c r="B1271" s="1" t="s">
        <v>4297</v>
      </c>
      <c r="C1271" s="1" t="s">
        <v>4298</v>
      </c>
      <c r="D1271" t="s">
        <v>6</v>
      </c>
    </row>
    <row r="1272" spans="1:4" x14ac:dyDescent="0.15">
      <c r="A1272" t="s">
        <v>4299</v>
      </c>
      <c r="B1272" s="1" t="s">
        <v>4300</v>
      </c>
      <c r="C1272" s="1" t="s">
        <v>4301</v>
      </c>
      <c r="D1272" t="s">
        <v>6</v>
      </c>
    </row>
    <row r="1273" spans="1:4" x14ac:dyDescent="0.15">
      <c r="A1273" t="s">
        <v>4302</v>
      </c>
      <c r="B1273" s="1" t="s">
        <v>4303</v>
      </c>
      <c r="C1273" s="1" t="s">
        <v>4304</v>
      </c>
      <c r="D1273" t="s">
        <v>6</v>
      </c>
    </row>
    <row r="1274" spans="1:4" x14ac:dyDescent="0.15">
      <c r="A1274" t="s">
        <v>4305</v>
      </c>
      <c r="B1274" s="1" t="s">
        <v>4306</v>
      </c>
      <c r="C1274" s="1" t="s">
        <v>4307</v>
      </c>
      <c r="D1274" t="s">
        <v>6</v>
      </c>
    </row>
    <row r="1275" spans="1:4" x14ac:dyDescent="0.15">
      <c r="A1275" t="s">
        <v>4308</v>
      </c>
      <c r="B1275" s="1" t="s">
        <v>4309</v>
      </c>
      <c r="C1275" s="1" t="s">
        <v>4310</v>
      </c>
      <c r="D1275" t="s">
        <v>6</v>
      </c>
    </row>
    <row r="1276" spans="1:4" x14ac:dyDescent="0.15">
      <c r="A1276" t="s">
        <v>4311</v>
      </c>
      <c r="B1276" s="1" t="s">
        <v>4312</v>
      </c>
      <c r="C1276" s="1" t="s">
        <v>4313</v>
      </c>
      <c r="D1276" t="s">
        <v>6</v>
      </c>
    </row>
    <row r="1277" spans="1:4" x14ac:dyDescent="0.15">
      <c r="A1277" t="s">
        <v>4314</v>
      </c>
      <c r="B1277" s="1" t="s">
        <v>4315</v>
      </c>
      <c r="C1277" s="1" t="s">
        <v>4316</v>
      </c>
      <c r="D1277" t="s">
        <v>6</v>
      </c>
    </row>
    <row r="1278" spans="1:4" x14ac:dyDescent="0.15">
      <c r="A1278" t="s">
        <v>4317</v>
      </c>
      <c r="B1278" s="1" t="s">
        <v>4318</v>
      </c>
      <c r="C1278" s="1" t="s">
        <v>4319</v>
      </c>
      <c r="D1278" t="s">
        <v>6</v>
      </c>
    </row>
    <row r="1279" spans="1:4" x14ac:dyDescent="0.15">
      <c r="A1279" t="s">
        <v>4320</v>
      </c>
      <c r="B1279" s="1" t="s">
        <v>4321</v>
      </c>
      <c r="C1279" s="1" t="s">
        <v>4322</v>
      </c>
      <c r="D1279" t="s">
        <v>6</v>
      </c>
    </row>
    <row r="1280" spans="1:4" x14ac:dyDescent="0.15">
      <c r="A1280" t="s">
        <v>4323</v>
      </c>
      <c r="B1280" s="1" t="s">
        <v>4324</v>
      </c>
      <c r="C1280" s="1" t="s">
        <v>4325</v>
      </c>
      <c r="D1280" t="s">
        <v>6</v>
      </c>
    </row>
    <row r="1281" spans="1:4" x14ac:dyDescent="0.15">
      <c r="A1281" t="s">
        <v>4326</v>
      </c>
      <c r="B1281" s="1" t="s">
        <v>4327</v>
      </c>
      <c r="C1281" s="1" t="s">
        <v>4328</v>
      </c>
      <c r="D1281" t="s">
        <v>6</v>
      </c>
    </row>
    <row r="1282" spans="1:4" x14ac:dyDescent="0.15">
      <c r="A1282" t="s">
        <v>4329</v>
      </c>
      <c r="B1282" s="1" t="s">
        <v>4330</v>
      </c>
      <c r="C1282" s="1" t="s">
        <v>4331</v>
      </c>
      <c r="D1282" t="s">
        <v>6</v>
      </c>
    </row>
    <row r="1283" spans="1:4" x14ac:dyDescent="0.15">
      <c r="A1283" t="s">
        <v>4332</v>
      </c>
      <c r="B1283" s="1" t="s">
        <v>4333</v>
      </c>
      <c r="C1283" s="1" t="s">
        <v>4334</v>
      </c>
      <c r="D1283" t="s">
        <v>6</v>
      </c>
    </row>
    <row r="1284" spans="1:4" x14ac:dyDescent="0.15">
      <c r="A1284" t="s">
        <v>4335</v>
      </c>
      <c r="B1284" s="1" t="s">
        <v>4336</v>
      </c>
      <c r="C1284" s="1" t="s">
        <v>4337</v>
      </c>
      <c r="D1284" t="s">
        <v>6</v>
      </c>
    </row>
    <row r="1285" spans="1:4" x14ac:dyDescent="0.15">
      <c r="A1285" t="s">
        <v>4338</v>
      </c>
      <c r="B1285" s="1" t="s">
        <v>4339</v>
      </c>
      <c r="C1285" s="1" t="s">
        <v>4340</v>
      </c>
      <c r="D1285" t="s">
        <v>6</v>
      </c>
    </row>
    <row r="1286" spans="1:4" x14ac:dyDescent="0.15">
      <c r="A1286" t="s">
        <v>4341</v>
      </c>
      <c r="B1286" s="1" t="s">
        <v>4342</v>
      </c>
      <c r="C1286" s="1" t="s">
        <v>4343</v>
      </c>
      <c r="D1286" t="s">
        <v>6</v>
      </c>
    </row>
    <row r="1287" spans="1:4" x14ac:dyDescent="0.15">
      <c r="A1287" t="s">
        <v>4344</v>
      </c>
      <c r="B1287" s="1" t="s">
        <v>4345</v>
      </c>
      <c r="C1287" s="1" t="s">
        <v>4346</v>
      </c>
      <c r="D1287" t="s">
        <v>6</v>
      </c>
    </row>
    <row r="1288" spans="1:4" x14ac:dyDescent="0.15">
      <c r="A1288" t="s">
        <v>4347</v>
      </c>
      <c r="B1288" s="1" t="s">
        <v>4348</v>
      </c>
      <c r="C1288" s="1" t="s">
        <v>4349</v>
      </c>
      <c r="D1288" t="s">
        <v>6</v>
      </c>
    </row>
    <row r="1289" spans="1:4" x14ac:dyDescent="0.15">
      <c r="A1289" t="s">
        <v>4350</v>
      </c>
      <c r="B1289" s="1" t="s">
        <v>4351</v>
      </c>
      <c r="C1289" s="1" t="s">
        <v>4352</v>
      </c>
      <c r="D1289" t="s">
        <v>6</v>
      </c>
    </row>
    <row r="1290" spans="1:4" x14ac:dyDescent="0.15">
      <c r="A1290" t="s">
        <v>4353</v>
      </c>
      <c r="B1290" s="1" t="s">
        <v>4354</v>
      </c>
      <c r="C1290" s="1" t="s">
        <v>4355</v>
      </c>
      <c r="D1290" t="s">
        <v>6</v>
      </c>
    </row>
    <row r="1291" spans="1:4" x14ac:dyDescent="0.15">
      <c r="A1291" t="s">
        <v>4356</v>
      </c>
      <c r="B1291" s="1" t="s">
        <v>4357</v>
      </c>
      <c r="C1291" s="1" t="s">
        <v>4358</v>
      </c>
      <c r="D1291" t="s">
        <v>6</v>
      </c>
    </row>
    <row r="1292" spans="1:4" x14ac:dyDescent="0.15">
      <c r="A1292" t="s">
        <v>4359</v>
      </c>
      <c r="B1292" s="1" t="s">
        <v>4360</v>
      </c>
      <c r="C1292" s="1" t="s">
        <v>4361</v>
      </c>
      <c r="D1292" t="s">
        <v>6</v>
      </c>
    </row>
    <row r="1293" spans="1:4" x14ac:dyDescent="0.15">
      <c r="A1293" t="s">
        <v>4362</v>
      </c>
      <c r="B1293" s="1" t="s">
        <v>4363</v>
      </c>
      <c r="C1293" s="1" t="s">
        <v>4364</v>
      </c>
      <c r="D1293" t="s">
        <v>6</v>
      </c>
    </row>
    <row r="1294" spans="1:4" x14ac:dyDescent="0.15">
      <c r="A1294" t="s">
        <v>4365</v>
      </c>
      <c r="B1294" s="1" t="s">
        <v>4366</v>
      </c>
      <c r="C1294" s="1" t="s">
        <v>4367</v>
      </c>
      <c r="D1294" t="s">
        <v>6</v>
      </c>
    </row>
    <row r="1295" spans="1:4" x14ac:dyDescent="0.15">
      <c r="A1295" t="s">
        <v>4368</v>
      </c>
      <c r="B1295" s="1" t="s">
        <v>4369</v>
      </c>
      <c r="C1295" s="1" t="s">
        <v>4370</v>
      </c>
      <c r="D1295" t="s">
        <v>6</v>
      </c>
    </row>
    <row r="1296" spans="1:4" x14ac:dyDescent="0.15">
      <c r="A1296" t="s">
        <v>4371</v>
      </c>
      <c r="B1296" s="1" t="s">
        <v>4372</v>
      </c>
      <c r="C1296" s="1" t="s">
        <v>4373</v>
      </c>
      <c r="D1296" t="s">
        <v>6</v>
      </c>
    </row>
    <row r="1297" spans="1:4" x14ac:dyDescent="0.15">
      <c r="A1297" t="s">
        <v>4374</v>
      </c>
      <c r="B1297" s="1" t="s">
        <v>4375</v>
      </c>
      <c r="C1297" s="1" t="s">
        <v>4376</v>
      </c>
      <c r="D1297" t="s">
        <v>6</v>
      </c>
    </row>
    <row r="1298" spans="1:4" x14ac:dyDescent="0.15">
      <c r="A1298" t="s">
        <v>4377</v>
      </c>
      <c r="B1298" s="1" t="s">
        <v>4378</v>
      </c>
      <c r="C1298" s="1" t="s">
        <v>4379</v>
      </c>
      <c r="D1298" t="s">
        <v>6</v>
      </c>
    </row>
    <row r="1299" spans="1:4" x14ac:dyDescent="0.15">
      <c r="A1299" t="s">
        <v>4380</v>
      </c>
      <c r="B1299" s="1" t="s">
        <v>4381</v>
      </c>
      <c r="C1299" s="1" t="s">
        <v>4382</v>
      </c>
      <c r="D1299" t="s">
        <v>6</v>
      </c>
    </row>
    <row r="1300" spans="1:4" x14ac:dyDescent="0.15">
      <c r="A1300" t="s">
        <v>4383</v>
      </c>
      <c r="B1300" s="1" t="s">
        <v>4384</v>
      </c>
      <c r="C1300" s="1" t="s">
        <v>4385</v>
      </c>
      <c r="D1300" t="s">
        <v>6</v>
      </c>
    </row>
    <row r="1301" spans="1:4" x14ac:dyDescent="0.15">
      <c r="A1301" t="s">
        <v>4386</v>
      </c>
      <c r="B1301" s="1" t="s">
        <v>4387</v>
      </c>
      <c r="C1301" s="1" t="s">
        <v>4388</v>
      </c>
      <c r="D1301" t="s">
        <v>6</v>
      </c>
    </row>
    <row r="1302" spans="1:4" x14ac:dyDescent="0.15">
      <c r="A1302" t="s">
        <v>4389</v>
      </c>
      <c r="B1302" s="1" t="s">
        <v>4390</v>
      </c>
      <c r="C1302" s="1" t="s">
        <v>4391</v>
      </c>
      <c r="D1302" t="s">
        <v>6</v>
      </c>
    </row>
    <row r="1303" spans="1:4" x14ac:dyDescent="0.15">
      <c r="A1303" t="s">
        <v>4392</v>
      </c>
      <c r="B1303" s="1" t="s">
        <v>4393</v>
      </c>
      <c r="C1303" s="1" t="s">
        <v>4394</v>
      </c>
      <c r="D1303" t="s">
        <v>6</v>
      </c>
    </row>
    <row r="1304" spans="1:4" x14ac:dyDescent="0.15">
      <c r="A1304" t="s">
        <v>4395</v>
      </c>
      <c r="B1304" s="1" t="s">
        <v>4396</v>
      </c>
      <c r="C1304" s="1" t="s">
        <v>4397</v>
      </c>
      <c r="D1304" t="s">
        <v>6</v>
      </c>
    </row>
    <row r="1305" spans="1:4" x14ac:dyDescent="0.15">
      <c r="A1305" t="s">
        <v>4398</v>
      </c>
      <c r="B1305" s="1" t="s">
        <v>4399</v>
      </c>
      <c r="C1305" s="1" t="s">
        <v>4400</v>
      </c>
      <c r="D1305" t="s">
        <v>6</v>
      </c>
    </row>
    <row r="1306" spans="1:4" x14ac:dyDescent="0.15">
      <c r="A1306" t="s">
        <v>4401</v>
      </c>
      <c r="B1306" s="1" t="s">
        <v>4402</v>
      </c>
      <c r="C1306" s="1" t="s">
        <v>4403</v>
      </c>
      <c r="D1306" t="s">
        <v>6</v>
      </c>
    </row>
    <row r="1307" spans="1:4" x14ac:dyDescent="0.15">
      <c r="A1307" t="s">
        <v>4404</v>
      </c>
      <c r="B1307" s="1" t="s">
        <v>4405</v>
      </c>
      <c r="C1307" s="1" t="s">
        <v>4406</v>
      </c>
      <c r="D1307" t="s">
        <v>6</v>
      </c>
    </row>
    <row r="1308" spans="1:4" x14ac:dyDescent="0.15">
      <c r="A1308" t="s">
        <v>4407</v>
      </c>
      <c r="B1308" s="1" t="s">
        <v>4408</v>
      </c>
      <c r="C1308" s="1" t="s">
        <v>4409</v>
      </c>
      <c r="D1308" t="s">
        <v>6</v>
      </c>
    </row>
    <row r="1309" spans="1:4" x14ac:dyDescent="0.15">
      <c r="A1309" t="s">
        <v>4410</v>
      </c>
      <c r="B1309" s="1" t="s">
        <v>4411</v>
      </c>
      <c r="C1309" s="1" t="s">
        <v>4412</v>
      </c>
      <c r="D1309" t="s">
        <v>6</v>
      </c>
    </row>
    <row r="1310" spans="1:4" x14ac:dyDescent="0.15">
      <c r="A1310" t="s">
        <v>4413</v>
      </c>
      <c r="B1310" s="1" t="s">
        <v>4414</v>
      </c>
      <c r="C1310" s="1" t="s">
        <v>4415</v>
      </c>
      <c r="D1310" t="s">
        <v>6</v>
      </c>
    </row>
    <row r="1311" spans="1:4" x14ac:dyDescent="0.15">
      <c r="A1311" t="s">
        <v>4416</v>
      </c>
      <c r="B1311" s="1" t="s">
        <v>4417</v>
      </c>
      <c r="C1311" s="1" t="s">
        <v>4418</v>
      </c>
      <c r="D1311" t="s">
        <v>6</v>
      </c>
    </row>
    <row r="1312" spans="1:4" x14ac:dyDescent="0.15">
      <c r="A1312" t="s">
        <v>4419</v>
      </c>
      <c r="B1312" s="1" t="s">
        <v>4420</v>
      </c>
      <c r="C1312" s="1" t="s">
        <v>4421</v>
      </c>
      <c r="D1312" t="s">
        <v>6</v>
      </c>
    </row>
    <row r="1313" spans="1:4" x14ac:dyDescent="0.15">
      <c r="A1313" t="s">
        <v>4422</v>
      </c>
      <c r="B1313" s="1" t="s">
        <v>4423</v>
      </c>
      <c r="C1313" s="1" t="s">
        <v>4424</v>
      </c>
      <c r="D1313" t="s">
        <v>6</v>
      </c>
    </row>
    <row r="1314" spans="1:4" x14ac:dyDescent="0.15">
      <c r="A1314" t="s">
        <v>4425</v>
      </c>
      <c r="B1314" s="1" t="s">
        <v>4426</v>
      </c>
      <c r="C1314" s="1" t="s">
        <v>4427</v>
      </c>
      <c r="D1314" t="s">
        <v>6</v>
      </c>
    </row>
    <row r="1315" spans="1:4" x14ac:dyDescent="0.15">
      <c r="A1315" t="s">
        <v>4428</v>
      </c>
      <c r="B1315" s="1" t="s">
        <v>4429</v>
      </c>
      <c r="C1315" s="1" t="s">
        <v>4430</v>
      </c>
      <c r="D1315" t="s">
        <v>6</v>
      </c>
    </row>
    <row r="1316" spans="1:4" x14ac:dyDescent="0.15">
      <c r="A1316" t="s">
        <v>4431</v>
      </c>
      <c r="B1316" s="1" t="s">
        <v>4432</v>
      </c>
      <c r="C1316" s="1" t="s">
        <v>4433</v>
      </c>
      <c r="D1316" t="s">
        <v>6</v>
      </c>
    </row>
    <row r="1317" spans="1:4" x14ac:dyDescent="0.15">
      <c r="A1317" t="s">
        <v>4434</v>
      </c>
      <c r="B1317" s="1" t="s">
        <v>4435</v>
      </c>
      <c r="C1317" s="1" t="s">
        <v>4436</v>
      </c>
      <c r="D1317" t="s">
        <v>6</v>
      </c>
    </row>
    <row r="1318" spans="1:4" x14ac:dyDescent="0.15">
      <c r="A1318" t="s">
        <v>4437</v>
      </c>
      <c r="B1318" s="1" t="s">
        <v>4438</v>
      </c>
      <c r="C1318" s="1" t="s">
        <v>4439</v>
      </c>
      <c r="D1318" t="s">
        <v>6</v>
      </c>
    </row>
    <row r="1319" spans="1:4" x14ac:dyDescent="0.15">
      <c r="A1319" t="s">
        <v>4440</v>
      </c>
      <c r="B1319" s="1" t="s">
        <v>4441</v>
      </c>
      <c r="C1319" s="1" t="s">
        <v>4442</v>
      </c>
      <c r="D1319" t="s">
        <v>6</v>
      </c>
    </row>
    <row r="1320" spans="1:4" x14ac:dyDescent="0.15">
      <c r="A1320" t="s">
        <v>4443</v>
      </c>
      <c r="B1320" s="1" t="s">
        <v>4444</v>
      </c>
      <c r="C1320" s="1" t="s">
        <v>4445</v>
      </c>
      <c r="D1320" t="s">
        <v>6</v>
      </c>
    </row>
    <row r="1321" spans="1:4" x14ac:dyDescent="0.15">
      <c r="A1321" t="s">
        <v>4446</v>
      </c>
      <c r="B1321" s="1" t="s">
        <v>4447</v>
      </c>
      <c r="C1321" s="1" t="s">
        <v>4448</v>
      </c>
      <c r="D1321" t="s">
        <v>6</v>
      </c>
    </row>
    <row r="1322" spans="1:4" x14ac:dyDescent="0.15">
      <c r="A1322" t="s">
        <v>4449</v>
      </c>
      <c r="B1322" s="1" t="s">
        <v>4450</v>
      </c>
      <c r="C1322" s="1" t="s">
        <v>4451</v>
      </c>
      <c r="D1322" t="s">
        <v>6</v>
      </c>
    </row>
    <row r="1323" spans="1:4" x14ac:dyDescent="0.15">
      <c r="A1323" t="s">
        <v>4452</v>
      </c>
      <c r="B1323" s="1" t="s">
        <v>4453</v>
      </c>
      <c r="C1323" s="1" t="s">
        <v>4454</v>
      </c>
      <c r="D1323" t="s">
        <v>6</v>
      </c>
    </row>
    <row r="1324" spans="1:4" x14ac:dyDescent="0.15">
      <c r="A1324" t="s">
        <v>4455</v>
      </c>
      <c r="B1324" s="1" t="s">
        <v>4456</v>
      </c>
      <c r="C1324" s="1" t="s">
        <v>4457</v>
      </c>
      <c r="D1324" t="s">
        <v>6</v>
      </c>
    </row>
    <row r="1325" spans="1:4" x14ac:dyDescent="0.15">
      <c r="A1325" t="s">
        <v>4458</v>
      </c>
      <c r="B1325" s="1" t="s">
        <v>4459</v>
      </c>
      <c r="C1325" s="1" t="s">
        <v>4460</v>
      </c>
      <c r="D1325" t="s">
        <v>6</v>
      </c>
    </row>
    <row r="1326" spans="1:4" x14ac:dyDescent="0.15">
      <c r="A1326" t="s">
        <v>4461</v>
      </c>
      <c r="B1326" s="1" t="s">
        <v>4462</v>
      </c>
      <c r="C1326" s="1" t="s">
        <v>4463</v>
      </c>
      <c r="D1326" t="s">
        <v>6</v>
      </c>
    </row>
    <row r="1327" spans="1:4" x14ac:dyDescent="0.15">
      <c r="A1327" t="s">
        <v>4464</v>
      </c>
      <c r="B1327" s="1" t="s">
        <v>4465</v>
      </c>
      <c r="C1327" s="1" t="s">
        <v>4466</v>
      </c>
      <c r="D1327" t="s">
        <v>6</v>
      </c>
    </row>
    <row r="1328" spans="1:4" x14ac:dyDescent="0.15">
      <c r="A1328" t="s">
        <v>197</v>
      </c>
      <c r="B1328" s="1" t="s">
        <v>4467</v>
      </c>
      <c r="C1328" s="1" t="s">
        <v>4468</v>
      </c>
      <c r="D1328" t="s">
        <v>6</v>
      </c>
    </row>
    <row r="1329" spans="1:4" x14ac:dyDescent="0.15">
      <c r="A1329" t="s">
        <v>4469</v>
      </c>
      <c r="B1329" s="1" t="s">
        <v>4470</v>
      </c>
      <c r="C1329" s="1" t="s">
        <v>4471</v>
      </c>
      <c r="D1329" t="s">
        <v>6</v>
      </c>
    </row>
    <row r="1330" spans="1:4" x14ac:dyDescent="0.15">
      <c r="A1330" t="s">
        <v>4472</v>
      </c>
      <c r="B1330" s="1" t="s">
        <v>4473</v>
      </c>
      <c r="C1330" s="1" t="s">
        <v>4474</v>
      </c>
      <c r="D1330" t="s">
        <v>6</v>
      </c>
    </row>
    <row r="1331" spans="1:4" x14ac:dyDescent="0.15">
      <c r="A1331" t="s">
        <v>4475</v>
      </c>
      <c r="B1331" s="1" t="s">
        <v>4476</v>
      </c>
      <c r="C1331" s="1" t="s">
        <v>4477</v>
      </c>
      <c r="D1331" t="s">
        <v>6</v>
      </c>
    </row>
    <row r="1332" spans="1:4" x14ac:dyDescent="0.15">
      <c r="A1332" t="s">
        <v>4478</v>
      </c>
      <c r="B1332" s="1" t="s">
        <v>4479</v>
      </c>
      <c r="C1332" s="1" t="s">
        <v>4480</v>
      </c>
      <c r="D1332" t="s">
        <v>6</v>
      </c>
    </row>
    <row r="1333" spans="1:4" x14ac:dyDescent="0.15">
      <c r="A1333" t="s">
        <v>4481</v>
      </c>
      <c r="B1333" s="1" t="s">
        <v>4482</v>
      </c>
      <c r="C1333" s="1" t="s">
        <v>4483</v>
      </c>
      <c r="D1333" t="s">
        <v>6</v>
      </c>
    </row>
    <row r="1334" spans="1:4" x14ac:dyDescent="0.15">
      <c r="A1334" t="s">
        <v>4484</v>
      </c>
      <c r="B1334" s="1" t="s">
        <v>4485</v>
      </c>
      <c r="C1334" s="1" t="s">
        <v>4486</v>
      </c>
      <c r="D1334" t="s">
        <v>6</v>
      </c>
    </row>
    <row r="1335" spans="1:4" x14ac:dyDescent="0.15">
      <c r="A1335" t="s">
        <v>4487</v>
      </c>
      <c r="B1335" s="1" t="s">
        <v>4488</v>
      </c>
      <c r="C1335" s="1" t="s">
        <v>4489</v>
      </c>
      <c r="D1335" t="s">
        <v>6</v>
      </c>
    </row>
    <row r="1336" spans="1:4" x14ac:dyDescent="0.15">
      <c r="A1336" t="s">
        <v>4490</v>
      </c>
      <c r="B1336" s="1" t="s">
        <v>4491</v>
      </c>
      <c r="C1336" s="1" t="s">
        <v>4492</v>
      </c>
      <c r="D1336" t="s">
        <v>6</v>
      </c>
    </row>
    <row r="1337" spans="1:4" x14ac:dyDescent="0.15">
      <c r="A1337" t="s">
        <v>4493</v>
      </c>
      <c r="B1337" s="1" t="s">
        <v>4494</v>
      </c>
      <c r="C1337" s="1" t="s">
        <v>4495</v>
      </c>
      <c r="D1337" t="s">
        <v>6</v>
      </c>
    </row>
    <row r="1338" spans="1:4" x14ac:dyDescent="0.15">
      <c r="A1338" t="s">
        <v>4496</v>
      </c>
      <c r="B1338" s="1" t="s">
        <v>4497</v>
      </c>
      <c r="C1338" s="1" t="s">
        <v>4498</v>
      </c>
      <c r="D1338" t="s">
        <v>6</v>
      </c>
    </row>
    <row r="1339" spans="1:4" x14ac:dyDescent="0.15">
      <c r="A1339" t="s">
        <v>4499</v>
      </c>
      <c r="B1339" s="1" t="s">
        <v>4500</v>
      </c>
      <c r="C1339" s="1" t="s">
        <v>4501</v>
      </c>
      <c r="D1339" t="s">
        <v>6</v>
      </c>
    </row>
    <row r="1340" spans="1:4" x14ac:dyDescent="0.15">
      <c r="A1340" t="s">
        <v>4502</v>
      </c>
      <c r="B1340" s="1" t="s">
        <v>4503</v>
      </c>
      <c r="C1340" s="1" t="s">
        <v>4504</v>
      </c>
      <c r="D1340" t="s">
        <v>6</v>
      </c>
    </row>
    <row r="1341" spans="1:4" x14ac:dyDescent="0.15">
      <c r="A1341" t="s">
        <v>4505</v>
      </c>
      <c r="B1341" s="1" t="s">
        <v>4506</v>
      </c>
      <c r="C1341" s="1" t="s">
        <v>4507</v>
      </c>
      <c r="D1341" t="s">
        <v>6</v>
      </c>
    </row>
    <row r="1342" spans="1:4" x14ac:dyDescent="0.15">
      <c r="A1342" t="s">
        <v>4508</v>
      </c>
      <c r="B1342" s="1" t="s">
        <v>4509</v>
      </c>
      <c r="C1342" s="1" t="s">
        <v>4510</v>
      </c>
      <c r="D1342" t="s">
        <v>6</v>
      </c>
    </row>
    <row r="1343" spans="1:4" x14ac:dyDescent="0.15">
      <c r="A1343" t="s">
        <v>4511</v>
      </c>
      <c r="B1343" s="1" t="s">
        <v>4512</v>
      </c>
      <c r="C1343" s="1" t="s">
        <v>4513</v>
      </c>
      <c r="D1343" t="s">
        <v>6</v>
      </c>
    </row>
    <row r="1344" spans="1:4" x14ac:dyDescent="0.15">
      <c r="A1344" t="s">
        <v>4514</v>
      </c>
      <c r="B1344" s="1" t="s">
        <v>4515</v>
      </c>
      <c r="C1344" s="1" t="s">
        <v>4516</v>
      </c>
      <c r="D1344" t="s">
        <v>6</v>
      </c>
    </row>
    <row r="1345" spans="1:4" x14ac:dyDescent="0.15">
      <c r="A1345" t="s">
        <v>4517</v>
      </c>
      <c r="B1345" s="1" t="s">
        <v>4518</v>
      </c>
      <c r="C1345" s="1" t="s">
        <v>4519</v>
      </c>
      <c r="D1345" t="s">
        <v>6</v>
      </c>
    </row>
    <row r="1346" spans="1:4" x14ac:dyDescent="0.15">
      <c r="A1346" t="s">
        <v>112</v>
      </c>
      <c r="B1346" s="1" t="s">
        <v>4520</v>
      </c>
      <c r="C1346" s="1" t="s">
        <v>4521</v>
      </c>
      <c r="D1346" t="s">
        <v>6</v>
      </c>
    </row>
    <row r="1347" spans="1:4" x14ac:dyDescent="0.15">
      <c r="A1347" t="s">
        <v>4522</v>
      </c>
      <c r="B1347" s="1" t="s">
        <v>4523</v>
      </c>
      <c r="C1347" s="1" t="s">
        <v>4524</v>
      </c>
      <c r="D1347" t="s">
        <v>6</v>
      </c>
    </row>
    <row r="1348" spans="1:4" x14ac:dyDescent="0.15">
      <c r="A1348" t="s">
        <v>4525</v>
      </c>
      <c r="B1348" s="1" t="s">
        <v>4526</v>
      </c>
      <c r="C1348" s="1" t="s">
        <v>4527</v>
      </c>
      <c r="D1348" t="s">
        <v>6</v>
      </c>
    </row>
    <row r="1349" spans="1:4" x14ac:dyDescent="0.15">
      <c r="A1349" t="s">
        <v>4528</v>
      </c>
      <c r="B1349" s="1" t="s">
        <v>4529</v>
      </c>
      <c r="C1349" s="1" t="s">
        <v>4530</v>
      </c>
      <c r="D1349" t="s">
        <v>6</v>
      </c>
    </row>
    <row r="1350" spans="1:4" x14ac:dyDescent="0.15">
      <c r="A1350" t="s">
        <v>4531</v>
      </c>
      <c r="B1350" s="1" t="s">
        <v>4532</v>
      </c>
      <c r="C1350" s="1" t="s">
        <v>4533</v>
      </c>
      <c r="D1350" t="s">
        <v>6</v>
      </c>
    </row>
    <row r="1351" spans="1:4" x14ac:dyDescent="0.15">
      <c r="A1351" t="s">
        <v>4534</v>
      </c>
      <c r="B1351" s="1" t="s">
        <v>4535</v>
      </c>
      <c r="C1351" s="1" t="s">
        <v>4536</v>
      </c>
      <c r="D1351" t="s">
        <v>6</v>
      </c>
    </row>
    <row r="1352" spans="1:4" x14ac:dyDescent="0.15">
      <c r="A1352" t="s">
        <v>4537</v>
      </c>
      <c r="B1352" s="1" t="s">
        <v>4538</v>
      </c>
      <c r="C1352" s="1" t="s">
        <v>4539</v>
      </c>
      <c r="D1352" t="s">
        <v>6</v>
      </c>
    </row>
    <row r="1353" spans="1:4" x14ac:dyDescent="0.15">
      <c r="A1353" t="s">
        <v>4540</v>
      </c>
      <c r="B1353" s="1" t="s">
        <v>4541</v>
      </c>
      <c r="C1353" s="1" t="s">
        <v>4542</v>
      </c>
      <c r="D1353" t="s">
        <v>6</v>
      </c>
    </row>
    <row r="1354" spans="1:4" x14ac:dyDescent="0.15">
      <c r="A1354" t="s">
        <v>4543</v>
      </c>
      <c r="B1354" s="1" t="s">
        <v>4544</v>
      </c>
      <c r="C1354" s="1" t="s">
        <v>4545</v>
      </c>
      <c r="D1354" t="s">
        <v>6</v>
      </c>
    </row>
    <row r="1355" spans="1:4" x14ac:dyDescent="0.15">
      <c r="A1355" t="s">
        <v>4546</v>
      </c>
      <c r="B1355" s="1" t="s">
        <v>4547</v>
      </c>
      <c r="C1355" s="1" t="s">
        <v>4548</v>
      </c>
      <c r="D1355" t="s">
        <v>6</v>
      </c>
    </row>
    <row r="1356" spans="1:4" x14ac:dyDescent="0.15">
      <c r="A1356" t="s">
        <v>4549</v>
      </c>
      <c r="B1356" s="1" t="s">
        <v>4550</v>
      </c>
      <c r="C1356" s="1" t="s">
        <v>4551</v>
      </c>
      <c r="D1356" t="s">
        <v>6</v>
      </c>
    </row>
    <row r="1357" spans="1:4" x14ac:dyDescent="0.15">
      <c r="A1357" t="s">
        <v>4552</v>
      </c>
      <c r="B1357" s="1" t="s">
        <v>4553</v>
      </c>
      <c r="C1357" s="1" t="s">
        <v>4554</v>
      </c>
      <c r="D1357" t="s">
        <v>6</v>
      </c>
    </row>
    <row r="1358" spans="1:4" x14ac:dyDescent="0.15">
      <c r="A1358" t="s">
        <v>4555</v>
      </c>
      <c r="B1358" s="1" t="s">
        <v>4556</v>
      </c>
      <c r="C1358" s="1" t="s">
        <v>4557</v>
      </c>
      <c r="D1358" t="s">
        <v>6</v>
      </c>
    </row>
    <row r="1359" spans="1:4" x14ac:dyDescent="0.15">
      <c r="A1359" t="s">
        <v>4558</v>
      </c>
      <c r="B1359" s="1" t="s">
        <v>4559</v>
      </c>
      <c r="C1359" s="1" t="s">
        <v>4560</v>
      </c>
      <c r="D1359" t="s">
        <v>6</v>
      </c>
    </row>
    <row r="1360" spans="1:4" x14ac:dyDescent="0.15">
      <c r="A1360" t="s">
        <v>4561</v>
      </c>
      <c r="B1360" s="1" t="s">
        <v>4562</v>
      </c>
      <c r="C1360" s="1" t="s">
        <v>4563</v>
      </c>
      <c r="D1360" t="s">
        <v>6</v>
      </c>
    </row>
    <row r="1361" spans="1:4" x14ac:dyDescent="0.15">
      <c r="A1361" t="s">
        <v>4564</v>
      </c>
      <c r="B1361" s="1" t="s">
        <v>4565</v>
      </c>
      <c r="C1361" s="1" t="s">
        <v>4566</v>
      </c>
      <c r="D1361" t="s">
        <v>6</v>
      </c>
    </row>
    <row r="1362" spans="1:4" x14ac:dyDescent="0.15">
      <c r="A1362" t="s">
        <v>4567</v>
      </c>
      <c r="B1362" s="1" t="s">
        <v>4568</v>
      </c>
      <c r="C1362" s="1" t="s">
        <v>4569</v>
      </c>
      <c r="D1362" t="s">
        <v>6</v>
      </c>
    </row>
    <row r="1363" spans="1:4" x14ac:dyDescent="0.15">
      <c r="A1363" t="s">
        <v>4570</v>
      </c>
      <c r="B1363" s="1" t="s">
        <v>4571</v>
      </c>
      <c r="C1363" s="1" t="s">
        <v>4572</v>
      </c>
      <c r="D1363" t="s">
        <v>6</v>
      </c>
    </row>
    <row r="1364" spans="1:4" x14ac:dyDescent="0.15">
      <c r="A1364" t="s">
        <v>4573</v>
      </c>
      <c r="B1364" s="1" t="s">
        <v>4574</v>
      </c>
      <c r="C1364" s="1" t="s">
        <v>4575</v>
      </c>
      <c r="D1364" t="s">
        <v>6</v>
      </c>
    </row>
    <row r="1365" spans="1:4" x14ac:dyDescent="0.15">
      <c r="A1365" t="s">
        <v>4576</v>
      </c>
      <c r="B1365" s="1" t="s">
        <v>4577</v>
      </c>
      <c r="C1365" s="1" t="s">
        <v>4578</v>
      </c>
      <c r="D1365" t="s">
        <v>6</v>
      </c>
    </row>
    <row r="1366" spans="1:4" x14ac:dyDescent="0.15">
      <c r="A1366" t="s">
        <v>4579</v>
      </c>
      <c r="B1366" s="1" t="s">
        <v>4580</v>
      </c>
      <c r="C1366" s="1" t="s">
        <v>4581</v>
      </c>
      <c r="D1366" t="s">
        <v>6</v>
      </c>
    </row>
    <row r="1367" spans="1:4" x14ac:dyDescent="0.15">
      <c r="A1367" t="s">
        <v>4582</v>
      </c>
      <c r="B1367" s="1" t="s">
        <v>4583</v>
      </c>
      <c r="C1367" s="1" t="s">
        <v>4584</v>
      </c>
      <c r="D1367" t="s">
        <v>6</v>
      </c>
    </row>
    <row r="1368" spans="1:4" x14ac:dyDescent="0.15">
      <c r="A1368" t="s">
        <v>4585</v>
      </c>
      <c r="B1368" s="1" t="s">
        <v>4586</v>
      </c>
      <c r="C1368" s="1" t="s">
        <v>4587</v>
      </c>
      <c r="D1368" t="s">
        <v>6</v>
      </c>
    </row>
    <row r="1369" spans="1:4" x14ac:dyDescent="0.15">
      <c r="A1369" t="s">
        <v>4588</v>
      </c>
      <c r="B1369" s="1" t="s">
        <v>4589</v>
      </c>
      <c r="C1369" s="1" t="s">
        <v>4590</v>
      </c>
      <c r="D1369" t="s">
        <v>6</v>
      </c>
    </row>
    <row r="1370" spans="1:4" x14ac:dyDescent="0.15">
      <c r="A1370" t="s">
        <v>4591</v>
      </c>
      <c r="B1370" s="1" t="s">
        <v>4592</v>
      </c>
      <c r="C1370" s="1" t="s">
        <v>4593</v>
      </c>
      <c r="D1370" t="s">
        <v>6</v>
      </c>
    </row>
    <row r="1371" spans="1:4" x14ac:dyDescent="0.15">
      <c r="A1371" t="s">
        <v>4594</v>
      </c>
      <c r="B1371" s="1" t="s">
        <v>4595</v>
      </c>
      <c r="C1371" s="1" t="s">
        <v>4596</v>
      </c>
      <c r="D1371" t="s">
        <v>6</v>
      </c>
    </row>
    <row r="1372" spans="1:4" x14ac:dyDescent="0.15">
      <c r="A1372" t="s">
        <v>4597</v>
      </c>
      <c r="B1372" s="1" t="s">
        <v>4598</v>
      </c>
      <c r="C1372" s="1" t="s">
        <v>4599</v>
      </c>
      <c r="D1372" t="s">
        <v>6</v>
      </c>
    </row>
    <row r="1373" spans="1:4" x14ac:dyDescent="0.15">
      <c r="A1373" t="s">
        <v>4600</v>
      </c>
      <c r="B1373" s="1" t="s">
        <v>4601</v>
      </c>
      <c r="C1373" s="1" t="s">
        <v>4602</v>
      </c>
      <c r="D1373" t="s">
        <v>6</v>
      </c>
    </row>
    <row r="1374" spans="1:4" x14ac:dyDescent="0.15">
      <c r="A1374" t="s">
        <v>4603</v>
      </c>
      <c r="B1374" s="1" t="s">
        <v>4604</v>
      </c>
      <c r="C1374" s="1" t="s">
        <v>4605</v>
      </c>
      <c r="D1374" t="s">
        <v>6</v>
      </c>
    </row>
    <row r="1375" spans="1:4" x14ac:dyDescent="0.15">
      <c r="A1375" t="s">
        <v>4606</v>
      </c>
      <c r="B1375" s="1" t="s">
        <v>4607</v>
      </c>
      <c r="C1375" s="1" t="s">
        <v>4608</v>
      </c>
      <c r="D1375" t="s">
        <v>6</v>
      </c>
    </row>
    <row r="1376" spans="1:4" x14ac:dyDescent="0.15">
      <c r="A1376" t="s">
        <v>4609</v>
      </c>
      <c r="B1376" s="1" t="s">
        <v>4610</v>
      </c>
      <c r="C1376" s="1" t="s">
        <v>4611</v>
      </c>
      <c r="D1376" t="s">
        <v>6</v>
      </c>
    </row>
    <row r="1377" spans="1:4" x14ac:dyDescent="0.15">
      <c r="A1377" t="s">
        <v>4612</v>
      </c>
      <c r="B1377" s="1" t="s">
        <v>4613</v>
      </c>
      <c r="C1377" s="1" t="s">
        <v>4614</v>
      </c>
      <c r="D1377" t="s">
        <v>6</v>
      </c>
    </row>
    <row r="1378" spans="1:4" x14ac:dyDescent="0.15">
      <c r="A1378" t="s">
        <v>4615</v>
      </c>
      <c r="B1378" s="1" t="s">
        <v>4616</v>
      </c>
      <c r="C1378" s="1" t="s">
        <v>4617</v>
      </c>
      <c r="D1378" t="s">
        <v>6</v>
      </c>
    </row>
    <row r="1379" spans="1:4" x14ac:dyDescent="0.15">
      <c r="A1379" t="s">
        <v>4618</v>
      </c>
      <c r="B1379" s="1" t="s">
        <v>4619</v>
      </c>
      <c r="C1379" s="1" t="s">
        <v>4620</v>
      </c>
      <c r="D1379" t="s">
        <v>6</v>
      </c>
    </row>
    <row r="1380" spans="1:4" x14ac:dyDescent="0.15">
      <c r="A1380" t="s">
        <v>4621</v>
      </c>
      <c r="B1380" s="1" t="s">
        <v>4622</v>
      </c>
      <c r="C1380" s="1" t="s">
        <v>4623</v>
      </c>
      <c r="D1380" t="s">
        <v>6</v>
      </c>
    </row>
    <row r="1381" spans="1:4" x14ac:dyDescent="0.15">
      <c r="A1381" t="s">
        <v>4624</v>
      </c>
      <c r="B1381" s="1" t="s">
        <v>4625</v>
      </c>
      <c r="C1381" s="1" t="s">
        <v>4626</v>
      </c>
      <c r="D1381" t="s">
        <v>6</v>
      </c>
    </row>
    <row r="1382" spans="1:4" x14ac:dyDescent="0.15">
      <c r="A1382" t="s">
        <v>4627</v>
      </c>
      <c r="B1382" s="1" t="s">
        <v>4628</v>
      </c>
      <c r="C1382" s="1" t="s">
        <v>4629</v>
      </c>
      <c r="D1382" t="s">
        <v>6</v>
      </c>
    </row>
    <row r="1383" spans="1:4" x14ac:dyDescent="0.15">
      <c r="A1383" t="s">
        <v>4630</v>
      </c>
      <c r="B1383" s="1" t="s">
        <v>4631</v>
      </c>
      <c r="C1383" s="1" t="s">
        <v>4632</v>
      </c>
      <c r="D1383" t="s">
        <v>6</v>
      </c>
    </row>
    <row r="1384" spans="1:4" x14ac:dyDescent="0.15">
      <c r="A1384" t="s">
        <v>4633</v>
      </c>
      <c r="B1384" s="1" t="s">
        <v>4634</v>
      </c>
      <c r="C1384" s="1" t="s">
        <v>4635</v>
      </c>
      <c r="D1384" t="s">
        <v>6</v>
      </c>
    </row>
    <row r="1385" spans="1:4" x14ac:dyDescent="0.15">
      <c r="A1385" t="s">
        <v>4636</v>
      </c>
      <c r="B1385" s="1" t="s">
        <v>4637</v>
      </c>
      <c r="C1385" s="1" t="s">
        <v>4638</v>
      </c>
      <c r="D1385" t="s">
        <v>6</v>
      </c>
    </row>
    <row r="1386" spans="1:4" x14ac:dyDescent="0.15">
      <c r="A1386" t="s">
        <v>4639</v>
      </c>
      <c r="B1386" s="1" t="s">
        <v>4640</v>
      </c>
      <c r="C1386" s="1" t="s">
        <v>4641</v>
      </c>
      <c r="D1386" t="s">
        <v>6</v>
      </c>
    </row>
    <row r="1387" spans="1:4" x14ac:dyDescent="0.15">
      <c r="A1387" t="s">
        <v>4642</v>
      </c>
      <c r="B1387" s="1" t="s">
        <v>4643</v>
      </c>
      <c r="C1387" s="1" t="s">
        <v>4644</v>
      </c>
      <c r="D1387" t="s">
        <v>6</v>
      </c>
    </row>
    <row r="1388" spans="1:4" x14ac:dyDescent="0.15">
      <c r="A1388" t="s">
        <v>4645</v>
      </c>
      <c r="B1388" s="1" t="s">
        <v>4646</v>
      </c>
      <c r="C1388" s="1" t="s">
        <v>4647</v>
      </c>
      <c r="D1388" t="s">
        <v>6</v>
      </c>
    </row>
    <row r="1389" spans="1:4" x14ac:dyDescent="0.15">
      <c r="A1389" t="s">
        <v>4648</v>
      </c>
      <c r="B1389" s="1" t="s">
        <v>4649</v>
      </c>
      <c r="C1389" s="1" t="s">
        <v>4650</v>
      </c>
      <c r="D1389" t="s">
        <v>6</v>
      </c>
    </row>
    <row r="1390" spans="1:4" x14ac:dyDescent="0.15">
      <c r="A1390" t="s">
        <v>4651</v>
      </c>
      <c r="B1390" s="1" t="s">
        <v>4652</v>
      </c>
      <c r="C1390" s="1" t="s">
        <v>4653</v>
      </c>
      <c r="D1390" t="s">
        <v>6</v>
      </c>
    </row>
    <row r="1391" spans="1:4" x14ac:dyDescent="0.15">
      <c r="A1391" t="s">
        <v>4654</v>
      </c>
      <c r="B1391" s="1" t="s">
        <v>4655</v>
      </c>
      <c r="C1391" s="1" t="s">
        <v>4656</v>
      </c>
      <c r="D1391" t="s">
        <v>6</v>
      </c>
    </row>
    <row r="1392" spans="1:4" x14ac:dyDescent="0.15">
      <c r="A1392" t="s">
        <v>4657</v>
      </c>
      <c r="B1392" s="1" t="s">
        <v>4658</v>
      </c>
      <c r="C1392" s="1" t="s">
        <v>4659</v>
      </c>
      <c r="D1392" t="s">
        <v>6</v>
      </c>
    </row>
    <row r="1393" spans="1:4" x14ac:dyDescent="0.15">
      <c r="A1393" t="s">
        <v>4660</v>
      </c>
      <c r="B1393" s="1" t="s">
        <v>4661</v>
      </c>
      <c r="C1393" s="1" t="s">
        <v>4662</v>
      </c>
      <c r="D1393" t="s">
        <v>6</v>
      </c>
    </row>
    <row r="1394" spans="1:4" x14ac:dyDescent="0.15">
      <c r="A1394" t="s">
        <v>4663</v>
      </c>
      <c r="B1394" s="1" t="s">
        <v>4664</v>
      </c>
      <c r="C1394" s="1" t="s">
        <v>4665</v>
      </c>
      <c r="D1394" t="s">
        <v>6</v>
      </c>
    </row>
    <row r="1395" spans="1:4" x14ac:dyDescent="0.15">
      <c r="A1395" t="s">
        <v>4666</v>
      </c>
      <c r="B1395" s="1" t="s">
        <v>4667</v>
      </c>
      <c r="C1395" s="1" t="s">
        <v>4668</v>
      </c>
      <c r="D1395" t="s">
        <v>6</v>
      </c>
    </row>
    <row r="1396" spans="1:4" x14ac:dyDescent="0.15">
      <c r="A1396" t="s">
        <v>4669</v>
      </c>
      <c r="B1396" s="1" t="s">
        <v>4670</v>
      </c>
      <c r="C1396" s="1" t="s">
        <v>4671</v>
      </c>
      <c r="D1396" t="s">
        <v>6</v>
      </c>
    </row>
    <row r="1397" spans="1:4" x14ac:dyDescent="0.15">
      <c r="A1397" t="s">
        <v>4672</v>
      </c>
      <c r="B1397" s="1" t="s">
        <v>4673</v>
      </c>
      <c r="C1397" s="1" t="s">
        <v>4674</v>
      </c>
      <c r="D1397" t="s">
        <v>6</v>
      </c>
    </row>
    <row r="1398" spans="1:4" x14ac:dyDescent="0.15">
      <c r="A1398" t="s">
        <v>4675</v>
      </c>
      <c r="B1398" s="1" t="s">
        <v>4676</v>
      </c>
      <c r="C1398" s="1" t="s">
        <v>4677</v>
      </c>
      <c r="D1398" t="s">
        <v>6</v>
      </c>
    </row>
    <row r="1399" spans="1:4" x14ac:dyDescent="0.15">
      <c r="A1399" t="s">
        <v>4678</v>
      </c>
      <c r="B1399" s="1" t="s">
        <v>4679</v>
      </c>
      <c r="C1399" s="1" t="s">
        <v>4680</v>
      </c>
      <c r="D1399" t="s">
        <v>6</v>
      </c>
    </row>
    <row r="1400" spans="1:4" x14ac:dyDescent="0.15">
      <c r="A1400" t="s">
        <v>4681</v>
      </c>
      <c r="B1400" s="1" t="s">
        <v>4682</v>
      </c>
      <c r="C1400" s="1" t="s">
        <v>4683</v>
      </c>
      <c r="D1400" t="s">
        <v>6</v>
      </c>
    </row>
    <row r="1401" spans="1:4" x14ac:dyDescent="0.15">
      <c r="A1401" t="s">
        <v>4684</v>
      </c>
      <c r="B1401" s="1" t="s">
        <v>4685</v>
      </c>
      <c r="C1401" s="1" t="s">
        <v>4686</v>
      </c>
      <c r="D1401" t="s">
        <v>6</v>
      </c>
    </row>
    <row r="1402" spans="1:4" x14ac:dyDescent="0.15">
      <c r="A1402" t="s">
        <v>4687</v>
      </c>
      <c r="B1402" s="1" t="s">
        <v>4688</v>
      </c>
      <c r="C1402" s="1" t="s">
        <v>4689</v>
      </c>
      <c r="D1402" t="s">
        <v>6</v>
      </c>
    </row>
    <row r="1403" spans="1:4" x14ac:dyDescent="0.15">
      <c r="A1403" t="s">
        <v>4690</v>
      </c>
      <c r="B1403" s="1" t="s">
        <v>4691</v>
      </c>
      <c r="C1403" s="1" t="s">
        <v>4692</v>
      </c>
      <c r="D1403" t="s">
        <v>6</v>
      </c>
    </row>
    <row r="1404" spans="1:4" x14ac:dyDescent="0.15">
      <c r="A1404" t="s">
        <v>4693</v>
      </c>
      <c r="B1404" s="1" t="s">
        <v>4694</v>
      </c>
      <c r="C1404" s="1" t="s">
        <v>4695</v>
      </c>
      <c r="D1404" t="s">
        <v>6</v>
      </c>
    </row>
    <row r="1405" spans="1:4" x14ac:dyDescent="0.15">
      <c r="A1405" t="s">
        <v>4696</v>
      </c>
      <c r="B1405" s="1" t="s">
        <v>4697</v>
      </c>
      <c r="C1405" s="1" t="s">
        <v>4698</v>
      </c>
      <c r="D1405" t="s">
        <v>6</v>
      </c>
    </row>
    <row r="1406" spans="1:4" x14ac:dyDescent="0.15">
      <c r="A1406" t="s">
        <v>4699</v>
      </c>
      <c r="B1406" s="1" t="s">
        <v>4700</v>
      </c>
      <c r="C1406" s="1" t="s">
        <v>4701</v>
      </c>
      <c r="D1406" t="s">
        <v>6</v>
      </c>
    </row>
    <row r="1407" spans="1:4" x14ac:dyDescent="0.15">
      <c r="A1407" t="s">
        <v>4702</v>
      </c>
      <c r="B1407" s="1" t="s">
        <v>4703</v>
      </c>
      <c r="C1407" s="1" t="s">
        <v>4704</v>
      </c>
      <c r="D1407" t="s">
        <v>6</v>
      </c>
    </row>
    <row r="1408" spans="1:4" x14ac:dyDescent="0.15">
      <c r="A1408" t="s">
        <v>4705</v>
      </c>
      <c r="B1408" s="1" t="s">
        <v>4706</v>
      </c>
      <c r="C1408" s="1" t="s">
        <v>4707</v>
      </c>
      <c r="D1408" t="s">
        <v>6</v>
      </c>
    </row>
    <row r="1409" spans="1:4" x14ac:dyDescent="0.15">
      <c r="A1409" t="s">
        <v>4708</v>
      </c>
      <c r="B1409" s="1" t="s">
        <v>4709</v>
      </c>
      <c r="C1409" s="1" t="s">
        <v>4710</v>
      </c>
      <c r="D1409" t="s">
        <v>6</v>
      </c>
    </row>
    <row r="1410" spans="1:4" x14ac:dyDescent="0.15">
      <c r="A1410" t="s">
        <v>4711</v>
      </c>
      <c r="B1410" s="1" t="s">
        <v>4712</v>
      </c>
      <c r="C1410" s="1" t="s">
        <v>4713</v>
      </c>
      <c r="D1410" t="s">
        <v>6</v>
      </c>
    </row>
    <row r="1411" spans="1:4" x14ac:dyDescent="0.15">
      <c r="A1411" t="s">
        <v>4714</v>
      </c>
      <c r="B1411" s="1" t="s">
        <v>4715</v>
      </c>
      <c r="C1411" s="1" t="s">
        <v>4716</v>
      </c>
      <c r="D1411" t="s">
        <v>6</v>
      </c>
    </row>
    <row r="1412" spans="1:4" x14ac:dyDescent="0.15">
      <c r="A1412" t="s">
        <v>4717</v>
      </c>
      <c r="B1412" s="1" t="s">
        <v>4718</v>
      </c>
      <c r="C1412" s="1" t="s">
        <v>4719</v>
      </c>
      <c r="D1412" t="s">
        <v>6</v>
      </c>
    </row>
    <row r="1413" spans="1:4" x14ac:dyDescent="0.15">
      <c r="A1413" t="s">
        <v>4720</v>
      </c>
      <c r="B1413" s="1" t="s">
        <v>4721</v>
      </c>
      <c r="C1413" s="1" t="s">
        <v>4722</v>
      </c>
      <c r="D1413" t="s">
        <v>6</v>
      </c>
    </row>
    <row r="1414" spans="1:4" x14ac:dyDescent="0.15">
      <c r="A1414" t="s">
        <v>4723</v>
      </c>
      <c r="B1414" s="1" t="s">
        <v>4724</v>
      </c>
      <c r="C1414" s="1" t="s">
        <v>4725</v>
      </c>
      <c r="D1414" t="s">
        <v>6</v>
      </c>
    </row>
    <row r="1415" spans="1:4" x14ac:dyDescent="0.15">
      <c r="A1415" t="s">
        <v>4726</v>
      </c>
      <c r="B1415" s="1" t="s">
        <v>4727</v>
      </c>
      <c r="C1415" s="1" t="s">
        <v>4728</v>
      </c>
      <c r="D1415" t="s">
        <v>6</v>
      </c>
    </row>
    <row r="1416" spans="1:4" x14ac:dyDescent="0.15">
      <c r="A1416" t="s">
        <v>40</v>
      </c>
      <c r="B1416" s="1" t="s">
        <v>4729</v>
      </c>
      <c r="C1416" s="1" t="s">
        <v>4730</v>
      </c>
      <c r="D1416" t="s">
        <v>6</v>
      </c>
    </row>
    <row r="1417" spans="1:4" x14ac:dyDescent="0.15">
      <c r="A1417" t="s">
        <v>4731</v>
      </c>
      <c r="B1417" s="1" t="s">
        <v>4732</v>
      </c>
      <c r="C1417" s="1" t="s">
        <v>4733</v>
      </c>
      <c r="D1417" t="s">
        <v>6</v>
      </c>
    </row>
    <row r="1418" spans="1:4" x14ac:dyDescent="0.15">
      <c r="A1418" t="s">
        <v>4734</v>
      </c>
      <c r="B1418" s="1" t="s">
        <v>4735</v>
      </c>
      <c r="C1418" s="1" t="s">
        <v>4736</v>
      </c>
      <c r="D1418" t="s">
        <v>6</v>
      </c>
    </row>
    <row r="1419" spans="1:4" x14ac:dyDescent="0.15">
      <c r="A1419" t="s">
        <v>4737</v>
      </c>
      <c r="B1419" s="1" t="s">
        <v>4738</v>
      </c>
      <c r="C1419" s="1" t="s">
        <v>4739</v>
      </c>
      <c r="D1419" t="s">
        <v>6</v>
      </c>
    </row>
    <row r="1420" spans="1:4" x14ac:dyDescent="0.15">
      <c r="A1420" t="s">
        <v>461</v>
      </c>
      <c r="B1420" s="1" t="s">
        <v>4740</v>
      </c>
      <c r="C1420" s="1" t="s">
        <v>4741</v>
      </c>
      <c r="D1420" t="s">
        <v>6</v>
      </c>
    </row>
    <row r="1421" spans="1:4" x14ac:dyDescent="0.15">
      <c r="A1421" t="s">
        <v>4742</v>
      </c>
      <c r="B1421" s="1" t="s">
        <v>4743</v>
      </c>
      <c r="C1421" s="1" t="s">
        <v>4744</v>
      </c>
      <c r="D1421" t="s">
        <v>6</v>
      </c>
    </row>
    <row r="1422" spans="1:4" x14ac:dyDescent="0.15">
      <c r="A1422" t="s">
        <v>4745</v>
      </c>
      <c r="B1422" s="1" t="s">
        <v>4746</v>
      </c>
      <c r="C1422" s="1" t="s">
        <v>4747</v>
      </c>
      <c r="D1422" t="s">
        <v>6</v>
      </c>
    </row>
    <row r="1423" spans="1:4" x14ac:dyDescent="0.15">
      <c r="A1423" t="s">
        <v>4748</v>
      </c>
      <c r="B1423" s="1" t="s">
        <v>4749</v>
      </c>
      <c r="C1423" s="1" t="s">
        <v>4750</v>
      </c>
      <c r="D1423" t="s">
        <v>6</v>
      </c>
    </row>
    <row r="1424" spans="1:4" x14ac:dyDescent="0.15">
      <c r="A1424" t="s">
        <v>4751</v>
      </c>
      <c r="B1424" s="1" t="s">
        <v>4752</v>
      </c>
      <c r="C1424" s="1" t="s">
        <v>4753</v>
      </c>
      <c r="D1424" t="s">
        <v>6</v>
      </c>
    </row>
    <row r="1425" spans="1:4" x14ac:dyDescent="0.15">
      <c r="A1425" t="s">
        <v>4754</v>
      </c>
      <c r="B1425" s="1" t="s">
        <v>4755</v>
      </c>
      <c r="C1425" s="1" t="s">
        <v>4756</v>
      </c>
      <c r="D1425" t="s">
        <v>6</v>
      </c>
    </row>
    <row r="1426" spans="1:4" x14ac:dyDescent="0.15">
      <c r="A1426" t="s">
        <v>4757</v>
      </c>
      <c r="B1426" s="1" t="s">
        <v>4758</v>
      </c>
      <c r="C1426" s="1" t="s">
        <v>4759</v>
      </c>
      <c r="D1426" t="s">
        <v>6</v>
      </c>
    </row>
    <row r="1427" spans="1:4" x14ac:dyDescent="0.15">
      <c r="A1427" t="s">
        <v>4760</v>
      </c>
      <c r="B1427" s="1" t="s">
        <v>4761</v>
      </c>
      <c r="C1427" s="1" t="s">
        <v>4762</v>
      </c>
      <c r="D1427" t="s">
        <v>6</v>
      </c>
    </row>
    <row r="1428" spans="1:4" x14ac:dyDescent="0.15">
      <c r="A1428" t="s">
        <v>4763</v>
      </c>
      <c r="B1428" s="1" t="s">
        <v>4764</v>
      </c>
      <c r="C1428" s="1" t="s">
        <v>4765</v>
      </c>
      <c r="D1428" t="s">
        <v>6</v>
      </c>
    </row>
    <row r="1429" spans="1:4" x14ac:dyDescent="0.15">
      <c r="A1429" t="s">
        <v>4766</v>
      </c>
      <c r="B1429" s="1" t="s">
        <v>4767</v>
      </c>
      <c r="C1429" s="1" t="s">
        <v>4768</v>
      </c>
      <c r="D1429" t="s">
        <v>6</v>
      </c>
    </row>
    <row r="1430" spans="1:4" x14ac:dyDescent="0.15">
      <c r="A1430" t="s">
        <v>4769</v>
      </c>
      <c r="B1430" s="1" t="s">
        <v>4770</v>
      </c>
      <c r="C1430" s="1" t="s">
        <v>4771</v>
      </c>
      <c r="D1430" t="s">
        <v>6</v>
      </c>
    </row>
    <row r="1431" spans="1:4" x14ac:dyDescent="0.15">
      <c r="A1431" t="s">
        <v>4772</v>
      </c>
      <c r="B1431" s="1" t="s">
        <v>4773</v>
      </c>
      <c r="C1431" s="1" t="s">
        <v>4774</v>
      </c>
      <c r="D1431" t="s">
        <v>6</v>
      </c>
    </row>
    <row r="1432" spans="1:4" x14ac:dyDescent="0.15">
      <c r="A1432" t="s">
        <v>4775</v>
      </c>
      <c r="B1432" s="1" t="s">
        <v>4776</v>
      </c>
      <c r="C1432" s="1" t="s">
        <v>4777</v>
      </c>
      <c r="D1432" t="s">
        <v>6</v>
      </c>
    </row>
    <row r="1433" spans="1:4" x14ac:dyDescent="0.15">
      <c r="A1433" t="s">
        <v>4778</v>
      </c>
      <c r="B1433" s="1" t="s">
        <v>4779</v>
      </c>
      <c r="C1433" s="1" t="s">
        <v>4780</v>
      </c>
      <c r="D1433" t="s">
        <v>6</v>
      </c>
    </row>
    <row r="1434" spans="1:4" x14ac:dyDescent="0.15">
      <c r="A1434" t="s">
        <v>4781</v>
      </c>
      <c r="B1434" s="1" t="s">
        <v>4782</v>
      </c>
      <c r="C1434" s="1" t="s">
        <v>4783</v>
      </c>
      <c r="D1434" t="s">
        <v>6</v>
      </c>
    </row>
    <row r="1435" spans="1:4" x14ac:dyDescent="0.15">
      <c r="A1435" t="s">
        <v>4784</v>
      </c>
      <c r="B1435" s="1" t="s">
        <v>4785</v>
      </c>
      <c r="C1435" s="1" t="s">
        <v>4786</v>
      </c>
      <c r="D1435" t="s">
        <v>6</v>
      </c>
    </row>
    <row r="1436" spans="1:4" x14ac:dyDescent="0.15">
      <c r="A1436" t="s">
        <v>4787</v>
      </c>
      <c r="B1436" s="1" t="s">
        <v>4788</v>
      </c>
      <c r="C1436" s="1" t="s">
        <v>4789</v>
      </c>
      <c r="D1436" t="s">
        <v>6</v>
      </c>
    </row>
    <row r="1437" spans="1:4" x14ac:dyDescent="0.15">
      <c r="A1437" t="s">
        <v>4790</v>
      </c>
      <c r="B1437" s="1" t="s">
        <v>4791</v>
      </c>
      <c r="C1437" s="1" t="s">
        <v>4792</v>
      </c>
      <c r="D1437" t="s">
        <v>6</v>
      </c>
    </row>
    <row r="1438" spans="1:4" x14ac:dyDescent="0.15">
      <c r="A1438" t="s">
        <v>4793</v>
      </c>
      <c r="B1438" s="1" t="s">
        <v>4794</v>
      </c>
      <c r="C1438" s="1" t="s">
        <v>4795</v>
      </c>
      <c r="D1438" t="s">
        <v>6</v>
      </c>
    </row>
    <row r="1439" spans="1:4" x14ac:dyDescent="0.15">
      <c r="A1439" t="s">
        <v>4796</v>
      </c>
      <c r="B1439" s="1" t="s">
        <v>4797</v>
      </c>
      <c r="C1439" s="1" t="s">
        <v>4798</v>
      </c>
      <c r="D1439" t="s">
        <v>6</v>
      </c>
    </row>
    <row r="1440" spans="1:4" x14ac:dyDescent="0.15">
      <c r="A1440" t="s">
        <v>4799</v>
      </c>
      <c r="B1440" s="1" t="s">
        <v>4800</v>
      </c>
      <c r="C1440" s="1" t="s">
        <v>4801</v>
      </c>
      <c r="D1440" t="s">
        <v>6</v>
      </c>
    </row>
    <row r="1441" spans="1:4" x14ac:dyDescent="0.15">
      <c r="A1441" t="s">
        <v>4802</v>
      </c>
      <c r="B1441" s="1" t="s">
        <v>4803</v>
      </c>
      <c r="C1441" s="1" t="s">
        <v>4804</v>
      </c>
      <c r="D1441" t="s">
        <v>6</v>
      </c>
    </row>
    <row r="1442" spans="1:4" x14ac:dyDescent="0.15">
      <c r="A1442" t="s">
        <v>4805</v>
      </c>
      <c r="B1442" s="1" t="s">
        <v>4806</v>
      </c>
      <c r="C1442" s="1" t="s">
        <v>4807</v>
      </c>
      <c r="D1442" t="s">
        <v>6</v>
      </c>
    </row>
    <row r="1443" spans="1:4" x14ac:dyDescent="0.15">
      <c r="A1443" t="s">
        <v>4808</v>
      </c>
      <c r="B1443" s="1" t="s">
        <v>4809</v>
      </c>
      <c r="C1443" s="1" t="s">
        <v>4810</v>
      </c>
      <c r="D1443" t="s">
        <v>6</v>
      </c>
    </row>
    <row r="1444" spans="1:4" x14ac:dyDescent="0.15">
      <c r="A1444" t="s">
        <v>4811</v>
      </c>
      <c r="B1444" s="1" t="s">
        <v>4812</v>
      </c>
      <c r="C1444" s="1" t="s">
        <v>4813</v>
      </c>
      <c r="D1444" t="s">
        <v>6</v>
      </c>
    </row>
    <row r="1445" spans="1:4" x14ac:dyDescent="0.15">
      <c r="A1445" t="s">
        <v>4814</v>
      </c>
      <c r="B1445" s="1" t="s">
        <v>4815</v>
      </c>
      <c r="C1445" s="1" t="s">
        <v>4816</v>
      </c>
      <c r="D1445" t="s">
        <v>6</v>
      </c>
    </row>
    <row r="1446" spans="1:4" x14ac:dyDescent="0.15">
      <c r="A1446" t="s">
        <v>4817</v>
      </c>
      <c r="B1446" s="1" t="s">
        <v>4818</v>
      </c>
      <c r="C1446" s="1" t="s">
        <v>4819</v>
      </c>
      <c r="D1446" t="s">
        <v>6</v>
      </c>
    </row>
    <row r="1447" spans="1:4" x14ac:dyDescent="0.15">
      <c r="A1447" t="s">
        <v>4820</v>
      </c>
      <c r="B1447" s="1" t="s">
        <v>4821</v>
      </c>
      <c r="C1447" s="1" t="s">
        <v>4822</v>
      </c>
      <c r="D1447" t="s">
        <v>6</v>
      </c>
    </row>
    <row r="1448" spans="1:4" x14ac:dyDescent="0.15">
      <c r="A1448" t="s">
        <v>4823</v>
      </c>
      <c r="B1448" s="1" t="s">
        <v>4824</v>
      </c>
      <c r="C1448" s="1" t="s">
        <v>4825</v>
      </c>
      <c r="D1448" t="s">
        <v>6</v>
      </c>
    </row>
    <row r="1449" spans="1:4" x14ac:dyDescent="0.15">
      <c r="A1449" t="s">
        <v>4826</v>
      </c>
      <c r="B1449" s="1" t="s">
        <v>4827</v>
      </c>
      <c r="C1449" s="1" t="s">
        <v>4828</v>
      </c>
      <c r="D1449" t="s">
        <v>6</v>
      </c>
    </row>
    <row r="1450" spans="1:4" x14ac:dyDescent="0.15">
      <c r="A1450" t="s">
        <v>4829</v>
      </c>
      <c r="B1450" s="1" t="s">
        <v>4830</v>
      </c>
      <c r="C1450" s="1" t="s">
        <v>4831</v>
      </c>
      <c r="D1450" t="s">
        <v>6</v>
      </c>
    </row>
    <row r="1451" spans="1:4" x14ac:dyDescent="0.15">
      <c r="A1451" t="s">
        <v>4832</v>
      </c>
      <c r="B1451" s="1" t="s">
        <v>4833</v>
      </c>
      <c r="C1451" s="1" t="s">
        <v>4834</v>
      </c>
      <c r="D1451" t="s">
        <v>6</v>
      </c>
    </row>
    <row r="1452" spans="1:4" x14ac:dyDescent="0.15">
      <c r="A1452" t="s">
        <v>4835</v>
      </c>
      <c r="B1452" s="1" t="s">
        <v>4836</v>
      </c>
      <c r="C1452" s="1" t="s">
        <v>4837</v>
      </c>
      <c r="D1452" t="s">
        <v>6</v>
      </c>
    </row>
    <row r="1453" spans="1:4" x14ac:dyDescent="0.15">
      <c r="A1453" t="s">
        <v>4838</v>
      </c>
      <c r="B1453" s="1" t="s">
        <v>4839</v>
      </c>
      <c r="C1453" s="1" t="s">
        <v>4840</v>
      </c>
      <c r="D1453" t="s">
        <v>6</v>
      </c>
    </row>
    <row r="1454" spans="1:4" x14ac:dyDescent="0.15">
      <c r="A1454" t="s">
        <v>4841</v>
      </c>
      <c r="B1454" s="1" t="s">
        <v>4842</v>
      </c>
      <c r="C1454" s="1" t="s">
        <v>4843</v>
      </c>
      <c r="D1454" t="s">
        <v>6</v>
      </c>
    </row>
    <row r="1455" spans="1:4" x14ac:dyDescent="0.15">
      <c r="A1455" t="s">
        <v>4844</v>
      </c>
      <c r="B1455" s="1" t="s">
        <v>4845</v>
      </c>
      <c r="C1455" s="1" t="s">
        <v>4846</v>
      </c>
      <c r="D1455" t="s">
        <v>6</v>
      </c>
    </row>
    <row r="1456" spans="1:4" x14ac:dyDescent="0.15">
      <c r="A1456" t="s">
        <v>4847</v>
      </c>
      <c r="B1456" s="1" t="s">
        <v>4848</v>
      </c>
      <c r="C1456" s="1" t="s">
        <v>4849</v>
      </c>
      <c r="D1456" t="s">
        <v>6</v>
      </c>
    </row>
    <row r="1457" spans="1:4" x14ac:dyDescent="0.15">
      <c r="A1457" t="s">
        <v>79</v>
      </c>
      <c r="B1457" s="1" t="s">
        <v>4850</v>
      </c>
      <c r="C1457" s="1" t="s">
        <v>4851</v>
      </c>
      <c r="D1457" t="s">
        <v>6</v>
      </c>
    </row>
    <row r="1458" spans="1:4" x14ac:dyDescent="0.15">
      <c r="A1458" t="s">
        <v>4852</v>
      </c>
      <c r="B1458" s="1" t="s">
        <v>4853</v>
      </c>
      <c r="C1458" s="1" t="s">
        <v>4854</v>
      </c>
      <c r="D1458" t="s">
        <v>6</v>
      </c>
    </row>
    <row r="1459" spans="1:4" x14ac:dyDescent="0.15">
      <c r="A1459" t="s">
        <v>493</v>
      </c>
      <c r="B1459" s="1" t="s">
        <v>4855</v>
      </c>
      <c r="C1459" s="1" t="s">
        <v>4856</v>
      </c>
      <c r="D1459" t="s">
        <v>6</v>
      </c>
    </row>
    <row r="1460" spans="1:4" x14ac:dyDescent="0.15">
      <c r="A1460" t="s">
        <v>4857</v>
      </c>
      <c r="B1460" s="1" t="s">
        <v>4858</v>
      </c>
      <c r="C1460" s="1" t="s">
        <v>4859</v>
      </c>
      <c r="D1460" t="s">
        <v>6</v>
      </c>
    </row>
    <row r="1461" spans="1:4" x14ac:dyDescent="0.15">
      <c r="A1461" t="s">
        <v>4860</v>
      </c>
      <c r="B1461" s="1" t="s">
        <v>4861</v>
      </c>
      <c r="C1461" s="1" t="s">
        <v>4862</v>
      </c>
      <c r="D1461" t="s">
        <v>6</v>
      </c>
    </row>
    <row r="1462" spans="1:4" x14ac:dyDescent="0.15">
      <c r="A1462" t="s">
        <v>4863</v>
      </c>
      <c r="B1462" s="1" t="s">
        <v>4864</v>
      </c>
      <c r="C1462" s="1" t="s">
        <v>4865</v>
      </c>
      <c r="D1462" t="s">
        <v>6</v>
      </c>
    </row>
    <row r="1463" spans="1:4" x14ac:dyDescent="0.15">
      <c r="A1463" t="s">
        <v>4866</v>
      </c>
      <c r="B1463" s="1" t="s">
        <v>4867</v>
      </c>
      <c r="C1463" s="1" t="s">
        <v>4868</v>
      </c>
      <c r="D1463" t="s">
        <v>6</v>
      </c>
    </row>
    <row r="1464" spans="1:4" x14ac:dyDescent="0.15">
      <c r="A1464" t="s">
        <v>4869</v>
      </c>
      <c r="B1464" s="1" t="s">
        <v>4870</v>
      </c>
      <c r="C1464" s="1" t="s">
        <v>4871</v>
      </c>
      <c r="D1464" t="s">
        <v>6</v>
      </c>
    </row>
    <row r="1465" spans="1:4" x14ac:dyDescent="0.15">
      <c r="A1465" t="s">
        <v>4872</v>
      </c>
      <c r="B1465" s="1" t="s">
        <v>4873</v>
      </c>
      <c r="C1465" s="1" t="s">
        <v>4874</v>
      </c>
      <c r="D1465" t="s">
        <v>6</v>
      </c>
    </row>
    <row r="1466" spans="1:4" x14ac:dyDescent="0.15">
      <c r="A1466" t="s">
        <v>4875</v>
      </c>
      <c r="B1466" s="1" t="s">
        <v>4876</v>
      </c>
      <c r="C1466" s="1" t="s">
        <v>4877</v>
      </c>
      <c r="D1466" t="s">
        <v>6</v>
      </c>
    </row>
    <row r="1467" spans="1:4" x14ac:dyDescent="0.15">
      <c r="A1467" t="s">
        <v>4878</v>
      </c>
      <c r="B1467" s="1" t="s">
        <v>4879</v>
      </c>
      <c r="C1467" s="1" t="s">
        <v>4880</v>
      </c>
      <c r="D1467" t="s">
        <v>6</v>
      </c>
    </row>
    <row r="1468" spans="1:4" x14ac:dyDescent="0.15">
      <c r="A1468" t="s">
        <v>4881</v>
      </c>
      <c r="B1468" s="1" t="s">
        <v>4882</v>
      </c>
      <c r="C1468" s="1" t="s">
        <v>4883</v>
      </c>
      <c r="D1468" t="s">
        <v>6</v>
      </c>
    </row>
    <row r="1469" spans="1:4" x14ac:dyDescent="0.15">
      <c r="A1469" t="s">
        <v>4884</v>
      </c>
      <c r="B1469" s="1" t="s">
        <v>4885</v>
      </c>
      <c r="C1469" s="1" t="s">
        <v>4886</v>
      </c>
      <c r="D1469" t="s">
        <v>6</v>
      </c>
    </row>
    <row r="1470" spans="1:4" x14ac:dyDescent="0.15">
      <c r="A1470" t="s">
        <v>4887</v>
      </c>
      <c r="B1470" s="1" t="s">
        <v>4888</v>
      </c>
      <c r="C1470" s="1" t="s">
        <v>4889</v>
      </c>
      <c r="D1470" t="s">
        <v>6</v>
      </c>
    </row>
    <row r="1471" spans="1:4" x14ac:dyDescent="0.15">
      <c r="A1471" t="s">
        <v>4890</v>
      </c>
      <c r="B1471" s="1" t="s">
        <v>4891</v>
      </c>
      <c r="C1471" s="1" t="s">
        <v>4892</v>
      </c>
      <c r="D1471" t="s">
        <v>6</v>
      </c>
    </row>
    <row r="1472" spans="1:4" x14ac:dyDescent="0.15">
      <c r="A1472" t="s">
        <v>4893</v>
      </c>
      <c r="B1472" s="1" t="s">
        <v>4894</v>
      </c>
      <c r="C1472" s="1" t="s">
        <v>4895</v>
      </c>
      <c r="D1472" t="s">
        <v>6</v>
      </c>
    </row>
    <row r="1473" spans="1:4" x14ac:dyDescent="0.15">
      <c r="A1473" t="s">
        <v>4896</v>
      </c>
      <c r="B1473" s="1" t="s">
        <v>4897</v>
      </c>
      <c r="C1473" s="1" t="s">
        <v>4898</v>
      </c>
      <c r="D1473" t="s">
        <v>6</v>
      </c>
    </row>
    <row r="1474" spans="1:4" x14ac:dyDescent="0.15">
      <c r="A1474" t="s">
        <v>4899</v>
      </c>
      <c r="B1474" s="1" t="s">
        <v>4900</v>
      </c>
      <c r="C1474" s="1" t="s">
        <v>4901</v>
      </c>
      <c r="D1474" t="s">
        <v>6</v>
      </c>
    </row>
    <row r="1475" spans="1:4" x14ac:dyDescent="0.15">
      <c r="A1475" t="s">
        <v>4902</v>
      </c>
      <c r="B1475" s="1" t="s">
        <v>4903</v>
      </c>
      <c r="C1475" s="1" t="s">
        <v>4904</v>
      </c>
      <c r="D1475" t="s">
        <v>6</v>
      </c>
    </row>
    <row r="1476" spans="1:4" x14ac:dyDescent="0.15">
      <c r="A1476" t="s">
        <v>4905</v>
      </c>
      <c r="B1476" s="1" t="s">
        <v>4906</v>
      </c>
      <c r="C1476" s="1" t="s">
        <v>4907</v>
      </c>
      <c r="D1476" t="s">
        <v>6</v>
      </c>
    </row>
    <row r="1477" spans="1:4" x14ac:dyDescent="0.15">
      <c r="A1477" t="s">
        <v>4908</v>
      </c>
      <c r="B1477" s="1" t="s">
        <v>4909</v>
      </c>
      <c r="C1477" s="1" t="s">
        <v>4910</v>
      </c>
      <c r="D1477" t="s">
        <v>6</v>
      </c>
    </row>
    <row r="1478" spans="1:4" x14ac:dyDescent="0.15">
      <c r="A1478" t="s">
        <v>4911</v>
      </c>
      <c r="B1478" s="1" t="s">
        <v>4912</v>
      </c>
      <c r="C1478" s="1" t="s">
        <v>4913</v>
      </c>
      <c r="D1478" t="s">
        <v>6</v>
      </c>
    </row>
    <row r="1479" spans="1:4" x14ac:dyDescent="0.15">
      <c r="A1479" t="s">
        <v>4914</v>
      </c>
      <c r="B1479" s="1" t="s">
        <v>4915</v>
      </c>
      <c r="C1479" s="1" t="s">
        <v>4916</v>
      </c>
      <c r="D1479" t="s">
        <v>6</v>
      </c>
    </row>
    <row r="1480" spans="1:4" x14ac:dyDescent="0.15">
      <c r="A1480" t="s">
        <v>4917</v>
      </c>
      <c r="B1480" s="1" t="s">
        <v>4918</v>
      </c>
      <c r="C1480" s="1" t="s">
        <v>4919</v>
      </c>
      <c r="D1480" t="s">
        <v>6</v>
      </c>
    </row>
    <row r="1481" spans="1:4" x14ac:dyDescent="0.15">
      <c r="A1481" t="s">
        <v>4920</v>
      </c>
      <c r="B1481" s="1" t="s">
        <v>4921</v>
      </c>
      <c r="C1481" s="1" t="s">
        <v>4922</v>
      </c>
      <c r="D1481" t="s">
        <v>6</v>
      </c>
    </row>
    <row r="1482" spans="1:4" x14ac:dyDescent="0.15">
      <c r="A1482" t="s">
        <v>4923</v>
      </c>
      <c r="B1482" s="1" t="s">
        <v>4924</v>
      </c>
      <c r="C1482" s="1" t="s">
        <v>4925</v>
      </c>
      <c r="D1482" t="s">
        <v>6</v>
      </c>
    </row>
    <row r="1483" spans="1:4" x14ac:dyDescent="0.15">
      <c r="A1483" t="s">
        <v>4926</v>
      </c>
      <c r="B1483" s="1" t="s">
        <v>4927</v>
      </c>
      <c r="C1483" s="1" t="s">
        <v>4928</v>
      </c>
      <c r="D1483" t="s">
        <v>6</v>
      </c>
    </row>
    <row r="1484" spans="1:4" x14ac:dyDescent="0.15">
      <c r="A1484" t="s">
        <v>4929</v>
      </c>
      <c r="B1484" s="1" t="s">
        <v>4930</v>
      </c>
      <c r="C1484" s="1" t="s">
        <v>4931</v>
      </c>
      <c r="D1484" t="s">
        <v>6</v>
      </c>
    </row>
    <row r="1485" spans="1:4" x14ac:dyDescent="0.15">
      <c r="A1485" t="s">
        <v>4932</v>
      </c>
      <c r="B1485" s="1" t="s">
        <v>4933</v>
      </c>
      <c r="C1485" s="1" t="s">
        <v>4934</v>
      </c>
      <c r="D1485" t="s">
        <v>6</v>
      </c>
    </row>
    <row r="1486" spans="1:4" x14ac:dyDescent="0.15">
      <c r="A1486" t="s">
        <v>4935</v>
      </c>
      <c r="B1486" s="1" t="s">
        <v>4936</v>
      </c>
      <c r="C1486" s="1" t="s">
        <v>4937</v>
      </c>
      <c r="D1486" t="s">
        <v>6</v>
      </c>
    </row>
    <row r="1487" spans="1:4" x14ac:dyDescent="0.15">
      <c r="A1487" t="s">
        <v>4938</v>
      </c>
      <c r="B1487" s="1" t="s">
        <v>4939</v>
      </c>
      <c r="C1487" s="1" t="s">
        <v>4940</v>
      </c>
      <c r="D1487" t="s">
        <v>6</v>
      </c>
    </row>
    <row r="1488" spans="1:4" x14ac:dyDescent="0.15">
      <c r="A1488" t="s">
        <v>4941</v>
      </c>
      <c r="B1488" s="1" t="s">
        <v>4942</v>
      </c>
      <c r="C1488" s="1" t="s">
        <v>4943</v>
      </c>
      <c r="D1488" t="s">
        <v>6</v>
      </c>
    </row>
    <row r="1489" spans="1:4" x14ac:dyDescent="0.15">
      <c r="A1489" t="s">
        <v>4944</v>
      </c>
      <c r="B1489" s="1" t="s">
        <v>4945</v>
      </c>
      <c r="C1489" s="1" t="s">
        <v>4946</v>
      </c>
      <c r="D1489" t="s">
        <v>6</v>
      </c>
    </row>
    <row r="1490" spans="1:4" x14ac:dyDescent="0.15">
      <c r="A1490" t="s">
        <v>4947</v>
      </c>
      <c r="B1490" s="1" t="s">
        <v>4948</v>
      </c>
      <c r="C1490" s="1" t="s">
        <v>4949</v>
      </c>
      <c r="D1490" t="s">
        <v>6</v>
      </c>
    </row>
    <row r="1491" spans="1:4" x14ac:dyDescent="0.15">
      <c r="A1491" t="s">
        <v>4950</v>
      </c>
      <c r="B1491" s="1" t="s">
        <v>4951</v>
      </c>
      <c r="C1491" s="1" t="s">
        <v>4952</v>
      </c>
      <c r="D1491" t="s">
        <v>6</v>
      </c>
    </row>
    <row r="1492" spans="1:4" x14ac:dyDescent="0.15">
      <c r="A1492" t="s">
        <v>4953</v>
      </c>
      <c r="B1492" s="1" t="s">
        <v>4954</v>
      </c>
      <c r="C1492" s="1" t="s">
        <v>4955</v>
      </c>
      <c r="D1492" t="s">
        <v>6</v>
      </c>
    </row>
    <row r="1493" spans="1:4" x14ac:dyDescent="0.15">
      <c r="A1493" t="s">
        <v>4956</v>
      </c>
      <c r="B1493" s="1" t="s">
        <v>4957</v>
      </c>
      <c r="C1493" s="1" t="s">
        <v>4958</v>
      </c>
      <c r="D1493" t="s">
        <v>6</v>
      </c>
    </row>
    <row r="1494" spans="1:4" x14ac:dyDescent="0.15">
      <c r="A1494" t="s">
        <v>4959</v>
      </c>
      <c r="B1494" s="1" t="s">
        <v>4960</v>
      </c>
      <c r="C1494" s="1" t="s">
        <v>4961</v>
      </c>
      <c r="D1494" t="s">
        <v>6</v>
      </c>
    </row>
    <row r="1495" spans="1:4" x14ac:dyDescent="0.15">
      <c r="A1495" t="s">
        <v>4962</v>
      </c>
      <c r="B1495" s="1" t="s">
        <v>4963</v>
      </c>
      <c r="C1495" s="1" t="s">
        <v>4964</v>
      </c>
      <c r="D1495" t="s">
        <v>6</v>
      </c>
    </row>
    <row r="1496" spans="1:4" x14ac:dyDescent="0.15">
      <c r="A1496" t="s">
        <v>4965</v>
      </c>
      <c r="B1496" s="1" t="s">
        <v>4966</v>
      </c>
      <c r="C1496" s="1" t="s">
        <v>4967</v>
      </c>
      <c r="D1496" t="s">
        <v>6</v>
      </c>
    </row>
    <row r="1497" spans="1:4" x14ac:dyDescent="0.15">
      <c r="A1497" t="s">
        <v>4968</v>
      </c>
      <c r="B1497" s="1" t="s">
        <v>4969</v>
      </c>
      <c r="C1497" s="1" t="s">
        <v>4970</v>
      </c>
      <c r="D1497" t="s">
        <v>6</v>
      </c>
    </row>
    <row r="1498" spans="1:4" x14ac:dyDescent="0.15">
      <c r="A1498" t="s">
        <v>4971</v>
      </c>
      <c r="B1498" s="1" t="s">
        <v>4972</v>
      </c>
      <c r="C1498" s="1" t="s">
        <v>4973</v>
      </c>
      <c r="D1498" t="s">
        <v>6</v>
      </c>
    </row>
    <row r="1499" spans="1:4" x14ac:dyDescent="0.15">
      <c r="A1499" t="s">
        <v>4974</v>
      </c>
      <c r="B1499" s="1" t="s">
        <v>4975</v>
      </c>
      <c r="C1499" s="1" t="s">
        <v>4976</v>
      </c>
      <c r="D1499" t="s">
        <v>6</v>
      </c>
    </row>
    <row r="1500" spans="1:4" x14ac:dyDescent="0.15">
      <c r="A1500" t="s">
        <v>4977</v>
      </c>
      <c r="B1500" s="1" t="s">
        <v>4978</v>
      </c>
      <c r="C1500" s="1" t="s">
        <v>4979</v>
      </c>
      <c r="D1500" t="s">
        <v>6</v>
      </c>
    </row>
    <row r="1501" spans="1:4" x14ac:dyDescent="0.15">
      <c r="A1501" t="s">
        <v>4980</v>
      </c>
      <c r="B1501" s="1" t="s">
        <v>4981</v>
      </c>
      <c r="C1501" s="1" t="s">
        <v>4982</v>
      </c>
      <c r="D1501" t="s">
        <v>6</v>
      </c>
    </row>
    <row r="1502" spans="1:4" x14ac:dyDescent="0.15">
      <c r="A1502" t="s">
        <v>4983</v>
      </c>
      <c r="B1502" s="1" t="s">
        <v>4984</v>
      </c>
      <c r="C1502" s="1" t="s">
        <v>4985</v>
      </c>
      <c r="D1502" t="s">
        <v>6</v>
      </c>
    </row>
    <row r="1503" spans="1:4" x14ac:dyDescent="0.15">
      <c r="A1503" t="s">
        <v>4986</v>
      </c>
      <c r="B1503" s="1" t="s">
        <v>4987</v>
      </c>
      <c r="C1503" s="1" t="s">
        <v>4988</v>
      </c>
      <c r="D1503" t="s">
        <v>6</v>
      </c>
    </row>
    <row r="1504" spans="1:4" x14ac:dyDescent="0.15">
      <c r="A1504" t="s">
        <v>4989</v>
      </c>
      <c r="B1504" s="1" t="s">
        <v>4990</v>
      </c>
      <c r="C1504" s="1" t="s">
        <v>4991</v>
      </c>
      <c r="D1504" t="s">
        <v>6</v>
      </c>
    </row>
    <row r="1505" spans="1:4" x14ac:dyDescent="0.15">
      <c r="A1505" t="s">
        <v>4992</v>
      </c>
      <c r="B1505" s="1" t="s">
        <v>4993</v>
      </c>
      <c r="C1505" s="1" t="s">
        <v>4994</v>
      </c>
      <c r="D1505" t="s">
        <v>6</v>
      </c>
    </row>
    <row r="1506" spans="1:4" x14ac:dyDescent="0.15">
      <c r="A1506" t="s">
        <v>4995</v>
      </c>
      <c r="B1506" s="1" t="s">
        <v>4996</v>
      </c>
      <c r="C1506" s="1" t="s">
        <v>4997</v>
      </c>
      <c r="D1506" t="s">
        <v>6</v>
      </c>
    </row>
    <row r="1507" spans="1:4" x14ac:dyDescent="0.15">
      <c r="A1507" t="s">
        <v>4998</v>
      </c>
      <c r="B1507" s="1" t="s">
        <v>4999</v>
      </c>
      <c r="C1507" s="1" t="s">
        <v>5000</v>
      </c>
      <c r="D1507" t="s">
        <v>6</v>
      </c>
    </row>
    <row r="1508" spans="1:4" x14ac:dyDescent="0.15">
      <c r="A1508" t="s">
        <v>5001</v>
      </c>
      <c r="B1508" s="1" t="s">
        <v>5002</v>
      </c>
      <c r="C1508" s="1" t="s">
        <v>5003</v>
      </c>
      <c r="D1508" t="s">
        <v>6</v>
      </c>
    </row>
    <row r="1509" spans="1:4" x14ac:dyDescent="0.15">
      <c r="A1509" t="s">
        <v>5004</v>
      </c>
      <c r="B1509" s="1" t="s">
        <v>5005</v>
      </c>
      <c r="C1509" s="1" t="s">
        <v>5006</v>
      </c>
      <c r="D1509" t="s">
        <v>6</v>
      </c>
    </row>
    <row r="1510" spans="1:4" x14ac:dyDescent="0.15">
      <c r="A1510" t="s">
        <v>5007</v>
      </c>
      <c r="B1510" s="1" t="s">
        <v>5008</v>
      </c>
      <c r="C1510" s="1" t="s">
        <v>5009</v>
      </c>
      <c r="D1510" t="s">
        <v>6</v>
      </c>
    </row>
    <row r="1511" spans="1:4" x14ac:dyDescent="0.15">
      <c r="A1511" t="s">
        <v>5010</v>
      </c>
      <c r="B1511" s="1" t="s">
        <v>5011</v>
      </c>
      <c r="C1511" s="1" t="s">
        <v>5012</v>
      </c>
      <c r="D1511" t="s">
        <v>6</v>
      </c>
    </row>
    <row r="1512" spans="1:4" x14ac:dyDescent="0.15">
      <c r="A1512" t="s">
        <v>5013</v>
      </c>
      <c r="B1512" s="1" t="s">
        <v>5014</v>
      </c>
      <c r="C1512" s="1" t="s">
        <v>5015</v>
      </c>
      <c r="D1512" t="s">
        <v>6</v>
      </c>
    </row>
    <row r="1513" spans="1:4" x14ac:dyDescent="0.15">
      <c r="A1513" t="s">
        <v>5016</v>
      </c>
      <c r="B1513" s="1" t="s">
        <v>5017</v>
      </c>
      <c r="C1513" s="1" t="s">
        <v>5018</v>
      </c>
      <c r="D1513" t="s">
        <v>6</v>
      </c>
    </row>
    <row r="1514" spans="1:4" x14ac:dyDescent="0.15">
      <c r="A1514" t="s">
        <v>5019</v>
      </c>
      <c r="B1514" s="1" t="s">
        <v>5020</v>
      </c>
      <c r="C1514" s="1" t="s">
        <v>5021</v>
      </c>
      <c r="D1514" t="s">
        <v>6</v>
      </c>
    </row>
    <row r="1515" spans="1:4" x14ac:dyDescent="0.15">
      <c r="A1515" t="s">
        <v>5022</v>
      </c>
      <c r="B1515" s="1" t="s">
        <v>5023</v>
      </c>
      <c r="C1515" s="1" t="s">
        <v>5024</v>
      </c>
      <c r="D1515" t="s">
        <v>6</v>
      </c>
    </row>
    <row r="1516" spans="1:4" x14ac:dyDescent="0.15">
      <c r="A1516" t="s">
        <v>5025</v>
      </c>
      <c r="B1516" s="1" t="s">
        <v>5026</v>
      </c>
      <c r="C1516" s="1" t="s">
        <v>5027</v>
      </c>
      <c r="D1516" t="s">
        <v>6</v>
      </c>
    </row>
    <row r="1517" spans="1:4" x14ac:dyDescent="0.15">
      <c r="A1517" t="s">
        <v>5028</v>
      </c>
      <c r="B1517" s="1" t="s">
        <v>5029</v>
      </c>
      <c r="C1517" s="1" t="s">
        <v>5030</v>
      </c>
      <c r="D1517" t="s">
        <v>6</v>
      </c>
    </row>
    <row r="1518" spans="1:4" x14ac:dyDescent="0.15">
      <c r="A1518" t="s">
        <v>5031</v>
      </c>
      <c r="B1518" s="1" t="s">
        <v>5032</v>
      </c>
      <c r="C1518" s="1" t="s">
        <v>5033</v>
      </c>
      <c r="D1518" t="s">
        <v>6</v>
      </c>
    </row>
    <row r="1519" spans="1:4" x14ac:dyDescent="0.15">
      <c r="A1519" t="s">
        <v>5034</v>
      </c>
      <c r="B1519" s="1" t="s">
        <v>5035</v>
      </c>
      <c r="C1519" s="1" t="s">
        <v>5036</v>
      </c>
      <c r="D1519" t="s">
        <v>6</v>
      </c>
    </row>
    <row r="1520" spans="1:4" x14ac:dyDescent="0.15">
      <c r="A1520" t="s">
        <v>5037</v>
      </c>
      <c r="B1520" s="1" t="s">
        <v>5038</v>
      </c>
      <c r="C1520" s="1" t="s">
        <v>5039</v>
      </c>
      <c r="D1520" t="s">
        <v>6</v>
      </c>
    </row>
    <row r="1521" spans="1:4" x14ac:dyDescent="0.15">
      <c r="A1521" t="s">
        <v>5040</v>
      </c>
      <c r="B1521" s="1" t="s">
        <v>5041</v>
      </c>
      <c r="C1521" s="1" t="s">
        <v>5042</v>
      </c>
      <c r="D1521" t="s">
        <v>6</v>
      </c>
    </row>
    <row r="1522" spans="1:4" x14ac:dyDescent="0.15">
      <c r="A1522" t="s">
        <v>5043</v>
      </c>
      <c r="B1522" s="1" t="s">
        <v>5044</v>
      </c>
      <c r="C1522" s="1" t="s">
        <v>5045</v>
      </c>
      <c r="D1522" t="s">
        <v>6</v>
      </c>
    </row>
    <row r="1523" spans="1:4" x14ac:dyDescent="0.15">
      <c r="A1523" t="s">
        <v>5046</v>
      </c>
      <c r="B1523" s="1" t="s">
        <v>5047</v>
      </c>
      <c r="C1523" s="1" t="s">
        <v>5048</v>
      </c>
      <c r="D1523" t="s">
        <v>6</v>
      </c>
    </row>
    <row r="1524" spans="1:4" x14ac:dyDescent="0.15">
      <c r="A1524" t="s">
        <v>5049</v>
      </c>
      <c r="B1524" s="1" t="s">
        <v>5050</v>
      </c>
      <c r="C1524" s="1" t="s">
        <v>5051</v>
      </c>
      <c r="D1524" t="s">
        <v>6</v>
      </c>
    </row>
    <row r="1525" spans="1:4" x14ac:dyDescent="0.15">
      <c r="A1525" t="s">
        <v>5052</v>
      </c>
      <c r="B1525" s="1" t="s">
        <v>5053</v>
      </c>
      <c r="C1525" s="1" t="s">
        <v>5054</v>
      </c>
      <c r="D1525" t="s">
        <v>6</v>
      </c>
    </row>
    <row r="1526" spans="1:4" x14ac:dyDescent="0.15">
      <c r="A1526" t="s">
        <v>5055</v>
      </c>
      <c r="B1526" s="1" t="s">
        <v>5056</v>
      </c>
      <c r="C1526" s="1" t="s">
        <v>5057</v>
      </c>
      <c r="D1526" t="s">
        <v>6</v>
      </c>
    </row>
    <row r="1527" spans="1:4" x14ac:dyDescent="0.15">
      <c r="A1527" t="s">
        <v>5058</v>
      </c>
      <c r="B1527" s="1" t="s">
        <v>5059</v>
      </c>
      <c r="C1527" s="1" t="s">
        <v>5060</v>
      </c>
      <c r="D1527" t="s">
        <v>6</v>
      </c>
    </row>
    <row r="1528" spans="1:4" x14ac:dyDescent="0.15">
      <c r="A1528" t="s">
        <v>76</v>
      </c>
      <c r="B1528" s="1" t="s">
        <v>5061</v>
      </c>
      <c r="C1528" s="1" t="s">
        <v>5062</v>
      </c>
      <c r="D1528" t="s">
        <v>6</v>
      </c>
    </row>
    <row r="1529" spans="1:4" x14ac:dyDescent="0.15">
      <c r="A1529" t="s">
        <v>5063</v>
      </c>
      <c r="B1529" s="1" t="s">
        <v>5064</v>
      </c>
      <c r="C1529" s="1" t="s">
        <v>5065</v>
      </c>
      <c r="D1529" t="s">
        <v>6</v>
      </c>
    </row>
    <row r="1530" spans="1:4" x14ac:dyDescent="0.15">
      <c r="A1530" t="s">
        <v>5066</v>
      </c>
      <c r="B1530" s="1" t="s">
        <v>5067</v>
      </c>
      <c r="C1530" s="1" t="s">
        <v>5068</v>
      </c>
      <c r="D1530" t="s">
        <v>6</v>
      </c>
    </row>
    <row r="1531" spans="1:4" x14ac:dyDescent="0.15">
      <c r="A1531" t="s">
        <v>5069</v>
      </c>
      <c r="B1531" s="1" t="s">
        <v>5070</v>
      </c>
      <c r="C1531" s="1" t="s">
        <v>5071</v>
      </c>
      <c r="D1531" t="s">
        <v>6</v>
      </c>
    </row>
    <row r="1532" spans="1:4" x14ac:dyDescent="0.15">
      <c r="A1532" t="s">
        <v>5072</v>
      </c>
      <c r="B1532" s="1" t="s">
        <v>5073</v>
      </c>
      <c r="C1532" s="1" t="s">
        <v>5074</v>
      </c>
      <c r="D1532" t="s">
        <v>6</v>
      </c>
    </row>
    <row r="1533" spans="1:4" x14ac:dyDescent="0.15">
      <c r="A1533" t="s">
        <v>489</v>
      </c>
      <c r="B1533" s="1" t="s">
        <v>5075</v>
      </c>
      <c r="C1533" s="1" t="s">
        <v>5076</v>
      </c>
      <c r="D1533" t="s">
        <v>6</v>
      </c>
    </row>
    <row r="1534" spans="1:4" x14ac:dyDescent="0.15">
      <c r="A1534" t="s">
        <v>5077</v>
      </c>
      <c r="B1534" s="1" t="s">
        <v>5078</v>
      </c>
      <c r="C1534" s="1" t="s">
        <v>5079</v>
      </c>
      <c r="D1534" t="s">
        <v>6</v>
      </c>
    </row>
    <row r="1535" spans="1:4" x14ac:dyDescent="0.15">
      <c r="A1535" t="s">
        <v>5080</v>
      </c>
      <c r="B1535" s="1" t="s">
        <v>5081</v>
      </c>
      <c r="C1535" s="1" t="s">
        <v>5082</v>
      </c>
      <c r="D1535" t="s">
        <v>6</v>
      </c>
    </row>
    <row r="1536" spans="1:4" x14ac:dyDescent="0.15">
      <c r="A1536" t="s">
        <v>5083</v>
      </c>
      <c r="B1536" s="1" t="s">
        <v>5084</v>
      </c>
      <c r="C1536" s="1" t="s">
        <v>5085</v>
      </c>
      <c r="D1536" t="s">
        <v>6</v>
      </c>
    </row>
    <row r="1537" spans="1:4" x14ac:dyDescent="0.15">
      <c r="A1537" t="s">
        <v>5086</v>
      </c>
      <c r="B1537" s="1" t="s">
        <v>5087</v>
      </c>
      <c r="C1537" s="1" t="s">
        <v>5088</v>
      </c>
      <c r="D1537" t="s">
        <v>6</v>
      </c>
    </row>
    <row r="1538" spans="1:4" x14ac:dyDescent="0.15">
      <c r="A1538" t="s">
        <v>5089</v>
      </c>
      <c r="B1538" s="1" t="s">
        <v>5090</v>
      </c>
      <c r="C1538" s="1" t="s">
        <v>5091</v>
      </c>
      <c r="D1538" t="s">
        <v>6</v>
      </c>
    </row>
    <row r="1539" spans="1:4" x14ac:dyDescent="0.15">
      <c r="A1539" t="s">
        <v>5092</v>
      </c>
      <c r="B1539" s="1" t="s">
        <v>5093</v>
      </c>
      <c r="C1539" s="1" t="s">
        <v>5094</v>
      </c>
      <c r="D1539" t="s">
        <v>6</v>
      </c>
    </row>
    <row r="1540" spans="1:4" x14ac:dyDescent="0.15">
      <c r="A1540" t="s">
        <v>5095</v>
      </c>
      <c r="B1540" s="1" t="s">
        <v>5096</v>
      </c>
      <c r="C1540" s="1" t="s">
        <v>5097</v>
      </c>
      <c r="D1540" t="s">
        <v>6</v>
      </c>
    </row>
    <row r="1541" spans="1:4" x14ac:dyDescent="0.15">
      <c r="A1541" t="s">
        <v>5098</v>
      </c>
      <c r="B1541" s="1" t="s">
        <v>5099</v>
      </c>
      <c r="C1541" s="1" t="s">
        <v>5100</v>
      </c>
      <c r="D1541" t="s">
        <v>6</v>
      </c>
    </row>
    <row r="1542" spans="1:4" x14ac:dyDescent="0.15">
      <c r="A1542" t="s">
        <v>5101</v>
      </c>
      <c r="B1542" s="1" t="s">
        <v>5102</v>
      </c>
      <c r="C1542" s="1" t="s">
        <v>5103</v>
      </c>
      <c r="D1542" t="s">
        <v>6</v>
      </c>
    </row>
    <row r="1543" spans="1:4" x14ac:dyDescent="0.15">
      <c r="A1543" t="s">
        <v>5104</v>
      </c>
      <c r="B1543" s="1" t="s">
        <v>5105</v>
      </c>
      <c r="C1543" s="1" t="s">
        <v>5106</v>
      </c>
      <c r="D1543" t="s">
        <v>6</v>
      </c>
    </row>
    <row r="1544" spans="1:4" x14ac:dyDescent="0.15">
      <c r="A1544" t="s">
        <v>5107</v>
      </c>
      <c r="B1544" s="1" t="s">
        <v>5108</v>
      </c>
      <c r="C1544" s="1" t="s">
        <v>5109</v>
      </c>
      <c r="D1544" t="s">
        <v>6</v>
      </c>
    </row>
    <row r="1545" spans="1:4" x14ac:dyDescent="0.15">
      <c r="A1545" t="s">
        <v>5110</v>
      </c>
      <c r="B1545" s="1" t="s">
        <v>5111</v>
      </c>
      <c r="C1545" s="1" t="s">
        <v>5112</v>
      </c>
      <c r="D1545" t="s">
        <v>6</v>
      </c>
    </row>
    <row r="1546" spans="1:4" x14ac:dyDescent="0.15">
      <c r="A1546" t="s">
        <v>5113</v>
      </c>
      <c r="B1546" s="1" t="s">
        <v>5114</v>
      </c>
      <c r="C1546" s="1" t="s">
        <v>5115</v>
      </c>
      <c r="D1546" t="s">
        <v>6</v>
      </c>
    </row>
    <row r="1547" spans="1:4" x14ac:dyDescent="0.15">
      <c r="A1547" t="s">
        <v>5116</v>
      </c>
      <c r="B1547" s="1" t="s">
        <v>5117</v>
      </c>
      <c r="C1547" s="1" t="s">
        <v>5118</v>
      </c>
      <c r="D1547" t="s">
        <v>6</v>
      </c>
    </row>
    <row r="1548" spans="1:4" x14ac:dyDescent="0.15">
      <c r="A1548" t="s">
        <v>5119</v>
      </c>
      <c r="B1548" s="1" t="s">
        <v>5120</v>
      </c>
      <c r="C1548" s="1" t="s">
        <v>5121</v>
      </c>
      <c r="D1548" t="s">
        <v>6</v>
      </c>
    </row>
    <row r="1549" spans="1:4" x14ac:dyDescent="0.15">
      <c r="A1549" t="s">
        <v>5122</v>
      </c>
      <c r="B1549" s="1" t="s">
        <v>5123</v>
      </c>
      <c r="C1549" s="1" t="s">
        <v>5124</v>
      </c>
      <c r="D1549" t="s">
        <v>6</v>
      </c>
    </row>
    <row r="1550" spans="1:4" x14ac:dyDescent="0.15">
      <c r="A1550" t="s">
        <v>5125</v>
      </c>
      <c r="B1550" s="1" t="s">
        <v>5126</v>
      </c>
      <c r="C1550" s="1" t="s">
        <v>5127</v>
      </c>
      <c r="D1550" t="s">
        <v>6</v>
      </c>
    </row>
    <row r="1551" spans="1:4" x14ac:dyDescent="0.15">
      <c r="A1551" t="s">
        <v>5128</v>
      </c>
      <c r="B1551" s="1" t="s">
        <v>5129</v>
      </c>
      <c r="C1551" s="1" t="s">
        <v>5130</v>
      </c>
      <c r="D1551" t="s">
        <v>6</v>
      </c>
    </row>
    <row r="1552" spans="1:4" x14ac:dyDescent="0.15">
      <c r="A1552" t="s">
        <v>5131</v>
      </c>
      <c r="B1552" s="1" t="s">
        <v>5132</v>
      </c>
      <c r="C1552" s="1" t="s">
        <v>5133</v>
      </c>
      <c r="D1552" t="s">
        <v>6</v>
      </c>
    </row>
    <row r="1553" spans="1:4" x14ac:dyDescent="0.15">
      <c r="A1553" t="s">
        <v>5134</v>
      </c>
      <c r="B1553" s="1" t="s">
        <v>5135</v>
      </c>
      <c r="C1553" s="1" t="s">
        <v>5136</v>
      </c>
      <c r="D1553" t="s">
        <v>6</v>
      </c>
    </row>
    <row r="1554" spans="1:4" x14ac:dyDescent="0.15">
      <c r="A1554" t="s">
        <v>5137</v>
      </c>
      <c r="B1554" s="1" t="s">
        <v>5138</v>
      </c>
      <c r="C1554" s="1" t="s">
        <v>5139</v>
      </c>
      <c r="D1554" t="s">
        <v>6</v>
      </c>
    </row>
    <row r="1555" spans="1:4" x14ac:dyDescent="0.15">
      <c r="A1555" t="s">
        <v>5140</v>
      </c>
      <c r="B1555" s="1" t="s">
        <v>5141</v>
      </c>
      <c r="C1555" s="1" t="s">
        <v>5142</v>
      </c>
      <c r="D1555" t="s">
        <v>6</v>
      </c>
    </row>
    <row r="1556" spans="1:4" x14ac:dyDescent="0.15">
      <c r="A1556" t="s">
        <v>5143</v>
      </c>
      <c r="B1556" s="1" t="s">
        <v>5144</v>
      </c>
      <c r="C1556" s="1" t="s">
        <v>5145</v>
      </c>
      <c r="D1556" t="s">
        <v>6</v>
      </c>
    </row>
    <row r="1557" spans="1:4" x14ac:dyDescent="0.15">
      <c r="A1557" t="s">
        <v>5146</v>
      </c>
      <c r="B1557" s="1" t="s">
        <v>5147</v>
      </c>
      <c r="C1557" s="1" t="s">
        <v>5148</v>
      </c>
      <c r="D1557" t="s">
        <v>6</v>
      </c>
    </row>
    <row r="1558" spans="1:4" x14ac:dyDescent="0.15">
      <c r="A1558" t="s">
        <v>5149</v>
      </c>
      <c r="B1558" s="1" t="s">
        <v>5150</v>
      </c>
      <c r="C1558" s="1" t="s">
        <v>5151</v>
      </c>
      <c r="D1558" t="s">
        <v>6</v>
      </c>
    </row>
    <row r="1559" spans="1:4" x14ac:dyDescent="0.15">
      <c r="A1559" t="s">
        <v>5152</v>
      </c>
      <c r="B1559" s="1" t="s">
        <v>5153</v>
      </c>
      <c r="C1559" s="1" t="s">
        <v>5154</v>
      </c>
      <c r="D1559" t="s">
        <v>6</v>
      </c>
    </row>
    <row r="1560" spans="1:4" x14ac:dyDescent="0.15">
      <c r="A1560" t="s">
        <v>5155</v>
      </c>
      <c r="B1560" s="1" t="s">
        <v>5156</v>
      </c>
      <c r="C1560" s="1" t="s">
        <v>5157</v>
      </c>
      <c r="D1560" t="s">
        <v>6</v>
      </c>
    </row>
    <row r="1561" spans="1:4" x14ac:dyDescent="0.15">
      <c r="A1561" t="s">
        <v>5158</v>
      </c>
      <c r="B1561" s="1" t="s">
        <v>5159</v>
      </c>
      <c r="C1561" s="1" t="s">
        <v>5160</v>
      </c>
      <c r="D1561" t="s">
        <v>6</v>
      </c>
    </row>
    <row r="1562" spans="1:4" x14ac:dyDescent="0.15">
      <c r="A1562" t="s">
        <v>5161</v>
      </c>
      <c r="B1562" s="1" t="s">
        <v>5162</v>
      </c>
      <c r="C1562" s="1" t="s">
        <v>5163</v>
      </c>
      <c r="D1562" t="s">
        <v>6</v>
      </c>
    </row>
    <row r="1563" spans="1:4" x14ac:dyDescent="0.15">
      <c r="A1563" t="s">
        <v>5164</v>
      </c>
      <c r="B1563" s="1" t="s">
        <v>5165</v>
      </c>
      <c r="C1563" s="1" t="s">
        <v>5166</v>
      </c>
      <c r="D1563" t="s">
        <v>6</v>
      </c>
    </row>
    <row r="1564" spans="1:4" x14ac:dyDescent="0.15">
      <c r="A1564" t="s">
        <v>5167</v>
      </c>
      <c r="B1564" s="1" t="s">
        <v>5168</v>
      </c>
      <c r="C1564" s="1" t="s">
        <v>5169</v>
      </c>
      <c r="D1564" t="s">
        <v>6</v>
      </c>
    </row>
    <row r="1565" spans="1:4" x14ac:dyDescent="0.15">
      <c r="A1565" t="s">
        <v>5170</v>
      </c>
      <c r="B1565" s="1" t="s">
        <v>5171</v>
      </c>
      <c r="C1565" s="1" t="s">
        <v>5172</v>
      </c>
      <c r="D1565" t="s">
        <v>6</v>
      </c>
    </row>
    <row r="1566" spans="1:4" x14ac:dyDescent="0.15">
      <c r="A1566" t="s">
        <v>5173</v>
      </c>
      <c r="B1566" s="1" t="s">
        <v>5174</v>
      </c>
      <c r="C1566" s="1" t="s">
        <v>5175</v>
      </c>
      <c r="D1566" t="s">
        <v>6</v>
      </c>
    </row>
    <row r="1567" spans="1:4" x14ac:dyDescent="0.15">
      <c r="A1567" t="s">
        <v>5176</v>
      </c>
      <c r="B1567" s="1" t="s">
        <v>5177</v>
      </c>
      <c r="C1567" s="1" t="s">
        <v>5178</v>
      </c>
      <c r="D1567" t="s">
        <v>6</v>
      </c>
    </row>
    <row r="1568" spans="1:4" x14ac:dyDescent="0.15">
      <c r="A1568" t="s">
        <v>5179</v>
      </c>
      <c r="B1568" s="1" t="s">
        <v>5180</v>
      </c>
      <c r="C1568" s="1" t="s">
        <v>5181</v>
      </c>
      <c r="D1568" t="s">
        <v>6</v>
      </c>
    </row>
    <row r="1569" spans="1:4" x14ac:dyDescent="0.15">
      <c r="A1569" t="s">
        <v>5182</v>
      </c>
      <c r="B1569" s="1" t="s">
        <v>5183</v>
      </c>
      <c r="C1569" s="1" t="s">
        <v>5184</v>
      </c>
      <c r="D1569" t="s">
        <v>6</v>
      </c>
    </row>
    <row r="1570" spans="1:4" x14ac:dyDescent="0.15">
      <c r="A1570" t="s">
        <v>5185</v>
      </c>
      <c r="B1570" s="1" t="s">
        <v>5186</v>
      </c>
      <c r="C1570" s="1" t="s">
        <v>5187</v>
      </c>
      <c r="D1570" t="s">
        <v>6</v>
      </c>
    </row>
    <row r="1571" spans="1:4" x14ac:dyDescent="0.15">
      <c r="A1571" t="s">
        <v>5188</v>
      </c>
      <c r="B1571" s="1" t="s">
        <v>5189</v>
      </c>
      <c r="C1571" s="1" t="s">
        <v>5190</v>
      </c>
      <c r="D1571" t="s">
        <v>6</v>
      </c>
    </row>
    <row r="1572" spans="1:4" x14ac:dyDescent="0.15">
      <c r="A1572" t="s">
        <v>5191</v>
      </c>
      <c r="B1572" s="1" t="s">
        <v>5192</v>
      </c>
      <c r="C1572" s="1" t="s">
        <v>5193</v>
      </c>
      <c r="D1572" t="s">
        <v>6</v>
      </c>
    </row>
    <row r="1573" spans="1:4" x14ac:dyDescent="0.15">
      <c r="A1573" t="s">
        <v>5194</v>
      </c>
      <c r="B1573" s="1" t="s">
        <v>5195</v>
      </c>
      <c r="C1573" s="1" t="s">
        <v>5196</v>
      </c>
      <c r="D1573" t="s">
        <v>6</v>
      </c>
    </row>
    <row r="1574" spans="1:4" x14ac:dyDescent="0.15">
      <c r="A1574" t="s">
        <v>5197</v>
      </c>
      <c r="B1574" s="1" t="s">
        <v>5198</v>
      </c>
      <c r="C1574" s="1" t="s">
        <v>5199</v>
      </c>
      <c r="D1574" t="s">
        <v>6</v>
      </c>
    </row>
    <row r="1575" spans="1:4" x14ac:dyDescent="0.15">
      <c r="A1575" t="s">
        <v>5200</v>
      </c>
      <c r="B1575" s="1" t="s">
        <v>5201</v>
      </c>
      <c r="C1575" s="1" t="s">
        <v>5202</v>
      </c>
      <c r="D1575" t="s">
        <v>6</v>
      </c>
    </row>
    <row r="1576" spans="1:4" x14ac:dyDescent="0.15">
      <c r="A1576" t="s">
        <v>5203</v>
      </c>
      <c r="B1576" s="1" t="s">
        <v>5204</v>
      </c>
      <c r="C1576" s="1" t="s">
        <v>5205</v>
      </c>
      <c r="D1576" t="s">
        <v>6</v>
      </c>
    </row>
    <row r="1577" spans="1:4" x14ac:dyDescent="0.15">
      <c r="A1577" t="s">
        <v>5206</v>
      </c>
      <c r="B1577" s="1" t="s">
        <v>5207</v>
      </c>
      <c r="C1577" s="1" t="s">
        <v>5208</v>
      </c>
      <c r="D1577" t="s">
        <v>6</v>
      </c>
    </row>
    <row r="1578" spans="1:4" x14ac:dyDescent="0.15">
      <c r="A1578" t="s">
        <v>5209</v>
      </c>
      <c r="B1578" s="1" t="s">
        <v>5210</v>
      </c>
      <c r="C1578" s="1" t="s">
        <v>5211</v>
      </c>
      <c r="D1578" t="s">
        <v>6</v>
      </c>
    </row>
    <row r="1579" spans="1:4" x14ac:dyDescent="0.15">
      <c r="A1579" t="s">
        <v>5212</v>
      </c>
      <c r="B1579" s="1" t="s">
        <v>5213</v>
      </c>
      <c r="C1579" s="1" t="s">
        <v>5214</v>
      </c>
      <c r="D1579" t="s">
        <v>6</v>
      </c>
    </row>
    <row r="1580" spans="1:4" x14ac:dyDescent="0.15">
      <c r="A1580" t="s">
        <v>5215</v>
      </c>
      <c r="B1580" s="1" t="s">
        <v>5216</v>
      </c>
      <c r="C1580" s="1" t="s">
        <v>5217</v>
      </c>
      <c r="D1580" t="s">
        <v>6</v>
      </c>
    </row>
    <row r="1581" spans="1:4" x14ac:dyDescent="0.15">
      <c r="A1581" t="s">
        <v>5218</v>
      </c>
      <c r="B1581" s="1" t="s">
        <v>5219</v>
      </c>
      <c r="C1581" s="1" t="s">
        <v>5220</v>
      </c>
      <c r="D1581" t="s">
        <v>6</v>
      </c>
    </row>
    <row r="1582" spans="1:4" x14ac:dyDescent="0.15">
      <c r="A1582" t="s">
        <v>5221</v>
      </c>
      <c r="B1582" s="1" t="s">
        <v>5222</v>
      </c>
      <c r="C1582" s="1" t="s">
        <v>5223</v>
      </c>
      <c r="D1582" t="s">
        <v>6</v>
      </c>
    </row>
    <row r="1583" spans="1:4" x14ac:dyDescent="0.15">
      <c r="A1583" t="s">
        <v>5224</v>
      </c>
      <c r="B1583" s="1" t="s">
        <v>5225</v>
      </c>
      <c r="C1583" s="1" t="s">
        <v>5226</v>
      </c>
      <c r="D1583" t="s">
        <v>6</v>
      </c>
    </row>
    <row r="1584" spans="1:4" x14ac:dyDescent="0.15">
      <c r="A1584" t="s">
        <v>5227</v>
      </c>
      <c r="B1584" s="1" t="s">
        <v>5228</v>
      </c>
      <c r="C1584" s="1" t="s">
        <v>5229</v>
      </c>
      <c r="D1584" t="s">
        <v>6</v>
      </c>
    </row>
    <row r="1585" spans="1:4" x14ac:dyDescent="0.15">
      <c r="A1585" t="s">
        <v>5230</v>
      </c>
      <c r="B1585" s="1" t="s">
        <v>5231</v>
      </c>
      <c r="C1585" s="1" t="s">
        <v>5232</v>
      </c>
      <c r="D1585" t="s">
        <v>6</v>
      </c>
    </row>
    <row r="1586" spans="1:4" x14ac:dyDescent="0.15">
      <c r="A1586" t="s">
        <v>5233</v>
      </c>
      <c r="B1586" s="1" t="s">
        <v>5234</v>
      </c>
      <c r="C1586" s="1" t="s">
        <v>5235</v>
      </c>
      <c r="D1586" t="s">
        <v>6</v>
      </c>
    </row>
    <row r="1587" spans="1:4" x14ac:dyDescent="0.15">
      <c r="A1587" t="s">
        <v>5236</v>
      </c>
      <c r="B1587" s="1" t="s">
        <v>5237</v>
      </c>
      <c r="C1587" s="1" t="s">
        <v>5238</v>
      </c>
      <c r="D1587" t="s">
        <v>6</v>
      </c>
    </row>
    <row r="1588" spans="1:4" x14ac:dyDescent="0.15">
      <c r="A1588" t="s">
        <v>5239</v>
      </c>
      <c r="B1588" s="1" t="s">
        <v>5240</v>
      </c>
      <c r="C1588" s="1" t="s">
        <v>5241</v>
      </c>
      <c r="D1588" t="s">
        <v>6</v>
      </c>
    </row>
    <row r="1589" spans="1:4" x14ac:dyDescent="0.15">
      <c r="A1589" t="s">
        <v>5242</v>
      </c>
      <c r="B1589" s="1" t="s">
        <v>5243</v>
      </c>
      <c r="C1589" s="1" t="s">
        <v>5244</v>
      </c>
      <c r="D1589" t="s">
        <v>6</v>
      </c>
    </row>
    <row r="1590" spans="1:4" x14ac:dyDescent="0.15">
      <c r="A1590" t="s">
        <v>5245</v>
      </c>
      <c r="B1590" s="1" t="s">
        <v>5246</v>
      </c>
      <c r="C1590" s="1" t="s">
        <v>5247</v>
      </c>
      <c r="D1590" t="s">
        <v>6</v>
      </c>
    </row>
    <row r="1591" spans="1:4" x14ac:dyDescent="0.15">
      <c r="A1591" t="s">
        <v>5248</v>
      </c>
      <c r="B1591" s="1" t="s">
        <v>5249</v>
      </c>
      <c r="C1591" s="1" t="s">
        <v>5250</v>
      </c>
      <c r="D1591" t="s">
        <v>6</v>
      </c>
    </row>
    <row r="1592" spans="1:4" x14ac:dyDescent="0.15">
      <c r="A1592" t="s">
        <v>5251</v>
      </c>
      <c r="B1592" s="1" t="s">
        <v>5252</v>
      </c>
      <c r="C1592" s="1" t="s">
        <v>5253</v>
      </c>
      <c r="D1592" t="s">
        <v>6</v>
      </c>
    </row>
    <row r="1593" spans="1:4" x14ac:dyDescent="0.15">
      <c r="A1593" t="s">
        <v>5254</v>
      </c>
      <c r="B1593" s="1" t="s">
        <v>5255</v>
      </c>
      <c r="C1593" s="1" t="s">
        <v>5256</v>
      </c>
      <c r="D1593" t="s">
        <v>6</v>
      </c>
    </row>
    <row r="1594" spans="1:4" x14ac:dyDescent="0.15">
      <c r="A1594" t="s">
        <v>241</v>
      </c>
      <c r="B1594" s="1" t="s">
        <v>5257</v>
      </c>
      <c r="C1594" s="1" t="s">
        <v>5258</v>
      </c>
      <c r="D1594" t="s">
        <v>6</v>
      </c>
    </row>
    <row r="1595" spans="1:4" x14ac:dyDescent="0.15">
      <c r="A1595" t="s">
        <v>5259</v>
      </c>
      <c r="B1595" s="1" t="s">
        <v>5260</v>
      </c>
      <c r="C1595" s="1" t="s">
        <v>5261</v>
      </c>
      <c r="D1595" t="s">
        <v>6</v>
      </c>
    </row>
    <row r="1596" spans="1:4" x14ac:dyDescent="0.15">
      <c r="A1596" t="s">
        <v>5262</v>
      </c>
      <c r="B1596" s="1" t="s">
        <v>5263</v>
      </c>
      <c r="C1596" s="1" t="s">
        <v>5264</v>
      </c>
      <c r="D1596" t="s">
        <v>6</v>
      </c>
    </row>
    <row r="1597" spans="1:4" x14ac:dyDescent="0.15">
      <c r="A1597" t="s">
        <v>5265</v>
      </c>
      <c r="B1597" s="1" t="s">
        <v>5266</v>
      </c>
      <c r="C1597" s="1" t="s">
        <v>5267</v>
      </c>
      <c r="D1597" t="s">
        <v>6</v>
      </c>
    </row>
    <row r="1598" spans="1:4" x14ac:dyDescent="0.15">
      <c r="A1598" t="s">
        <v>5268</v>
      </c>
      <c r="B1598" s="1" t="s">
        <v>5269</v>
      </c>
      <c r="C1598" s="1" t="s">
        <v>5270</v>
      </c>
      <c r="D1598" t="s">
        <v>6</v>
      </c>
    </row>
    <row r="1599" spans="1:4" x14ac:dyDescent="0.15">
      <c r="A1599" t="s">
        <v>5271</v>
      </c>
      <c r="B1599" s="1" t="s">
        <v>5272</v>
      </c>
      <c r="C1599" s="1" t="s">
        <v>5273</v>
      </c>
      <c r="D1599" t="s">
        <v>6</v>
      </c>
    </row>
    <row r="1600" spans="1:4" x14ac:dyDescent="0.15">
      <c r="A1600" t="s">
        <v>5274</v>
      </c>
      <c r="B1600" s="1" t="s">
        <v>5275</v>
      </c>
      <c r="C1600" s="1" t="s">
        <v>5276</v>
      </c>
      <c r="D1600" t="s">
        <v>6</v>
      </c>
    </row>
    <row r="1601" spans="1:4" x14ac:dyDescent="0.15">
      <c r="A1601" t="s">
        <v>5277</v>
      </c>
      <c r="B1601" s="1" t="s">
        <v>5278</v>
      </c>
      <c r="C1601" s="1" t="s">
        <v>5279</v>
      </c>
      <c r="D1601" t="s">
        <v>6</v>
      </c>
    </row>
    <row r="1602" spans="1:4" x14ac:dyDescent="0.15">
      <c r="A1602" t="s">
        <v>5280</v>
      </c>
      <c r="B1602" s="1" t="s">
        <v>5281</v>
      </c>
      <c r="C1602" s="1" t="s">
        <v>5282</v>
      </c>
      <c r="D1602" t="s">
        <v>6</v>
      </c>
    </row>
    <row r="1603" spans="1:4" x14ac:dyDescent="0.15">
      <c r="A1603" t="s">
        <v>5283</v>
      </c>
      <c r="B1603" s="1" t="s">
        <v>5284</v>
      </c>
      <c r="C1603" s="1" t="s">
        <v>5285</v>
      </c>
      <c r="D1603" t="s">
        <v>6</v>
      </c>
    </row>
    <row r="1604" spans="1:4" x14ac:dyDescent="0.15">
      <c r="A1604" t="s">
        <v>5286</v>
      </c>
      <c r="B1604" s="1" t="s">
        <v>5287</v>
      </c>
      <c r="C1604" s="1" t="s">
        <v>5288</v>
      </c>
      <c r="D1604" t="s">
        <v>6</v>
      </c>
    </row>
    <row r="1605" spans="1:4" x14ac:dyDescent="0.15">
      <c r="A1605" t="s">
        <v>5289</v>
      </c>
      <c r="B1605" s="1" t="s">
        <v>5290</v>
      </c>
      <c r="C1605" s="1" t="s">
        <v>5291</v>
      </c>
      <c r="D1605" t="s">
        <v>6</v>
      </c>
    </row>
    <row r="1606" spans="1:4" x14ac:dyDescent="0.15">
      <c r="A1606" t="s">
        <v>5292</v>
      </c>
      <c r="B1606" s="1" t="s">
        <v>5293</v>
      </c>
      <c r="C1606" s="1" t="s">
        <v>5294</v>
      </c>
      <c r="D1606" t="s">
        <v>6</v>
      </c>
    </row>
    <row r="1607" spans="1:4" x14ac:dyDescent="0.15">
      <c r="A1607" t="s">
        <v>5295</v>
      </c>
      <c r="B1607" s="1" t="s">
        <v>5296</v>
      </c>
      <c r="C1607" s="1" t="s">
        <v>5297</v>
      </c>
      <c r="D1607" t="s">
        <v>6</v>
      </c>
    </row>
    <row r="1608" spans="1:4" x14ac:dyDescent="0.15">
      <c r="A1608" t="s">
        <v>5298</v>
      </c>
      <c r="B1608" s="1" t="s">
        <v>5299</v>
      </c>
      <c r="C1608" s="1" t="s">
        <v>5300</v>
      </c>
      <c r="D1608" t="s">
        <v>6</v>
      </c>
    </row>
    <row r="1609" spans="1:4" x14ac:dyDescent="0.15">
      <c r="A1609" t="s">
        <v>5301</v>
      </c>
      <c r="B1609" s="1" t="s">
        <v>5302</v>
      </c>
      <c r="C1609" s="1" t="s">
        <v>5303</v>
      </c>
      <c r="D1609" t="s">
        <v>6</v>
      </c>
    </row>
    <row r="1610" spans="1:4" x14ac:dyDescent="0.15">
      <c r="A1610" t="s">
        <v>5304</v>
      </c>
      <c r="B1610" s="1" t="s">
        <v>5305</v>
      </c>
      <c r="C1610" s="1" t="s">
        <v>5306</v>
      </c>
      <c r="D1610" t="s">
        <v>6</v>
      </c>
    </row>
    <row r="1611" spans="1:4" x14ac:dyDescent="0.15">
      <c r="A1611" t="s">
        <v>5307</v>
      </c>
      <c r="B1611" s="1" t="s">
        <v>5308</v>
      </c>
      <c r="C1611" s="1" t="s">
        <v>5309</v>
      </c>
      <c r="D1611" t="s">
        <v>6</v>
      </c>
    </row>
    <row r="1612" spans="1:4" x14ac:dyDescent="0.15">
      <c r="A1612" t="s">
        <v>5310</v>
      </c>
      <c r="B1612" s="1" t="s">
        <v>5311</v>
      </c>
      <c r="C1612" s="1" t="s">
        <v>5312</v>
      </c>
      <c r="D1612" t="s">
        <v>6</v>
      </c>
    </row>
    <row r="1613" spans="1:4" x14ac:dyDescent="0.15">
      <c r="A1613" t="s">
        <v>5313</v>
      </c>
      <c r="B1613" s="1" t="s">
        <v>5314</v>
      </c>
      <c r="C1613" s="1" t="s">
        <v>5315</v>
      </c>
      <c r="D1613" t="s">
        <v>6</v>
      </c>
    </row>
    <row r="1614" spans="1:4" x14ac:dyDescent="0.15">
      <c r="A1614" t="s">
        <v>5316</v>
      </c>
      <c r="B1614" s="1" t="s">
        <v>5317</v>
      </c>
      <c r="C1614" s="1" t="s">
        <v>5318</v>
      </c>
      <c r="D1614" t="s">
        <v>6</v>
      </c>
    </row>
    <row r="1615" spans="1:4" x14ac:dyDescent="0.15">
      <c r="A1615" t="s">
        <v>5319</v>
      </c>
      <c r="B1615" s="1" t="s">
        <v>5320</v>
      </c>
      <c r="C1615" s="1" t="s">
        <v>5321</v>
      </c>
      <c r="D1615" t="s">
        <v>6</v>
      </c>
    </row>
    <row r="1616" spans="1:4" x14ac:dyDescent="0.15">
      <c r="A1616" t="s">
        <v>5322</v>
      </c>
      <c r="B1616" s="1" t="s">
        <v>5323</v>
      </c>
      <c r="C1616" s="1" t="s">
        <v>5324</v>
      </c>
      <c r="D1616" t="s">
        <v>6</v>
      </c>
    </row>
    <row r="1617" spans="1:4" x14ac:dyDescent="0.15">
      <c r="A1617" t="s">
        <v>5325</v>
      </c>
      <c r="B1617" s="1" t="s">
        <v>5326</v>
      </c>
      <c r="C1617" s="1" t="s">
        <v>5327</v>
      </c>
      <c r="D1617" t="s">
        <v>6</v>
      </c>
    </row>
    <row r="1618" spans="1:4" x14ac:dyDescent="0.15">
      <c r="A1618" t="s">
        <v>5328</v>
      </c>
      <c r="B1618" s="1" t="s">
        <v>5329</v>
      </c>
      <c r="C1618" s="1" t="s">
        <v>5330</v>
      </c>
      <c r="D1618" t="s">
        <v>6</v>
      </c>
    </row>
    <row r="1619" spans="1:4" x14ac:dyDescent="0.15">
      <c r="A1619" t="s">
        <v>5331</v>
      </c>
      <c r="B1619" s="1" t="s">
        <v>5332</v>
      </c>
      <c r="C1619" s="1" t="s">
        <v>5333</v>
      </c>
      <c r="D1619" t="s">
        <v>6</v>
      </c>
    </row>
    <row r="1620" spans="1:4" x14ac:dyDescent="0.15">
      <c r="A1620" t="s">
        <v>5334</v>
      </c>
      <c r="B1620" s="1" t="s">
        <v>5335</v>
      </c>
      <c r="C1620" s="1" t="s">
        <v>5336</v>
      </c>
      <c r="D1620" t="s">
        <v>6</v>
      </c>
    </row>
    <row r="1621" spans="1:4" x14ac:dyDescent="0.15">
      <c r="A1621" t="s">
        <v>5337</v>
      </c>
      <c r="B1621" s="1" t="s">
        <v>5338</v>
      </c>
      <c r="C1621" s="1" t="s">
        <v>5339</v>
      </c>
      <c r="D1621" t="s">
        <v>6</v>
      </c>
    </row>
    <row r="1622" spans="1:4" x14ac:dyDescent="0.15">
      <c r="A1622" t="s">
        <v>5340</v>
      </c>
      <c r="B1622" s="1" t="s">
        <v>5341</v>
      </c>
      <c r="C1622" s="1" t="s">
        <v>5342</v>
      </c>
      <c r="D1622" t="s">
        <v>6</v>
      </c>
    </row>
    <row r="1623" spans="1:4" x14ac:dyDescent="0.15">
      <c r="A1623" t="s">
        <v>5343</v>
      </c>
      <c r="B1623" s="1" t="s">
        <v>5344</v>
      </c>
      <c r="C1623" s="1" t="s">
        <v>5345</v>
      </c>
      <c r="D1623" t="s">
        <v>6</v>
      </c>
    </row>
    <row r="1624" spans="1:4" x14ac:dyDescent="0.15">
      <c r="A1624" t="s">
        <v>5346</v>
      </c>
      <c r="B1624" s="1" t="s">
        <v>5347</v>
      </c>
      <c r="C1624" s="1" t="s">
        <v>5348</v>
      </c>
      <c r="D1624" t="s">
        <v>6</v>
      </c>
    </row>
    <row r="1625" spans="1:4" x14ac:dyDescent="0.15">
      <c r="A1625" t="s">
        <v>5349</v>
      </c>
      <c r="B1625" s="1" t="s">
        <v>5350</v>
      </c>
      <c r="C1625" s="1" t="s">
        <v>5351</v>
      </c>
      <c r="D1625" t="s">
        <v>6</v>
      </c>
    </row>
    <row r="1626" spans="1:4" x14ac:dyDescent="0.15">
      <c r="A1626" t="s">
        <v>5352</v>
      </c>
      <c r="B1626" s="1" t="s">
        <v>5353</v>
      </c>
      <c r="C1626" s="1" t="s">
        <v>5354</v>
      </c>
      <c r="D1626" t="s">
        <v>6</v>
      </c>
    </row>
    <row r="1627" spans="1:4" x14ac:dyDescent="0.15">
      <c r="A1627" t="s">
        <v>5355</v>
      </c>
      <c r="B1627" s="1" t="s">
        <v>5356</v>
      </c>
      <c r="C1627" s="1" t="s">
        <v>5357</v>
      </c>
      <c r="D1627" t="s">
        <v>6</v>
      </c>
    </row>
    <row r="1628" spans="1:4" x14ac:dyDescent="0.15">
      <c r="A1628" t="s">
        <v>5358</v>
      </c>
      <c r="B1628" s="1" t="s">
        <v>5359</v>
      </c>
      <c r="C1628" s="1" t="s">
        <v>5360</v>
      </c>
      <c r="D1628" t="s">
        <v>6</v>
      </c>
    </row>
    <row r="1629" spans="1:4" x14ac:dyDescent="0.15">
      <c r="A1629" t="s">
        <v>5361</v>
      </c>
      <c r="B1629" s="1" t="s">
        <v>5362</v>
      </c>
      <c r="C1629" s="1" t="s">
        <v>5363</v>
      </c>
      <c r="D1629" t="s">
        <v>6</v>
      </c>
    </row>
    <row r="1630" spans="1:4" x14ac:dyDescent="0.15">
      <c r="A1630" t="s">
        <v>5364</v>
      </c>
      <c r="B1630" s="1" t="s">
        <v>5365</v>
      </c>
      <c r="C1630" s="1" t="s">
        <v>5366</v>
      </c>
      <c r="D1630" t="s">
        <v>6</v>
      </c>
    </row>
    <row r="1631" spans="1:4" x14ac:dyDescent="0.15">
      <c r="A1631" t="s">
        <v>5367</v>
      </c>
      <c r="B1631" s="1" t="s">
        <v>5368</v>
      </c>
      <c r="C1631" s="1" t="s">
        <v>5369</v>
      </c>
      <c r="D1631" t="s">
        <v>6</v>
      </c>
    </row>
    <row r="1632" spans="1:4" x14ac:dyDescent="0.15">
      <c r="A1632" t="s">
        <v>5370</v>
      </c>
      <c r="B1632" s="1" t="s">
        <v>5371</v>
      </c>
      <c r="C1632" s="1" t="s">
        <v>5372</v>
      </c>
      <c r="D1632" t="s">
        <v>6</v>
      </c>
    </row>
    <row r="1633" spans="1:4" x14ac:dyDescent="0.15">
      <c r="A1633" t="s">
        <v>5373</v>
      </c>
      <c r="B1633" s="1" t="s">
        <v>5374</v>
      </c>
      <c r="C1633" s="1" t="s">
        <v>5375</v>
      </c>
      <c r="D1633" t="s">
        <v>6</v>
      </c>
    </row>
    <row r="1634" spans="1:4" x14ac:dyDescent="0.15">
      <c r="A1634" t="s">
        <v>5376</v>
      </c>
      <c r="B1634" s="1" t="s">
        <v>5377</v>
      </c>
      <c r="C1634" s="1" t="s">
        <v>5378</v>
      </c>
      <c r="D1634" t="s">
        <v>6</v>
      </c>
    </row>
    <row r="1635" spans="1:4" x14ac:dyDescent="0.15">
      <c r="A1635" t="s">
        <v>5379</v>
      </c>
      <c r="B1635" s="1" t="s">
        <v>5380</v>
      </c>
      <c r="C1635" s="1" t="s">
        <v>5381</v>
      </c>
      <c r="D1635" t="s">
        <v>6</v>
      </c>
    </row>
    <row r="1636" spans="1:4" x14ac:dyDescent="0.15">
      <c r="A1636" t="s">
        <v>5382</v>
      </c>
      <c r="B1636" s="1" t="s">
        <v>5383</v>
      </c>
      <c r="C1636" s="1" t="s">
        <v>5384</v>
      </c>
      <c r="D1636" t="s">
        <v>6</v>
      </c>
    </row>
    <row r="1637" spans="1:4" x14ac:dyDescent="0.15">
      <c r="A1637" t="s">
        <v>5385</v>
      </c>
      <c r="B1637" s="1" t="s">
        <v>5386</v>
      </c>
      <c r="C1637" s="1" t="s">
        <v>5387</v>
      </c>
      <c r="D1637" t="s">
        <v>6</v>
      </c>
    </row>
    <row r="1638" spans="1:4" x14ac:dyDescent="0.15">
      <c r="A1638" t="s">
        <v>5388</v>
      </c>
      <c r="B1638" s="1" t="s">
        <v>5389</v>
      </c>
      <c r="C1638" s="1" t="s">
        <v>5390</v>
      </c>
      <c r="D1638" t="s">
        <v>6</v>
      </c>
    </row>
    <row r="1639" spans="1:4" x14ac:dyDescent="0.15">
      <c r="A1639" t="s">
        <v>5391</v>
      </c>
      <c r="B1639" s="1" t="s">
        <v>5392</v>
      </c>
      <c r="C1639" s="1" t="s">
        <v>5393</v>
      </c>
      <c r="D1639" t="s">
        <v>6</v>
      </c>
    </row>
    <row r="1640" spans="1:4" x14ac:dyDescent="0.15">
      <c r="A1640" t="s">
        <v>5394</v>
      </c>
      <c r="B1640" s="1" t="s">
        <v>5395</v>
      </c>
      <c r="C1640" s="1" t="s">
        <v>5396</v>
      </c>
      <c r="D1640" t="s">
        <v>6</v>
      </c>
    </row>
    <row r="1641" spans="1:4" x14ac:dyDescent="0.15">
      <c r="A1641" t="s">
        <v>5397</v>
      </c>
      <c r="B1641" s="1" t="s">
        <v>5398</v>
      </c>
      <c r="C1641" s="1" t="s">
        <v>5399</v>
      </c>
      <c r="D1641" t="s">
        <v>6</v>
      </c>
    </row>
    <row r="1642" spans="1:4" x14ac:dyDescent="0.15">
      <c r="A1642" t="s">
        <v>5400</v>
      </c>
      <c r="B1642" s="1" t="s">
        <v>5401</v>
      </c>
      <c r="C1642" s="1" t="s">
        <v>5402</v>
      </c>
      <c r="D1642" t="s">
        <v>6</v>
      </c>
    </row>
    <row r="1643" spans="1:4" x14ac:dyDescent="0.15">
      <c r="A1643" t="s">
        <v>5403</v>
      </c>
      <c r="B1643" s="1" t="s">
        <v>5404</v>
      </c>
      <c r="C1643" s="1" t="s">
        <v>5405</v>
      </c>
      <c r="D1643" t="s">
        <v>6</v>
      </c>
    </row>
    <row r="1644" spans="1:4" x14ac:dyDescent="0.15">
      <c r="A1644" t="s">
        <v>5406</v>
      </c>
      <c r="B1644" s="1" t="s">
        <v>5407</v>
      </c>
      <c r="C1644" s="1" t="s">
        <v>5408</v>
      </c>
      <c r="D1644" t="s">
        <v>6</v>
      </c>
    </row>
    <row r="1645" spans="1:4" x14ac:dyDescent="0.15">
      <c r="A1645" t="s">
        <v>5409</v>
      </c>
      <c r="B1645" s="1" t="s">
        <v>5410</v>
      </c>
      <c r="C1645" s="1" t="s">
        <v>5411</v>
      </c>
      <c r="D1645" t="s">
        <v>6</v>
      </c>
    </row>
    <row r="1646" spans="1:4" x14ac:dyDescent="0.15">
      <c r="A1646" t="s">
        <v>5412</v>
      </c>
      <c r="B1646" s="1" t="s">
        <v>5413</v>
      </c>
      <c r="C1646" s="1" t="s">
        <v>5414</v>
      </c>
      <c r="D1646" t="s">
        <v>6</v>
      </c>
    </row>
    <row r="1647" spans="1:4" x14ac:dyDescent="0.15">
      <c r="A1647" t="s">
        <v>5415</v>
      </c>
      <c r="B1647" s="1" t="s">
        <v>5416</v>
      </c>
      <c r="C1647" s="1" t="s">
        <v>5417</v>
      </c>
      <c r="D1647" t="s">
        <v>6</v>
      </c>
    </row>
    <row r="1648" spans="1:4" x14ac:dyDescent="0.15">
      <c r="A1648" t="s">
        <v>5418</v>
      </c>
      <c r="B1648" s="1" t="s">
        <v>5419</v>
      </c>
      <c r="C1648" s="1" t="s">
        <v>5420</v>
      </c>
      <c r="D1648" t="s">
        <v>6</v>
      </c>
    </row>
    <row r="1649" spans="1:4" x14ac:dyDescent="0.15">
      <c r="A1649" t="s">
        <v>5421</v>
      </c>
      <c r="B1649" s="1" t="s">
        <v>5422</v>
      </c>
      <c r="C1649" s="1" t="s">
        <v>5423</v>
      </c>
      <c r="D1649" t="s">
        <v>6</v>
      </c>
    </row>
    <row r="1650" spans="1:4" x14ac:dyDescent="0.15">
      <c r="A1650" t="s">
        <v>5424</v>
      </c>
      <c r="B1650" s="1" t="s">
        <v>5425</v>
      </c>
      <c r="C1650" s="1" t="s">
        <v>5426</v>
      </c>
      <c r="D1650" t="s">
        <v>6</v>
      </c>
    </row>
    <row r="1651" spans="1:4" x14ac:dyDescent="0.15">
      <c r="A1651" t="s">
        <v>5427</v>
      </c>
      <c r="B1651" s="1" t="s">
        <v>5428</v>
      </c>
      <c r="C1651" s="1" t="s">
        <v>5429</v>
      </c>
      <c r="D1651" t="s">
        <v>6</v>
      </c>
    </row>
    <row r="1652" spans="1:4" x14ac:dyDescent="0.15">
      <c r="A1652" t="s">
        <v>5430</v>
      </c>
      <c r="B1652" s="1" t="s">
        <v>5431</v>
      </c>
      <c r="C1652" s="1" t="s">
        <v>5432</v>
      </c>
      <c r="D1652" t="s">
        <v>6</v>
      </c>
    </row>
    <row r="1653" spans="1:4" x14ac:dyDescent="0.15">
      <c r="A1653" t="s">
        <v>5433</v>
      </c>
      <c r="B1653" s="1" t="s">
        <v>5434</v>
      </c>
      <c r="C1653" s="1" t="s">
        <v>5435</v>
      </c>
      <c r="D1653" t="s">
        <v>6</v>
      </c>
    </row>
    <row r="1654" spans="1:4" x14ac:dyDescent="0.15">
      <c r="A1654" t="s">
        <v>5436</v>
      </c>
      <c r="B1654" s="1" t="s">
        <v>5437</v>
      </c>
      <c r="C1654" s="1" t="s">
        <v>5438</v>
      </c>
      <c r="D1654" t="s">
        <v>6</v>
      </c>
    </row>
    <row r="1655" spans="1:4" x14ac:dyDescent="0.15">
      <c r="A1655" t="s">
        <v>5439</v>
      </c>
      <c r="B1655" s="1" t="s">
        <v>5440</v>
      </c>
      <c r="C1655" s="1" t="s">
        <v>5441</v>
      </c>
      <c r="D1655" t="s">
        <v>6</v>
      </c>
    </row>
    <row r="1656" spans="1:4" x14ac:dyDescent="0.15">
      <c r="A1656" t="s">
        <v>5442</v>
      </c>
      <c r="B1656" s="1" t="s">
        <v>5443</v>
      </c>
      <c r="C1656" s="1" t="s">
        <v>5444</v>
      </c>
      <c r="D1656" t="s">
        <v>6</v>
      </c>
    </row>
    <row r="1657" spans="1:4" x14ac:dyDescent="0.15">
      <c r="A1657" t="s">
        <v>5445</v>
      </c>
      <c r="B1657" s="1" t="s">
        <v>5446</v>
      </c>
      <c r="C1657" s="1" t="s">
        <v>5447</v>
      </c>
      <c r="D1657" t="s">
        <v>6</v>
      </c>
    </row>
    <row r="1658" spans="1:4" x14ac:dyDescent="0.15">
      <c r="A1658" t="s">
        <v>5448</v>
      </c>
      <c r="B1658" s="1" t="s">
        <v>5449</v>
      </c>
      <c r="C1658" s="1" t="s">
        <v>5450</v>
      </c>
      <c r="D1658" t="s">
        <v>6</v>
      </c>
    </row>
    <row r="1659" spans="1:4" x14ac:dyDescent="0.15">
      <c r="A1659" t="s">
        <v>5451</v>
      </c>
      <c r="B1659" s="1" t="s">
        <v>5452</v>
      </c>
      <c r="C1659" s="1" t="s">
        <v>5453</v>
      </c>
      <c r="D1659" t="s">
        <v>6</v>
      </c>
    </row>
    <row r="1660" spans="1:4" x14ac:dyDescent="0.15">
      <c r="A1660" t="s">
        <v>5454</v>
      </c>
      <c r="B1660" s="1" t="s">
        <v>5455</v>
      </c>
      <c r="C1660" s="1" t="s">
        <v>5456</v>
      </c>
      <c r="D1660" t="s">
        <v>6</v>
      </c>
    </row>
    <row r="1661" spans="1:4" x14ac:dyDescent="0.15">
      <c r="A1661" t="s">
        <v>5457</v>
      </c>
      <c r="B1661" s="1" t="s">
        <v>5458</v>
      </c>
      <c r="C1661" s="1" t="s">
        <v>5459</v>
      </c>
      <c r="D1661" t="s">
        <v>6</v>
      </c>
    </row>
    <row r="1662" spans="1:4" x14ac:dyDescent="0.15">
      <c r="A1662" t="s">
        <v>5460</v>
      </c>
      <c r="B1662" s="1" t="s">
        <v>5461</v>
      </c>
      <c r="C1662" s="1" t="s">
        <v>5462</v>
      </c>
      <c r="D1662" t="s">
        <v>6</v>
      </c>
    </row>
    <row r="1663" spans="1:4" x14ac:dyDescent="0.15">
      <c r="A1663" t="s">
        <v>5463</v>
      </c>
      <c r="B1663" s="1" t="s">
        <v>5464</v>
      </c>
      <c r="C1663" s="1" t="s">
        <v>5465</v>
      </c>
      <c r="D1663" t="s">
        <v>6</v>
      </c>
    </row>
    <row r="1664" spans="1:4" x14ac:dyDescent="0.15">
      <c r="A1664" t="s">
        <v>5466</v>
      </c>
      <c r="B1664" s="1" t="s">
        <v>5467</v>
      </c>
      <c r="C1664" s="1" t="s">
        <v>5468</v>
      </c>
      <c r="D1664" t="s">
        <v>6</v>
      </c>
    </row>
    <row r="1665" spans="1:4" x14ac:dyDescent="0.15">
      <c r="A1665" t="s">
        <v>5469</v>
      </c>
      <c r="B1665" s="1" t="s">
        <v>5470</v>
      </c>
      <c r="C1665" s="1" t="s">
        <v>5471</v>
      </c>
      <c r="D1665" t="s">
        <v>6</v>
      </c>
    </row>
    <row r="1666" spans="1:4" x14ac:dyDescent="0.15">
      <c r="A1666" t="s">
        <v>297</v>
      </c>
      <c r="B1666" s="1" t="s">
        <v>5472</v>
      </c>
      <c r="C1666" s="1" t="s">
        <v>5473</v>
      </c>
      <c r="D1666" t="s">
        <v>6</v>
      </c>
    </row>
    <row r="1667" spans="1:4" x14ac:dyDescent="0.15">
      <c r="A1667" t="s">
        <v>5474</v>
      </c>
      <c r="B1667" s="1" t="s">
        <v>5475</v>
      </c>
      <c r="C1667" s="1" t="s">
        <v>5476</v>
      </c>
      <c r="D1667" t="s">
        <v>6</v>
      </c>
    </row>
    <row r="1668" spans="1:4" x14ac:dyDescent="0.15">
      <c r="A1668" t="s">
        <v>5477</v>
      </c>
      <c r="B1668" s="1" t="s">
        <v>5478</v>
      </c>
      <c r="C1668" s="1" t="s">
        <v>5479</v>
      </c>
      <c r="D1668" t="s">
        <v>6</v>
      </c>
    </row>
    <row r="1669" spans="1:4" x14ac:dyDescent="0.15">
      <c r="A1669" t="s">
        <v>5480</v>
      </c>
      <c r="B1669" s="1" t="s">
        <v>5481</v>
      </c>
      <c r="C1669" s="1" t="s">
        <v>5482</v>
      </c>
      <c r="D1669" t="s">
        <v>6</v>
      </c>
    </row>
    <row r="1670" spans="1:4" x14ac:dyDescent="0.15">
      <c r="A1670" t="s">
        <v>5483</v>
      </c>
      <c r="B1670" s="1" t="s">
        <v>5484</v>
      </c>
      <c r="C1670" s="1" t="s">
        <v>5485</v>
      </c>
      <c r="D1670" t="s">
        <v>6</v>
      </c>
    </row>
    <row r="1671" spans="1:4" x14ac:dyDescent="0.15">
      <c r="A1671" t="s">
        <v>5486</v>
      </c>
      <c r="B1671" s="1" t="s">
        <v>5487</v>
      </c>
      <c r="C1671" s="1" t="s">
        <v>5488</v>
      </c>
      <c r="D1671" t="s">
        <v>6</v>
      </c>
    </row>
    <row r="1672" spans="1:4" x14ac:dyDescent="0.15">
      <c r="A1672" t="s">
        <v>5489</v>
      </c>
      <c r="B1672" s="1" t="s">
        <v>5490</v>
      </c>
      <c r="C1672" s="1" t="s">
        <v>5491</v>
      </c>
      <c r="D1672" t="s">
        <v>6</v>
      </c>
    </row>
    <row r="1673" spans="1:4" x14ac:dyDescent="0.15">
      <c r="A1673" t="s">
        <v>5492</v>
      </c>
      <c r="B1673" s="1" t="s">
        <v>5493</v>
      </c>
      <c r="C1673" s="1" t="s">
        <v>5494</v>
      </c>
      <c r="D1673" t="s">
        <v>6</v>
      </c>
    </row>
    <row r="1674" spans="1:4" x14ac:dyDescent="0.15">
      <c r="A1674" t="s">
        <v>5495</v>
      </c>
      <c r="B1674" s="1" t="s">
        <v>5496</v>
      </c>
      <c r="C1674" s="1" t="s">
        <v>5497</v>
      </c>
      <c r="D1674" t="s">
        <v>6</v>
      </c>
    </row>
    <row r="1675" spans="1:4" x14ac:dyDescent="0.15">
      <c r="A1675" t="s">
        <v>5498</v>
      </c>
      <c r="B1675" s="1" t="s">
        <v>5499</v>
      </c>
      <c r="C1675" s="1" t="s">
        <v>5500</v>
      </c>
      <c r="D1675" t="s">
        <v>6</v>
      </c>
    </row>
    <row r="1676" spans="1:4" x14ac:dyDescent="0.15">
      <c r="A1676" t="s">
        <v>5501</v>
      </c>
      <c r="B1676" s="1" t="s">
        <v>5502</v>
      </c>
      <c r="C1676" s="1" t="s">
        <v>5503</v>
      </c>
      <c r="D1676" t="s">
        <v>6</v>
      </c>
    </row>
    <row r="1677" spans="1:4" x14ac:dyDescent="0.15">
      <c r="A1677" t="s">
        <v>5504</v>
      </c>
      <c r="B1677" s="1" t="s">
        <v>5505</v>
      </c>
      <c r="C1677" s="1" t="s">
        <v>5506</v>
      </c>
      <c r="D1677" t="s">
        <v>6</v>
      </c>
    </row>
    <row r="1678" spans="1:4" x14ac:dyDescent="0.15">
      <c r="A1678" t="s">
        <v>5507</v>
      </c>
      <c r="B1678" s="1" t="s">
        <v>5508</v>
      </c>
      <c r="C1678" s="1" t="s">
        <v>5509</v>
      </c>
      <c r="D1678" t="s">
        <v>6</v>
      </c>
    </row>
    <row r="1679" spans="1:4" x14ac:dyDescent="0.15">
      <c r="A1679" t="s">
        <v>5510</v>
      </c>
      <c r="B1679" s="1" t="s">
        <v>5511</v>
      </c>
      <c r="C1679" s="1" t="s">
        <v>5512</v>
      </c>
      <c r="D1679" t="s">
        <v>6</v>
      </c>
    </row>
    <row r="1680" spans="1:4" x14ac:dyDescent="0.15">
      <c r="A1680" t="s">
        <v>5513</v>
      </c>
      <c r="B1680" s="1" t="s">
        <v>5514</v>
      </c>
      <c r="C1680" s="1" t="s">
        <v>5515</v>
      </c>
      <c r="D1680" t="s">
        <v>6</v>
      </c>
    </row>
    <row r="1681" spans="1:4" x14ac:dyDescent="0.15">
      <c r="A1681" t="s">
        <v>5516</v>
      </c>
      <c r="B1681" s="1" t="s">
        <v>5517</v>
      </c>
      <c r="C1681" s="1" t="s">
        <v>5518</v>
      </c>
      <c r="D1681" t="s">
        <v>6</v>
      </c>
    </row>
    <row r="1682" spans="1:4" x14ac:dyDescent="0.15">
      <c r="A1682" t="s">
        <v>5519</v>
      </c>
      <c r="B1682" s="1" t="s">
        <v>5520</v>
      </c>
      <c r="C1682" s="1" t="s">
        <v>5521</v>
      </c>
      <c r="D1682" t="s">
        <v>6</v>
      </c>
    </row>
    <row r="1683" spans="1:4" x14ac:dyDescent="0.15">
      <c r="A1683" t="s">
        <v>5522</v>
      </c>
      <c r="B1683" s="1" t="s">
        <v>5523</v>
      </c>
      <c r="C1683" s="1" t="s">
        <v>5524</v>
      </c>
      <c r="D1683" t="s">
        <v>6</v>
      </c>
    </row>
    <row r="1684" spans="1:4" x14ac:dyDescent="0.15">
      <c r="A1684" t="s">
        <v>5525</v>
      </c>
      <c r="B1684" s="1" t="s">
        <v>5526</v>
      </c>
      <c r="C1684" s="1" t="s">
        <v>5527</v>
      </c>
      <c r="D1684" t="s">
        <v>6</v>
      </c>
    </row>
    <row r="1685" spans="1:4" x14ac:dyDescent="0.15">
      <c r="A1685" t="s">
        <v>5528</v>
      </c>
      <c r="B1685" s="1" t="s">
        <v>5529</v>
      </c>
      <c r="C1685" s="1" t="s">
        <v>5530</v>
      </c>
      <c r="D1685" t="s">
        <v>6</v>
      </c>
    </row>
    <row r="1686" spans="1:4" x14ac:dyDescent="0.15">
      <c r="A1686" t="s">
        <v>5531</v>
      </c>
      <c r="B1686" s="1" t="s">
        <v>5532</v>
      </c>
      <c r="C1686" s="1" t="s">
        <v>5533</v>
      </c>
      <c r="D1686" t="s">
        <v>6</v>
      </c>
    </row>
    <row r="1687" spans="1:4" x14ac:dyDescent="0.15">
      <c r="A1687" t="s">
        <v>5534</v>
      </c>
      <c r="B1687" s="1" t="s">
        <v>5535</v>
      </c>
      <c r="C1687" s="1" t="s">
        <v>5536</v>
      </c>
      <c r="D1687" t="s">
        <v>6</v>
      </c>
    </row>
    <row r="1688" spans="1:4" x14ac:dyDescent="0.15">
      <c r="A1688" t="s">
        <v>5537</v>
      </c>
      <c r="B1688" s="1" t="s">
        <v>5538</v>
      </c>
      <c r="C1688" s="1" t="s">
        <v>5539</v>
      </c>
      <c r="D1688" t="s">
        <v>6</v>
      </c>
    </row>
    <row r="1689" spans="1:4" x14ac:dyDescent="0.15">
      <c r="A1689" t="s">
        <v>5540</v>
      </c>
      <c r="B1689" s="1" t="s">
        <v>5541</v>
      </c>
      <c r="C1689" s="1" t="s">
        <v>5542</v>
      </c>
      <c r="D1689" t="s">
        <v>6</v>
      </c>
    </row>
    <row r="1690" spans="1:4" x14ac:dyDescent="0.15">
      <c r="A1690" t="s">
        <v>5543</v>
      </c>
      <c r="B1690" s="1" t="s">
        <v>5544</v>
      </c>
      <c r="C1690" s="1" t="s">
        <v>5545</v>
      </c>
      <c r="D1690" t="s">
        <v>6</v>
      </c>
    </row>
    <row r="1691" spans="1:4" x14ac:dyDescent="0.15">
      <c r="A1691" t="s">
        <v>5546</v>
      </c>
      <c r="B1691" s="1" t="s">
        <v>5547</v>
      </c>
      <c r="C1691" s="1" t="s">
        <v>5548</v>
      </c>
      <c r="D1691" t="s">
        <v>6</v>
      </c>
    </row>
    <row r="1692" spans="1:4" x14ac:dyDescent="0.15">
      <c r="A1692" t="s">
        <v>5549</v>
      </c>
      <c r="B1692" s="1" t="s">
        <v>5550</v>
      </c>
      <c r="C1692" s="1" t="s">
        <v>5551</v>
      </c>
      <c r="D1692" t="s">
        <v>6</v>
      </c>
    </row>
    <row r="1693" spans="1:4" x14ac:dyDescent="0.15">
      <c r="A1693" t="s">
        <v>5552</v>
      </c>
      <c r="B1693" s="1" t="s">
        <v>5553</v>
      </c>
      <c r="C1693" s="1" t="s">
        <v>5554</v>
      </c>
      <c r="D1693" t="s">
        <v>6</v>
      </c>
    </row>
    <row r="1694" spans="1:4" x14ac:dyDescent="0.15">
      <c r="A1694" t="s">
        <v>5555</v>
      </c>
      <c r="B1694" s="1" t="s">
        <v>5556</v>
      </c>
      <c r="C1694" s="1" t="s">
        <v>5557</v>
      </c>
      <c r="D1694" t="s">
        <v>6</v>
      </c>
    </row>
    <row r="1695" spans="1:4" x14ac:dyDescent="0.15">
      <c r="A1695" t="s">
        <v>5558</v>
      </c>
      <c r="B1695" s="1" t="s">
        <v>5559</v>
      </c>
      <c r="C1695" s="1" t="s">
        <v>5560</v>
      </c>
      <c r="D1695" t="s">
        <v>6</v>
      </c>
    </row>
    <row r="1696" spans="1:4" x14ac:dyDescent="0.15">
      <c r="A1696" t="s">
        <v>5561</v>
      </c>
      <c r="B1696" s="1" t="s">
        <v>5562</v>
      </c>
      <c r="C1696" s="1" t="s">
        <v>5563</v>
      </c>
      <c r="D1696" t="s">
        <v>6</v>
      </c>
    </row>
    <row r="1697" spans="1:4" x14ac:dyDescent="0.15">
      <c r="A1697" t="s">
        <v>5564</v>
      </c>
      <c r="B1697" s="1" t="s">
        <v>5565</v>
      </c>
      <c r="C1697" s="1" t="s">
        <v>5566</v>
      </c>
      <c r="D1697" t="s">
        <v>6</v>
      </c>
    </row>
    <row r="1698" spans="1:4" x14ac:dyDescent="0.15">
      <c r="A1698" t="s">
        <v>5567</v>
      </c>
      <c r="B1698" s="1" t="s">
        <v>5568</v>
      </c>
      <c r="C1698" s="1" t="s">
        <v>5569</v>
      </c>
      <c r="D1698" t="s">
        <v>6</v>
      </c>
    </row>
    <row r="1699" spans="1:4" x14ac:dyDescent="0.15">
      <c r="A1699" t="s">
        <v>5570</v>
      </c>
      <c r="B1699" s="1" t="s">
        <v>5571</v>
      </c>
      <c r="C1699" s="1" t="s">
        <v>5572</v>
      </c>
      <c r="D1699" t="s">
        <v>6</v>
      </c>
    </row>
    <row r="1700" spans="1:4" x14ac:dyDescent="0.15">
      <c r="A1700" t="s">
        <v>5573</v>
      </c>
      <c r="B1700" s="1" t="s">
        <v>5574</v>
      </c>
      <c r="C1700" s="1" t="s">
        <v>5575</v>
      </c>
      <c r="D1700" t="s">
        <v>6</v>
      </c>
    </row>
    <row r="1701" spans="1:4" x14ac:dyDescent="0.15">
      <c r="A1701" t="s">
        <v>5576</v>
      </c>
      <c r="B1701" s="1" t="s">
        <v>5577</v>
      </c>
      <c r="C1701" s="1" t="s">
        <v>5578</v>
      </c>
      <c r="D1701" t="s">
        <v>6</v>
      </c>
    </row>
    <row r="1702" spans="1:4" x14ac:dyDescent="0.15">
      <c r="A1702" t="s">
        <v>5579</v>
      </c>
      <c r="B1702" s="1" t="s">
        <v>5580</v>
      </c>
      <c r="C1702" s="1" t="s">
        <v>5581</v>
      </c>
      <c r="D1702" t="s">
        <v>6</v>
      </c>
    </row>
    <row r="1703" spans="1:4" x14ac:dyDescent="0.15">
      <c r="A1703" t="s">
        <v>5582</v>
      </c>
      <c r="B1703" s="1" t="s">
        <v>5583</v>
      </c>
      <c r="C1703" s="1" t="s">
        <v>5584</v>
      </c>
      <c r="D1703" t="s">
        <v>6</v>
      </c>
    </row>
    <row r="1704" spans="1:4" x14ac:dyDescent="0.15">
      <c r="A1704" t="s">
        <v>5585</v>
      </c>
      <c r="B1704" s="1" t="s">
        <v>5586</v>
      </c>
      <c r="C1704" s="1" t="s">
        <v>5587</v>
      </c>
      <c r="D1704" t="s">
        <v>6</v>
      </c>
    </row>
    <row r="1705" spans="1:4" x14ac:dyDescent="0.15">
      <c r="A1705" t="s">
        <v>5588</v>
      </c>
      <c r="B1705" s="1" t="s">
        <v>5589</v>
      </c>
      <c r="C1705" s="1" t="s">
        <v>5590</v>
      </c>
      <c r="D1705" t="s">
        <v>6</v>
      </c>
    </row>
    <row r="1706" spans="1:4" x14ac:dyDescent="0.15">
      <c r="A1706" t="s">
        <v>5591</v>
      </c>
      <c r="B1706" s="1" t="s">
        <v>5592</v>
      </c>
      <c r="C1706" s="1" t="s">
        <v>5593</v>
      </c>
      <c r="D1706" t="s">
        <v>6</v>
      </c>
    </row>
    <row r="1707" spans="1:4" x14ac:dyDescent="0.15">
      <c r="A1707" t="s">
        <v>5594</v>
      </c>
      <c r="B1707" s="1" t="s">
        <v>5595</v>
      </c>
      <c r="C1707" s="1" t="s">
        <v>5596</v>
      </c>
      <c r="D1707" t="s">
        <v>6</v>
      </c>
    </row>
    <row r="1708" spans="1:4" x14ac:dyDescent="0.15">
      <c r="A1708" t="s">
        <v>5597</v>
      </c>
      <c r="B1708" s="1" t="s">
        <v>5598</v>
      </c>
      <c r="C1708" s="1" t="s">
        <v>5599</v>
      </c>
      <c r="D1708" t="s">
        <v>6</v>
      </c>
    </row>
    <row r="1709" spans="1:4" x14ac:dyDescent="0.15">
      <c r="A1709" t="s">
        <v>5600</v>
      </c>
      <c r="B1709" s="1" t="s">
        <v>5601</v>
      </c>
      <c r="C1709" s="1" t="s">
        <v>5602</v>
      </c>
      <c r="D1709" t="s">
        <v>6</v>
      </c>
    </row>
    <row r="1710" spans="1:4" x14ac:dyDescent="0.15">
      <c r="A1710" t="s">
        <v>5603</v>
      </c>
      <c r="B1710" s="1" t="s">
        <v>5604</v>
      </c>
      <c r="C1710" s="1" t="s">
        <v>5605</v>
      </c>
      <c r="D1710" t="s">
        <v>6</v>
      </c>
    </row>
    <row r="1711" spans="1:4" x14ac:dyDescent="0.15">
      <c r="A1711" t="s">
        <v>5606</v>
      </c>
      <c r="B1711" s="1" t="s">
        <v>5607</v>
      </c>
      <c r="C1711" s="1" t="s">
        <v>5608</v>
      </c>
      <c r="D1711" t="s">
        <v>6</v>
      </c>
    </row>
    <row r="1712" spans="1:4" x14ac:dyDescent="0.15">
      <c r="A1712" t="s">
        <v>5609</v>
      </c>
      <c r="B1712" s="1" t="s">
        <v>5610</v>
      </c>
      <c r="C1712" s="1" t="s">
        <v>5611</v>
      </c>
      <c r="D1712" t="s">
        <v>6</v>
      </c>
    </row>
    <row r="1713" spans="1:4" x14ac:dyDescent="0.15">
      <c r="A1713" t="s">
        <v>5612</v>
      </c>
      <c r="B1713" s="1" t="s">
        <v>5613</v>
      </c>
      <c r="C1713" s="1" t="s">
        <v>5614</v>
      </c>
      <c r="D1713" t="s">
        <v>6</v>
      </c>
    </row>
    <row r="1714" spans="1:4" x14ac:dyDescent="0.15">
      <c r="A1714" t="s">
        <v>5615</v>
      </c>
      <c r="B1714" s="1" t="s">
        <v>5616</v>
      </c>
      <c r="C1714" s="1" t="s">
        <v>5617</v>
      </c>
      <c r="D1714" t="s">
        <v>6</v>
      </c>
    </row>
    <row r="1715" spans="1:4" x14ac:dyDescent="0.15">
      <c r="A1715" t="s">
        <v>5618</v>
      </c>
      <c r="B1715" s="1" t="s">
        <v>5619</v>
      </c>
      <c r="C1715" s="1" t="s">
        <v>5620</v>
      </c>
      <c r="D1715" t="s">
        <v>6</v>
      </c>
    </row>
    <row r="1716" spans="1:4" x14ac:dyDescent="0.15">
      <c r="A1716" t="s">
        <v>5621</v>
      </c>
      <c r="B1716" s="1" t="s">
        <v>5622</v>
      </c>
      <c r="C1716" s="1" t="s">
        <v>5623</v>
      </c>
      <c r="D1716" t="s">
        <v>6</v>
      </c>
    </row>
    <row r="1717" spans="1:4" x14ac:dyDescent="0.15">
      <c r="A1717" t="s">
        <v>5624</v>
      </c>
      <c r="B1717" s="1" t="s">
        <v>5625</v>
      </c>
      <c r="C1717" s="1" t="s">
        <v>5626</v>
      </c>
      <c r="D1717" t="s">
        <v>6</v>
      </c>
    </row>
    <row r="1718" spans="1:4" x14ac:dyDescent="0.15">
      <c r="A1718" t="s">
        <v>5627</v>
      </c>
      <c r="B1718" s="1" t="s">
        <v>5628</v>
      </c>
      <c r="C1718" s="1" t="s">
        <v>5629</v>
      </c>
      <c r="D1718" t="s">
        <v>6</v>
      </c>
    </row>
    <row r="1719" spans="1:4" x14ac:dyDescent="0.15">
      <c r="A1719" t="s">
        <v>5630</v>
      </c>
      <c r="B1719" s="1" t="s">
        <v>5631</v>
      </c>
      <c r="C1719" s="1" t="s">
        <v>5632</v>
      </c>
      <c r="D1719" t="s">
        <v>6</v>
      </c>
    </row>
    <row r="1720" spans="1:4" x14ac:dyDescent="0.15">
      <c r="A1720" t="s">
        <v>5633</v>
      </c>
      <c r="B1720" s="1" t="s">
        <v>5634</v>
      </c>
      <c r="C1720" s="1" t="s">
        <v>5635</v>
      </c>
      <c r="D1720" t="s">
        <v>6</v>
      </c>
    </row>
    <row r="1721" spans="1:4" x14ac:dyDescent="0.15">
      <c r="A1721" t="s">
        <v>5636</v>
      </c>
      <c r="B1721" s="1" t="s">
        <v>5637</v>
      </c>
      <c r="C1721" s="1" t="s">
        <v>5638</v>
      </c>
      <c r="D1721" t="s">
        <v>6</v>
      </c>
    </row>
    <row r="1722" spans="1:4" x14ac:dyDescent="0.15">
      <c r="A1722" t="s">
        <v>5639</v>
      </c>
      <c r="B1722" s="1" t="s">
        <v>5640</v>
      </c>
      <c r="C1722" s="1" t="s">
        <v>5641</v>
      </c>
      <c r="D1722" t="s">
        <v>6</v>
      </c>
    </row>
    <row r="1723" spans="1:4" x14ac:dyDescent="0.15">
      <c r="A1723" t="s">
        <v>5642</v>
      </c>
      <c r="B1723" s="1" t="s">
        <v>5643</v>
      </c>
      <c r="C1723" s="1" t="s">
        <v>5644</v>
      </c>
      <c r="D1723" t="s">
        <v>6</v>
      </c>
    </row>
    <row r="1724" spans="1:4" x14ac:dyDescent="0.15">
      <c r="A1724" t="s">
        <v>5645</v>
      </c>
      <c r="B1724" s="1" t="s">
        <v>5646</v>
      </c>
      <c r="C1724" s="1" t="s">
        <v>5647</v>
      </c>
      <c r="D1724" t="s">
        <v>6</v>
      </c>
    </row>
    <row r="1725" spans="1:4" x14ac:dyDescent="0.15">
      <c r="A1725" t="s">
        <v>5648</v>
      </c>
      <c r="B1725" s="1" t="s">
        <v>5649</v>
      </c>
      <c r="C1725" s="1" t="s">
        <v>5650</v>
      </c>
      <c r="D1725" t="s">
        <v>6</v>
      </c>
    </row>
    <row r="1726" spans="1:4" x14ac:dyDescent="0.15">
      <c r="A1726" t="s">
        <v>5651</v>
      </c>
      <c r="B1726" s="1" t="s">
        <v>5652</v>
      </c>
      <c r="C1726" s="1" t="s">
        <v>5653</v>
      </c>
      <c r="D1726" t="s">
        <v>6</v>
      </c>
    </row>
    <row r="1727" spans="1:4" x14ac:dyDescent="0.15">
      <c r="A1727" t="s">
        <v>5654</v>
      </c>
      <c r="B1727" s="1" t="s">
        <v>5655</v>
      </c>
      <c r="C1727" s="1" t="s">
        <v>5656</v>
      </c>
      <c r="D1727" t="s">
        <v>6</v>
      </c>
    </row>
    <row r="1728" spans="1:4" x14ac:dyDescent="0.15">
      <c r="A1728" t="s">
        <v>5657</v>
      </c>
      <c r="B1728" s="1" t="s">
        <v>5658</v>
      </c>
      <c r="C1728" s="1" t="s">
        <v>5659</v>
      </c>
      <c r="D1728" t="s">
        <v>6</v>
      </c>
    </row>
    <row r="1729" spans="1:4" x14ac:dyDescent="0.15">
      <c r="A1729" t="s">
        <v>5660</v>
      </c>
      <c r="B1729" s="1" t="s">
        <v>5661</v>
      </c>
      <c r="C1729" s="1" t="s">
        <v>5662</v>
      </c>
      <c r="D1729" t="s">
        <v>6</v>
      </c>
    </row>
    <row r="1730" spans="1:4" x14ac:dyDescent="0.15">
      <c r="A1730" t="s">
        <v>5663</v>
      </c>
      <c r="B1730" s="1" t="s">
        <v>5664</v>
      </c>
      <c r="C1730" s="1" t="s">
        <v>5665</v>
      </c>
      <c r="D1730" t="s">
        <v>6</v>
      </c>
    </row>
    <row r="1731" spans="1:4" x14ac:dyDescent="0.15">
      <c r="A1731" t="s">
        <v>5666</v>
      </c>
      <c r="B1731" s="1" t="s">
        <v>5667</v>
      </c>
      <c r="C1731" s="1" t="s">
        <v>5668</v>
      </c>
      <c r="D1731" t="s">
        <v>6</v>
      </c>
    </row>
    <row r="1732" spans="1:4" x14ac:dyDescent="0.15">
      <c r="A1732" t="s">
        <v>5669</v>
      </c>
      <c r="B1732" s="1" t="s">
        <v>5670</v>
      </c>
      <c r="C1732" s="1" t="s">
        <v>5671</v>
      </c>
      <c r="D1732" t="s">
        <v>6</v>
      </c>
    </row>
    <row r="1733" spans="1:4" x14ac:dyDescent="0.15">
      <c r="A1733" t="s">
        <v>5672</v>
      </c>
      <c r="B1733" s="1" t="s">
        <v>5673</v>
      </c>
      <c r="C1733" s="1" t="s">
        <v>5674</v>
      </c>
      <c r="D1733" t="s">
        <v>6</v>
      </c>
    </row>
    <row r="1734" spans="1:4" x14ac:dyDescent="0.15">
      <c r="A1734" t="s">
        <v>5675</v>
      </c>
      <c r="B1734" s="1" t="s">
        <v>5676</v>
      </c>
      <c r="C1734" s="1" t="s">
        <v>5677</v>
      </c>
      <c r="D1734" t="s">
        <v>6</v>
      </c>
    </row>
    <row r="1735" spans="1:4" x14ac:dyDescent="0.15">
      <c r="A1735" t="s">
        <v>5678</v>
      </c>
      <c r="B1735" s="1" t="s">
        <v>5679</v>
      </c>
      <c r="C1735" s="1" t="s">
        <v>5680</v>
      </c>
      <c r="D1735" t="s">
        <v>6</v>
      </c>
    </row>
    <row r="1736" spans="1:4" x14ac:dyDescent="0.15">
      <c r="A1736" t="s">
        <v>5681</v>
      </c>
      <c r="B1736" s="1" t="s">
        <v>5682</v>
      </c>
      <c r="C1736" s="1" t="s">
        <v>5683</v>
      </c>
      <c r="D1736" t="s">
        <v>6</v>
      </c>
    </row>
    <row r="1737" spans="1:4" x14ac:dyDescent="0.15">
      <c r="A1737" t="s">
        <v>5684</v>
      </c>
      <c r="B1737" s="1" t="s">
        <v>5685</v>
      </c>
      <c r="C1737" s="1" t="s">
        <v>5686</v>
      </c>
      <c r="D1737" t="s">
        <v>6</v>
      </c>
    </row>
    <row r="1738" spans="1:4" x14ac:dyDescent="0.15">
      <c r="A1738" t="s">
        <v>5687</v>
      </c>
      <c r="B1738" s="1" t="s">
        <v>5688</v>
      </c>
      <c r="C1738" s="1" t="s">
        <v>5689</v>
      </c>
      <c r="D1738" t="s">
        <v>6</v>
      </c>
    </row>
    <row r="1739" spans="1:4" x14ac:dyDescent="0.15">
      <c r="A1739" t="s">
        <v>5690</v>
      </c>
      <c r="B1739" s="1" t="s">
        <v>5691</v>
      </c>
      <c r="C1739" s="1" t="s">
        <v>5692</v>
      </c>
      <c r="D1739" t="s">
        <v>6</v>
      </c>
    </row>
    <row r="1740" spans="1:4" x14ac:dyDescent="0.15">
      <c r="A1740" t="s">
        <v>5693</v>
      </c>
      <c r="B1740" s="1" t="s">
        <v>5694</v>
      </c>
      <c r="C1740" s="1" t="s">
        <v>5695</v>
      </c>
      <c r="D1740" t="s">
        <v>6</v>
      </c>
    </row>
    <row r="1741" spans="1:4" x14ac:dyDescent="0.15">
      <c r="A1741" t="s">
        <v>5696</v>
      </c>
      <c r="B1741" s="1" t="s">
        <v>5697</v>
      </c>
      <c r="C1741" s="1" t="s">
        <v>5698</v>
      </c>
      <c r="D1741" t="s">
        <v>6</v>
      </c>
    </row>
    <row r="1742" spans="1:4" x14ac:dyDescent="0.15">
      <c r="A1742" t="s">
        <v>5699</v>
      </c>
      <c r="B1742" s="1" t="s">
        <v>5700</v>
      </c>
      <c r="C1742" s="1" t="s">
        <v>5701</v>
      </c>
      <c r="D1742" t="s">
        <v>6</v>
      </c>
    </row>
    <row r="1743" spans="1:4" x14ac:dyDescent="0.15">
      <c r="A1743" t="s">
        <v>5702</v>
      </c>
      <c r="B1743" s="1" t="s">
        <v>5703</v>
      </c>
      <c r="C1743" s="1" t="s">
        <v>5704</v>
      </c>
      <c r="D1743" t="s">
        <v>6</v>
      </c>
    </row>
    <row r="1744" spans="1:4" x14ac:dyDescent="0.15">
      <c r="A1744" t="s">
        <v>5705</v>
      </c>
      <c r="B1744" s="1" t="s">
        <v>5706</v>
      </c>
      <c r="C1744" s="1" t="s">
        <v>5707</v>
      </c>
      <c r="D1744" t="s">
        <v>6</v>
      </c>
    </row>
    <row r="1745" spans="1:4" x14ac:dyDescent="0.15">
      <c r="A1745" t="s">
        <v>5708</v>
      </c>
      <c r="B1745" s="1" t="s">
        <v>5709</v>
      </c>
      <c r="C1745" s="1" t="s">
        <v>5710</v>
      </c>
      <c r="D1745" t="s">
        <v>6</v>
      </c>
    </row>
    <row r="1746" spans="1:4" x14ac:dyDescent="0.15">
      <c r="A1746" t="s">
        <v>5711</v>
      </c>
      <c r="B1746" s="1" t="s">
        <v>5712</v>
      </c>
      <c r="C1746" s="1" t="s">
        <v>5713</v>
      </c>
      <c r="D1746" t="s">
        <v>6</v>
      </c>
    </row>
    <row r="1747" spans="1:4" x14ac:dyDescent="0.15">
      <c r="A1747" t="s">
        <v>5714</v>
      </c>
      <c r="B1747" s="1" t="s">
        <v>5715</v>
      </c>
      <c r="C1747" s="1" t="s">
        <v>5716</v>
      </c>
      <c r="D1747" t="s">
        <v>6</v>
      </c>
    </row>
    <row r="1748" spans="1:4" x14ac:dyDescent="0.15">
      <c r="A1748" t="s">
        <v>5717</v>
      </c>
      <c r="B1748" s="1" t="s">
        <v>5718</v>
      </c>
      <c r="C1748" s="1" t="s">
        <v>5719</v>
      </c>
      <c r="D1748" t="s">
        <v>6</v>
      </c>
    </row>
    <row r="1749" spans="1:4" x14ac:dyDescent="0.15">
      <c r="A1749" t="s">
        <v>5720</v>
      </c>
      <c r="B1749" s="1" t="s">
        <v>5721</v>
      </c>
      <c r="C1749" s="1" t="s">
        <v>5722</v>
      </c>
      <c r="D1749" t="s">
        <v>6</v>
      </c>
    </row>
    <row r="1750" spans="1:4" x14ac:dyDescent="0.15">
      <c r="A1750" t="s">
        <v>5723</v>
      </c>
      <c r="B1750" s="1" t="s">
        <v>5724</v>
      </c>
      <c r="C1750" s="1" t="s">
        <v>5725</v>
      </c>
      <c r="D1750" t="s">
        <v>6</v>
      </c>
    </row>
    <row r="1751" spans="1:4" x14ac:dyDescent="0.15">
      <c r="A1751" t="s">
        <v>5726</v>
      </c>
      <c r="B1751" s="1" t="s">
        <v>5727</v>
      </c>
      <c r="C1751" s="1" t="s">
        <v>5728</v>
      </c>
      <c r="D1751" t="s">
        <v>6</v>
      </c>
    </row>
    <row r="1752" spans="1:4" x14ac:dyDescent="0.15">
      <c r="A1752" t="s">
        <v>5729</v>
      </c>
      <c r="B1752" s="1" t="s">
        <v>5730</v>
      </c>
      <c r="C1752" s="1" t="s">
        <v>5731</v>
      </c>
      <c r="D1752" t="s">
        <v>6</v>
      </c>
    </row>
    <row r="1753" spans="1:4" x14ac:dyDescent="0.15">
      <c r="A1753" t="s">
        <v>5732</v>
      </c>
      <c r="B1753" s="1" t="s">
        <v>5733</v>
      </c>
      <c r="C1753" s="1" t="s">
        <v>5734</v>
      </c>
      <c r="D1753" t="s">
        <v>6</v>
      </c>
    </row>
    <row r="1754" spans="1:4" x14ac:dyDescent="0.15">
      <c r="A1754" t="s">
        <v>5735</v>
      </c>
      <c r="B1754" s="1" t="s">
        <v>5736</v>
      </c>
      <c r="C1754" s="1" t="s">
        <v>5737</v>
      </c>
      <c r="D1754" t="s">
        <v>6</v>
      </c>
    </row>
    <row r="1755" spans="1:4" x14ac:dyDescent="0.15">
      <c r="A1755" t="s">
        <v>5738</v>
      </c>
      <c r="B1755" s="1" t="s">
        <v>5739</v>
      </c>
      <c r="C1755" s="1" t="s">
        <v>5740</v>
      </c>
      <c r="D1755" t="s">
        <v>6</v>
      </c>
    </row>
    <row r="1756" spans="1:4" x14ac:dyDescent="0.15">
      <c r="A1756" t="s">
        <v>5741</v>
      </c>
      <c r="B1756" s="1" t="s">
        <v>5742</v>
      </c>
      <c r="C1756" s="1" t="s">
        <v>5743</v>
      </c>
      <c r="D1756" t="s">
        <v>6</v>
      </c>
    </row>
    <row r="1757" spans="1:4" x14ac:dyDescent="0.15">
      <c r="A1757" t="s">
        <v>5744</v>
      </c>
      <c r="B1757" s="1" t="s">
        <v>5745</v>
      </c>
      <c r="C1757" s="1" t="s">
        <v>5746</v>
      </c>
      <c r="D1757" t="s">
        <v>6</v>
      </c>
    </row>
    <row r="1758" spans="1:4" x14ac:dyDescent="0.15">
      <c r="A1758" t="s">
        <v>5747</v>
      </c>
      <c r="B1758" s="1" t="s">
        <v>5748</v>
      </c>
      <c r="C1758" s="1" t="s">
        <v>5749</v>
      </c>
      <c r="D1758" t="s">
        <v>6</v>
      </c>
    </row>
    <row r="1759" spans="1:4" x14ac:dyDescent="0.15">
      <c r="A1759" t="s">
        <v>5750</v>
      </c>
      <c r="B1759" s="1" t="s">
        <v>5751</v>
      </c>
      <c r="C1759" s="1" t="s">
        <v>5752</v>
      </c>
      <c r="D1759" t="s">
        <v>6</v>
      </c>
    </row>
    <row r="1760" spans="1:4" x14ac:dyDescent="0.15">
      <c r="A1760" t="s">
        <v>5753</v>
      </c>
      <c r="B1760" s="1" t="s">
        <v>5754</v>
      </c>
      <c r="C1760" s="1" t="s">
        <v>5755</v>
      </c>
      <c r="D1760" t="s">
        <v>6</v>
      </c>
    </row>
    <row r="1761" spans="1:4" x14ac:dyDescent="0.15">
      <c r="A1761" t="s">
        <v>5756</v>
      </c>
      <c r="B1761" s="1" t="s">
        <v>5757</v>
      </c>
      <c r="C1761" s="1" t="s">
        <v>5758</v>
      </c>
      <c r="D1761" t="s">
        <v>6</v>
      </c>
    </row>
    <row r="1762" spans="1:4" x14ac:dyDescent="0.15">
      <c r="A1762" t="s">
        <v>5759</v>
      </c>
      <c r="B1762" s="1" t="s">
        <v>5760</v>
      </c>
      <c r="C1762" s="1" t="s">
        <v>5761</v>
      </c>
      <c r="D1762" t="s">
        <v>6</v>
      </c>
    </row>
    <row r="1763" spans="1:4" x14ac:dyDescent="0.15">
      <c r="A1763" t="s">
        <v>5762</v>
      </c>
      <c r="B1763" s="1" t="s">
        <v>5763</v>
      </c>
      <c r="C1763" s="1" t="s">
        <v>5764</v>
      </c>
      <c r="D1763" t="s">
        <v>6</v>
      </c>
    </row>
    <row r="1764" spans="1:4" x14ac:dyDescent="0.15">
      <c r="A1764" t="s">
        <v>5765</v>
      </c>
      <c r="B1764" s="1" t="s">
        <v>5766</v>
      </c>
      <c r="C1764" s="1" t="s">
        <v>5767</v>
      </c>
      <c r="D1764" t="s">
        <v>6</v>
      </c>
    </row>
    <row r="1765" spans="1:4" x14ac:dyDescent="0.15">
      <c r="A1765" t="s">
        <v>5768</v>
      </c>
      <c r="B1765" s="1" t="s">
        <v>5769</v>
      </c>
      <c r="C1765" s="1" t="s">
        <v>5770</v>
      </c>
      <c r="D1765" t="s">
        <v>6</v>
      </c>
    </row>
    <row r="1766" spans="1:4" x14ac:dyDescent="0.15">
      <c r="A1766" t="s">
        <v>5771</v>
      </c>
      <c r="B1766" s="1" t="s">
        <v>5772</v>
      </c>
      <c r="C1766" s="1" t="s">
        <v>5773</v>
      </c>
      <c r="D1766" t="s">
        <v>6</v>
      </c>
    </row>
    <row r="1767" spans="1:4" x14ac:dyDescent="0.15">
      <c r="A1767" t="s">
        <v>5774</v>
      </c>
      <c r="B1767" s="1" t="s">
        <v>5775</v>
      </c>
      <c r="C1767" s="1" t="s">
        <v>5776</v>
      </c>
      <c r="D1767" t="s">
        <v>6</v>
      </c>
    </row>
    <row r="1768" spans="1:4" x14ac:dyDescent="0.15">
      <c r="A1768" t="s">
        <v>5777</v>
      </c>
      <c r="B1768" s="1" t="s">
        <v>5778</v>
      </c>
      <c r="C1768" s="1" t="s">
        <v>5779</v>
      </c>
      <c r="D1768" t="s">
        <v>6</v>
      </c>
    </row>
    <row r="1769" spans="1:4" x14ac:dyDescent="0.15">
      <c r="A1769" t="s">
        <v>5780</v>
      </c>
      <c r="B1769" s="1" t="s">
        <v>5781</v>
      </c>
      <c r="C1769" s="1" t="s">
        <v>5782</v>
      </c>
      <c r="D1769" t="s">
        <v>6</v>
      </c>
    </row>
    <row r="1770" spans="1:4" x14ac:dyDescent="0.15">
      <c r="A1770" t="s">
        <v>5783</v>
      </c>
      <c r="B1770" s="1" t="s">
        <v>5784</v>
      </c>
      <c r="C1770" s="1" t="s">
        <v>5785</v>
      </c>
      <c r="D1770" t="s">
        <v>6</v>
      </c>
    </row>
    <row r="1771" spans="1:4" x14ac:dyDescent="0.15">
      <c r="A1771" t="s">
        <v>5786</v>
      </c>
      <c r="B1771" s="1" t="s">
        <v>5787</v>
      </c>
      <c r="C1771" s="1" t="s">
        <v>5788</v>
      </c>
      <c r="D1771" t="s">
        <v>6</v>
      </c>
    </row>
    <row r="1772" spans="1:4" x14ac:dyDescent="0.15">
      <c r="A1772" t="s">
        <v>5789</v>
      </c>
      <c r="B1772" s="1" t="s">
        <v>5790</v>
      </c>
      <c r="C1772" s="1" t="s">
        <v>5791</v>
      </c>
      <c r="D1772" t="s">
        <v>6</v>
      </c>
    </row>
    <row r="1773" spans="1:4" x14ac:dyDescent="0.15">
      <c r="A1773" t="s">
        <v>5792</v>
      </c>
      <c r="B1773" s="1" t="s">
        <v>5793</v>
      </c>
      <c r="C1773" s="1" t="s">
        <v>5794</v>
      </c>
      <c r="D1773" t="s">
        <v>6</v>
      </c>
    </row>
    <row r="1774" spans="1:4" x14ac:dyDescent="0.15">
      <c r="A1774" t="s">
        <v>5795</v>
      </c>
      <c r="B1774" s="1" t="s">
        <v>5796</v>
      </c>
      <c r="C1774" s="1" t="s">
        <v>5797</v>
      </c>
      <c r="D1774" t="s">
        <v>6</v>
      </c>
    </row>
    <row r="1775" spans="1:4" x14ac:dyDescent="0.15">
      <c r="A1775" t="s">
        <v>5798</v>
      </c>
      <c r="B1775" s="1" t="s">
        <v>5799</v>
      </c>
      <c r="C1775" s="1" t="s">
        <v>5800</v>
      </c>
      <c r="D1775" t="s">
        <v>6</v>
      </c>
    </row>
    <row r="1776" spans="1:4" x14ac:dyDescent="0.15">
      <c r="A1776" t="s">
        <v>5801</v>
      </c>
      <c r="B1776" s="1" t="s">
        <v>5802</v>
      </c>
      <c r="C1776" s="1" t="s">
        <v>5803</v>
      </c>
      <c r="D1776" t="s">
        <v>6</v>
      </c>
    </row>
    <row r="1777" spans="1:4" x14ac:dyDescent="0.15">
      <c r="A1777" t="s">
        <v>10</v>
      </c>
      <c r="B1777" s="1" t="s">
        <v>5804</v>
      </c>
      <c r="C1777" s="1" t="s">
        <v>5805</v>
      </c>
      <c r="D1777" t="s">
        <v>6</v>
      </c>
    </row>
    <row r="1778" spans="1:4" x14ac:dyDescent="0.15">
      <c r="A1778" t="s">
        <v>5806</v>
      </c>
      <c r="B1778" s="1" t="s">
        <v>5807</v>
      </c>
      <c r="C1778" s="1" t="s">
        <v>5808</v>
      </c>
      <c r="D1778" t="s">
        <v>6</v>
      </c>
    </row>
    <row r="1779" spans="1:4" x14ac:dyDescent="0.15">
      <c r="A1779" t="s">
        <v>5809</v>
      </c>
      <c r="B1779" s="1" t="s">
        <v>5810</v>
      </c>
      <c r="C1779" s="1" t="s">
        <v>5811</v>
      </c>
      <c r="D1779" t="s">
        <v>6</v>
      </c>
    </row>
    <row r="1780" spans="1:4" x14ac:dyDescent="0.15">
      <c r="A1780" t="s">
        <v>5812</v>
      </c>
      <c r="B1780" s="1" t="s">
        <v>5813</v>
      </c>
      <c r="C1780" s="1" t="s">
        <v>5814</v>
      </c>
      <c r="D1780" t="s">
        <v>6</v>
      </c>
    </row>
    <row r="1781" spans="1:4" x14ac:dyDescent="0.15">
      <c r="A1781" t="s">
        <v>5815</v>
      </c>
      <c r="B1781" s="1" t="s">
        <v>5816</v>
      </c>
      <c r="C1781" s="1" t="s">
        <v>5817</v>
      </c>
      <c r="D1781" t="s">
        <v>6</v>
      </c>
    </row>
    <row r="1782" spans="1:4" x14ac:dyDescent="0.15">
      <c r="A1782" t="s">
        <v>5818</v>
      </c>
      <c r="B1782" s="1" t="s">
        <v>5819</v>
      </c>
      <c r="C1782" s="1" t="s">
        <v>5820</v>
      </c>
      <c r="D1782" t="s">
        <v>6</v>
      </c>
    </row>
    <row r="1783" spans="1:4" x14ac:dyDescent="0.15">
      <c r="A1783" t="s">
        <v>5821</v>
      </c>
      <c r="B1783" s="1" t="s">
        <v>5822</v>
      </c>
      <c r="C1783" s="1" t="s">
        <v>5823</v>
      </c>
      <c r="D1783" t="s">
        <v>6</v>
      </c>
    </row>
    <row r="1784" spans="1:4" x14ac:dyDescent="0.15">
      <c r="A1784" t="s">
        <v>5824</v>
      </c>
      <c r="B1784" s="1" t="s">
        <v>5825</v>
      </c>
      <c r="C1784" s="1" t="s">
        <v>5826</v>
      </c>
      <c r="D1784" t="s">
        <v>6</v>
      </c>
    </row>
    <row r="1785" spans="1:4" x14ac:dyDescent="0.15">
      <c r="A1785" t="s">
        <v>5827</v>
      </c>
      <c r="B1785" s="1" t="s">
        <v>5828</v>
      </c>
      <c r="C1785" s="1" t="s">
        <v>5829</v>
      </c>
      <c r="D1785" t="s">
        <v>6</v>
      </c>
    </row>
    <row r="1786" spans="1:4" x14ac:dyDescent="0.15">
      <c r="A1786" t="s">
        <v>5830</v>
      </c>
      <c r="B1786" s="1" t="s">
        <v>5831</v>
      </c>
      <c r="C1786" s="1" t="s">
        <v>5832</v>
      </c>
      <c r="D1786" t="s">
        <v>6</v>
      </c>
    </row>
    <row r="1787" spans="1:4" x14ac:dyDescent="0.15">
      <c r="A1787" t="s">
        <v>5833</v>
      </c>
      <c r="B1787" s="1" t="s">
        <v>5834</v>
      </c>
      <c r="C1787" s="1" t="s">
        <v>5835</v>
      </c>
      <c r="D1787" t="s">
        <v>6</v>
      </c>
    </row>
    <row r="1788" spans="1:4" x14ac:dyDescent="0.15">
      <c r="A1788" t="s">
        <v>5836</v>
      </c>
      <c r="B1788" s="1" t="s">
        <v>5837</v>
      </c>
      <c r="C1788" s="1" t="s">
        <v>5838</v>
      </c>
      <c r="D1788" t="s">
        <v>6</v>
      </c>
    </row>
    <row r="1789" spans="1:4" x14ac:dyDescent="0.15">
      <c r="A1789" t="s">
        <v>5839</v>
      </c>
      <c r="B1789" s="1" t="s">
        <v>5840</v>
      </c>
      <c r="C1789" s="1" t="s">
        <v>5841</v>
      </c>
      <c r="D1789" t="s">
        <v>6</v>
      </c>
    </row>
    <row r="1790" spans="1:4" x14ac:dyDescent="0.15">
      <c r="A1790" t="s">
        <v>5842</v>
      </c>
      <c r="B1790" s="1" t="s">
        <v>5843</v>
      </c>
      <c r="C1790" s="1" t="s">
        <v>5844</v>
      </c>
      <c r="D1790" t="s">
        <v>6</v>
      </c>
    </row>
    <row r="1791" spans="1:4" x14ac:dyDescent="0.15">
      <c r="A1791" t="s">
        <v>5845</v>
      </c>
      <c r="B1791" s="1" t="s">
        <v>5846</v>
      </c>
      <c r="C1791" s="1" t="s">
        <v>5847</v>
      </c>
      <c r="D1791" t="s">
        <v>6</v>
      </c>
    </row>
    <row r="1792" spans="1:4" x14ac:dyDescent="0.15">
      <c r="A1792" t="s">
        <v>5848</v>
      </c>
      <c r="B1792" s="1" t="s">
        <v>5849</v>
      </c>
      <c r="C1792" s="1" t="s">
        <v>5850</v>
      </c>
      <c r="D1792" t="s">
        <v>6</v>
      </c>
    </row>
    <row r="1793" spans="1:4" x14ac:dyDescent="0.15">
      <c r="A1793" t="s">
        <v>5851</v>
      </c>
      <c r="B1793" s="1" t="s">
        <v>5852</v>
      </c>
      <c r="C1793" s="1" t="s">
        <v>5853</v>
      </c>
      <c r="D1793" t="s">
        <v>6</v>
      </c>
    </row>
    <row r="1794" spans="1:4" x14ac:dyDescent="0.15">
      <c r="A1794" t="s">
        <v>5854</v>
      </c>
      <c r="B1794" s="1" t="s">
        <v>5855</v>
      </c>
      <c r="C1794" s="1" t="s">
        <v>5856</v>
      </c>
      <c r="D1794" t="s">
        <v>6</v>
      </c>
    </row>
    <row r="1795" spans="1:4" x14ac:dyDescent="0.15">
      <c r="A1795" t="s">
        <v>5857</v>
      </c>
      <c r="B1795" s="1" t="s">
        <v>5858</v>
      </c>
      <c r="C1795" s="1" t="s">
        <v>5859</v>
      </c>
      <c r="D1795" t="s">
        <v>6</v>
      </c>
    </row>
    <row r="1796" spans="1:4" x14ac:dyDescent="0.15">
      <c r="A1796" t="s">
        <v>5860</v>
      </c>
      <c r="B1796" s="1" t="s">
        <v>5861</v>
      </c>
      <c r="C1796" s="1" t="s">
        <v>5862</v>
      </c>
      <c r="D1796" t="s">
        <v>6</v>
      </c>
    </row>
    <row r="1797" spans="1:4" x14ac:dyDescent="0.15">
      <c r="A1797" t="s">
        <v>5863</v>
      </c>
      <c r="B1797" s="1" t="s">
        <v>5864</v>
      </c>
      <c r="C1797" s="1" t="s">
        <v>5865</v>
      </c>
      <c r="D1797" t="s">
        <v>6</v>
      </c>
    </row>
    <row r="1798" spans="1:4" x14ac:dyDescent="0.15">
      <c r="A1798" t="s">
        <v>5866</v>
      </c>
      <c r="B1798" s="1" t="s">
        <v>5867</v>
      </c>
      <c r="C1798" s="1" t="s">
        <v>5868</v>
      </c>
      <c r="D1798" t="s">
        <v>6</v>
      </c>
    </row>
    <row r="1799" spans="1:4" x14ac:dyDescent="0.15">
      <c r="A1799" t="s">
        <v>5869</v>
      </c>
      <c r="B1799" s="1" t="s">
        <v>5870</v>
      </c>
      <c r="C1799" s="1" t="s">
        <v>5871</v>
      </c>
      <c r="D1799" t="s">
        <v>6</v>
      </c>
    </row>
    <row r="1800" spans="1:4" x14ac:dyDescent="0.15">
      <c r="A1800" t="s">
        <v>5872</v>
      </c>
      <c r="B1800" s="1" t="s">
        <v>5873</v>
      </c>
      <c r="C1800" s="1" t="s">
        <v>5874</v>
      </c>
      <c r="D1800" t="s">
        <v>6</v>
      </c>
    </row>
    <row r="1801" spans="1:4" x14ac:dyDescent="0.15">
      <c r="A1801" t="s">
        <v>5875</v>
      </c>
      <c r="B1801" s="1" t="s">
        <v>5876</v>
      </c>
      <c r="C1801" s="1" t="s">
        <v>5877</v>
      </c>
      <c r="D1801" t="s">
        <v>6</v>
      </c>
    </row>
    <row r="1802" spans="1:4" x14ac:dyDescent="0.15">
      <c r="A1802" t="s">
        <v>5878</v>
      </c>
      <c r="B1802" s="1" t="s">
        <v>5879</v>
      </c>
      <c r="C1802" s="1" t="s">
        <v>5880</v>
      </c>
      <c r="D1802" t="s">
        <v>6</v>
      </c>
    </row>
    <row r="1803" spans="1:4" x14ac:dyDescent="0.15">
      <c r="A1803" t="s">
        <v>5881</v>
      </c>
      <c r="B1803" s="1" t="s">
        <v>5882</v>
      </c>
      <c r="C1803" s="1" t="s">
        <v>5883</v>
      </c>
      <c r="D1803" t="s">
        <v>6</v>
      </c>
    </row>
    <row r="1804" spans="1:4" x14ac:dyDescent="0.15">
      <c r="A1804" t="s">
        <v>5884</v>
      </c>
      <c r="B1804" s="1" t="s">
        <v>5885</v>
      </c>
      <c r="C1804" s="1" t="s">
        <v>5886</v>
      </c>
      <c r="D1804" t="s">
        <v>6</v>
      </c>
    </row>
    <row r="1805" spans="1:4" x14ac:dyDescent="0.15">
      <c r="A1805" t="s">
        <v>5887</v>
      </c>
      <c r="B1805" s="1" t="s">
        <v>5888</v>
      </c>
      <c r="C1805" s="1" t="s">
        <v>5889</v>
      </c>
      <c r="D1805" t="s">
        <v>6</v>
      </c>
    </row>
    <row r="1806" spans="1:4" x14ac:dyDescent="0.15">
      <c r="A1806" t="s">
        <v>5890</v>
      </c>
      <c r="B1806" s="1" t="s">
        <v>5891</v>
      </c>
      <c r="C1806" s="1" t="s">
        <v>5892</v>
      </c>
      <c r="D1806" t="s">
        <v>6</v>
      </c>
    </row>
    <row r="1807" spans="1:4" x14ac:dyDescent="0.15">
      <c r="A1807" t="s">
        <v>5893</v>
      </c>
      <c r="B1807" s="1" t="s">
        <v>5894</v>
      </c>
      <c r="C1807" s="1" t="s">
        <v>5895</v>
      </c>
      <c r="D1807" t="s">
        <v>6</v>
      </c>
    </row>
    <row r="1808" spans="1:4" x14ac:dyDescent="0.15">
      <c r="A1808" t="s">
        <v>5896</v>
      </c>
      <c r="B1808" s="1" t="s">
        <v>5897</v>
      </c>
      <c r="C1808" s="1" t="s">
        <v>5898</v>
      </c>
      <c r="D1808" t="s">
        <v>6</v>
      </c>
    </row>
    <row r="1809" spans="1:4" x14ac:dyDescent="0.15">
      <c r="A1809" t="s">
        <v>5899</v>
      </c>
      <c r="B1809" s="1" t="s">
        <v>5900</v>
      </c>
      <c r="C1809" s="1" t="s">
        <v>5901</v>
      </c>
      <c r="D1809" t="s">
        <v>6</v>
      </c>
    </row>
    <row r="1810" spans="1:4" x14ac:dyDescent="0.15">
      <c r="A1810" t="s">
        <v>5902</v>
      </c>
      <c r="B1810" s="1" t="s">
        <v>5903</v>
      </c>
      <c r="C1810" s="1" t="s">
        <v>5904</v>
      </c>
      <c r="D1810" t="s">
        <v>6</v>
      </c>
    </row>
    <row r="1811" spans="1:4" x14ac:dyDescent="0.15">
      <c r="A1811" t="s">
        <v>5905</v>
      </c>
      <c r="B1811" s="1" t="s">
        <v>5906</v>
      </c>
      <c r="C1811" s="1" t="s">
        <v>5907</v>
      </c>
      <c r="D1811" t="s">
        <v>6</v>
      </c>
    </row>
    <row r="1812" spans="1:4" x14ac:dyDescent="0.15">
      <c r="A1812" t="s">
        <v>5908</v>
      </c>
      <c r="B1812" s="1" t="s">
        <v>5909</v>
      </c>
      <c r="C1812" s="1" t="s">
        <v>5910</v>
      </c>
      <c r="D1812" t="s">
        <v>6</v>
      </c>
    </row>
    <row r="1813" spans="1:4" x14ac:dyDescent="0.15">
      <c r="A1813" t="s">
        <v>5911</v>
      </c>
      <c r="B1813" s="1" t="s">
        <v>5912</v>
      </c>
      <c r="C1813" s="1" t="s">
        <v>5913</v>
      </c>
      <c r="D1813" t="s">
        <v>6</v>
      </c>
    </row>
    <row r="1814" spans="1:4" x14ac:dyDescent="0.15">
      <c r="A1814" t="s">
        <v>5914</v>
      </c>
      <c r="B1814" s="1" t="s">
        <v>5915</v>
      </c>
      <c r="C1814" s="1" t="s">
        <v>5916</v>
      </c>
      <c r="D1814" t="s">
        <v>6</v>
      </c>
    </row>
    <row r="1815" spans="1:4" x14ac:dyDescent="0.15">
      <c r="A1815" t="s">
        <v>5917</v>
      </c>
      <c r="B1815" s="1" t="s">
        <v>5918</v>
      </c>
      <c r="C1815" s="1" t="s">
        <v>5919</v>
      </c>
      <c r="D1815" t="s">
        <v>6</v>
      </c>
    </row>
    <row r="1816" spans="1:4" x14ac:dyDescent="0.15">
      <c r="A1816" t="s">
        <v>5920</v>
      </c>
      <c r="B1816" s="1" t="s">
        <v>5921</v>
      </c>
      <c r="C1816" s="1" t="s">
        <v>5922</v>
      </c>
      <c r="D1816" t="s">
        <v>6</v>
      </c>
    </row>
    <row r="1817" spans="1:4" x14ac:dyDescent="0.15">
      <c r="A1817" t="s">
        <v>5923</v>
      </c>
      <c r="B1817" s="1" t="s">
        <v>5924</v>
      </c>
      <c r="C1817" s="1" t="s">
        <v>5925</v>
      </c>
      <c r="D1817" t="s">
        <v>6</v>
      </c>
    </row>
    <row r="1818" spans="1:4" x14ac:dyDescent="0.15">
      <c r="A1818" t="s">
        <v>5926</v>
      </c>
      <c r="B1818" s="1" t="s">
        <v>5927</v>
      </c>
      <c r="C1818" s="1" t="s">
        <v>5928</v>
      </c>
      <c r="D1818" t="s">
        <v>6</v>
      </c>
    </row>
    <row r="1819" spans="1:4" x14ac:dyDescent="0.15">
      <c r="A1819" t="s">
        <v>5929</v>
      </c>
      <c r="B1819" s="1" t="s">
        <v>5930</v>
      </c>
      <c r="C1819" s="1" t="s">
        <v>5931</v>
      </c>
      <c r="D1819" t="s">
        <v>6</v>
      </c>
    </row>
    <row r="1820" spans="1:4" x14ac:dyDescent="0.15">
      <c r="A1820" t="s">
        <v>5932</v>
      </c>
      <c r="B1820" s="1" t="s">
        <v>5933</v>
      </c>
      <c r="C1820" s="1" t="s">
        <v>5934</v>
      </c>
      <c r="D1820" t="s">
        <v>6</v>
      </c>
    </row>
    <row r="1821" spans="1:4" x14ac:dyDescent="0.15">
      <c r="A1821" t="s">
        <v>5935</v>
      </c>
      <c r="B1821" s="1" t="s">
        <v>5936</v>
      </c>
      <c r="C1821" s="1" t="s">
        <v>5937</v>
      </c>
      <c r="D1821" t="s">
        <v>6</v>
      </c>
    </row>
    <row r="1822" spans="1:4" x14ac:dyDescent="0.15">
      <c r="A1822" t="s">
        <v>5938</v>
      </c>
      <c r="B1822" s="1" t="s">
        <v>5939</v>
      </c>
      <c r="C1822" s="1" t="s">
        <v>5940</v>
      </c>
      <c r="D1822" t="s">
        <v>6</v>
      </c>
    </row>
    <row r="1823" spans="1:4" x14ac:dyDescent="0.15">
      <c r="A1823" t="s">
        <v>5941</v>
      </c>
      <c r="B1823" s="1" t="s">
        <v>5942</v>
      </c>
      <c r="C1823" s="1" t="s">
        <v>5943</v>
      </c>
      <c r="D1823" t="s">
        <v>6</v>
      </c>
    </row>
    <row r="1824" spans="1:4" x14ac:dyDescent="0.15">
      <c r="A1824" t="s">
        <v>5944</v>
      </c>
      <c r="B1824" s="1" t="s">
        <v>5945</v>
      </c>
      <c r="C1824" s="1" t="s">
        <v>5946</v>
      </c>
      <c r="D1824" t="s">
        <v>6</v>
      </c>
    </row>
    <row r="1825" spans="1:4" x14ac:dyDescent="0.15">
      <c r="A1825" t="s">
        <v>5947</v>
      </c>
      <c r="B1825" s="1" t="s">
        <v>5948</v>
      </c>
      <c r="C1825" s="1" t="s">
        <v>5949</v>
      </c>
      <c r="D1825" t="s">
        <v>6</v>
      </c>
    </row>
    <row r="1826" spans="1:4" x14ac:dyDescent="0.15">
      <c r="A1826" t="s">
        <v>5950</v>
      </c>
      <c r="B1826" s="1" t="s">
        <v>5951</v>
      </c>
      <c r="C1826" s="1" t="s">
        <v>5952</v>
      </c>
      <c r="D1826" t="s">
        <v>6</v>
      </c>
    </row>
    <row r="1827" spans="1:4" x14ac:dyDescent="0.15">
      <c r="A1827" t="s">
        <v>5953</v>
      </c>
      <c r="B1827" s="1" t="s">
        <v>5954</v>
      </c>
      <c r="C1827" s="1" t="s">
        <v>5955</v>
      </c>
      <c r="D1827" t="s">
        <v>6</v>
      </c>
    </row>
    <row r="1828" spans="1:4" x14ac:dyDescent="0.15">
      <c r="A1828" t="s">
        <v>5956</v>
      </c>
      <c r="B1828" s="1" t="s">
        <v>5957</v>
      </c>
      <c r="C1828" s="1" t="s">
        <v>5958</v>
      </c>
      <c r="D1828" t="s">
        <v>6</v>
      </c>
    </row>
    <row r="1829" spans="1:4" x14ac:dyDescent="0.15">
      <c r="A1829" t="s">
        <v>5959</v>
      </c>
      <c r="B1829" s="1" t="s">
        <v>5960</v>
      </c>
      <c r="C1829" s="1" t="s">
        <v>5961</v>
      </c>
      <c r="D1829" t="s">
        <v>6</v>
      </c>
    </row>
    <row r="1830" spans="1:4" x14ac:dyDescent="0.15">
      <c r="A1830" t="s">
        <v>5962</v>
      </c>
      <c r="B1830" s="1" t="s">
        <v>5963</v>
      </c>
      <c r="C1830" s="1" t="s">
        <v>5964</v>
      </c>
      <c r="D1830" t="s">
        <v>6</v>
      </c>
    </row>
    <row r="1831" spans="1:4" x14ac:dyDescent="0.15">
      <c r="A1831" t="s">
        <v>5965</v>
      </c>
      <c r="B1831" s="1" t="s">
        <v>5966</v>
      </c>
      <c r="C1831" s="1" t="s">
        <v>5967</v>
      </c>
      <c r="D1831" t="s">
        <v>6</v>
      </c>
    </row>
    <row r="1832" spans="1:4" x14ac:dyDescent="0.15">
      <c r="A1832" t="s">
        <v>5968</v>
      </c>
      <c r="B1832" s="1" t="s">
        <v>5969</v>
      </c>
      <c r="C1832" s="1" t="s">
        <v>5970</v>
      </c>
      <c r="D1832" t="s">
        <v>6</v>
      </c>
    </row>
    <row r="1833" spans="1:4" x14ac:dyDescent="0.15">
      <c r="A1833" t="s">
        <v>5971</v>
      </c>
      <c r="B1833" s="1" t="s">
        <v>5972</v>
      </c>
      <c r="C1833" s="1" t="s">
        <v>5973</v>
      </c>
      <c r="D1833" t="s">
        <v>6</v>
      </c>
    </row>
    <row r="1834" spans="1:4" x14ac:dyDescent="0.15">
      <c r="A1834" t="s">
        <v>5974</v>
      </c>
      <c r="B1834" s="1" t="s">
        <v>5975</v>
      </c>
      <c r="C1834" s="1" t="s">
        <v>5976</v>
      </c>
      <c r="D1834" t="s">
        <v>6</v>
      </c>
    </row>
    <row r="1835" spans="1:4" x14ac:dyDescent="0.15">
      <c r="A1835" t="s">
        <v>5977</v>
      </c>
      <c r="B1835" s="1" t="s">
        <v>5978</v>
      </c>
      <c r="C1835" s="1" t="s">
        <v>5979</v>
      </c>
      <c r="D1835" t="s">
        <v>6</v>
      </c>
    </row>
    <row r="1836" spans="1:4" x14ac:dyDescent="0.15">
      <c r="A1836" t="s">
        <v>5980</v>
      </c>
      <c r="B1836" s="1" t="s">
        <v>5981</v>
      </c>
      <c r="C1836" s="1" t="s">
        <v>5982</v>
      </c>
      <c r="D1836" t="s">
        <v>6</v>
      </c>
    </row>
    <row r="1837" spans="1:4" x14ac:dyDescent="0.15">
      <c r="A1837" t="s">
        <v>5983</v>
      </c>
      <c r="B1837" s="1" t="s">
        <v>5984</v>
      </c>
      <c r="C1837" s="1" t="s">
        <v>5985</v>
      </c>
      <c r="D1837" t="s">
        <v>6</v>
      </c>
    </row>
    <row r="1838" spans="1:4" x14ac:dyDescent="0.15">
      <c r="A1838" t="s">
        <v>5986</v>
      </c>
      <c r="B1838" s="1" t="s">
        <v>5987</v>
      </c>
      <c r="C1838" s="1" t="s">
        <v>5988</v>
      </c>
      <c r="D1838" t="s">
        <v>6</v>
      </c>
    </row>
    <row r="1839" spans="1:4" x14ac:dyDescent="0.15">
      <c r="A1839" t="s">
        <v>5989</v>
      </c>
      <c r="B1839" s="1" t="s">
        <v>5990</v>
      </c>
      <c r="C1839" s="1" t="s">
        <v>5991</v>
      </c>
      <c r="D1839" t="s">
        <v>6</v>
      </c>
    </row>
    <row r="1840" spans="1:4" x14ac:dyDescent="0.15">
      <c r="A1840" t="s">
        <v>5992</v>
      </c>
      <c r="B1840" s="1" t="s">
        <v>5993</v>
      </c>
      <c r="C1840" s="1" t="s">
        <v>5994</v>
      </c>
      <c r="D1840" t="s">
        <v>6</v>
      </c>
    </row>
    <row r="1841" spans="1:4" x14ac:dyDescent="0.15">
      <c r="A1841" t="s">
        <v>5995</v>
      </c>
      <c r="B1841" s="1" t="s">
        <v>5996</v>
      </c>
      <c r="C1841" s="1" t="s">
        <v>5997</v>
      </c>
      <c r="D1841" t="s">
        <v>6</v>
      </c>
    </row>
    <row r="1842" spans="1:4" x14ac:dyDescent="0.15">
      <c r="A1842" t="s">
        <v>5998</v>
      </c>
      <c r="B1842" s="1" t="s">
        <v>5999</v>
      </c>
      <c r="C1842" s="1" t="s">
        <v>6000</v>
      </c>
      <c r="D1842" t="s">
        <v>6</v>
      </c>
    </row>
    <row r="1843" spans="1:4" x14ac:dyDescent="0.15">
      <c r="A1843" t="s">
        <v>6001</v>
      </c>
      <c r="B1843" s="1" t="s">
        <v>6002</v>
      </c>
      <c r="C1843" s="1" t="s">
        <v>6003</v>
      </c>
      <c r="D1843" t="s">
        <v>6</v>
      </c>
    </row>
    <row r="1844" spans="1:4" x14ac:dyDescent="0.15">
      <c r="A1844" t="s">
        <v>6004</v>
      </c>
      <c r="B1844" s="1" t="s">
        <v>6005</v>
      </c>
      <c r="C1844" s="1" t="s">
        <v>6006</v>
      </c>
      <c r="D1844" t="s">
        <v>6</v>
      </c>
    </row>
    <row r="1845" spans="1:4" x14ac:dyDescent="0.15">
      <c r="A1845" t="s">
        <v>6007</v>
      </c>
      <c r="B1845" s="1" t="s">
        <v>6008</v>
      </c>
      <c r="C1845" s="1" t="s">
        <v>6009</v>
      </c>
      <c r="D1845" t="s">
        <v>6</v>
      </c>
    </row>
    <row r="1846" spans="1:4" x14ac:dyDescent="0.15">
      <c r="A1846" t="s">
        <v>6010</v>
      </c>
      <c r="B1846" s="1" t="s">
        <v>6011</v>
      </c>
      <c r="C1846" s="1" t="s">
        <v>6012</v>
      </c>
      <c r="D1846" t="s">
        <v>6</v>
      </c>
    </row>
    <row r="1847" spans="1:4" x14ac:dyDescent="0.15">
      <c r="A1847" t="s">
        <v>6013</v>
      </c>
      <c r="B1847" s="1" t="s">
        <v>6014</v>
      </c>
      <c r="C1847" s="1" t="s">
        <v>6015</v>
      </c>
      <c r="D1847" t="s">
        <v>6</v>
      </c>
    </row>
    <row r="1848" spans="1:4" x14ac:dyDescent="0.15">
      <c r="A1848" t="s">
        <v>6016</v>
      </c>
      <c r="B1848" s="1" t="s">
        <v>6017</v>
      </c>
      <c r="C1848" s="1" t="s">
        <v>6018</v>
      </c>
      <c r="D1848" t="s">
        <v>6</v>
      </c>
    </row>
    <row r="1849" spans="1:4" x14ac:dyDescent="0.15">
      <c r="A1849" t="s">
        <v>6019</v>
      </c>
      <c r="B1849" s="1" t="s">
        <v>6020</v>
      </c>
      <c r="C1849" s="1" t="s">
        <v>6021</v>
      </c>
      <c r="D1849" t="s">
        <v>6</v>
      </c>
    </row>
    <row r="1850" spans="1:4" x14ac:dyDescent="0.15">
      <c r="A1850" t="s">
        <v>6022</v>
      </c>
      <c r="B1850" s="1" t="s">
        <v>6023</v>
      </c>
      <c r="C1850" s="1" t="s">
        <v>6024</v>
      </c>
      <c r="D1850" t="s">
        <v>6</v>
      </c>
    </row>
    <row r="1851" spans="1:4" x14ac:dyDescent="0.15">
      <c r="A1851" t="s">
        <v>6025</v>
      </c>
      <c r="B1851" s="1" t="s">
        <v>6026</v>
      </c>
      <c r="C1851" s="1" t="s">
        <v>6027</v>
      </c>
      <c r="D1851" t="s">
        <v>6</v>
      </c>
    </row>
    <row r="1852" spans="1:4" x14ac:dyDescent="0.15">
      <c r="A1852" t="s">
        <v>6028</v>
      </c>
      <c r="B1852" s="1" t="s">
        <v>6029</v>
      </c>
      <c r="C1852" s="1" t="s">
        <v>6030</v>
      </c>
      <c r="D1852" t="s">
        <v>6</v>
      </c>
    </row>
    <row r="1853" spans="1:4" x14ac:dyDescent="0.15">
      <c r="A1853" t="s">
        <v>6031</v>
      </c>
      <c r="B1853" s="1" t="s">
        <v>6032</v>
      </c>
      <c r="C1853" s="1" t="s">
        <v>6033</v>
      </c>
      <c r="D1853" t="s">
        <v>6</v>
      </c>
    </row>
    <row r="1854" spans="1:4" x14ac:dyDescent="0.15">
      <c r="A1854" t="s">
        <v>6034</v>
      </c>
      <c r="B1854" s="1" t="s">
        <v>6035</v>
      </c>
      <c r="C1854" s="1" t="s">
        <v>6036</v>
      </c>
      <c r="D1854" t="s">
        <v>6</v>
      </c>
    </row>
    <row r="1855" spans="1:4" x14ac:dyDescent="0.15">
      <c r="A1855" t="s">
        <v>6037</v>
      </c>
      <c r="B1855" s="1" t="s">
        <v>6038</v>
      </c>
      <c r="C1855" s="1" t="s">
        <v>6039</v>
      </c>
      <c r="D1855" t="s">
        <v>6</v>
      </c>
    </row>
    <row r="1856" spans="1:4" x14ac:dyDescent="0.15">
      <c r="A1856" t="s">
        <v>6040</v>
      </c>
      <c r="B1856" s="1" t="s">
        <v>6041</v>
      </c>
      <c r="C1856" s="1" t="s">
        <v>6042</v>
      </c>
      <c r="D1856" t="s">
        <v>6</v>
      </c>
    </row>
    <row r="1857" spans="1:4" x14ac:dyDescent="0.15">
      <c r="A1857" t="s">
        <v>6043</v>
      </c>
      <c r="B1857" s="1" t="s">
        <v>6044</v>
      </c>
      <c r="C1857" s="1" t="s">
        <v>6045</v>
      </c>
      <c r="D1857" t="s">
        <v>6</v>
      </c>
    </row>
    <row r="1858" spans="1:4" x14ac:dyDescent="0.15">
      <c r="A1858" t="s">
        <v>6046</v>
      </c>
      <c r="B1858" s="1" t="s">
        <v>6047</v>
      </c>
      <c r="C1858" s="1" t="s">
        <v>6048</v>
      </c>
      <c r="D1858" t="s">
        <v>6</v>
      </c>
    </row>
    <row r="1859" spans="1:4" x14ac:dyDescent="0.15">
      <c r="A1859" t="s">
        <v>6049</v>
      </c>
      <c r="B1859" s="1" t="s">
        <v>6050</v>
      </c>
      <c r="C1859" s="1" t="s">
        <v>6051</v>
      </c>
      <c r="D1859" t="s">
        <v>6</v>
      </c>
    </row>
    <row r="1860" spans="1:4" x14ac:dyDescent="0.15">
      <c r="A1860" t="s">
        <v>6052</v>
      </c>
      <c r="B1860" s="1" t="s">
        <v>6053</v>
      </c>
      <c r="C1860" s="1" t="s">
        <v>6054</v>
      </c>
      <c r="D1860" t="s">
        <v>6</v>
      </c>
    </row>
    <row r="1861" spans="1:4" x14ac:dyDescent="0.15">
      <c r="A1861" t="s">
        <v>6055</v>
      </c>
      <c r="B1861" s="1" t="s">
        <v>6056</v>
      </c>
      <c r="C1861" s="1" t="s">
        <v>6057</v>
      </c>
      <c r="D1861" t="s">
        <v>6</v>
      </c>
    </row>
    <row r="1862" spans="1:4" x14ac:dyDescent="0.15">
      <c r="A1862" t="s">
        <v>6058</v>
      </c>
      <c r="B1862" s="1" t="s">
        <v>6059</v>
      </c>
      <c r="C1862" s="1" t="s">
        <v>6060</v>
      </c>
      <c r="D1862" t="s">
        <v>6</v>
      </c>
    </row>
    <row r="1863" spans="1:4" x14ac:dyDescent="0.15">
      <c r="A1863" t="s">
        <v>6061</v>
      </c>
      <c r="B1863" s="1" t="s">
        <v>6062</v>
      </c>
      <c r="C1863" s="1" t="s">
        <v>6063</v>
      </c>
      <c r="D1863" t="s">
        <v>6</v>
      </c>
    </row>
    <row r="1864" spans="1:4" x14ac:dyDescent="0.15">
      <c r="A1864" t="s">
        <v>6064</v>
      </c>
      <c r="B1864" s="1" t="s">
        <v>6065</v>
      </c>
      <c r="C1864" s="1" t="s">
        <v>6066</v>
      </c>
      <c r="D1864" t="s">
        <v>6</v>
      </c>
    </row>
    <row r="1865" spans="1:4" x14ac:dyDescent="0.15">
      <c r="A1865" t="s">
        <v>6067</v>
      </c>
      <c r="B1865" s="1" t="s">
        <v>6068</v>
      </c>
      <c r="C1865" s="1" t="s">
        <v>6069</v>
      </c>
      <c r="D1865" t="s">
        <v>6</v>
      </c>
    </row>
    <row r="1866" spans="1:4" x14ac:dyDescent="0.15">
      <c r="A1866" t="s">
        <v>6070</v>
      </c>
      <c r="B1866" s="1" t="s">
        <v>6071</v>
      </c>
      <c r="C1866" s="1" t="s">
        <v>6072</v>
      </c>
      <c r="D1866" t="s">
        <v>6</v>
      </c>
    </row>
    <row r="1867" spans="1:4" x14ac:dyDescent="0.15">
      <c r="A1867" t="s">
        <v>6073</v>
      </c>
      <c r="B1867" s="1" t="s">
        <v>6074</v>
      </c>
      <c r="C1867" s="1" t="s">
        <v>6075</v>
      </c>
      <c r="D1867" t="s">
        <v>6</v>
      </c>
    </row>
    <row r="1868" spans="1:4" x14ac:dyDescent="0.15">
      <c r="A1868" t="s">
        <v>6076</v>
      </c>
      <c r="B1868" s="1" t="s">
        <v>6077</v>
      </c>
      <c r="C1868" s="1" t="s">
        <v>6078</v>
      </c>
      <c r="D1868" t="s">
        <v>6</v>
      </c>
    </row>
    <row r="1869" spans="1:4" x14ac:dyDescent="0.15">
      <c r="A1869" t="s">
        <v>6079</v>
      </c>
      <c r="B1869" s="1" t="s">
        <v>6080</v>
      </c>
      <c r="C1869" s="1" t="s">
        <v>6081</v>
      </c>
      <c r="D1869" t="s">
        <v>6</v>
      </c>
    </row>
    <row r="1870" spans="1:4" x14ac:dyDescent="0.15">
      <c r="A1870" t="s">
        <v>6082</v>
      </c>
      <c r="B1870" s="1" t="s">
        <v>6083</v>
      </c>
      <c r="C1870" s="1" t="s">
        <v>6084</v>
      </c>
      <c r="D1870" t="s">
        <v>6</v>
      </c>
    </row>
    <row r="1871" spans="1:4" x14ac:dyDescent="0.15">
      <c r="A1871" t="s">
        <v>6085</v>
      </c>
      <c r="B1871" s="1" t="s">
        <v>6086</v>
      </c>
      <c r="C1871" s="1" t="s">
        <v>6087</v>
      </c>
      <c r="D1871" t="s">
        <v>6</v>
      </c>
    </row>
    <row r="1872" spans="1:4" x14ac:dyDescent="0.15">
      <c r="A1872" t="s">
        <v>6088</v>
      </c>
      <c r="B1872" s="1" t="s">
        <v>6089</v>
      </c>
      <c r="C1872" s="1" t="s">
        <v>6090</v>
      </c>
      <c r="D1872" t="s">
        <v>6</v>
      </c>
    </row>
    <row r="1873" spans="1:4" x14ac:dyDescent="0.15">
      <c r="A1873" t="s">
        <v>6091</v>
      </c>
      <c r="B1873" s="1" t="s">
        <v>6092</v>
      </c>
      <c r="C1873" s="1" t="s">
        <v>6093</v>
      </c>
      <c r="D1873" t="s">
        <v>6</v>
      </c>
    </row>
    <row r="1874" spans="1:4" x14ac:dyDescent="0.15">
      <c r="A1874" t="s">
        <v>6094</v>
      </c>
      <c r="B1874" s="1" t="s">
        <v>6095</v>
      </c>
      <c r="C1874" s="1" t="s">
        <v>6096</v>
      </c>
      <c r="D1874" t="s">
        <v>6</v>
      </c>
    </row>
    <row r="1875" spans="1:4" x14ac:dyDescent="0.15">
      <c r="A1875" t="s">
        <v>6097</v>
      </c>
      <c r="B1875" s="1" t="s">
        <v>6098</v>
      </c>
      <c r="C1875" s="1" t="s">
        <v>6099</v>
      </c>
      <c r="D1875" t="s">
        <v>6</v>
      </c>
    </row>
    <row r="1876" spans="1:4" x14ac:dyDescent="0.15">
      <c r="A1876" t="s">
        <v>6100</v>
      </c>
      <c r="B1876" s="1" t="s">
        <v>6101</v>
      </c>
      <c r="C1876" s="1" t="s">
        <v>6102</v>
      </c>
      <c r="D1876" t="s">
        <v>6</v>
      </c>
    </row>
    <row r="1877" spans="1:4" x14ac:dyDescent="0.15">
      <c r="A1877" t="s">
        <v>6103</v>
      </c>
      <c r="B1877" s="1" t="s">
        <v>6104</v>
      </c>
      <c r="C1877" s="1" t="s">
        <v>6105</v>
      </c>
      <c r="D1877" t="s">
        <v>6</v>
      </c>
    </row>
    <row r="1878" spans="1:4" x14ac:dyDescent="0.15">
      <c r="A1878" t="s">
        <v>6106</v>
      </c>
      <c r="B1878" s="1" t="s">
        <v>6107</v>
      </c>
      <c r="C1878" s="1" t="s">
        <v>6108</v>
      </c>
      <c r="D1878" t="s">
        <v>6</v>
      </c>
    </row>
    <row r="1879" spans="1:4" x14ac:dyDescent="0.15">
      <c r="A1879" t="s">
        <v>6109</v>
      </c>
      <c r="B1879" s="1" t="s">
        <v>6110</v>
      </c>
      <c r="C1879" s="1" t="s">
        <v>6111</v>
      </c>
      <c r="D1879" t="s">
        <v>6</v>
      </c>
    </row>
    <row r="1880" spans="1:4" x14ac:dyDescent="0.15">
      <c r="A1880" t="s">
        <v>6112</v>
      </c>
      <c r="B1880" s="1" t="s">
        <v>6113</v>
      </c>
      <c r="C1880" s="1" t="s">
        <v>6114</v>
      </c>
      <c r="D1880" t="s">
        <v>6</v>
      </c>
    </row>
    <row r="1881" spans="1:4" x14ac:dyDescent="0.15">
      <c r="A1881" t="s">
        <v>6115</v>
      </c>
      <c r="B1881" s="1" t="s">
        <v>6116</v>
      </c>
      <c r="C1881" s="1" t="s">
        <v>6117</v>
      </c>
      <c r="D1881" t="s">
        <v>6</v>
      </c>
    </row>
    <row r="1882" spans="1:4" x14ac:dyDescent="0.15">
      <c r="A1882" t="s">
        <v>6118</v>
      </c>
      <c r="B1882" s="1" t="s">
        <v>6119</v>
      </c>
      <c r="C1882" s="1" t="s">
        <v>6120</v>
      </c>
      <c r="D1882" t="s">
        <v>6</v>
      </c>
    </row>
    <row r="1883" spans="1:4" x14ac:dyDescent="0.15">
      <c r="A1883" t="s">
        <v>6121</v>
      </c>
      <c r="B1883" s="1" t="s">
        <v>6122</v>
      </c>
      <c r="C1883" s="1" t="s">
        <v>6123</v>
      </c>
      <c r="D1883" t="s">
        <v>6</v>
      </c>
    </row>
    <row r="1884" spans="1:4" x14ac:dyDescent="0.15">
      <c r="A1884" t="s">
        <v>6124</v>
      </c>
      <c r="B1884" s="1" t="s">
        <v>6125</v>
      </c>
      <c r="C1884" s="1" t="s">
        <v>6126</v>
      </c>
      <c r="D1884" t="s">
        <v>6</v>
      </c>
    </row>
    <row r="1885" spans="1:4" x14ac:dyDescent="0.15">
      <c r="A1885" t="s">
        <v>6127</v>
      </c>
      <c r="B1885" s="1" t="s">
        <v>6128</v>
      </c>
      <c r="C1885" s="1" t="s">
        <v>6129</v>
      </c>
      <c r="D1885" t="s">
        <v>6</v>
      </c>
    </row>
    <row r="1886" spans="1:4" x14ac:dyDescent="0.15">
      <c r="A1886" t="s">
        <v>6130</v>
      </c>
      <c r="B1886" s="1" t="s">
        <v>6131</v>
      </c>
      <c r="C1886" s="1" t="s">
        <v>6132</v>
      </c>
      <c r="D1886" t="s">
        <v>6</v>
      </c>
    </row>
    <row r="1887" spans="1:4" x14ac:dyDescent="0.15">
      <c r="A1887" t="s">
        <v>6133</v>
      </c>
      <c r="B1887" s="1" t="s">
        <v>6134</v>
      </c>
      <c r="C1887" s="1" t="s">
        <v>6135</v>
      </c>
      <c r="D1887" t="s">
        <v>6</v>
      </c>
    </row>
    <row r="1888" spans="1:4" x14ac:dyDescent="0.15">
      <c r="A1888" t="s">
        <v>6136</v>
      </c>
      <c r="B1888" s="1" t="s">
        <v>6137</v>
      </c>
      <c r="C1888" s="1" t="s">
        <v>6138</v>
      </c>
      <c r="D1888" t="s">
        <v>6</v>
      </c>
    </row>
    <row r="1889" spans="1:4" x14ac:dyDescent="0.15">
      <c r="A1889" t="s">
        <v>6139</v>
      </c>
      <c r="B1889" s="1" t="s">
        <v>6140</v>
      </c>
      <c r="C1889" s="1" t="s">
        <v>6141</v>
      </c>
      <c r="D1889" t="s">
        <v>6</v>
      </c>
    </row>
    <row r="1890" spans="1:4" x14ac:dyDescent="0.15">
      <c r="A1890" t="s">
        <v>6142</v>
      </c>
      <c r="B1890" s="1" t="s">
        <v>6143</v>
      </c>
      <c r="C1890" s="1" t="s">
        <v>6144</v>
      </c>
      <c r="D1890" t="s">
        <v>6</v>
      </c>
    </row>
    <row r="1891" spans="1:4" x14ac:dyDescent="0.15">
      <c r="A1891" t="s">
        <v>6145</v>
      </c>
      <c r="B1891" s="1" t="s">
        <v>6146</v>
      </c>
      <c r="C1891" s="1" t="s">
        <v>6147</v>
      </c>
      <c r="D1891" t="s">
        <v>6</v>
      </c>
    </row>
    <row r="1892" spans="1:4" x14ac:dyDescent="0.15">
      <c r="A1892" t="s">
        <v>6148</v>
      </c>
      <c r="B1892" s="1" t="s">
        <v>6149</v>
      </c>
      <c r="C1892" s="1" t="s">
        <v>6150</v>
      </c>
      <c r="D1892" t="s">
        <v>6</v>
      </c>
    </row>
    <row r="1893" spans="1:4" x14ac:dyDescent="0.15">
      <c r="A1893" t="s">
        <v>6151</v>
      </c>
      <c r="B1893" s="1" t="s">
        <v>6152</v>
      </c>
      <c r="C1893" s="1" t="s">
        <v>6153</v>
      </c>
      <c r="D1893" t="s">
        <v>6</v>
      </c>
    </row>
    <row r="1894" spans="1:4" x14ac:dyDescent="0.15">
      <c r="A1894" t="s">
        <v>6154</v>
      </c>
      <c r="B1894" s="1" t="s">
        <v>6155</v>
      </c>
      <c r="C1894" s="1" t="s">
        <v>6156</v>
      </c>
      <c r="D1894" t="s">
        <v>6</v>
      </c>
    </row>
    <row r="1895" spans="1:4" x14ac:dyDescent="0.15">
      <c r="A1895" t="s">
        <v>6157</v>
      </c>
      <c r="B1895" s="1" t="s">
        <v>6158</v>
      </c>
      <c r="C1895" s="1" t="s">
        <v>6159</v>
      </c>
      <c r="D1895" t="s">
        <v>6</v>
      </c>
    </row>
    <row r="1896" spans="1:4" x14ac:dyDescent="0.15">
      <c r="A1896" t="s">
        <v>6160</v>
      </c>
      <c r="B1896" s="1" t="s">
        <v>6161</v>
      </c>
      <c r="C1896" s="1" t="s">
        <v>6162</v>
      </c>
      <c r="D1896" t="s">
        <v>6</v>
      </c>
    </row>
    <row r="1897" spans="1:4" x14ac:dyDescent="0.15">
      <c r="A1897" t="s">
        <v>6163</v>
      </c>
      <c r="B1897" s="1" t="s">
        <v>6164</v>
      </c>
      <c r="C1897" s="1" t="s">
        <v>6165</v>
      </c>
      <c r="D1897" t="s">
        <v>6</v>
      </c>
    </row>
    <row r="1898" spans="1:4" x14ac:dyDescent="0.15">
      <c r="A1898" t="s">
        <v>6166</v>
      </c>
      <c r="B1898" s="1" t="s">
        <v>6167</v>
      </c>
      <c r="C1898" s="1" t="s">
        <v>6168</v>
      </c>
      <c r="D1898" t="s">
        <v>6</v>
      </c>
    </row>
    <row r="1899" spans="1:4" x14ac:dyDescent="0.15">
      <c r="A1899" t="s">
        <v>6169</v>
      </c>
      <c r="B1899" s="1" t="s">
        <v>6170</v>
      </c>
      <c r="C1899" s="1" t="s">
        <v>6171</v>
      </c>
      <c r="D1899" t="s">
        <v>6</v>
      </c>
    </row>
    <row r="1900" spans="1:4" x14ac:dyDescent="0.15">
      <c r="A1900" t="s">
        <v>6172</v>
      </c>
      <c r="B1900" s="1" t="s">
        <v>6173</v>
      </c>
      <c r="C1900" s="1" t="s">
        <v>6174</v>
      </c>
      <c r="D1900" t="s">
        <v>6</v>
      </c>
    </row>
    <row r="1901" spans="1:4" x14ac:dyDescent="0.15">
      <c r="A1901" t="s">
        <v>6175</v>
      </c>
      <c r="B1901" s="1" t="s">
        <v>6176</v>
      </c>
      <c r="C1901" s="1" t="s">
        <v>6177</v>
      </c>
      <c r="D1901" t="s">
        <v>6</v>
      </c>
    </row>
    <row r="1902" spans="1:4" x14ac:dyDescent="0.15">
      <c r="A1902" t="s">
        <v>6178</v>
      </c>
      <c r="B1902" s="1" t="s">
        <v>6179</v>
      </c>
      <c r="C1902" s="1" t="s">
        <v>6180</v>
      </c>
      <c r="D1902" t="s">
        <v>6</v>
      </c>
    </row>
    <row r="1903" spans="1:4" x14ac:dyDescent="0.15">
      <c r="A1903" t="s">
        <v>6181</v>
      </c>
      <c r="B1903" s="1" t="s">
        <v>6182</v>
      </c>
      <c r="C1903" s="1" t="s">
        <v>6183</v>
      </c>
      <c r="D1903" t="s">
        <v>6</v>
      </c>
    </row>
    <row r="1904" spans="1:4" x14ac:dyDescent="0.15">
      <c r="A1904" t="s">
        <v>6184</v>
      </c>
      <c r="B1904" s="1" t="s">
        <v>6185</v>
      </c>
      <c r="C1904" s="1" t="s">
        <v>6186</v>
      </c>
      <c r="D1904" t="s">
        <v>6</v>
      </c>
    </row>
    <row r="1905" spans="1:4" x14ac:dyDescent="0.15">
      <c r="A1905" t="s">
        <v>6187</v>
      </c>
      <c r="B1905" s="1" t="s">
        <v>6188</v>
      </c>
      <c r="C1905" s="1" t="s">
        <v>6189</v>
      </c>
      <c r="D1905" t="s">
        <v>6</v>
      </c>
    </row>
    <row r="1906" spans="1:4" x14ac:dyDescent="0.15">
      <c r="A1906" t="s">
        <v>6190</v>
      </c>
      <c r="B1906" s="1" t="s">
        <v>6191</v>
      </c>
      <c r="C1906" s="1" t="s">
        <v>6192</v>
      </c>
      <c r="D1906" t="s">
        <v>6</v>
      </c>
    </row>
    <row r="1907" spans="1:4" x14ac:dyDescent="0.15">
      <c r="A1907" t="s">
        <v>6193</v>
      </c>
      <c r="B1907" s="1" t="s">
        <v>6194</v>
      </c>
      <c r="C1907" s="1" t="s">
        <v>6195</v>
      </c>
      <c r="D1907" t="s">
        <v>6</v>
      </c>
    </row>
    <row r="1908" spans="1:4" x14ac:dyDescent="0.15">
      <c r="A1908" t="s">
        <v>6196</v>
      </c>
      <c r="B1908" s="1" t="s">
        <v>6197</v>
      </c>
      <c r="C1908" s="1" t="s">
        <v>6198</v>
      </c>
      <c r="D1908" t="s">
        <v>6</v>
      </c>
    </row>
    <row r="1909" spans="1:4" x14ac:dyDescent="0.15">
      <c r="A1909" t="s">
        <v>6199</v>
      </c>
      <c r="B1909" s="1" t="s">
        <v>6200</v>
      </c>
      <c r="C1909" s="1" t="s">
        <v>6201</v>
      </c>
      <c r="D1909" t="s">
        <v>6</v>
      </c>
    </row>
    <row r="1910" spans="1:4" x14ac:dyDescent="0.15">
      <c r="A1910" t="s">
        <v>6202</v>
      </c>
      <c r="B1910" s="1" t="s">
        <v>6203</v>
      </c>
      <c r="C1910" s="1" t="s">
        <v>6204</v>
      </c>
      <c r="D1910" t="s">
        <v>6</v>
      </c>
    </row>
    <row r="1911" spans="1:4" x14ac:dyDescent="0.15">
      <c r="A1911" t="s">
        <v>6205</v>
      </c>
      <c r="B1911" s="1" t="s">
        <v>6206</v>
      </c>
      <c r="C1911" s="1" t="s">
        <v>6207</v>
      </c>
      <c r="D1911" t="s">
        <v>6</v>
      </c>
    </row>
    <row r="1912" spans="1:4" x14ac:dyDescent="0.15">
      <c r="A1912" t="s">
        <v>6208</v>
      </c>
      <c r="B1912" s="1" t="s">
        <v>6209</v>
      </c>
      <c r="C1912" s="1" t="s">
        <v>6210</v>
      </c>
      <c r="D1912" t="s">
        <v>6</v>
      </c>
    </row>
    <row r="1913" spans="1:4" x14ac:dyDescent="0.15">
      <c r="A1913" t="s">
        <v>6211</v>
      </c>
      <c r="B1913" s="1" t="s">
        <v>6212</v>
      </c>
      <c r="C1913" s="1" t="s">
        <v>6213</v>
      </c>
      <c r="D1913" t="s">
        <v>6</v>
      </c>
    </row>
    <row r="1914" spans="1:4" x14ac:dyDescent="0.15">
      <c r="A1914" t="s">
        <v>6214</v>
      </c>
      <c r="B1914" s="1" t="s">
        <v>6215</v>
      </c>
      <c r="C1914" s="1" t="s">
        <v>6216</v>
      </c>
      <c r="D1914" t="s">
        <v>6</v>
      </c>
    </row>
    <row r="1915" spans="1:4" x14ac:dyDescent="0.15">
      <c r="A1915" t="s">
        <v>6217</v>
      </c>
      <c r="B1915" s="1" t="s">
        <v>6218</v>
      </c>
      <c r="C1915" s="1" t="s">
        <v>6219</v>
      </c>
      <c r="D1915" t="s">
        <v>6</v>
      </c>
    </row>
    <row r="1916" spans="1:4" x14ac:dyDescent="0.15">
      <c r="A1916" t="s">
        <v>6220</v>
      </c>
      <c r="B1916" s="1" t="s">
        <v>6221</v>
      </c>
      <c r="C1916" s="1" t="s">
        <v>6222</v>
      </c>
      <c r="D1916" t="s">
        <v>6</v>
      </c>
    </row>
    <row r="1917" spans="1:4" x14ac:dyDescent="0.15">
      <c r="A1917" t="s">
        <v>6223</v>
      </c>
      <c r="B1917" s="1" t="s">
        <v>6224</v>
      </c>
      <c r="C1917" s="1" t="s">
        <v>6225</v>
      </c>
      <c r="D1917" t="s">
        <v>6</v>
      </c>
    </row>
    <row r="1918" spans="1:4" x14ac:dyDescent="0.15">
      <c r="A1918" t="s">
        <v>6226</v>
      </c>
      <c r="B1918" s="1" t="s">
        <v>6227</v>
      </c>
      <c r="C1918" s="1" t="s">
        <v>6228</v>
      </c>
      <c r="D1918" t="s">
        <v>6</v>
      </c>
    </row>
    <row r="1919" spans="1:4" x14ac:dyDescent="0.15">
      <c r="A1919" t="s">
        <v>6229</v>
      </c>
      <c r="B1919" s="1" t="s">
        <v>6230</v>
      </c>
      <c r="C1919" s="1" t="s">
        <v>6231</v>
      </c>
      <c r="D1919" t="s">
        <v>6</v>
      </c>
    </row>
    <row r="1920" spans="1:4" x14ac:dyDescent="0.15">
      <c r="A1920" t="s">
        <v>6232</v>
      </c>
      <c r="B1920" s="1" t="s">
        <v>6233</v>
      </c>
      <c r="C1920" s="1" t="s">
        <v>6234</v>
      </c>
      <c r="D1920" t="s">
        <v>6</v>
      </c>
    </row>
    <row r="1921" spans="1:4" x14ac:dyDescent="0.15">
      <c r="A1921" t="s">
        <v>6235</v>
      </c>
      <c r="B1921" s="1" t="s">
        <v>6236</v>
      </c>
      <c r="C1921" s="1" t="s">
        <v>6237</v>
      </c>
      <c r="D1921" t="s">
        <v>6</v>
      </c>
    </row>
    <row r="1922" spans="1:4" x14ac:dyDescent="0.15">
      <c r="A1922" t="s">
        <v>6238</v>
      </c>
      <c r="B1922" s="1" t="s">
        <v>6239</v>
      </c>
      <c r="C1922" s="1" t="s">
        <v>6240</v>
      </c>
      <c r="D1922" t="s">
        <v>6</v>
      </c>
    </row>
    <row r="1923" spans="1:4" x14ac:dyDescent="0.15">
      <c r="A1923" t="s">
        <v>6241</v>
      </c>
      <c r="B1923" s="1" t="s">
        <v>6242</v>
      </c>
      <c r="C1923" s="1" t="s">
        <v>6243</v>
      </c>
      <c r="D1923" t="s">
        <v>6</v>
      </c>
    </row>
    <row r="1924" spans="1:4" x14ac:dyDescent="0.15">
      <c r="A1924" t="s">
        <v>6244</v>
      </c>
      <c r="B1924" s="1" t="s">
        <v>6245</v>
      </c>
      <c r="C1924" s="1" t="s">
        <v>6246</v>
      </c>
      <c r="D1924" t="s">
        <v>6</v>
      </c>
    </row>
    <row r="1925" spans="1:4" x14ac:dyDescent="0.15">
      <c r="A1925" t="s">
        <v>6247</v>
      </c>
      <c r="B1925" s="1" t="s">
        <v>6248</v>
      </c>
      <c r="C1925" s="1" t="s">
        <v>6249</v>
      </c>
      <c r="D1925" t="s">
        <v>6</v>
      </c>
    </row>
    <row r="1926" spans="1:4" x14ac:dyDescent="0.15">
      <c r="A1926" t="s">
        <v>6250</v>
      </c>
      <c r="B1926" s="1" t="s">
        <v>6251</v>
      </c>
      <c r="C1926" s="1" t="s">
        <v>6252</v>
      </c>
      <c r="D1926" t="s">
        <v>6</v>
      </c>
    </row>
    <row r="1927" spans="1:4" x14ac:dyDescent="0.15">
      <c r="A1927" t="s">
        <v>6253</v>
      </c>
      <c r="B1927" s="1" t="s">
        <v>6254</v>
      </c>
      <c r="C1927" s="1" t="s">
        <v>6255</v>
      </c>
      <c r="D1927" t="s">
        <v>6</v>
      </c>
    </row>
    <row r="1928" spans="1:4" x14ac:dyDescent="0.15">
      <c r="A1928" t="s">
        <v>6256</v>
      </c>
      <c r="B1928" s="1" t="s">
        <v>6257</v>
      </c>
      <c r="C1928" s="1" t="s">
        <v>6258</v>
      </c>
      <c r="D1928" t="s">
        <v>6</v>
      </c>
    </row>
    <row r="1929" spans="1:4" x14ac:dyDescent="0.15">
      <c r="A1929" t="s">
        <v>6259</v>
      </c>
      <c r="B1929" s="1" t="s">
        <v>6260</v>
      </c>
      <c r="C1929" s="1" t="s">
        <v>6261</v>
      </c>
      <c r="D1929" t="s">
        <v>6</v>
      </c>
    </row>
    <row r="1930" spans="1:4" x14ac:dyDescent="0.15">
      <c r="A1930" t="s">
        <v>6262</v>
      </c>
      <c r="B1930" s="1" t="s">
        <v>6263</v>
      </c>
      <c r="C1930" s="1" t="s">
        <v>6264</v>
      </c>
      <c r="D1930" t="s">
        <v>6</v>
      </c>
    </row>
    <row r="1931" spans="1:4" x14ac:dyDescent="0.15">
      <c r="A1931" t="s">
        <v>6265</v>
      </c>
      <c r="B1931" s="1" t="s">
        <v>6266</v>
      </c>
      <c r="C1931" s="1" t="s">
        <v>6267</v>
      </c>
      <c r="D1931" t="s">
        <v>6</v>
      </c>
    </row>
    <row r="1932" spans="1:4" x14ac:dyDescent="0.15">
      <c r="A1932" t="s">
        <v>6268</v>
      </c>
      <c r="B1932" s="1" t="s">
        <v>6269</v>
      </c>
      <c r="C1932" s="1" t="s">
        <v>6270</v>
      </c>
      <c r="D1932" t="s">
        <v>6</v>
      </c>
    </row>
    <row r="1933" spans="1:4" x14ac:dyDescent="0.15">
      <c r="A1933" t="s">
        <v>6271</v>
      </c>
      <c r="B1933" s="1" t="s">
        <v>6272</v>
      </c>
      <c r="C1933" s="1" t="s">
        <v>6273</v>
      </c>
      <c r="D1933" t="s">
        <v>6</v>
      </c>
    </row>
    <row r="1934" spans="1:4" x14ac:dyDescent="0.15">
      <c r="A1934" t="s">
        <v>6274</v>
      </c>
      <c r="B1934" s="1" t="s">
        <v>6275</v>
      </c>
      <c r="C1934" s="1" t="s">
        <v>6276</v>
      </c>
      <c r="D1934" t="s">
        <v>6</v>
      </c>
    </row>
    <row r="1935" spans="1:4" x14ac:dyDescent="0.15">
      <c r="A1935" t="s">
        <v>6277</v>
      </c>
      <c r="B1935" s="1" t="s">
        <v>6278</v>
      </c>
      <c r="C1935" s="1" t="s">
        <v>6279</v>
      </c>
      <c r="D1935" t="s">
        <v>6</v>
      </c>
    </row>
    <row r="1936" spans="1:4" x14ac:dyDescent="0.15">
      <c r="A1936" t="s">
        <v>6280</v>
      </c>
      <c r="B1936" s="1" t="s">
        <v>6281</v>
      </c>
      <c r="C1936" s="1" t="s">
        <v>6282</v>
      </c>
      <c r="D1936" t="s">
        <v>6</v>
      </c>
    </row>
    <row r="1937" spans="1:4" x14ac:dyDescent="0.15">
      <c r="A1937" t="s">
        <v>6283</v>
      </c>
      <c r="B1937" s="1" t="s">
        <v>6284</v>
      </c>
      <c r="C1937" s="1" t="s">
        <v>6285</v>
      </c>
      <c r="D1937" t="s">
        <v>6</v>
      </c>
    </row>
    <row r="1938" spans="1:4" x14ac:dyDescent="0.15">
      <c r="A1938" t="s">
        <v>6286</v>
      </c>
      <c r="B1938" s="1" t="s">
        <v>6287</v>
      </c>
      <c r="C1938" s="1" t="s">
        <v>6288</v>
      </c>
      <c r="D1938" t="s">
        <v>6</v>
      </c>
    </row>
    <row r="1939" spans="1:4" x14ac:dyDescent="0.15">
      <c r="A1939" t="s">
        <v>481</v>
      </c>
      <c r="B1939" s="1" t="s">
        <v>6289</v>
      </c>
      <c r="C1939" s="1" t="s">
        <v>6290</v>
      </c>
      <c r="D1939" t="s">
        <v>6</v>
      </c>
    </row>
    <row r="1940" spans="1:4" x14ac:dyDescent="0.15">
      <c r="A1940" t="s">
        <v>6291</v>
      </c>
      <c r="B1940" s="1" t="s">
        <v>6292</v>
      </c>
      <c r="C1940" s="1" t="s">
        <v>6293</v>
      </c>
      <c r="D1940" t="s">
        <v>6</v>
      </c>
    </row>
    <row r="1941" spans="1:4" x14ac:dyDescent="0.15">
      <c r="A1941" t="s">
        <v>6294</v>
      </c>
      <c r="B1941" s="1" t="s">
        <v>6295</v>
      </c>
      <c r="C1941" s="1" t="s">
        <v>6296</v>
      </c>
      <c r="D1941" t="s">
        <v>6</v>
      </c>
    </row>
    <row r="1942" spans="1:4" x14ac:dyDescent="0.15">
      <c r="A1942" t="s">
        <v>6297</v>
      </c>
      <c r="B1942" s="1" t="s">
        <v>6298</v>
      </c>
      <c r="C1942" s="1" t="s">
        <v>6299</v>
      </c>
      <c r="D1942" t="s">
        <v>6</v>
      </c>
    </row>
    <row r="1943" spans="1:4" x14ac:dyDescent="0.15">
      <c r="A1943" t="s">
        <v>6300</v>
      </c>
      <c r="B1943" s="1" t="s">
        <v>6301</v>
      </c>
      <c r="C1943" s="1" t="s">
        <v>6302</v>
      </c>
      <c r="D1943" t="s">
        <v>6</v>
      </c>
    </row>
    <row r="1944" spans="1:4" x14ac:dyDescent="0.15">
      <c r="A1944" t="s">
        <v>6303</v>
      </c>
      <c r="B1944" s="1" t="s">
        <v>6304</v>
      </c>
      <c r="C1944" s="1" t="s">
        <v>6305</v>
      </c>
      <c r="D1944" t="s">
        <v>6</v>
      </c>
    </row>
    <row r="1945" spans="1:4" x14ac:dyDescent="0.15">
      <c r="A1945" t="s">
        <v>6306</v>
      </c>
      <c r="B1945" s="1" t="s">
        <v>6307</v>
      </c>
      <c r="C1945" s="1" t="s">
        <v>6308</v>
      </c>
      <c r="D1945" t="s">
        <v>6</v>
      </c>
    </row>
    <row r="1946" spans="1:4" x14ac:dyDescent="0.15">
      <c r="A1946" t="s">
        <v>6309</v>
      </c>
      <c r="B1946" s="1" t="s">
        <v>6310</v>
      </c>
      <c r="C1946" s="1" t="s">
        <v>6311</v>
      </c>
      <c r="D1946" t="s">
        <v>6</v>
      </c>
    </row>
    <row r="1947" spans="1:4" x14ac:dyDescent="0.15">
      <c r="A1947" t="s">
        <v>6312</v>
      </c>
      <c r="B1947" s="1" t="s">
        <v>6313</v>
      </c>
      <c r="C1947" s="1" t="s">
        <v>6314</v>
      </c>
      <c r="D1947" t="s">
        <v>6</v>
      </c>
    </row>
    <row r="1948" spans="1:4" x14ac:dyDescent="0.15">
      <c r="A1948" t="s">
        <v>6315</v>
      </c>
      <c r="B1948" s="1" t="s">
        <v>6316</v>
      </c>
      <c r="C1948" s="1" t="s">
        <v>6317</v>
      </c>
      <c r="D1948" t="s">
        <v>6</v>
      </c>
    </row>
    <row r="1949" spans="1:4" x14ac:dyDescent="0.15">
      <c r="A1949" t="s">
        <v>6318</v>
      </c>
      <c r="B1949" s="1" t="s">
        <v>6319</v>
      </c>
      <c r="C1949" s="1" t="s">
        <v>6320</v>
      </c>
      <c r="D1949" t="s">
        <v>6</v>
      </c>
    </row>
    <row r="1950" spans="1:4" x14ac:dyDescent="0.15">
      <c r="A1950" t="s">
        <v>6321</v>
      </c>
      <c r="B1950" s="1" t="s">
        <v>6322</v>
      </c>
      <c r="C1950" s="1" t="s">
        <v>6323</v>
      </c>
      <c r="D1950" t="s">
        <v>6</v>
      </c>
    </row>
    <row r="1951" spans="1:4" x14ac:dyDescent="0.15">
      <c r="A1951" t="s">
        <v>6324</v>
      </c>
      <c r="B1951" s="1" t="s">
        <v>6325</v>
      </c>
      <c r="C1951" s="1" t="s">
        <v>6326</v>
      </c>
      <c r="D1951" t="s">
        <v>6</v>
      </c>
    </row>
    <row r="1952" spans="1:4" x14ac:dyDescent="0.15">
      <c r="A1952" t="s">
        <v>6327</v>
      </c>
      <c r="B1952" s="1" t="s">
        <v>6328</v>
      </c>
      <c r="C1952" s="1" t="s">
        <v>6329</v>
      </c>
      <c r="D1952" t="s">
        <v>6</v>
      </c>
    </row>
    <row r="1953" spans="1:4" x14ac:dyDescent="0.15">
      <c r="A1953" t="s">
        <v>6330</v>
      </c>
      <c r="B1953" s="1" t="s">
        <v>6331</v>
      </c>
      <c r="C1953" s="1" t="s">
        <v>6332</v>
      </c>
      <c r="D1953" t="s">
        <v>6</v>
      </c>
    </row>
    <row r="1954" spans="1:4" x14ac:dyDescent="0.15">
      <c r="A1954" t="s">
        <v>6333</v>
      </c>
      <c r="B1954" s="1" t="s">
        <v>6334</v>
      </c>
      <c r="C1954" s="1" t="s">
        <v>6335</v>
      </c>
      <c r="D1954" t="s">
        <v>6</v>
      </c>
    </row>
    <row r="1955" spans="1:4" x14ac:dyDescent="0.15">
      <c r="A1955" t="s">
        <v>6336</v>
      </c>
      <c r="B1955" s="1" t="s">
        <v>6337</v>
      </c>
      <c r="C1955" s="1" t="s">
        <v>6338</v>
      </c>
      <c r="D1955" t="s">
        <v>6</v>
      </c>
    </row>
    <row r="1956" spans="1:4" x14ac:dyDescent="0.15">
      <c r="A1956" t="s">
        <v>6339</v>
      </c>
      <c r="B1956" s="1" t="s">
        <v>6340</v>
      </c>
      <c r="C1956" s="1" t="s">
        <v>6341</v>
      </c>
      <c r="D1956" t="s">
        <v>6</v>
      </c>
    </row>
    <row r="1957" spans="1:4" x14ac:dyDescent="0.15">
      <c r="A1957" t="s">
        <v>6342</v>
      </c>
      <c r="B1957" s="1" t="s">
        <v>6343</v>
      </c>
      <c r="C1957" s="1" t="s">
        <v>6344</v>
      </c>
      <c r="D1957" t="s">
        <v>6</v>
      </c>
    </row>
    <row r="1958" spans="1:4" x14ac:dyDescent="0.15">
      <c r="A1958" t="s">
        <v>6345</v>
      </c>
      <c r="B1958" s="1" t="s">
        <v>6346</v>
      </c>
      <c r="C1958" s="1" t="s">
        <v>6347</v>
      </c>
      <c r="D1958" t="s">
        <v>6</v>
      </c>
    </row>
    <row r="1959" spans="1:4" x14ac:dyDescent="0.15">
      <c r="A1959" t="s">
        <v>6348</v>
      </c>
      <c r="B1959" s="1" t="s">
        <v>6349</v>
      </c>
      <c r="C1959" s="1" t="s">
        <v>6350</v>
      </c>
      <c r="D1959" t="s">
        <v>6</v>
      </c>
    </row>
    <row r="1960" spans="1:4" x14ac:dyDescent="0.15">
      <c r="A1960" t="s">
        <v>6351</v>
      </c>
      <c r="B1960" s="1" t="s">
        <v>6352</v>
      </c>
      <c r="C1960" s="1" t="s">
        <v>6353</v>
      </c>
      <c r="D1960" t="s">
        <v>6</v>
      </c>
    </row>
    <row r="1961" spans="1:4" x14ac:dyDescent="0.15">
      <c r="A1961" t="s">
        <v>6354</v>
      </c>
      <c r="B1961" s="1" t="s">
        <v>6355</v>
      </c>
      <c r="C1961" s="1" t="s">
        <v>6356</v>
      </c>
      <c r="D1961" t="s">
        <v>6</v>
      </c>
    </row>
    <row r="1962" spans="1:4" x14ac:dyDescent="0.15">
      <c r="A1962" t="s">
        <v>6357</v>
      </c>
      <c r="B1962" s="1" t="s">
        <v>6358</v>
      </c>
      <c r="C1962" s="1" t="s">
        <v>6359</v>
      </c>
      <c r="D1962" t="s">
        <v>6</v>
      </c>
    </row>
    <row r="1963" spans="1:4" x14ac:dyDescent="0.15">
      <c r="A1963" t="s">
        <v>6360</v>
      </c>
      <c r="B1963" s="1" t="s">
        <v>6361</v>
      </c>
      <c r="C1963" s="1" t="s">
        <v>6362</v>
      </c>
      <c r="D1963" t="s">
        <v>6</v>
      </c>
    </row>
    <row r="1964" spans="1:4" x14ac:dyDescent="0.15">
      <c r="A1964" t="s">
        <v>6363</v>
      </c>
      <c r="B1964" s="1" t="s">
        <v>6364</v>
      </c>
      <c r="C1964" s="1" t="s">
        <v>6365</v>
      </c>
      <c r="D1964" t="s">
        <v>6</v>
      </c>
    </row>
    <row r="1965" spans="1:4" x14ac:dyDescent="0.15">
      <c r="A1965" t="s">
        <v>6366</v>
      </c>
      <c r="B1965" s="1" t="s">
        <v>6367</v>
      </c>
      <c r="C1965" s="1" t="s">
        <v>6368</v>
      </c>
      <c r="D1965" t="s">
        <v>6</v>
      </c>
    </row>
    <row r="1966" spans="1:4" x14ac:dyDescent="0.15">
      <c r="A1966" t="s">
        <v>6369</v>
      </c>
      <c r="B1966" s="1" t="s">
        <v>6370</v>
      </c>
      <c r="C1966" s="1" t="s">
        <v>6371</v>
      </c>
      <c r="D1966" t="s">
        <v>6</v>
      </c>
    </row>
    <row r="1967" spans="1:4" x14ac:dyDescent="0.15">
      <c r="A1967" t="s">
        <v>6372</v>
      </c>
      <c r="B1967" s="1" t="s">
        <v>6373</v>
      </c>
      <c r="C1967" s="1" t="s">
        <v>6374</v>
      </c>
      <c r="D1967" t="s">
        <v>6</v>
      </c>
    </row>
    <row r="1968" spans="1:4" x14ac:dyDescent="0.15">
      <c r="A1968" t="s">
        <v>6375</v>
      </c>
      <c r="B1968" s="1" t="s">
        <v>6376</v>
      </c>
      <c r="C1968" s="1" t="s">
        <v>6377</v>
      </c>
      <c r="D1968" t="s">
        <v>6</v>
      </c>
    </row>
    <row r="1969" spans="1:4" x14ac:dyDescent="0.15">
      <c r="A1969" t="s">
        <v>6378</v>
      </c>
      <c r="B1969" s="1" t="s">
        <v>6379</v>
      </c>
      <c r="C1969" s="1" t="s">
        <v>6380</v>
      </c>
      <c r="D1969" t="s">
        <v>6</v>
      </c>
    </row>
    <row r="1970" spans="1:4" x14ac:dyDescent="0.15">
      <c r="A1970" t="s">
        <v>6381</v>
      </c>
      <c r="B1970" s="1" t="s">
        <v>6382</v>
      </c>
      <c r="C1970" s="1" t="s">
        <v>6383</v>
      </c>
      <c r="D1970" t="s">
        <v>6</v>
      </c>
    </row>
    <row r="1971" spans="1:4" x14ac:dyDescent="0.15">
      <c r="A1971" t="s">
        <v>6384</v>
      </c>
      <c r="B1971" s="1" t="s">
        <v>6385</v>
      </c>
      <c r="C1971" s="1" t="s">
        <v>6386</v>
      </c>
      <c r="D1971" t="s">
        <v>6</v>
      </c>
    </row>
    <row r="1972" spans="1:4" x14ac:dyDescent="0.15">
      <c r="A1972" t="s">
        <v>6387</v>
      </c>
      <c r="B1972" s="1" t="s">
        <v>6388</v>
      </c>
      <c r="C1972" s="1" t="s">
        <v>6389</v>
      </c>
      <c r="D1972" t="s">
        <v>6</v>
      </c>
    </row>
    <row r="1973" spans="1:4" x14ac:dyDescent="0.15">
      <c r="A1973" t="s">
        <v>6390</v>
      </c>
      <c r="B1973" s="1" t="s">
        <v>6391</v>
      </c>
      <c r="C1973" s="1" t="s">
        <v>6392</v>
      </c>
      <c r="D1973" t="s">
        <v>6</v>
      </c>
    </row>
    <row r="1974" spans="1:4" x14ac:dyDescent="0.15">
      <c r="A1974" t="s">
        <v>6393</v>
      </c>
      <c r="B1974" s="1" t="s">
        <v>6394</v>
      </c>
      <c r="C1974" s="1" t="s">
        <v>6395</v>
      </c>
      <c r="D1974" t="s">
        <v>6</v>
      </c>
    </row>
    <row r="1975" spans="1:4" x14ac:dyDescent="0.15">
      <c r="A1975" t="s">
        <v>6396</v>
      </c>
      <c r="B1975" s="1" t="s">
        <v>6397</v>
      </c>
      <c r="C1975" s="1" t="s">
        <v>6398</v>
      </c>
      <c r="D1975" t="s">
        <v>6</v>
      </c>
    </row>
    <row r="1976" spans="1:4" x14ac:dyDescent="0.15">
      <c r="A1976" t="s">
        <v>6399</v>
      </c>
      <c r="B1976" s="1" t="s">
        <v>6400</v>
      </c>
      <c r="C1976" s="1" t="s">
        <v>6401</v>
      </c>
      <c r="D1976" t="s">
        <v>6</v>
      </c>
    </row>
    <row r="1977" spans="1:4" x14ac:dyDescent="0.15">
      <c r="A1977" t="s">
        <v>6402</v>
      </c>
      <c r="B1977" s="1" t="s">
        <v>6403</v>
      </c>
      <c r="C1977" s="1" t="s">
        <v>6404</v>
      </c>
      <c r="D1977" t="s">
        <v>6</v>
      </c>
    </row>
    <row r="1978" spans="1:4" x14ac:dyDescent="0.15">
      <c r="A1978" t="s">
        <v>6405</v>
      </c>
      <c r="B1978" s="1" t="s">
        <v>6406</v>
      </c>
      <c r="C1978" s="1" t="s">
        <v>6407</v>
      </c>
      <c r="D1978" t="s">
        <v>6</v>
      </c>
    </row>
    <row r="1979" spans="1:4" x14ac:dyDescent="0.15">
      <c r="A1979" t="s">
        <v>6408</v>
      </c>
      <c r="B1979" s="1" t="s">
        <v>6409</v>
      </c>
      <c r="C1979" s="1" t="s">
        <v>6410</v>
      </c>
      <c r="D1979" t="s">
        <v>6</v>
      </c>
    </row>
    <row r="1980" spans="1:4" x14ac:dyDescent="0.15">
      <c r="A1980" t="s">
        <v>6411</v>
      </c>
      <c r="B1980" s="1" t="s">
        <v>6412</v>
      </c>
      <c r="C1980" s="1" t="s">
        <v>6413</v>
      </c>
      <c r="D1980" t="s">
        <v>6</v>
      </c>
    </row>
    <row r="1981" spans="1:4" x14ac:dyDescent="0.15">
      <c r="A1981" t="s">
        <v>6414</v>
      </c>
      <c r="B1981" s="1" t="s">
        <v>6415</v>
      </c>
      <c r="C1981" s="1" t="s">
        <v>6416</v>
      </c>
      <c r="D1981" t="s">
        <v>6</v>
      </c>
    </row>
    <row r="1982" spans="1:4" x14ac:dyDescent="0.15">
      <c r="A1982" t="s">
        <v>6417</v>
      </c>
      <c r="B1982" s="1" t="s">
        <v>6418</v>
      </c>
      <c r="C1982" s="1" t="s">
        <v>6419</v>
      </c>
      <c r="D1982" t="s">
        <v>6</v>
      </c>
    </row>
    <row r="1983" spans="1:4" x14ac:dyDescent="0.15">
      <c r="A1983" t="s">
        <v>6420</v>
      </c>
      <c r="B1983" s="1" t="s">
        <v>6421</v>
      </c>
      <c r="C1983" s="1" t="s">
        <v>6422</v>
      </c>
      <c r="D1983" t="s">
        <v>6</v>
      </c>
    </row>
    <row r="1984" spans="1:4" x14ac:dyDescent="0.15">
      <c r="A1984" t="s">
        <v>6423</v>
      </c>
      <c r="B1984" s="1" t="s">
        <v>6424</v>
      </c>
      <c r="C1984" s="1" t="s">
        <v>6425</v>
      </c>
      <c r="D1984" t="s">
        <v>6</v>
      </c>
    </row>
    <row r="1985" spans="1:4" x14ac:dyDescent="0.15">
      <c r="A1985" t="s">
        <v>6426</v>
      </c>
      <c r="B1985" s="1" t="s">
        <v>6427</v>
      </c>
      <c r="C1985" s="1" t="s">
        <v>6428</v>
      </c>
      <c r="D1985" t="s">
        <v>6</v>
      </c>
    </row>
    <row r="1986" spans="1:4" x14ac:dyDescent="0.15">
      <c r="A1986" t="s">
        <v>6429</v>
      </c>
      <c r="B1986" s="1" t="s">
        <v>6430</v>
      </c>
      <c r="C1986" s="1" t="s">
        <v>6431</v>
      </c>
      <c r="D1986" t="s">
        <v>6</v>
      </c>
    </row>
    <row r="1987" spans="1:4" x14ac:dyDescent="0.15">
      <c r="A1987" t="s">
        <v>6432</v>
      </c>
      <c r="B1987" s="1" t="s">
        <v>6433</v>
      </c>
      <c r="C1987" s="1" t="s">
        <v>6434</v>
      </c>
      <c r="D1987" t="s">
        <v>6</v>
      </c>
    </row>
    <row r="1988" spans="1:4" x14ac:dyDescent="0.15">
      <c r="A1988" t="s">
        <v>6435</v>
      </c>
      <c r="B1988" s="1" t="s">
        <v>6436</v>
      </c>
      <c r="C1988" s="1" t="s">
        <v>6437</v>
      </c>
      <c r="D1988" t="s">
        <v>6</v>
      </c>
    </row>
    <row r="1989" spans="1:4" x14ac:dyDescent="0.15">
      <c r="A1989" t="s">
        <v>6438</v>
      </c>
      <c r="B1989" s="1" t="s">
        <v>6439</v>
      </c>
      <c r="C1989" s="1" t="s">
        <v>6440</v>
      </c>
      <c r="D1989" t="s">
        <v>6</v>
      </c>
    </row>
    <row r="1990" spans="1:4" x14ac:dyDescent="0.15">
      <c r="A1990" t="s">
        <v>6441</v>
      </c>
      <c r="B1990" s="1" t="s">
        <v>6442</v>
      </c>
      <c r="C1990" s="1" t="s">
        <v>6443</v>
      </c>
      <c r="D1990" t="s">
        <v>6</v>
      </c>
    </row>
    <row r="1991" spans="1:4" x14ac:dyDescent="0.15">
      <c r="A1991" t="s">
        <v>6444</v>
      </c>
      <c r="B1991" s="1" t="s">
        <v>6445</v>
      </c>
      <c r="C1991" s="1" t="s">
        <v>6446</v>
      </c>
      <c r="D1991" t="s">
        <v>6</v>
      </c>
    </row>
    <row r="1992" spans="1:4" x14ac:dyDescent="0.15">
      <c r="A1992" t="s">
        <v>6447</v>
      </c>
      <c r="B1992" s="1" t="s">
        <v>6448</v>
      </c>
      <c r="C1992" s="1" t="s">
        <v>6449</v>
      </c>
      <c r="D1992" t="s">
        <v>6</v>
      </c>
    </row>
    <row r="1993" spans="1:4" x14ac:dyDescent="0.15">
      <c r="A1993" t="s">
        <v>6450</v>
      </c>
      <c r="B1993" s="1" t="s">
        <v>6451</v>
      </c>
      <c r="C1993" s="1" t="s">
        <v>6452</v>
      </c>
      <c r="D1993" t="s">
        <v>6</v>
      </c>
    </row>
    <row r="1994" spans="1:4" x14ac:dyDescent="0.15">
      <c r="A1994" t="s">
        <v>6453</v>
      </c>
      <c r="B1994" s="1" t="s">
        <v>6454</v>
      </c>
      <c r="C1994" s="1" t="s">
        <v>6455</v>
      </c>
      <c r="D1994" t="s">
        <v>6</v>
      </c>
    </row>
    <row r="1995" spans="1:4" x14ac:dyDescent="0.15">
      <c r="A1995" t="s">
        <v>6456</v>
      </c>
      <c r="B1995" s="1" t="s">
        <v>6457</v>
      </c>
      <c r="C1995" s="1" t="s">
        <v>6458</v>
      </c>
      <c r="D1995" t="s">
        <v>6</v>
      </c>
    </row>
    <row r="1996" spans="1:4" x14ac:dyDescent="0.15">
      <c r="A1996" t="s">
        <v>6459</v>
      </c>
      <c r="B1996" s="1" t="s">
        <v>6460</v>
      </c>
      <c r="C1996" s="1" t="s">
        <v>6461</v>
      </c>
      <c r="D1996" t="s">
        <v>6</v>
      </c>
    </row>
    <row r="1997" spans="1:4" x14ac:dyDescent="0.15">
      <c r="A1997" t="s">
        <v>6462</v>
      </c>
      <c r="B1997" s="1" t="s">
        <v>6463</v>
      </c>
      <c r="C1997" s="1" t="s">
        <v>6464</v>
      </c>
      <c r="D1997" t="s">
        <v>6</v>
      </c>
    </row>
    <row r="1998" spans="1:4" x14ac:dyDescent="0.15">
      <c r="A1998" t="s">
        <v>6465</v>
      </c>
      <c r="B1998" s="1" t="s">
        <v>6466</v>
      </c>
      <c r="C1998" s="1" t="s">
        <v>6467</v>
      </c>
      <c r="D1998" t="s">
        <v>6</v>
      </c>
    </row>
    <row r="1999" spans="1:4" x14ac:dyDescent="0.15">
      <c r="A1999" t="s">
        <v>6468</v>
      </c>
      <c r="B1999" s="1" t="s">
        <v>6469</v>
      </c>
      <c r="C1999" s="1" t="s">
        <v>6470</v>
      </c>
      <c r="D1999" t="s">
        <v>6</v>
      </c>
    </row>
    <row r="2000" spans="1:4" x14ac:dyDescent="0.15">
      <c r="A2000" t="s">
        <v>6471</v>
      </c>
      <c r="B2000" s="1" t="s">
        <v>6472</v>
      </c>
      <c r="C2000" s="1" t="s">
        <v>6473</v>
      </c>
      <c r="D2000" t="s">
        <v>6</v>
      </c>
    </row>
    <row r="2001" spans="1:4" x14ac:dyDescent="0.15">
      <c r="A2001" t="s">
        <v>6474</v>
      </c>
      <c r="B2001" s="1" t="s">
        <v>6475</v>
      </c>
      <c r="C2001" s="1" t="s">
        <v>6476</v>
      </c>
      <c r="D2001" t="s">
        <v>6</v>
      </c>
    </row>
    <row r="2002" spans="1:4" x14ac:dyDescent="0.15">
      <c r="A2002" t="s">
        <v>6477</v>
      </c>
      <c r="B2002" s="1" t="s">
        <v>6478</v>
      </c>
      <c r="C2002" s="1" t="s">
        <v>6479</v>
      </c>
      <c r="D2002" t="s">
        <v>6</v>
      </c>
    </row>
    <row r="2003" spans="1:4" x14ac:dyDescent="0.15">
      <c r="A2003" t="s">
        <v>6480</v>
      </c>
      <c r="B2003" s="1" t="s">
        <v>6481</v>
      </c>
      <c r="C2003" s="1" t="s">
        <v>6482</v>
      </c>
      <c r="D2003" t="s">
        <v>6</v>
      </c>
    </row>
    <row r="2004" spans="1:4" x14ac:dyDescent="0.15">
      <c r="A2004" t="s">
        <v>6483</v>
      </c>
      <c r="B2004" s="1" t="s">
        <v>6484</v>
      </c>
      <c r="C2004" s="1" t="s">
        <v>6485</v>
      </c>
      <c r="D2004" t="s">
        <v>6</v>
      </c>
    </row>
    <row r="2005" spans="1:4" x14ac:dyDescent="0.15">
      <c r="A2005" t="s">
        <v>6486</v>
      </c>
      <c r="B2005" s="1" t="s">
        <v>6487</v>
      </c>
      <c r="C2005" s="1" t="s">
        <v>6488</v>
      </c>
      <c r="D2005" t="s">
        <v>6</v>
      </c>
    </row>
    <row r="2006" spans="1:4" x14ac:dyDescent="0.15">
      <c r="A2006" t="s">
        <v>6489</v>
      </c>
      <c r="B2006" s="1" t="s">
        <v>6490</v>
      </c>
      <c r="C2006" s="1" t="s">
        <v>6491</v>
      </c>
      <c r="D2006" t="s">
        <v>6</v>
      </c>
    </row>
    <row r="2007" spans="1:4" x14ac:dyDescent="0.15">
      <c r="A2007" t="s">
        <v>6492</v>
      </c>
      <c r="B2007" s="1" t="s">
        <v>6493</v>
      </c>
      <c r="C2007" s="1" t="s">
        <v>6494</v>
      </c>
      <c r="D2007" t="s">
        <v>6</v>
      </c>
    </row>
    <row r="2008" spans="1:4" x14ac:dyDescent="0.15">
      <c r="A2008" t="s">
        <v>6495</v>
      </c>
      <c r="B2008" s="1" t="s">
        <v>6496</v>
      </c>
      <c r="C2008" s="1" t="s">
        <v>6497</v>
      </c>
      <c r="D2008" t="s">
        <v>6</v>
      </c>
    </row>
    <row r="2009" spans="1:4" x14ac:dyDescent="0.15">
      <c r="A2009" t="s">
        <v>6498</v>
      </c>
      <c r="B2009" s="1" t="s">
        <v>6499</v>
      </c>
      <c r="C2009" s="1" t="s">
        <v>6500</v>
      </c>
      <c r="D2009" t="s">
        <v>6</v>
      </c>
    </row>
    <row r="2010" spans="1:4" x14ac:dyDescent="0.15">
      <c r="A2010" t="s">
        <v>295</v>
      </c>
      <c r="B2010" s="1" t="s">
        <v>6501</v>
      </c>
      <c r="C2010" s="1" t="s">
        <v>6502</v>
      </c>
      <c r="D2010" t="s">
        <v>6</v>
      </c>
    </row>
    <row r="2011" spans="1:4" x14ac:dyDescent="0.15">
      <c r="A2011" t="s">
        <v>6503</v>
      </c>
      <c r="B2011" s="1" t="s">
        <v>6504</v>
      </c>
      <c r="C2011" s="1" t="s">
        <v>6505</v>
      </c>
      <c r="D2011" t="s">
        <v>6</v>
      </c>
    </row>
    <row r="2012" spans="1:4" x14ac:dyDescent="0.15">
      <c r="A2012" t="s">
        <v>6506</v>
      </c>
      <c r="B2012" s="1" t="s">
        <v>6507</v>
      </c>
      <c r="C2012" s="1" t="s">
        <v>6508</v>
      </c>
      <c r="D2012" t="s">
        <v>6</v>
      </c>
    </row>
    <row r="2013" spans="1:4" x14ac:dyDescent="0.15">
      <c r="A2013" t="s">
        <v>6509</v>
      </c>
      <c r="B2013" s="1" t="s">
        <v>6510</v>
      </c>
      <c r="C2013" s="1" t="s">
        <v>6511</v>
      </c>
      <c r="D2013" t="s">
        <v>6</v>
      </c>
    </row>
    <row r="2014" spans="1:4" x14ac:dyDescent="0.15">
      <c r="A2014" t="s">
        <v>6512</v>
      </c>
      <c r="B2014" s="1" t="s">
        <v>6513</v>
      </c>
      <c r="C2014" s="1" t="s">
        <v>6514</v>
      </c>
      <c r="D2014" t="s">
        <v>6</v>
      </c>
    </row>
    <row r="2015" spans="1:4" x14ac:dyDescent="0.15">
      <c r="A2015" t="s">
        <v>6515</v>
      </c>
      <c r="B2015" s="1" t="s">
        <v>6516</v>
      </c>
      <c r="C2015" s="1" t="s">
        <v>6517</v>
      </c>
      <c r="D2015" t="s">
        <v>6</v>
      </c>
    </row>
    <row r="2016" spans="1:4" x14ac:dyDescent="0.15">
      <c r="A2016" t="s">
        <v>6518</v>
      </c>
      <c r="B2016" s="1" t="s">
        <v>6519</v>
      </c>
      <c r="C2016" s="1" t="s">
        <v>6520</v>
      </c>
      <c r="D2016" t="s">
        <v>6</v>
      </c>
    </row>
    <row r="2017" spans="1:4" x14ac:dyDescent="0.15">
      <c r="A2017" t="s">
        <v>6521</v>
      </c>
      <c r="B2017" s="1" t="s">
        <v>6522</v>
      </c>
      <c r="C2017" s="1" t="s">
        <v>6523</v>
      </c>
      <c r="D2017" t="s">
        <v>6</v>
      </c>
    </row>
    <row r="2018" spans="1:4" x14ac:dyDescent="0.15">
      <c r="A2018" t="s">
        <v>6524</v>
      </c>
      <c r="B2018" s="1" t="s">
        <v>6525</v>
      </c>
      <c r="C2018" s="1" t="s">
        <v>6526</v>
      </c>
      <c r="D2018" t="s">
        <v>6</v>
      </c>
    </row>
    <row r="2019" spans="1:4" x14ac:dyDescent="0.15">
      <c r="A2019" t="s">
        <v>6527</v>
      </c>
      <c r="B2019" s="1" t="s">
        <v>6528</v>
      </c>
      <c r="C2019" s="1" t="s">
        <v>6529</v>
      </c>
      <c r="D2019" t="s">
        <v>6</v>
      </c>
    </row>
    <row r="2020" spans="1:4" x14ac:dyDescent="0.15">
      <c r="A2020" t="s">
        <v>6530</v>
      </c>
      <c r="B2020" s="1" t="s">
        <v>6531</v>
      </c>
      <c r="C2020" s="1" t="s">
        <v>6532</v>
      </c>
      <c r="D2020" t="s">
        <v>6</v>
      </c>
    </row>
    <row r="2021" spans="1:4" x14ac:dyDescent="0.15">
      <c r="A2021" t="s">
        <v>6533</v>
      </c>
      <c r="B2021" s="1" t="s">
        <v>6534</v>
      </c>
      <c r="C2021" s="1" t="s">
        <v>6535</v>
      </c>
      <c r="D2021" t="s">
        <v>6</v>
      </c>
    </row>
    <row r="2022" spans="1:4" x14ac:dyDescent="0.15">
      <c r="A2022" t="s">
        <v>6536</v>
      </c>
      <c r="B2022" s="1" t="s">
        <v>6537</v>
      </c>
      <c r="C2022" s="1" t="s">
        <v>6538</v>
      </c>
      <c r="D2022" t="s">
        <v>6</v>
      </c>
    </row>
    <row r="2023" spans="1:4" x14ac:dyDescent="0.15">
      <c r="A2023" t="s">
        <v>6539</v>
      </c>
      <c r="B2023" s="1" t="s">
        <v>6540</v>
      </c>
      <c r="C2023" s="1" t="s">
        <v>6541</v>
      </c>
      <c r="D2023" t="s">
        <v>6</v>
      </c>
    </row>
    <row r="2024" spans="1:4" x14ac:dyDescent="0.15">
      <c r="A2024" t="s">
        <v>6542</v>
      </c>
      <c r="B2024" s="1" t="s">
        <v>6543</v>
      </c>
      <c r="C2024" s="1" t="s">
        <v>6544</v>
      </c>
      <c r="D2024" t="s">
        <v>6</v>
      </c>
    </row>
    <row r="2025" spans="1:4" x14ac:dyDescent="0.15">
      <c r="A2025" t="s">
        <v>6545</v>
      </c>
      <c r="B2025" s="1" t="s">
        <v>6546</v>
      </c>
      <c r="C2025" s="1" t="s">
        <v>6547</v>
      </c>
      <c r="D2025" t="s">
        <v>6</v>
      </c>
    </row>
    <row r="2026" spans="1:4" x14ac:dyDescent="0.15">
      <c r="A2026" t="s">
        <v>6548</v>
      </c>
      <c r="B2026" s="1" t="s">
        <v>6549</v>
      </c>
      <c r="C2026" s="1" t="s">
        <v>6550</v>
      </c>
      <c r="D2026" t="s">
        <v>6</v>
      </c>
    </row>
    <row r="2027" spans="1:4" x14ac:dyDescent="0.15">
      <c r="A2027" t="s">
        <v>6551</v>
      </c>
      <c r="B2027" s="1" t="s">
        <v>6552</v>
      </c>
      <c r="C2027" s="1" t="s">
        <v>6553</v>
      </c>
      <c r="D2027" t="s">
        <v>6</v>
      </c>
    </row>
    <row r="2028" spans="1:4" x14ac:dyDescent="0.15">
      <c r="A2028" t="s">
        <v>6554</v>
      </c>
      <c r="B2028" s="1" t="s">
        <v>6555</v>
      </c>
      <c r="C2028" s="1" t="s">
        <v>6556</v>
      </c>
      <c r="D2028" t="s">
        <v>6</v>
      </c>
    </row>
    <row r="2029" spans="1:4" x14ac:dyDescent="0.15">
      <c r="A2029" t="s">
        <v>6557</v>
      </c>
      <c r="B2029" s="1" t="s">
        <v>6558</v>
      </c>
      <c r="C2029" s="1" t="s">
        <v>6559</v>
      </c>
      <c r="D2029" t="s">
        <v>6</v>
      </c>
    </row>
    <row r="2030" spans="1:4" x14ac:dyDescent="0.15">
      <c r="A2030" t="s">
        <v>6560</v>
      </c>
      <c r="B2030" s="1" t="s">
        <v>6561</v>
      </c>
      <c r="C2030" s="1" t="s">
        <v>6562</v>
      </c>
      <c r="D2030" t="s">
        <v>6</v>
      </c>
    </row>
    <row r="2031" spans="1:4" x14ac:dyDescent="0.15">
      <c r="A2031" t="s">
        <v>6563</v>
      </c>
      <c r="B2031" s="1" t="s">
        <v>6564</v>
      </c>
      <c r="C2031" s="1" t="s">
        <v>6565</v>
      </c>
      <c r="D2031" t="s">
        <v>6</v>
      </c>
    </row>
    <row r="2032" spans="1:4" x14ac:dyDescent="0.15">
      <c r="A2032" t="s">
        <v>6566</v>
      </c>
      <c r="B2032" s="1" t="s">
        <v>6567</v>
      </c>
      <c r="C2032" s="1" t="s">
        <v>6568</v>
      </c>
      <c r="D2032" t="s">
        <v>6</v>
      </c>
    </row>
    <row r="2033" spans="1:4" x14ac:dyDescent="0.15">
      <c r="A2033" t="s">
        <v>6569</v>
      </c>
      <c r="B2033" s="1" t="s">
        <v>6570</v>
      </c>
      <c r="C2033" s="1" t="s">
        <v>6571</v>
      </c>
      <c r="D2033" t="s">
        <v>6</v>
      </c>
    </row>
    <row r="2034" spans="1:4" x14ac:dyDescent="0.15">
      <c r="A2034" t="s">
        <v>6572</v>
      </c>
      <c r="B2034" s="1" t="s">
        <v>6573</v>
      </c>
      <c r="C2034" s="1" t="s">
        <v>6574</v>
      </c>
      <c r="D2034" t="s">
        <v>6</v>
      </c>
    </row>
    <row r="2035" spans="1:4" x14ac:dyDescent="0.15">
      <c r="A2035" t="s">
        <v>6575</v>
      </c>
      <c r="B2035" s="1" t="s">
        <v>6576</v>
      </c>
      <c r="C2035" s="1" t="s">
        <v>6577</v>
      </c>
      <c r="D2035" t="s">
        <v>6</v>
      </c>
    </row>
    <row r="2036" spans="1:4" x14ac:dyDescent="0.15">
      <c r="A2036" t="s">
        <v>153</v>
      </c>
      <c r="B2036" s="1" t="s">
        <v>6578</v>
      </c>
      <c r="C2036" s="1" t="s">
        <v>6579</v>
      </c>
      <c r="D2036" t="s">
        <v>6</v>
      </c>
    </row>
    <row r="2037" spans="1:4" x14ac:dyDescent="0.15">
      <c r="A2037" t="s">
        <v>6580</v>
      </c>
      <c r="B2037" s="1" t="s">
        <v>6581</v>
      </c>
      <c r="C2037" s="1" t="s">
        <v>6582</v>
      </c>
      <c r="D2037" t="s">
        <v>6</v>
      </c>
    </row>
    <row r="2038" spans="1:4" x14ac:dyDescent="0.15">
      <c r="A2038" t="s">
        <v>6583</v>
      </c>
      <c r="B2038" s="1" t="s">
        <v>6584</v>
      </c>
      <c r="C2038" s="1" t="s">
        <v>6585</v>
      </c>
      <c r="D2038" t="s">
        <v>6</v>
      </c>
    </row>
    <row r="2039" spans="1:4" x14ac:dyDescent="0.15">
      <c r="A2039" t="s">
        <v>6586</v>
      </c>
      <c r="B2039" s="1" t="s">
        <v>6587</v>
      </c>
      <c r="C2039" s="1" t="s">
        <v>6588</v>
      </c>
      <c r="D2039" t="s">
        <v>6</v>
      </c>
    </row>
    <row r="2040" spans="1:4" x14ac:dyDescent="0.15">
      <c r="A2040" t="s">
        <v>6589</v>
      </c>
      <c r="B2040" s="1" t="s">
        <v>6590</v>
      </c>
      <c r="C2040" s="1" t="s">
        <v>6591</v>
      </c>
      <c r="D2040" t="s">
        <v>6</v>
      </c>
    </row>
    <row r="2041" spans="1:4" x14ac:dyDescent="0.15">
      <c r="A2041" t="s">
        <v>6592</v>
      </c>
      <c r="B2041" s="1" t="s">
        <v>6593</v>
      </c>
      <c r="C2041" s="1" t="s">
        <v>6594</v>
      </c>
      <c r="D2041" t="s">
        <v>6</v>
      </c>
    </row>
    <row r="2042" spans="1:4" x14ac:dyDescent="0.15">
      <c r="A2042" t="s">
        <v>6595</v>
      </c>
      <c r="B2042" s="1" t="s">
        <v>6596</v>
      </c>
      <c r="C2042" s="1" t="s">
        <v>6597</v>
      </c>
      <c r="D2042" t="s">
        <v>6</v>
      </c>
    </row>
    <row r="2043" spans="1:4" x14ac:dyDescent="0.15">
      <c r="A2043" t="s">
        <v>6598</v>
      </c>
      <c r="B2043" s="1" t="s">
        <v>6599</v>
      </c>
      <c r="C2043" s="1" t="s">
        <v>6600</v>
      </c>
      <c r="D2043" t="s">
        <v>6</v>
      </c>
    </row>
    <row r="2044" spans="1:4" x14ac:dyDescent="0.15">
      <c r="A2044" t="s">
        <v>6601</v>
      </c>
      <c r="B2044" s="1" t="s">
        <v>6602</v>
      </c>
      <c r="C2044" s="1" t="s">
        <v>6603</v>
      </c>
      <c r="D2044" t="s">
        <v>6</v>
      </c>
    </row>
    <row r="2045" spans="1:4" x14ac:dyDescent="0.15">
      <c r="A2045" t="s">
        <v>6604</v>
      </c>
      <c r="B2045" s="1" t="s">
        <v>6605</v>
      </c>
      <c r="C2045" s="1" t="s">
        <v>6606</v>
      </c>
      <c r="D2045" t="s">
        <v>6</v>
      </c>
    </row>
    <row r="2046" spans="1:4" x14ac:dyDescent="0.15">
      <c r="A2046" t="s">
        <v>6607</v>
      </c>
      <c r="B2046" s="1" t="s">
        <v>6608</v>
      </c>
      <c r="C2046" s="1" t="s">
        <v>6609</v>
      </c>
      <c r="D2046" t="s">
        <v>6</v>
      </c>
    </row>
    <row r="2047" spans="1:4" x14ac:dyDescent="0.15">
      <c r="A2047" t="s">
        <v>6610</v>
      </c>
      <c r="B2047" s="1" t="s">
        <v>6611</v>
      </c>
      <c r="C2047" s="1" t="s">
        <v>6612</v>
      </c>
      <c r="D2047" t="s">
        <v>6</v>
      </c>
    </row>
    <row r="2048" spans="1:4" x14ac:dyDescent="0.15">
      <c r="A2048" t="s">
        <v>6613</v>
      </c>
      <c r="B2048" s="1" t="s">
        <v>6614</v>
      </c>
      <c r="C2048" s="1" t="s">
        <v>6615</v>
      </c>
      <c r="D2048" t="s">
        <v>6</v>
      </c>
    </row>
    <row r="2049" spans="1:4" x14ac:dyDescent="0.15">
      <c r="A2049" t="s">
        <v>6616</v>
      </c>
      <c r="B2049" s="1" t="s">
        <v>6617</v>
      </c>
      <c r="C2049" s="1" t="s">
        <v>6618</v>
      </c>
      <c r="D2049" t="s">
        <v>6</v>
      </c>
    </row>
    <row r="2050" spans="1:4" x14ac:dyDescent="0.15">
      <c r="A2050" t="s">
        <v>6619</v>
      </c>
      <c r="B2050" s="1" t="s">
        <v>6620</v>
      </c>
      <c r="C2050" s="1" t="s">
        <v>6621</v>
      </c>
      <c r="D2050" t="s">
        <v>6</v>
      </c>
    </row>
    <row r="2051" spans="1:4" x14ac:dyDescent="0.15">
      <c r="A2051" t="s">
        <v>6622</v>
      </c>
      <c r="B2051" s="1" t="s">
        <v>6623</v>
      </c>
      <c r="C2051" s="1" t="s">
        <v>6624</v>
      </c>
      <c r="D2051" t="s">
        <v>6</v>
      </c>
    </row>
    <row r="2052" spans="1:4" x14ac:dyDescent="0.15">
      <c r="A2052" t="s">
        <v>6625</v>
      </c>
      <c r="B2052" s="1" t="s">
        <v>6626</v>
      </c>
      <c r="C2052" s="1" t="s">
        <v>6627</v>
      </c>
      <c r="D2052" t="s">
        <v>6</v>
      </c>
    </row>
    <row r="2053" spans="1:4" x14ac:dyDescent="0.15">
      <c r="A2053" t="s">
        <v>6628</v>
      </c>
      <c r="B2053" s="1" t="s">
        <v>6629</v>
      </c>
      <c r="C2053" s="1" t="s">
        <v>6630</v>
      </c>
      <c r="D2053" t="s">
        <v>6</v>
      </c>
    </row>
    <row r="2054" spans="1:4" x14ac:dyDescent="0.15">
      <c r="A2054" t="s">
        <v>6631</v>
      </c>
      <c r="B2054" s="1" t="s">
        <v>6632</v>
      </c>
      <c r="C2054" s="1" t="s">
        <v>6633</v>
      </c>
      <c r="D2054" t="s">
        <v>6</v>
      </c>
    </row>
    <row r="2055" spans="1:4" x14ac:dyDescent="0.15">
      <c r="A2055" t="s">
        <v>6634</v>
      </c>
      <c r="B2055" s="1" t="s">
        <v>6635</v>
      </c>
      <c r="C2055" s="1" t="s">
        <v>6636</v>
      </c>
      <c r="D2055" t="s">
        <v>6</v>
      </c>
    </row>
    <row r="2056" spans="1:4" x14ac:dyDescent="0.15">
      <c r="A2056" t="s">
        <v>6637</v>
      </c>
      <c r="B2056" s="1" t="s">
        <v>6638</v>
      </c>
      <c r="C2056" s="1" t="s">
        <v>6639</v>
      </c>
      <c r="D2056" t="s">
        <v>6</v>
      </c>
    </row>
    <row r="2057" spans="1:4" x14ac:dyDescent="0.15">
      <c r="A2057" t="s">
        <v>6640</v>
      </c>
      <c r="B2057" s="1" t="s">
        <v>6641</v>
      </c>
      <c r="C2057" s="1" t="s">
        <v>6642</v>
      </c>
      <c r="D2057" t="s">
        <v>6</v>
      </c>
    </row>
    <row r="2058" spans="1:4" x14ac:dyDescent="0.15">
      <c r="A2058" t="s">
        <v>6643</v>
      </c>
      <c r="B2058" s="1" t="s">
        <v>6644</v>
      </c>
      <c r="C2058" s="1" t="s">
        <v>6645</v>
      </c>
      <c r="D2058" t="s">
        <v>6</v>
      </c>
    </row>
    <row r="2059" spans="1:4" x14ac:dyDescent="0.15">
      <c r="A2059" t="s">
        <v>6646</v>
      </c>
      <c r="B2059" s="1" t="s">
        <v>6647</v>
      </c>
      <c r="C2059" s="1" t="s">
        <v>6648</v>
      </c>
      <c r="D2059" t="s">
        <v>6</v>
      </c>
    </row>
    <row r="2060" spans="1:4" x14ac:dyDescent="0.15">
      <c r="A2060" t="s">
        <v>6649</v>
      </c>
      <c r="B2060" s="1" t="s">
        <v>6650</v>
      </c>
      <c r="C2060" s="1" t="s">
        <v>6651</v>
      </c>
      <c r="D2060" t="s">
        <v>6</v>
      </c>
    </row>
    <row r="2061" spans="1:4" x14ac:dyDescent="0.15">
      <c r="A2061" t="s">
        <v>6652</v>
      </c>
      <c r="B2061" s="1" t="s">
        <v>6653</v>
      </c>
      <c r="C2061" s="1" t="s">
        <v>6654</v>
      </c>
      <c r="D2061" t="s">
        <v>6</v>
      </c>
    </row>
    <row r="2062" spans="1:4" x14ac:dyDescent="0.15">
      <c r="A2062" t="s">
        <v>6655</v>
      </c>
      <c r="B2062" s="1" t="s">
        <v>6656</v>
      </c>
      <c r="C2062" s="1" t="s">
        <v>6657</v>
      </c>
      <c r="D2062" t="s">
        <v>6</v>
      </c>
    </row>
    <row r="2063" spans="1:4" x14ac:dyDescent="0.15">
      <c r="A2063" t="s">
        <v>6658</v>
      </c>
      <c r="B2063" s="1" t="s">
        <v>6659</v>
      </c>
      <c r="C2063" s="1" t="s">
        <v>6660</v>
      </c>
      <c r="D2063" t="s">
        <v>6</v>
      </c>
    </row>
    <row r="2064" spans="1:4" x14ac:dyDescent="0.15">
      <c r="A2064" t="s">
        <v>6661</v>
      </c>
      <c r="B2064" s="1" t="s">
        <v>6662</v>
      </c>
      <c r="C2064" s="1" t="s">
        <v>6663</v>
      </c>
      <c r="D2064" t="s">
        <v>6</v>
      </c>
    </row>
    <row r="2065" spans="1:4" x14ac:dyDescent="0.15">
      <c r="A2065" t="s">
        <v>6664</v>
      </c>
      <c r="B2065" s="1" t="s">
        <v>6665</v>
      </c>
      <c r="C2065" s="1" t="s">
        <v>6666</v>
      </c>
      <c r="D2065" t="s">
        <v>6</v>
      </c>
    </row>
    <row r="2066" spans="1:4" x14ac:dyDescent="0.15">
      <c r="A2066" t="s">
        <v>6667</v>
      </c>
      <c r="B2066" s="1" t="s">
        <v>6668</v>
      </c>
      <c r="C2066" s="1" t="s">
        <v>6669</v>
      </c>
      <c r="D2066" t="s">
        <v>6</v>
      </c>
    </row>
    <row r="2067" spans="1:4" x14ac:dyDescent="0.15">
      <c r="A2067" t="s">
        <v>6670</v>
      </c>
      <c r="B2067" s="1" t="s">
        <v>6671</v>
      </c>
      <c r="C2067" s="1" t="s">
        <v>6672</v>
      </c>
      <c r="D2067" t="s">
        <v>6</v>
      </c>
    </row>
    <row r="2068" spans="1:4" x14ac:dyDescent="0.15">
      <c r="A2068" t="s">
        <v>6673</v>
      </c>
      <c r="B2068" s="1" t="s">
        <v>6674</v>
      </c>
      <c r="C2068" s="1" t="s">
        <v>6675</v>
      </c>
      <c r="D2068" t="s">
        <v>6</v>
      </c>
    </row>
    <row r="2069" spans="1:4" x14ac:dyDescent="0.15">
      <c r="A2069" t="s">
        <v>6676</v>
      </c>
      <c r="B2069" s="1" t="s">
        <v>6677</v>
      </c>
      <c r="C2069" s="1" t="s">
        <v>6678</v>
      </c>
      <c r="D2069" t="s">
        <v>6</v>
      </c>
    </row>
    <row r="2070" spans="1:4" x14ac:dyDescent="0.15">
      <c r="A2070" t="s">
        <v>6679</v>
      </c>
      <c r="B2070" s="1" t="s">
        <v>6680</v>
      </c>
      <c r="C2070" s="1" t="s">
        <v>6681</v>
      </c>
      <c r="D2070" t="s">
        <v>6</v>
      </c>
    </row>
    <row r="2071" spans="1:4" x14ac:dyDescent="0.15">
      <c r="A2071" t="s">
        <v>6682</v>
      </c>
      <c r="B2071" s="1" t="s">
        <v>6683</v>
      </c>
      <c r="C2071" s="1" t="s">
        <v>6684</v>
      </c>
      <c r="D2071" t="s">
        <v>6</v>
      </c>
    </row>
    <row r="2072" spans="1:4" x14ac:dyDescent="0.15">
      <c r="A2072" t="s">
        <v>6685</v>
      </c>
      <c r="B2072" s="1" t="s">
        <v>6686</v>
      </c>
      <c r="C2072" s="1" t="s">
        <v>6687</v>
      </c>
      <c r="D2072" t="s">
        <v>6</v>
      </c>
    </row>
    <row r="2073" spans="1:4" x14ac:dyDescent="0.15">
      <c r="A2073" t="s">
        <v>6688</v>
      </c>
      <c r="B2073" s="1" t="s">
        <v>6689</v>
      </c>
      <c r="C2073" s="1" t="s">
        <v>6690</v>
      </c>
      <c r="D2073" t="s">
        <v>6</v>
      </c>
    </row>
    <row r="2074" spans="1:4" x14ac:dyDescent="0.15">
      <c r="A2074" t="s">
        <v>6691</v>
      </c>
      <c r="B2074" s="1" t="s">
        <v>6692</v>
      </c>
      <c r="C2074" s="1" t="s">
        <v>6693</v>
      </c>
      <c r="D2074" t="s">
        <v>6</v>
      </c>
    </row>
    <row r="2075" spans="1:4" x14ac:dyDescent="0.15">
      <c r="A2075" t="s">
        <v>6694</v>
      </c>
      <c r="B2075" s="1" t="s">
        <v>6695</v>
      </c>
      <c r="C2075" s="1" t="s">
        <v>6696</v>
      </c>
      <c r="D2075" t="s">
        <v>6</v>
      </c>
    </row>
    <row r="2076" spans="1:4" x14ac:dyDescent="0.15">
      <c r="A2076" t="s">
        <v>6697</v>
      </c>
      <c r="B2076" s="1" t="s">
        <v>6698</v>
      </c>
      <c r="C2076" s="1" t="s">
        <v>6699</v>
      </c>
      <c r="D2076" t="s">
        <v>6</v>
      </c>
    </row>
    <row r="2077" spans="1:4" x14ac:dyDescent="0.15">
      <c r="A2077" t="s">
        <v>6700</v>
      </c>
      <c r="B2077" s="1" t="s">
        <v>6701</v>
      </c>
      <c r="C2077" s="1" t="s">
        <v>6702</v>
      </c>
      <c r="D2077" t="s">
        <v>6</v>
      </c>
    </row>
    <row r="2078" spans="1:4" x14ac:dyDescent="0.15">
      <c r="A2078" t="s">
        <v>6703</v>
      </c>
      <c r="B2078" s="1" t="s">
        <v>6704</v>
      </c>
      <c r="C2078" s="1" t="s">
        <v>6705</v>
      </c>
      <c r="D2078" t="s">
        <v>6</v>
      </c>
    </row>
    <row r="2079" spans="1:4" x14ac:dyDescent="0.15">
      <c r="A2079" t="s">
        <v>6706</v>
      </c>
      <c r="B2079" s="1" t="s">
        <v>6707</v>
      </c>
      <c r="C2079" s="1" t="s">
        <v>6708</v>
      </c>
      <c r="D2079" t="s">
        <v>6</v>
      </c>
    </row>
    <row r="2080" spans="1:4" x14ac:dyDescent="0.15">
      <c r="A2080" t="s">
        <v>6709</v>
      </c>
      <c r="B2080" s="1" t="s">
        <v>6710</v>
      </c>
      <c r="C2080" s="1" t="s">
        <v>6711</v>
      </c>
      <c r="D2080" t="s">
        <v>6</v>
      </c>
    </row>
    <row r="2081" spans="1:4" x14ac:dyDescent="0.15">
      <c r="A2081" t="s">
        <v>6712</v>
      </c>
      <c r="B2081" s="1" t="s">
        <v>6713</v>
      </c>
      <c r="C2081" s="1" t="s">
        <v>6714</v>
      </c>
      <c r="D2081" t="s">
        <v>6</v>
      </c>
    </row>
    <row r="2082" spans="1:4" x14ac:dyDescent="0.15">
      <c r="A2082" t="s">
        <v>6715</v>
      </c>
      <c r="B2082" s="1" t="s">
        <v>6716</v>
      </c>
      <c r="C2082" s="1" t="s">
        <v>6717</v>
      </c>
      <c r="D2082" t="s">
        <v>6</v>
      </c>
    </row>
    <row r="2083" spans="1:4" x14ac:dyDescent="0.15">
      <c r="A2083" t="s">
        <v>6718</v>
      </c>
      <c r="B2083" s="1" t="s">
        <v>6719</v>
      </c>
      <c r="C2083" s="1" t="s">
        <v>6720</v>
      </c>
      <c r="D2083" t="s">
        <v>6</v>
      </c>
    </row>
    <row r="2084" spans="1:4" x14ac:dyDescent="0.15">
      <c r="A2084" t="s">
        <v>6721</v>
      </c>
      <c r="B2084" s="1" t="s">
        <v>6722</v>
      </c>
      <c r="C2084" s="1" t="s">
        <v>6723</v>
      </c>
      <c r="D2084" t="s">
        <v>6</v>
      </c>
    </row>
    <row r="2085" spans="1:4" x14ac:dyDescent="0.15">
      <c r="A2085" t="s">
        <v>6724</v>
      </c>
      <c r="B2085" s="1" t="s">
        <v>6725</v>
      </c>
      <c r="C2085" s="1" t="s">
        <v>6726</v>
      </c>
      <c r="D2085" t="s">
        <v>6</v>
      </c>
    </row>
    <row r="2086" spans="1:4" x14ac:dyDescent="0.15">
      <c r="A2086" t="s">
        <v>6727</v>
      </c>
      <c r="B2086" s="1" t="s">
        <v>6728</v>
      </c>
      <c r="C2086" s="1" t="s">
        <v>6729</v>
      </c>
      <c r="D2086" t="s">
        <v>6</v>
      </c>
    </row>
    <row r="2087" spans="1:4" x14ac:dyDescent="0.15">
      <c r="A2087" t="s">
        <v>6730</v>
      </c>
      <c r="B2087" s="1" t="s">
        <v>6731</v>
      </c>
      <c r="C2087" s="1" t="s">
        <v>6732</v>
      </c>
      <c r="D2087" t="s">
        <v>6</v>
      </c>
    </row>
    <row r="2088" spans="1:4" x14ac:dyDescent="0.15">
      <c r="A2088" t="s">
        <v>6733</v>
      </c>
      <c r="B2088" s="1" t="s">
        <v>6734</v>
      </c>
      <c r="C2088" s="1" t="s">
        <v>6735</v>
      </c>
      <c r="D2088" t="s">
        <v>6</v>
      </c>
    </row>
    <row r="2089" spans="1:4" x14ac:dyDescent="0.15">
      <c r="A2089" t="s">
        <v>6736</v>
      </c>
      <c r="B2089" s="1" t="s">
        <v>6737</v>
      </c>
      <c r="C2089" s="1" t="s">
        <v>6738</v>
      </c>
      <c r="D2089" t="s">
        <v>6</v>
      </c>
    </row>
    <row r="2090" spans="1:4" x14ac:dyDescent="0.15">
      <c r="A2090" t="s">
        <v>6739</v>
      </c>
      <c r="B2090" s="1" t="s">
        <v>6740</v>
      </c>
      <c r="C2090" s="1" t="s">
        <v>6741</v>
      </c>
      <c r="D2090" t="s">
        <v>6</v>
      </c>
    </row>
    <row r="2091" spans="1:4" x14ac:dyDescent="0.15">
      <c r="A2091" t="s">
        <v>6742</v>
      </c>
      <c r="B2091" s="1" t="s">
        <v>6743</v>
      </c>
      <c r="C2091" s="1" t="s">
        <v>6744</v>
      </c>
      <c r="D2091" t="s">
        <v>6</v>
      </c>
    </row>
    <row r="2092" spans="1:4" x14ac:dyDescent="0.15">
      <c r="A2092" t="s">
        <v>6745</v>
      </c>
      <c r="B2092" s="1" t="s">
        <v>6746</v>
      </c>
      <c r="C2092" s="1" t="s">
        <v>6747</v>
      </c>
      <c r="D2092" t="s">
        <v>6</v>
      </c>
    </row>
    <row r="2093" spans="1:4" x14ac:dyDescent="0.15">
      <c r="A2093" t="s">
        <v>6748</v>
      </c>
      <c r="B2093" s="1" t="s">
        <v>6749</v>
      </c>
      <c r="C2093" s="1" t="s">
        <v>6750</v>
      </c>
      <c r="D2093" t="s">
        <v>6</v>
      </c>
    </row>
    <row r="2094" spans="1:4" x14ac:dyDescent="0.15">
      <c r="A2094" t="s">
        <v>6751</v>
      </c>
      <c r="B2094" s="1" t="s">
        <v>6752</v>
      </c>
      <c r="C2094" s="1" t="s">
        <v>6753</v>
      </c>
      <c r="D2094" t="s">
        <v>6</v>
      </c>
    </row>
    <row r="2095" spans="1:4" x14ac:dyDescent="0.15">
      <c r="A2095" t="s">
        <v>6754</v>
      </c>
      <c r="B2095" s="1" t="s">
        <v>6755</v>
      </c>
      <c r="C2095" s="1" t="s">
        <v>6756</v>
      </c>
      <c r="D2095" t="s">
        <v>6</v>
      </c>
    </row>
    <row r="2096" spans="1:4" x14ac:dyDescent="0.15">
      <c r="A2096" t="s">
        <v>6757</v>
      </c>
      <c r="B2096" s="1" t="s">
        <v>6758</v>
      </c>
      <c r="C2096" s="1" t="s">
        <v>6759</v>
      </c>
      <c r="D2096" t="s">
        <v>6</v>
      </c>
    </row>
    <row r="2097" spans="1:4" x14ac:dyDescent="0.15">
      <c r="A2097" t="s">
        <v>6760</v>
      </c>
      <c r="B2097" s="1" t="s">
        <v>6761</v>
      </c>
      <c r="C2097" s="1" t="s">
        <v>6762</v>
      </c>
      <c r="D2097" t="s">
        <v>6</v>
      </c>
    </row>
    <row r="2098" spans="1:4" x14ac:dyDescent="0.15">
      <c r="A2098" t="s">
        <v>6763</v>
      </c>
      <c r="B2098" s="1" t="s">
        <v>6764</v>
      </c>
      <c r="C2098" s="1" t="s">
        <v>6765</v>
      </c>
      <c r="D2098" t="s">
        <v>6</v>
      </c>
    </row>
    <row r="2099" spans="1:4" x14ac:dyDescent="0.15">
      <c r="A2099" t="s">
        <v>6766</v>
      </c>
      <c r="B2099" s="1" t="s">
        <v>6767</v>
      </c>
      <c r="C2099" s="1" t="s">
        <v>6768</v>
      </c>
      <c r="D2099" t="s">
        <v>6</v>
      </c>
    </row>
    <row r="2100" spans="1:4" x14ac:dyDescent="0.15">
      <c r="A2100" t="s">
        <v>6769</v>
      </c>
      <c r="B2100" s="1" t="s">
        <v>6770</v>
      </c>
      <c r="C2100" s="1" t="s">
        <v>6771</v>
      </c>
      <c r="D2100" t="s">
        <v>6</v>
      </c>
    </row>
    <row r="2101" spans="1:4" x14ac:dyDescent="0.15">
      <c r="A2101" t="s">
        <v>6772</v>
      </c>
      <c r="B2101" s="1" t="s">
        <v>6773</v>
      </c>
      <c r="C2101" s="1" t="s">
        <v>6774</v>
      </c>
      <c r="D2101" t="s">
        <v>6</v>
      </c>
    </row>
    <row r="2102" spans="1:4" x14ac:dyDescent="0.15">
      <c r="A2102" t="s">
        <v>6775</v>
      </c>
      <c r="B2102" s="1" t="s">
        <v>6776</v>
      </c>
      <c r="C2102" s="1" t="s">
        <v>6777</v>
      </c>
      <c r="D2102" t="s">
        <v>6</v>
      </c>
    </row>
    <row r="2103" spans="1:4" x14ac:dyDescent="0.15">
      <c r="A2103" t="s">
        <v>6778</v>
      </c>
      <c r="B2103" s="1" t="s">
        <v>6779</v>
      </c>
      <c r="C2103" s="1" t="s">
        <v>6780</v>
      </c>
      <c r="D2103" t="s">
        <v>6</v>
      </c>
    </row>
    <row r="2104" spans="1:4" x14ac:dyDescent="0.15">
      <c r="A2104" t="s">
        <v>6781</v>
      </c>
      <c r="B2104" s="1" t="s">
        <v>6782</v>
      </c>
      <c r="C2104" s="1" t="s">
        <v>6783</v>
      </c>
      <c r="D2104" t="s">
        <v>6</v>
      </c>
    </row>
    <row r="2105" spans="1:4" x14ac:dyDescent="0.15">
      <c r="A2105" t="s">
        <v>6784</v>
      </c>
      <c r="B2105" s="1" t="s">
        <v>6785</v>
      </c>
      <c r="C2105" s="1" t="s">
        <v>6786</v>
      </c>
      <c r="D2105" t="s">
        <v>6</v>
      </c>
    </row>
    <row r="2106" spans="1:4" x14ac:dyDescent="0.15">
      <c r="A2106" t="s">
        <v>6787</v>
      </c>
      <c r="B2106" s="1" t="s">
        <v>6788</v>
      </c>
      <c r="C2106" s="1" t="s">
        <v>6789</v>
      </c>
      <c r="D2106" t="s">
        <v>6</v>
      </c>
    </row>
    <row r="2107" spans="1:4" x14ac:dyDescent="0.15">
      <c r="A2107" t="s">
        <v>6790</v>
      </c>
      <c r="B2107" s="1" t="s">
        <v>6791</v>
      </c>
      <c r="C2107" s="1" t="s">
        <v>6792</v>
      </c>
      <c r="D2107" t="s">
        <v>6</v>
      </c>
    </row>
    <row r="2108" spans="1:4" x14ac:dyDescent="0.15">
      <c r="A2108" t="s">
        <v>6793</v>
      </c>
      <c r="B2108" s="1" t="s">
        <v>6794</v>
      </c>
      <c r="C2108" s="1" t="s">
        <v>6795</v>
      </c>
      <c r="D2108" t="s">
        <v>6</v>
      </c>
    </row>
    <row r="2109" spans="1:4" x14ac:dyDescent="0.15">
      <c r="A2109" t="s">
        <v>6796</v>
      </c>
      <c r="B2109" s="1" t="s">
        <v>6797</v>
      </c>
      <c r="C2109" s="1" t="s">
        <v>6798</v>
      </c>
      <c r="D2109" t="s">
        <v>6</v>
      </c>
    </row>
    <row r="2110" spans="1:4" x14ac:dyDescent="0.15">
      <c r="A2110" t="s">
        <v>6799</v>
      </c>
      <c r="B2110" s="1" t="s">
        <v>6800</v>
      </c>
      <c r="C2110" s="1" t="s">
        <v>6801</v>
      </c>
      <c r="D2110" t="s">
        <v>6</v>
      </c>
    </row>
    <row r="2111" spans="1:4" x14ac:dyDescent="0.15">
      <c r="A2111" t="s">
        <v>6802</v>
      </c>
      <c r="B2111" s="1" t="s">
        <v>6803</v>
      </c>
      <c r="C2111" s="1" t="s">
        <v>6804</v>
      </c>
      <c r="D2111" t="s">
        <v>6</v>
      </c>
    </row>
    <row r="2112" spans="1:4" x14ac:dyDescent="0.15">
      <c r="A2112" t="s">
        <v>6805</v>
      </c>
      <c r="B2112" s="1" t="s">
        <v>6806</v>
      </c>
      <c r="C2112" s="1" t="s">
        <v>6807</v>
      </c>
      <c r="D2112" t="s">
        <v>6</v>
      </c>
    </row>
    <row r="2113" spans="1:4" x14ac:dyDescent="0.15">
      <c r="A2113" t="s">
        <v>6808</v>
      </c>
      <c r="B2113" s="1" t="s">
        <v>6809</v>
      </c>
      <c r="C2113" s="1" t="s">
        <v>6810</v>
      </c>
      <c r="D2113" t="s">
        <v>6</v>
      </c>
    </row>
    <row r="2114" spans="1:4" x14ac:dyDescent="0.15">
      <c r="A2114" t="s">
        <v>6811</v>
      </c>
      <c r="B2114" s="1" t="s">
        <v>6812</v>
      </c>
      <c r="C2114" s="1" t="s">
        <v>6813</v>
      </c>
      <c r="D2114" t="s">
        <v>6</v>
      </c>
    </row>
    <row r="2115" spans="1:4" x14ac:dyDescent="0.15">
      <c r="A2115" t="s">
        <v>6814</v>
      </c>
      <c r="B2115" s="1" t="s">
        <v>6815</v>
      </c>
      <c r="C2115" s="1" t="s">
        <v>6816</v>
      </c>
      <c r="D2115" t="s">
        <v>6</v>
      </c>
    </row>
    <row r="2116" spans="1:4" x14ac:dyDescent="0.15">
      <c r="A2116" t="s">
        <v>6817</v>
      </c>
      <c r="B2116" s="1" t="s">
        <v>6818</v>
      </c>
      <c r="C2116" s="1" t="s">
        <v>6819</v>
      </c>
      <c r="D2116" t="s">
        <v>6</v>
      </c>
    </row>
    <row r="2117" spans="1:4" x14ac:dyDescent="0.15">
      <c r="A2117" t="s">
        <v>6820</v>
      </c>
      <c r="B2117" s="1" t="s">
        <v>6821</v>
      </c>
      <c r="C2117" s="1" t="s">
        <v>6822</v>
      </c>
      <c r="D2117" t="s">
        <v>6</v>
      </c>
    </row>
    <row r="2118" spans="1:4" x14ac:dyDescent="0.15">
      <c r="A2118" t="s">
        <v>6823</v>
      </c>
      <c r="B2118" s="1" t="s">
        <v>6824</v>
      </c>
      <c r="C2118" s="1" t="s">
        <v>6825</v>
      </c>
      <c r="D2118" t="s">
        <v>6</v>
      </c>
    </row>
    <row r="2119" spans="1:4" x14ac:dyDescent="0.15">
      <c r="A2119" t="s">
        <v>6826</v>
      </c>
      <c r="B2119" s="1" t="s">
        <v>6827</v>
      </c>
      <c r="C2119" s="1" t="s">
        <v>6828</v>
      </c>
      <c r="D2119" t="s">
        <v>6</v>
      </c>
    </row>
    <row r="2120" spans="1:4" x14ac:dyDescent="0.15">
      <c r="A2120" t="s">
        <v>6829</v>
      </c>
      <c r="B2120" s="1" t="s">
        <v>6830</v>
      </c>
      <c r="C2120" s="1" t="s">
        <v>6831</v>
      </c>
      <c r="D2120" t="s">
        <v>6</v>
      </c>
    </row>
    <row r="2121" spans="1:4" x14ac:dyDescent="0.15">
      <c r="A2121" t="s">
        <v>6832</v>
      </c>
      <c r="B2121" s="1" t="s">
        <v>6833</v>
      </c>
      <c r="C2121" s="1" t="s">
        <v>6834</v>
      </c>
      <c r="D2121" t="s">
        <v>6</v>
      </c>
    </row>
    <row r="2122" spans="1:4" x14ac:dyDescent="0.15">
      <c r="A2122" t="s">
        <v>6835</v>
      </c>
      <c r="B2122" s="1" t="s">
        <v>6836</v>
      </c>
      <c r="C2122" s="1" t="s">
        <v>6837</v>
      </c>
      <c r="D2122" t="s">
        <v>6</v>
      </c>
    </row>
    <row r="2123" spans="1:4" x14ac:dyDescent="0.15">
      <c r="A2123" t="s">
        <v>6838</v>
      </c>
      <c r="B2123" s="1" t="s">
        <v>6839</v>
      </c>
      <c r="C2123" s="1" t="s">
        <v>6840</v>
      </c>
      <c r="D2123" t="s">
        <v>6</v>
      </c>
    </row>
    <row r="2124" spans="1:4" x14ac:dyDescent="0.15">
      <c r="A2124" t="s">
        <v>6841</v>
      </c>
      <c r="B2124" s="1" t="s">
        <v>6842</v>
      </c>
      <c r="C2124" s="1" t="s">
        <v>6843</v>
      </c>
      <c r="D2124" t="s">
        <v>6</v>
      </c>
    </row>
    <row r="2125" spans="1:4" x14ac:dyDescent="0.15">
      <c r="A2125" t="s">
        <v>6844</v>
      </c>
      <c r="B2125" s="1" t="s">
        <v>6845</v>
      </c>
      <c r="C2125" s="1" t="s">
        <v>6846</v>
      </c>
      <c r="D2125" t="s">
        <v>6</v>
      </c>
    </row>
    <row r="2126" spans="1:4" x14ac:dyDescent="0.15">
      <c r="A2126" t="s">
        <v>6847</v>
      </c>
      <c r="B2126" s="1" t="s">
        <v>6848</v>
      </c>
      <c r="C2126" s="1" t="s">
        <v>6849</v>
      </c>
      <c r="D2126" t="s">
        <v>6</v>
      </c>
    </row>
    <row r="2127" spans="1:4" x14ac:dyDescent="0.15">
      <c r="A2127" t="s">
        <v>6850</v>
      </c>
      <c r="B2127" s="1" t="s">
        <v>6851</v>
      </c>
      <c r="C2127" s="1" t="s">
        <v>6852</v>
      </c>
      <c r="D2127" t="s">
        <v>6</v>
      </c>
    </row>
    <row r="2128" spans="1:4" x14ac:dyDescent="0.15">
      <c r="A2128" t="s">
        <v>6853</v>
      </c>
      <c r="B2128" s="1" t="s">
        <v>6854</v>
      </c>
      <c r="C2128" s="1" t="s">
        <v>6855</v>
      </c>
      <c r="D2128" t="s">
        <v>6</v>
      </c>
    </row>
    <row r="2129" spans="1:4" x14ac:dyDescent="0.15">
      <c r="A2129" t="s">
        <v>6856</v>
      </c>
      <c r="B2129" s="1" t="s">
        <v>6857</v>
      </c>
      <c r="C2129" s="1" t="s">
        <v>6858</v>
      </c>
      <c r="D2129" t="s">
        <v>6</v>
      </c>
    </row>
    <row r="2130" spans="1:4" x14ac:dyDescent="0.15">
      <c r="A2130" t="s">
        <v>6859</v>
      </c>
      <c r="B2130" s="1" t="s">
        <v>6860</v>
      </c>
      <c r="C2130" s="1" t="s">
        <v>6861</v>
      </c>
      <c r="D2130" t="s">
        <v>6</v>
      </c>
    </row>
    <row r="2131" spans="1:4" x14ac:dyDescent="0.15">
      <c r="A2131" t="s">
        <v>6862</v>
      </c>
      <c r="B2131" s="1" t="s">
        <v>6863</v>
      </c>
      <c r="C2131" s="1" t="s">
        <v>6864</v>
      </c>
      <c r="D2131" t="s">
        <v>6</v>
      </c>
    </row>
    <row r="2132" spans="1:4" x14ac:dyDescent="0.15">
      <c r="A2132" t="s">
        <v>6865</v>
      </c>
      <c r="B2132" s="1" t="s">
        <v>6866</v>
      </c>
      <c r="C2132" s="1" t="s">
        <v>6867</v>
      </c>
      <c r="D2132" t="s">
        <v>6</v>
      </c>
    </row>
    <row r="2133" spans="1:4" x14ac:dyDescent="0.15">
      <c r="A2133" t="s">
        <v>6868</v>
      </c>
      <c r="B2133" s="1" t="s">
        <v>6869</v>
      </c>
      <c r="C2133" s="1" t="s">
        <v>6870</v>
      </c>
      <c r="D2133" t="s">
        <v>6</v>
      </c>
    </row>
    <row r="2134" spans="1:4" x14ac:dyDescent="0.15">
      <c r="A2134" t="s">
        <v>6871</v>
      </c>
      <c r="B2134" s="1" t="s">
        <v>6872</v>
      </c>
      <c r="C2134" s="1" t="s">
        <v>6873</v>
      </c>
      <c r="D2134" t="s">
        <v>6</v>
      </c>
    </row>
    <row r="2135" spans="1:4" x14ac:dyDescent="0.15">
      <c r="A2135" t="s">
        <v>6874</v>
      </c>
      <c r="B2135" s="1" t="s">
        <v>6875</v>
      </c>
      <c r="C2135" s="1" t="s">
        <v>6876</v>
      </c>
      <c r="D2135" t="s">
        <v>6</v>
      </c>
    </row>
    <row r="2136" spans="1:4" x14ac:dyDescent="0.15">
      <c r="A2136" t="s">
        <v>6877</v>
      </c>
      <c r="B2136" s="1" t="s">
        <v>6878</v>
      </c>
      <c r="C2136" s="1" t="s">
        <v>6879</v>
      </c>
      <c r="D2136" t="s">
        <v>6</v>
      </c>
    </row>
    <row r="2137" spans="1:4" x14ac:dyDescent="0.15">
      <c r="A2137" t="s">
        <v>6880</v>
      </c>
      <c r="B2137" s="1" t="s">
        <v>6881</v>
      </c>
      <c r="C2137" s="1" t="s">
        <v>6882</v>
      </c>
      <c r="D2137" t="s">
        <v>6</v>
      </c>
    </row>
    <row r="2138" spans="1:4" x14ac:dyDescent="0.15">
      <c r="A2138" t="s">
        <v>6883</v>
      </c>
      <c r="B2138" s="1" t="s">
        <v>6884</v>
      </c>
      <c r="C2138" s="1" t="s">
        <v>6885</v>
      </c>
      <c r="D2138" t="s">
        <v>6</v>
      </c>
    </row>
    <row r="2139" spans="1:4" x14ac:dyDescent="0.15">
      <c r="A2139" t="s">
        <v>6886</v>
      </c>
      <c r="B2139" s="1" t="s">
        <v>6887</v>
      </c>
      <c r="C2139" s="1" t="s">
        <v>6888</v>
      </c>
      <c r="D2139" t="s">
        <v>6</v>
      </c>
    </row>
    <row r="2140" spans="1:4" x14ac:dyDescent="0.15">
      <c r="A2140" t="s">
        <v>6889</v>
      </c>
      <c r="B2140" s="1" t="s">
        <v>6890</v>
      </c>
      <c r="C2140" s="1" t="s">
        <v>6891</v>
      </c>
      <c r="D2140" t="s">
        <v>6</v>
      </c>
    </row>
    <row r="2141" spans="1:4" x14ac:dyDescent="0.15">
      <c r="A2141" t="s">
        <v>6892</v>
      </c>
      <c r="B2141" s="1" t="s">
        <v>6893</v>
      </c>
      <c r="C2141" s="1" t="s">
        <v>6894</v>
      </c>
      <c r="D2141" t="s">
        <v>6</v>
      </c>
    </row>
    <row r="2142" spans="1:4" x14ac:dyDescent="0.15">
      <c r="A2142" t="s">
        <v>6895</v>
      </c>
      <c r="B2142" s="1" t="s">
        <v>6896</v>
      </c>
      <c r="C2142" s="1" t="s">
        <v>6897</v>
      </c>
      <c r="D2142" t="s">
        <v>6</v>
      </c>
    </row>
    <row r="2143" spans="1:4" x14ac:dyDescent="0.15">
      <c r="A2143" t="s">
        <v>6898</v>
      </c>
      <c r="B2143" s="1" t="s">
        <v>6899</v>
      </c>
      <c r="C2143" s="1" t="s">
        <v>6900</v>
      </c>
      <c r="D2143" t="s">
        <v>6</v>
      </c>
    </row>
    <row r="2144" spans="1:4" x14ac:dyDescent="0.15">
      <c r="A2144" t="s">
        <v>6901</v>
      </c>
      <c r="B2144" s="1" t="s">
        <v>6902</v>
      </c>
      <c r="C2144" s="1" t="s">
        <v>6903</v>
      </c>
      <c r="D2144" t="s">
        <v>6</v>
      </c>
    </row>
    <row r="2145" spans="1:4" x14ac:dyDescent="0.15">
      <c r="A2145" t="s">
        <v>6904</v>
      </c>
      <c r="B2145" s="1" t="s">
        <v>6905</v>
      </c>
      <c r="C2145" s="1" t="s">
        <v>6906</v>
      </c>
      <c r="D2145" t="s">
        <v>6</v>
      </c>
    </row>
    <row r="2146" spans="1:4" x14ac:dyDescent="0.15">
      <c r="A2146" t="s">
        <v>6907</v>
      </c>
      <c r="B2146" s="1" t="s">
        <v>6908</v>
      </c>
      <c r="C2146" s="1" t="s">
        <v>6909</v>
      </c>
      <c r="D2146" t="s">
        <v>6</v>
      </c>
    </row>
    <row r="2147" spans="1:4" x14ac:dyDescent="0.15">
      <c r="A2147" t="s">
        <v>6910</v>
      </c>
      <c r="B2147" s="1" t="s">
        <v>6911</v>
      </c>
      <c r="C2147" s="1" t="s">
        <v>6912</v>
      </c>
      <c r="D2147" t="s">
        <v>6</v>
      </c>
    </row>
    <row r="2148" spans="1:4" x14ac:dyDescent="0.15">
      <c r="A2148" t="s">
        <v>6913</v>
      </c>
      <c r="B2148" s="1" t="s">
        <v>6914</v>
      </c>
      <c r="C2148" s="1" t="s">
        <v>6915</v>
      </c>
      <c r="D2148" t="s">
        <v>6</v>
      </c>
    </row>
    <row r="2149" spans="1:4" x14ac:dyDescent="0.15">
      <c r="A2149" t="s">
        <v>6916</v>
      </c>
      <c r="B2149" s="1" t="s">
        <v>6917</v>
      </c>
      <c r="C2149" s="1" t="s">
        <v>6918</v>
      </c>
      <c r="D2149" t="s">
        <v>6</v>
      </c>
    </row>
    <row r="2150" spans="1:4" x14ac:dyDescent="0.15">
      <c r="A2150" t="s">
        <v>6919</v>
      </c>
      <c r="B2150" s="1" t="s">
        <v>6920</v>
      </c>
      <c r="C2150" s="1" t="s">
        <v>6921</v>
      </c>
      <c r="D2150" t="s">
        <v>6</v>
      </c>
    </row>
    <row r="2151" spans="1:4" x14ac:dyDescent="0.15">
      <c r="A2151" t="s">
        <v>6922</v>
      </c>
      <c r="B2151" s="1" t="s">
        <v>6923</v>
      </c>
      <c r="C2151" s="1" t="s">
        <v>6924</v>
      </c>
      <c r="D2151" t="s">
        <v>6</v>
      </c>
    </row>
    <row r="2152" spans="1:4" x14ac:dyDescent="0.15">
      <c r="A2152" t="s">
        <v>6925</v>
      </c>
      <c r="B2152" s="1" t="s">
        <v>6926</v>
      </c>
      <c r="C2152" s="1" t="s">
        <v>6927</v>
      </c>
      <c r="D2152" t="s">
        <v>6</v>
      </c>
    </row>
    <row r="2153" spans="1:4" x14ac:dyDescent="0.15">
      <c r="A2153" t="s">
        <v>6928</v>
      </c>
      <c r="B2153" s="1" t="s">
        <v>6929</v>
      </c>
      <c r="C2153" s="1" t="s">
        <v>6930</v>
      </c>
      <c r="D2153" t="s">
        <v>6</v>
      </c>
    </row>
    <row r="2154" spans="1:4" x14ac:dyDescent="0.15">
      <c r="A2154" t="s">
        <v>6931</v>
      </c>
      <c r="B2154" s="1" t="s">
        <v>6932</v>
      </c>
      <c r="C2154" s="1" t="s">
        <v>6933</v>
      </c>
      <c r="D2154" t="s">
        <v>6</v>
      </c>
    </row>
    <row r="2155" spans="1:4" x14ac:dyDescent="0.15">
      <c r="A2155" t="s">
        <v>6934</v>
      </c>
      <c r="B2155" s="1" t="s">
        <v>6935</v>
      </c>
      <c r="C2155" s="1" t="s">
        <v>6936</v>
      </c>
      <c r="D2155" t="s">
        <v>6</v>
      </c>
    </row>
    <row r="2156" spans="1:4" x14ac:dyDescent="0.15">
      <c r="A2156" t="s">
        <v>6937</v>
      </c>
      <c r="B2156" s="1" t="s">
        <v>6938</v>
      </c>
      <c r="C2156" s="1" t="s">
        <v>6939</v>
      </c>
      <c r="D2156" t="s">
        <v>6</v>
      </c>
    </row>
    <row r="2157" spans="1:4" x14ac:dyDescent="0.15">
      <c r="A2157" t="s">
        <v>6940</v>
      </c>
      <c r="B2157" s="1" t="s">
        <v>6941</v>
      </c>
      <c r="C2157" s="1" t="s">
        <v>6942</v>
      </c>
      <c r="D2157" t="s">
        <v>6</v>
      </c>
    </row>
    <row r="2158" spans="1:4" x14ac:dyDescent="0.15">
      <c r="A2158" t="s">
        <v>6943</v>
      </c>
      <c r="B2158" s="1" t="s">
        <v>6944</v>
      </c>
      <c r="C2158" s="1" t="s">
        <v>6945</v>
      </c>
      <c r="D2158" t="s">
        <v>6</v>
      </c>
    </row>
    <row r="2159" spans="1:4" x14ac:dyDescent="0.15">
      <c r="A2159" t="s">
        <v>6946</v>
      </c>
      <c r="B2159" s="1" t="s">
        <v>6947</v>
      </c>
      <c r="C2159" s="1" t="s">
        <v>6948</v>
      </c>
      <c r="D2159" t="s">
        <v>6</v>
      </c>
    </row>
    <row r="2160" spans="1:4" x14ac:dyDescent="0.15">
      <c r="A2160" t="s">
        <v>6949</v>
      </c>
      <c r="B2160" s="1" t="s">
        <v>6950</v>
      </c>
      <c r="C2160" s="1" t="s">
        <v>6951</v>
      </c>
      <c r="D2160" t="s">
        <v>6</v>
      </c>
    </row>
    <row r="2161" spans="1:4" x14ac:dyDescent="0.15">
      <c r="A2161" t="s">
        <v>6952</v>
      </c>
      <c r="B2161" s="1" t="s">
        <v>6953</v>
      </c>
      <c r="C2161" s="1" t="s">
        <v>6954</v>
      </c>
      <c r="D2161" t="s">
        <v>6</v>
      </c>
    </row>
    <row r="2162" spans="1:4" x14ac:dyDescent="0.15">
      <c r="A2162" t="s">
        <v>6955</v>
      </c>
      <c r="B2162" s="1" t="s">
        <v>6956</v>
      </c>
      <c r="C2162" s="1" t="s">
        <v>6957</v>
      </c>
      <c r="D2162" t="s">
        <v>6</v>
      </c>
    </row>
    <row r="2163" spans="1:4" x14ac:dyDescent="0.15">
      <c r="A2163" t="s">
        <v>6958</v>
      </c>
      <c r="B2163" s="1" t="s">
        <v>6959</v>
      </c>
      <c r="C2163" s="1" t="s">
        <v>6960</v>
      </c>
      <c r="D2163" t="s">
        <v>6</v>
      </c>
    </row>
    <row r="2164" spans="1:4" x14ac:dyDescent="0.15">
      <c r="A2164" t="s">
        <v>6961</v>
      </c>
      <c r="B2164" s="1" t="s">
        <v>6962</v>
      </c>
      <c r="C2164" s="1" t="s">
        <v>6963</v>
      </c>
      <c r="D2164" t="s">
        <v>6</v>
      </c>
    </row>
    <row r="2165" spans="1:4" x14ac:dyDescent="0.15">
      <c r="A2165" t="s">
        <v>6964</v>
      </c>
      <c r="B2165" s="1" t="s">
        <v>6965</v>
      </c>
      <c r="C2165" s="1" t="s">
        <v>6966</v>
      </c>
      <c r="D2165" t="s">
        <v>6</v>
      </c>
    </row>
    <row r="2166" spans="1:4" x14ac:dyDescent="0.15">
      <c r="A2166" t="s">
        <v>6967</v>
      </c>
      <c r="B2166" s="1" t="s">
        <v>6968</v>
      </c>
      <c r="C2166" s="1" t="s">
        <v>6969</v>
      </c>
      <c r="D2166" t="s">
        <v>6</v>
      </c>
    </row>
    <row r="2167" spans="1:4" x14ac:dyDescent="0.15">
      <c r="A2167" t="s">
        <v>6970</v>
      </c>
      <c r="B2167" s="1" t="s">
        <v>6971</v>
      </c>
      <c r="C2167" s="1" t="s">
        <v>6972</v>
      </c>
      <c r="D2167" t="s">
        <v>6</v>
      </c>
    </row>
    <row r="2168" spans="1:4" x14ac:dyDescent="0.15">
      <c r="A2168" t="s">
        <v>6973</v>
      </c>
      <c r="B2168" s="1" t="s">
        <v>6974</v>
      </c>
      <c r="C2168" s="1" t="s">
        <v>6975</v>
      </c>
      <c r="D2168" t="s">
        <v>6</v>
      </c>
    </row>
    <row r="2169" spans="1:4" x14ac:dyDescent="0.15">
      <c r="A2169" t="s">
        <v>6976</v>
      </c>
      <c r="B2169" s="1" t="s">
        <v>6977</v>
      </c>
      <c r="C2169" s="1" t="s">
        <v>6978</v>
      </c>
      <c r="D2169" t="s">
        <v>6</v>
      </c>
    </row>
    <row r="2170" spans="1:4" x14ac:dyDescent="0.15">
      <c r="A2170" t="s">
        <v>6979</v>
      </c>
      <c r="B2170" s="1" t="s">
        <v>6980</v>
      </c>
      <c r="C2170" s="1" t="s">
        <v>6981</v>
      </c>
      <c r="D2170" t="s">
        <v>6</v>
      </c>
    </row>
    <row r="2171" spans="1:4" x14ac:dyDescent="0.15">
      <c r="A2171" t="s">
        <v>6982</v>
      </c>
      <c r="B2171" s="1" t="s">
        <v>6983</v>
      </c>
      <c r="C2171" s="1" t="s">
        <v>6984</v>
      </c>
      <c r="D2171" t="s">
        <v>6</v>
      </c>
    </row>
    <row r="2172" spans="1:4" x14ac:dyDescent="0.15">
      <c r="A2172" t="s">
        <v>6985</v>
      </c>
      <c r="B2172" s="1" t="s">
        <v>6986</v>
      </c>
      <c r="C2172" s="1" t="s">
        <v>6987</v>
      </c>
      <c r="D2172" t="s">
        <v>6</v>
      </c>
    </row>
    <row r="2173" spans="1:4" x14ac:dyDescent="0.15">
      <c r="A2173" t="s">
        <v>6988</v>
      </c>
      <c r="B2173" s="1" t="s">
        <v>6989</v>
      </c>
      <c r="C2173" s="1" t="s">
        <v>6990</v>
      </c>
      <c r="D2173" t="s">
        <v>6</v>
      </c>
    </row>
    <row r="2174" spans="1:4" x14ac:dyDescent="0.15">
      <c r="A2174" t="s">
        <v>6991</v>
      </c>
      <c r="B2174" s="1" t="s">
        <v>6992</v>
      </c>
      <c r="C2174" s="1" t="s">
        <v>6993</v>
      </c>
      <c r="D2174" t="s">
        <v>6</v>
      </c>
    </row>
    <row r="2175" spans="1:4" x14ac:dyDescent="0.15">
      <c r="A2175" t="s">
        <v>6994</v>
      </c>
      <c r="B2175" s="1" t="s">
        <v>6995</v>
      </c>
      <c r="C2175" s="1" t="s">
        <v>6996</v>
      </c>
      <c r="D2175" t="s">
        <v>6</v>
      </c>
    </row>
    <row r="2176" spans="1:4" x14ac:dyDescent="0.15">
      <c r="A2176" t="s">
        <v>6997</v>
      </c>
      <c r="B2176" s="1" t="s">
        <v>6998</v>
      </c>
      <c r="C2176" s="1" t="s">
        <v>6999</v>
      </c>
      <c r="D2176" t="s">
        <v>6</v>
      </c>
    </row>
    <row r="2177" spans="1:4" x14ac:dyDescent="0.15">
      <c r="A2177" t="s">
        <v>7000</v>
      </c>
      <c r="B2177" s="1" t="s">
        <v>7001</v>
      </c>
      <c r="C2177" s="1" t="s">
        <v>7002</v>
      </c>
      <c r="D2177" t="s">
        <v>6</v>
      </c>
    </row>
    <row r="2178" spans="1:4" x14ac:dyDescent="0.15">
      <c r="A2178" t="s">
        <v>7003</v>
      </c>
      <c r="B2178" s="1" t="s">
        <v>7004</v>
      </c>
      <c r="C2178" s="1" t="s">
        <v>7005</v>
      </c>
      <c r="D2178" t="s">
        <v>6</v>
      </c>
    </row>
    <row r="2179" spans="1:4" x14ac:dyDescent="0.15">
      <c r="A2179" t="s">
        <v>7006</v>
      </c>
      <c r="B2179" s="1" t="s">
        <v>7007</v>
      </c>
      <c r="C2179" s="1" t="s">
        <v>7008</v>
      </c>
      <c r="D2179" t="s">
        <v>6</v>
      </c>
    </row>
    <row r="2180" spans="1:4" x14ac:dyDescent="0.15">
      <c r="A2180" t="s">
        <v>7009</v>
      </c>
      <c r="B2180" s="1" t="s">
        <v>7010</v>
      </c>
      <c r="C2180" s="1" t="s">
        <v>7011</v>
      </c>
      <c r="D2180" t="s">
        <v>6</v>
      </c>
    </row>
    <row r="2181" spans="1:4" x14ac:dyDescent="0.15">
      <c r="A2181" t="s">
        <v>7012</v>
      </c>
      <c r="B2181" s="1" t="s">
        <v>7013</v>
      </c>
      <c r="C2181" s="1" t="s">
        <v>7014</v>
      </c>
      <c r="D2181" t="s">
        <v>6</v>
      </c>
    </row>
    <row r="2182" spans="1:4" x14ac:dyDescent="0.15">
      <c r="A2182" t="s">
        <v>7015</v>
      </c>
      <c r="B2182" s="1" t="s">
        <v>7016</v>
      </c>
      <c r="C2182" s="1" t="s">
        <v>7017</v>
      </c>
      <c r="D2182" t="s">
        <v>6</v>
      </c>
    </row>
    <row r="2183" spans="1:4" x14ac:dyDescent="0.15">
      <c r="A2183" t="s">
        <v>7018</v>
      </c>
      <c r="B2183" s="1" t="s">
        <v>7019</v>
      </c>
      <c r="C2183" s="1" t="s">
        <v>7020</v>
      </c>
      <c r="D2183" t="s">
        <v>6</v>
      </c>
    </row>
    <row r="2184" spans="1:4" x14ac:dyDescent="0.15">
      <c r="A2184" t="s">
        <v>7021</v>
      </c>
      <c r="B2184" s="1" t="s">
        <v>7022</v>
      </c>
      <c r="C2184" s="1" t="s">
        <v>7023</v>
      </c>
      <c r="D2184" t="s">
        <v>6</v>
      </c>
    </row>
    <row r="2185" spans="1:4" x14ac:dyDescent="0.15">
      <c r="A2185" t="s">
        <v>7024</v>
      </c>
      <c r="B2185" s="1" t="s">
        <v>7025</v>
      </c>
      <c r="C2185" s="1" t="s">
        <v>7026</v>
      </c>
      <c r="D2185" t="s">
        <v>6</v>
      </c>
    </row>
    <row r="2186" spans="1:4" x14ac:dyDescent="0.15">
      <c r="A2186" t="s">
        <v>7027</v>
      </c>
      <c r="B2186" s="1" t="s">
        <v>7028</v>
      </c>
      <c r="C2186" s="1" t="s">
        <v>7029</v>
      </c>
      <c r="D2186" t="s">
        <v>6</v>
      </c>
    </row>
    <row r="2187" spans="1:4" x14ac:dyDescent="0.15">
      <c r="A2187" t="s">
        <v>7030</v>
      </c>
      <c r="B2187" s="1" t="s">
        <v>7031</v>
      </c>
      <c r="C2187" s="1" t="s">
        <v>7032</v>
      </c>
      <c r="D2187" t="s">
        <v>6</v>
      </c>
    </row>
    <row r="2188" spans="1:4" x14ac:dyDescent="0.15">
      <c r="A2188" t="s">
        <v>7033</v>
      </c>
      <c r="B2188" s="1" t="s">
        <v>7034</v>
      </c>
      <c r="C2188" s="1" t="s">
        <v>7035</v>
      </c>
      <c r="D2188" t="s">
        <v>6</v>
      </c>
    </row>
    <row r="2189" spans="1:4" x14ac:dyDescent="0.15">
      <c r="A2189" t="s">
        <v>7036</v>
      </c>
      <c r="B2189" s="1" t="s">
        <v>7037</v>
      </c>
      <c r="C2189" s="1" t="s">
        <v>7038</v>
      </c>
      <c r="D2189" t="s">
        <v>6</v>
      </c>
    </row>
    <row r="2190" spans="1:4" x14ac:dyDescent="0.15">
      <c r="A2190" t="s">
        <v>7039</v>
      </c>
      <c r="B2190" s="1" t="s">
        <v>7040</v>
      </c>
      <c r="C2190" s="1" t="s">
        <v>7041</v>
      </c>
      <c r="D2190" t="s">
        <v>6</v>
      </c>
    </row>
    <row r="2191" spans="1:4" x14ac:dyDescent="0.15">
      <c r="A2191" t="s">
        <v>7042</v>
      </c>
      <c r="B2191" s="1" t="s">
        <v>7043</v>
      </c>
      <c r="C2191" s="1" t="s">
        <v>7044</v>
      </c>
      <c r="D2191" t="s">
        <v>6</v>
      </c>
    </row>
    <row r="2192" spans="1:4" x14ac:dyDescent="0.15">
      <c r="A2192" t="s">
        <v>7045</v>
      </c>
      <c r="B2192" s="1" t="s">
        <v>7046</v>
      </c>
      <c r="C2192" s="1" t="s">
        <v>7047</v>
      </c>
      <c r="D2192" t="s">
        <v>6</v>
      </c>
    </row>
    <row r="2193" spans="1:4" x14ac:dyDescent="0.15">
      <c r="A2193" t="s">
        <v>7048</v>
      </c>
      <c r="B2193" s="1" t="s">
        <v>7049</v>
      </c>
      <c r="C2193" s="1" t="s">
        <v>7050</v>
      </c>
      <c r="D2193" t="s">
        <v>6</v>
      </c>
    </row>
    <row r="2194" spans="1:4" x14ac:dyDescent="0.15">
      <c r="A2194" t="s">
        <v>7051</v>
      </c>
      <c r="B2194" s="1" t="s">
        <v>7052</v>
      </c>
      <c r="C2194" s="1" t="s">
        <v>7053</v>
      </c>
      <c r="D2194" t="s">
        <v>6</v>
      </c>
    </row>
    <row r="2195" spans="1:4" x14ac:dyDescent="0.15">
      <c r="A2195" t="s">
        <v>7054</v>
      </c>
      <c r="B2195" s="1" t="s">
        <v>7055</v>
      </c>
      <c r="C2195" s="1" t="s">
        <v>7056</v>
      </c>
      <c r="D2195" t="s">
        <v>6</v>
      </c>
    </row>
    <row r="2196" spans="1:4" x14ac:dyDescent="0.15">
      <c r="A2196" t="s">
        <v>7057</v>
      </c>
      <c r="B2196" s="1" t="s">
        <v>7058</v>
      </c>
      <c r="C2196" s="1" t="s">
        <v>7059</v>
      </c>
      <c r="D2196" t="s">
        <v>6</v>
      </c>
    </row>
    <row r="2197" spans="1:4" x14ac:dyDescent="0.15">
      <c r="A2197" t="s">
        <v>7060</v>
      </c>
      <c r="B2197" s="1" t="s">
        <v>7061</v>
      </c>
      <c r="C2197" s="1" t="s">
        <v>7062</v>
      </c>
      <c r="D2197" t="s">
        <v>6</v>
      </c>
    </row>
    <row r="2198" spans="1:4" x14ac:dyDescent="0.15">
      <c r="A2198" t="s">
        <v>7063</v>
      </c>
      <c r="B2198" s="1" t="s">
        <v>7064</v>
      </c>
      <c r="C2198" s="1" t="s">
        <v>7065</v>
      </c>
      <c r="D2198" t="s">
        <v>6</v>
      </c>
    </row>
    <row r="2199" spans="1:4" x14ac:dyDescent="0.15">
      <c r="A2199" t="s">
        <v>7066</v>
      </c>
      <c r="B2199" s="1" t="s">
        <v>7067</v>
      </c>
      <c r="C2199" s="1" t="s">
        <v>7068</v>
      </c>
      <c r="D2199" t="s">
        <v>6</v>
      </c>
    </row>
    <row r="2200" spans="1:4" x14ac:dyDescent="0.15">
      <c r="A2200" t="s">
        <v>7069</v>
      </c>
      <c r="B2200" s="1" t="s">
        <v>7070</v>
      </c>
      <c r="C2200" s="1" t="s">
        <v>7071</v>
      </c>
      <c r="D2200" t="s">
        <v>6</v>
      </c>
    </row>
    <row r="2201" spans="1:4" x14ac:dyDescent="0.15">
      <c r="A2201" t="s">
        <v>7072</v>
      </c>
      <c r="B2201" s="1" t="s">
        <v>7073</v>
      </c>
      <c r="C2201" s="1" t="s">
        <v>7074</v>
      </c>
      <c r="D2201" t="s">
        <v>6</v>
      </c>
    </row>
    <row r="2202" spans="1:4" x14ac:dyDescent="0.15">
      <c r="A2202" t="s">
        <v>7075</v>
      </c>
      <c r="B2202" s="1" t="s">
        <v>7076</v>
      </c>
      <c r="C2202" s="1" t="s">
        <v>7077</v>
      </c>
      <c r="D2202" t="s">
        <v>6</v>
      </c>
    </row>
    <row r="2203" spans="1:4" x14ac:dyDescent="0.15">
      <c r="A2203" t="s">
        <v>7078</v>
      </c>
      <c r="B2203" s="1" t="s">
        <v>7079</v>
      </c>
      <c r="C2203" s="1" t="s">
        <v>7080</v>
      </c>
      <c r="D2203" t="s">
        <v>6</v>
      </c>
    </row>
    <row r="2204" spans="1:4" x14ac:dyDescent="0.15">
      <c r="A2204" t="s">
        <v>7081</v>
      </c>
      <c r="B2204" s="1" t="s">
        <v>7082</v>
      </c>
      <c r="C2204" s="1" t="s">
        <v>7083</v>
      </c>
      <c r="D2204" t="s">
        <v>6</v>
      </c>
    </row>
    <row r="2205" spans="1:4" x14ac:dyDescent="0.15">
      <c r="A2205" t="s">
        <v>7084</v>
      </c>
      <c r="B2205" s="1" t="s">
        <v>7085</v>
      </c>
      <c r="C2205" s="1" t="s">
        <v>7086</v>
      </c>
      <c r="D2205" t="s">
        <v>6</v>
      </c>
    </row>
    <row r="2206" spans="1:4" x14ac:dyDescent="0.15">
      <c r="A2206" t="s">
        <v>7087</v>
      </c>
      <c r="B2206" s="1" t="s">
        <v>7088</v>
      </c>
      <c r="C2206" s="1" t="s">
        <v>7089</v>
      </c>
      <c r="D2206" t="s">
        <v>6</v>
      </c>
    </row>
    <row r="2207" spans="1:4" x14ac:dyDescent="0.15">
      <c r="A2207" t="s">
        <v>7090</v>
      </c>
      <c r="B2207" s="1" t="s">
        <v>7091</v>
      </c>
      <c r="C2207" s="1" t="s">
        <v>7092</v>
      </c>
      <c r="D2207" t="s">
        <v>6</v>
      </c>
    </row>
    <row r="2208" spans="1:4" x14ac:dyDescent="0.15">
      <c r="A2208" t="s">
        <v>7093</v>
      </c>
      <c r="B2208" s="1" t="s">
        <v>7094</v>
      </c>
      <c r="C2208" s="1" t="s">
        <v>7095</v>
      </c>
      <c r="D2208" t="s">
        <v>6</v>
      </c>
    </row>
    <row r="2209" spans="1:4" x14ac:dyDescent="0.15">
      <c r="A2209" t="s">
        <v>7096</v>
      </c>
      <c r="B2209" s="1" t="s">
        <v>7097</v>
      </c>
      <c r="C2209" s="1" t="s">
        <v>7098</v>
      </c>
      <c r="D2209" t="s">
        <v>6</v>
      </c>
    </row>
    <row r="2210" spans="1:4" x14ac:dyDescent="0.15">
      <c r="A2210" t="s">
        <v>7099</v>
      </c>
      <c r="B2210" s="1" t="s">
        <v>7100</v>
      </c>
      <c r="C2210" s="1" t="s">
        <v>7101</v>
      </c>
      <c r="D2210" t="s">
        <v>6</v>
      </c>
    </row>
    <row r="2211" spans="1:4" x14ac:dyDescent="0.15">
      <c r="A2211" t="s">
        <v>7102</v>
      </c>
      <c r="B2211" s="1" t="s">
        <v>7103</v>
      </c>
      <c r="C2211" s="1" t="s">
        <v>7104</v>
      </c>
      <c r="D2211" t="s">
        <v>6</v>
      </c>
    </row>
    <row r="2212" spans="1:4" x14ac:dyDescent="0.15">
      <c r="A2212" t="s">
        <v>7105</v>
      </c>
      <c r="B2212" s="1" t="s">
        <v>7106</v>
      </c>
      <c r="C2212" s="1" t="s">
        <v>7107</v>
      </c>
      <c r="D2212" t="s">
        <v>6</v>
      </c>
    </row>
    <row r="2213" spans="1:4" x14ac:dyDescent="0.15">
      <c r="A2213" t="s">
        <v>7108</v>
      </c>
      <c r="B2213" s="1" t="s">
        <v>7109</v>
      </c>
      <c r="C2213" s="1" t="s">
        <v>7110</v>
      </c>
      <c r="D2213" t="s">
        <v>6</v>
      </c>
    </row>
    <row r="2214" spans="1:4" x14ac:dyDescent="0.15">
      <c r="A2214" t="s">
        <v>7111</v>
      </c>
      <c r="B2214" s="1" t="s">
        <v>7112</v>
      </c>
      <c r="C2214" s="1" t="s">
        <v>7113</v>
      </c>
      <c r="D2214" t="s">
        <v>6</v>
      </c>
    </row>
    <row r="2215" spans="1:4" x14ac:dyDescent="0.15">
      <c r="A2215" t="s">
        <v>7114</v>
      </c>
      <c r="B2215" s="1" t="s">
        <v>7115</v>
      </c>
      <c r="C2215" s="1" t="s">
        <v>7116</v>
      </c>
      <c r="D2215" t="s">
        <v>6</v>
      </c>
    </row>
    <row r="2216" spans="1:4" x14ac:dyDescent="0.15">
      <c r="A2216" t="s">
        <v>7117</v>
      </c>
      <c r="B2216" s="1" t="s">
        <v>7118</v>
      </c>
      <c r="C2216" s="1" t="s">
        <v>7119</v>
      </c>
      <c r="D2216" t="s">
        <v>6</v>
      </c>
    </row>
    <row r="2217" spans="1:4" x14ac:dyDescent="0.15">
      <c r="A2217" t="s">
        <v>7120</v>
      </c>
      <c r="B2217" s="1" t="s">
        <v>7121</v>
      </c>
      <c r="C2217" s="1" t="s">
        <v>7122</v>
      </c>
      <c r="D2217" t="s">
        <v>6</v>
      </c>
    </row>
    <row r="2218" spans="1:4" x14ac:dyDescent="0.15">
      <c r="A2218" t="s">
        <v>7123</v>
      </c>
      <c r="B2218" s="1" t="s">
        <v>7124</v>
      </c>
      <c r="C2218" s="1" t="s">
        <v>7125</v>
      </c>
      <c r="D2218" t="s">
        <v>6</v>
      </c>
    </row>
    <row r="2219" spans="1:4" x14ac:dyDescent="0.15">
      <c r="A2219" t="s">
        <v>7126</v>
      </c>
      <c r="B2219" s="1" t="s">
        <v>7127</v>
      </c>
      <c r="C2219" s="1" t="s">
        <v>7128</v>
      </c>
      <c r="D2219" t="s">
        <v>6</v>
      </c>
    </row>
    <row r="2220" spans="1:4" x14ac:dyDescent="0.15">
      <c r="A2220" t="s">
        <v>7129</v>
      </c>
      <c r="B2220" s="1" t="s">
        <v>7130</v>
      </c>
      <c r="C2220" s="1" t="s">
        <v>7131</v>
      </c>
      <c r="D2220" t="s">
        <v>6</v>
      </c>
    </row>
    <row r="2221" spans="1:4" x14ac:dyDescent="0.15">
      <c r="A2221" t="s">
        <v>7132</v>
      </c>
      <c r="B2221" s="1" t="s">
        <v>7133</v>
      </c>
      <c r="C2221" s="1" t="s">
        <v>7134</v>
      </c>
      <c r="D2221" t="s">
        <v>6</v>
      </c>
    </row>
    <row r="2222" spans="1:4" x14ac:dyDescent="0.15">
      <c r="A2222" t="s">
        <v>205</v>
      </c>
      <c r="B2222" s="1" t="s">
        <v>7135</v>
      </c>
      <c r="C2222" s="1" t="s">
        <v>7136</v>
      </c>
      <c r="D2222" t="s">
        <v>6</v>
      </c>
    </row>
    <row r="2223" spans="1:4" x14ac:dyDescent="0.15">
      <c r="A2223" t="s">
        <v>7137</v>
      </c>
      <c r="B2223" s="1" t="s">
        <v>7138</v>
      </c>
      <c r="C2223" s="1" t="s">
        <v>7139</v>
      </c>
      <c r="D2223" t="s">
        <v>6</v>
      </c>
    </row>
    <row r="2224" spans="1:4" x14ac:dyDescent="0.15">
      <c r="A2224" t="s">
        <v>7140</v>
      </c>
      <c r="B2224" s="1" t="s">
        <v>7141</v>
      </c>
      <c r="C2224" s="1" t="s">
        <v>7142</v>
      </c>
      <c r="D2224" t="s">
        <v>6</v>
      </c>
    </row>
    <row r="2225" spans="1:4" x14ac:dyDescent="0.15">
      <c r="A2225" t="s">
        <v>7143</v>
      </c>
      <c r="B2225" s="1" t="s">
        <v>7144</v>
      </c>
      <c r="C2225" s="1" t="s">
        <v>7145</v>
      </c>
      <c r="D2225" t="s">
        <v>6</v>
      </c>
    </row>
    <row r="2226" spans="1:4" x14ac:dyDescent="0.15">
      <c r="A2226" t="s">
        <v>7146</v>
      </c>
      <c r="B2226" s="1" t="s">
        <v>7147</v>
      </c>
      <c r="C2226" s="1" t="s">
        <v>7148</v>
      </c>
      <c r="D2226" t="s">
        <v>6</v>
      </c>
    </row>
    <row r="2227" spans="1:4" x14ac:dyDescent="0.15">
      <c r="A2227" t="s">
        <v>7149</v>
      </c>
      <c r="B2227" s="1" t="s">
        <v>7150</v>
      </c>
      <c r="C2227" s="1" t="s">
        <v>7151</v>
      </c>
      <c r="D2227" t="s">
        <v>6</v>
      </c>
    </row>
    <row r="2228" spans="1:4" x14ac:dyDescent="0.15">
      <c r="A2228" t="s">
        <v>7152</v>
      </c>
      <c r="B2228" s="1" t="s">
        <v>7153</v>
      </c>
      <c r="C2228" s="1" t="s">
        <v>7154</v>
      </c>
      <c r="D2228" t="s">
        <v>6</v>
      </c>
    </row>
    <row r="2229" spans="1:4" x14ac:dyDescent="0.15">
      <c r="A2229" t="s">
        <v>7155</v>
      </c>
      <c r="B2229" s="1" t="s">
        <v>7156</v>
      </c>
      <c r="C2229" s="1" t="s">
        <v>7157</v>
      </c>
      <c r="D2229" t="s">
        <v>6</v>
      </c>
    </row>
    <row r="2230" spans="1:4" x14ac:dyDescent="0.15">
      <c r="A2230" t="s">
        <v>7158</v>
      </c>
      <c r="B2230" s="1" t="s">
        <v>7159</v>
      </c>
      <c r="C2230" s="1" t="s">
        <v>7160</v>
      </c>
      <c r="D2230" t="s">
        <v>6</v>
      </c>
    </row>
    <row r="2231" spans="1:4" x14ac:dyDescent="0.15">
      <c r="A2231" t="s">
        <v>7161</v>
      </c>
      <c r="B2231" s="1" t="s">
        <v>7162</v>
      </c>
      <c r="C2231" s="1" t="s">
        <v>7163</v>
      </c>
      <c r="D2231" t="s">
        <v>6</v>
      </c>
    </row>
    <row r="2232" spans="1:4" x14ac:dyDescent="0.15">
      <c r="A2232" t="s">
        <v>7164</v>
      </c>
      <c r="B2232" s="1" t="s">
        <v>7165</v>
      </c>
      <c r="C2232" s="1" t="s">
        <v>7166</v>
      </c>
      <c r="D2232" t="s">
        <v>6</v>
      </c>
    </row>
    <row r="2233" spans="1:4" x14ac:dyDescent="0.15">
      <c r="A2233" t="s">
        <v>7167</v>
      </c>
      <c r="B2233" s="1" t="s">
        <v>7168</v>
      </c>
      <c r="C2233" s="1" t="s">
        <v>7169</v>
      </c>
      <c r="D2233" t="s">
        <v>6</v>
      </c>
    </row>
    <row r="2234" spans="1:4" x14ac:dyDescent="0.15">
      <c r="A2234" t="s">
        <v>7170</v>
      </c>
      <c r="B2234" s="1" t="s">
        <v>7171</v>
      </c>
      <c r="C2234" s="1" t="s">
        <v>7172</v>
      </c>
      <c r="D2234" t="s">
        <v>6</v>
      </c>
    </row>
    <row r="2235" spans="1:4" x14ac:dyDescent="0.15">
      <c r="A2235" t="s">
        <v>7173</v>
      </c>
      <c r="B2235" s="1" t="s">
        <v>7174</v>
      </c>
      <c r="C2235" s="1" t="s">
        <v>7175</v>
      </c>
      <c r="D2235" t="s">
        <v>6</v>
      </c>
    </row>
    <row r="2236" spans="1:4" x14ac:dyDescent="0.15">
      <c r="A2236" t="s">
        <v>7176</v>
      </c>
      <c r="B2236" s="1" t="s">
        <v>7177</v>
      </c>
      <c r="C2236" s="1" t="s">
        <v>7178</v>
      </c>
      <c r="D2236" t="s">
        <v>6</v>
      </c>
    </row>
    <row r="2237" spans="1:4" x14ac:dyDescent="0.15">
      <c r="A2237" t="s">
        <v>7179</v>
      </c>
      <c r="B2237" s="1" t="s">
        <v>7180</v>
      </c>
      <c r="C2237" s="1" t="s">
        <v>7181</v>
      </c>
      <c r="D2237" t="s">
        <v>6</v>
      </c>
    </row>
    <row r="2238" spans="1:4" x14ac:dyDescent="0.15">
      <c r="A2238" t="s">
        <v>7182</v>
      </c>
      <c r="B2238" s="1" t="s">
        <v>7183</v>
      </c>
      <c r="C2238" s="1" t="s">
        <v>7184</v>
      </c>
      <c r="D2238" t="s">
        <v>6</v>
      </c>
    </row>
    <row r="2239" spans="1:4" x14ac:dyDescent="0.15">
      <c r="A2239" t="s">
        <v>7185</v>
      </c>
      <c r="B2239" s="1" t="s">
        <v>7186</v>
      </c>
      <c r="C2239" s="1" t="s">
        <v>7187</v>
      </c>
      <c r="D2239" t="s">
        <v>6</v>
      </c>
    </row>
    <row r="2240" spans="1:4" x14ac:dyDescent="0.15">
      <c r="A2240" t="s">
        <v>7188</v>
      </c>
      <c r="B2240" s="1" t="s">
        <v>7189</v>
      </c>
      <c r="C2240" s="1" t="s">
        <v>7190</v>
      </c>
      <c r="D2240" t="s">
        <v>6</v>
      </c>
    </row>
    <row r="2241" spans="1:4" x14ac:dyDescent="0.15">
      <c r="A2241" t="s">
        <v>7191</v>
      </c>
      <c r="B2241" s="1" t="s">
        <v>7192</v>
      </c>
      <c r="C2241" s="1" t="s">
        <v>7193</v>
      </c>
      <c r="D2241" t="s">
        <v>6</v>
      </c>
    </row>
    <row r="2242" spans="1:4" x14ac:dyDescent="0.15">
      <c r="A2242" t="s">
        <v>7194</v>
      </c>
      <c r="B2242" s="1" t="s">
        <v>7195</v>
      </c>
      <c r="C2242" s="1" t="s">
        <v>7196</v>
      </c>
      <c r="D2242" t="s">
        <v>6</v>
      </c>
    </row>
    <row r="2243" spans="1:4" x14ac:dyDescent="0.15">
      <c r="A2243" t="s">
        <v>7197</v>
      </c>
      <c r="B2243" s="1" t="s">
        <v>7198</v>
      </c>
      <c r="C2243" s="1" t="s">
        <v>7199</v>
      </c>
      <c r="D2243" t="s">
        <v>6</v>
      </c>
    </row>
    <row r="2244" spans="1:4" x14ac:dyDescent="0.15">
      <c r="A2244" t="s">
        <v>7200</v>
      </c>
      <c r="B2244" s="1" t="s">
        <v>7201</v>
      </c>
      <c r="C2244" s="1" t="s">
        <v>7202</v>
      </c>
      <c r="D2244" t="s">
        <v>6</v>
      </c>
    </row>
    <row r="2245" spans="1:4" x14ac:dyDescent="0.15">
      <c r="A2245" t="s">
        <v>7203</v>
      </c>
      <c r="B2245" s="1" t="s">
        <v>7204</v>
      </c>
      <c r="C2245" s="1" t="s">
        <v>7205</v>
      </c>
      <c r="D2245" t="s">
        <v>6</v>
      </c>
    </row>
    <row r="2246" spans="1:4" x14ac:dyDescent="0.15">
      <c r="A2246" t="s">
        <v>7206</v>
      </c>
      <c r="B2246" s="1" t="s">
        <v>7207</v>
      </c>
      <c r="C2246" s="1" t="s">
        <v>7208</v>
      </c>
      <c r="D2246" t="s">
        <v>6</v>
      </c>
    </row>
    <row r="2247" spans="1:4" x14ac:dyDescent="0.15">
      <c r="A2247" t="s">
        <v>7209</v>
      </c>
      <c r="B2247" s="1" t="s">
        <v>7210</v>
      </c>
      <c r="C2247" s="1" t="s">
        <v>7211</v>
      </c>
      <c r="D2247" t="s">
        <v>6</v>
      </c>
    </row>
    <row r="2248" spans="1:4" x14ac:dyDescent="0.15">
      <c r="A2248" t="s">
        <v>7212</v>
      </c>
      <c r="B2248" s="1" t="s">
        <v>7213</v>
      </c>
      <c r="C2248" s="1" t="s">
        <v>7214</v>
      </c>
      <c r="D2248" t="s">
        <v>6</v>
      </c>
    </row>
    <row r="2249" spans="1:4" x14ac:dyDescent="0.15">
      <c r="A2249" t="s">
        <v>7215</v>
      </c>
      <c r="B2249" s="1" t="s">
        <v>7216</v>
      </c>
      <c r="C2249" s="1" t="s">
        <v>7217</v>
      </c>
      <c r="D2249" t="s">
        <v>6</v>
      </c>
    </row>
    <row r="2250" spans="1:4" x14ac:dyDescent="0.15">
      <c r="A2250" t="s">
        <v>7218</v>
      </c>
      <c r="B2250" s="1" t="s">
        <v>7219</v>
      </c>
      <c r="C2250" s="1" t="s">
        <v>7220</v>
      </c>
      <c r="D2250" t="s">
        <v>6</v>
      </c>
    </row>
    <row r="2251" spans="1:4" x14ac:dyDescent="0.15">
      <c r="A2251" t="s">
        <v>7221</v>
      </c>
      <c r="B2251" s="1" t="s">
        <v>7222</v>
      </c>
      <c r="C2251" s="1" t="s">
        <v>7223</v>
      </c>
      <c r="D2251" t="s">
        <v>6</v>
      </c>
    </row>
    <row r="2252" spans="1:4" x14ac:dyDescent="0.15">
      <c r="A2252" t="s">
        <v>7224</v>
      </c>
      <c r="B2252" s="1" t="s">
        <v>7225</v>
      </c>
      <c r="C2252" s="1" t="s">
        <v>7226</v>
      </c>
      <c r="D2252" t="s">
        <v>6</v>
      </c>
    </row>
    <row r="2253" spans="1:4" x14ac:dyDescent="0.15">
      <c r="A2253" t="s">
        <v>7227</v>
      </c>
      <c r="B2253" s="1" t="s">
        <v>7228</v>
      </c>
      <c r="C2253" s="1" t="s">
        <v>7229</v>
      </c>
      <c r="D2253" t="s">
        <v>6</v>
      </c>
    </row>
    <row r="2254" spans="1:4" x14ac:dyDescent="0.15">
      <c r="A2254" t="s">
        <v>7230</v>
      </c>
      <c r="B2254" s="1" t="s">
        <v>7231</v>
      </c>
      <c r="C2254" s="1" t="s">
        <v>7232</v>
      </c>
      <c r="D2254" t="s">
        <v>6</v>
      </c>
    </row>
    <row r="2255" spans="1:4" x14ac:dyDescent="0.15">
      <c r="A2255" t="s">
        <v>7233</v>
      </c>
      <c r="B2255" s="1" t="s">
        <v>7234</v>
      </c>
      <c r="C2255" s="1" t="s">
        <v>7235</v>
      </c>
      <c r="D2255" t="s">
        <v>6</v>
      </c>
    </row>
    <row r="2256" spans="1:4" x14ac:dyDescent="0.15">
      <c r="A2256" t="s">
        <v>7236</v>
      </c>
      <c r="B2256" s="1" t="s">
        <v>7237</v>
      </c>
      <c r="C2256" s="1" t="s">
        <v>7238</v>
      </c>
      <c r="D2256" t="s">
        <v>6</v>
      </c>
    </row>
    <row r="2257" spans="1:4" x14ac:dyDescent="0.15">
      <c r="A2257" t="s">
        <v>7239</v>
      </c>
      <c r="B2257" s="1" t="s">
        <v>7240</v>
      </c>
      <c r="C2257" s="1" t="s">
        <v>7241</v>
      </c>
      <c r="D2257" t="s">
        <v>6</v>
      </c>
    </row>
    <row r="2258" spans="1:4" x14ac:dyDescent="0.15">
      <c r="A2258" t="s">
        <v>7242</v>
      </c>
      <c r="B2258" s="1" t="s">
        <v>7243</v>
      </c>
      <c r="C2258" s="1" t="s">
        <v>7244</v>
      </c>
      <c r="D2258" t="s">
        <v>6</v>
      </c>
    </row>
    <row r="2259" spans="1:4" x14ac:dyDescent="0.15">
      <c r="A2259" t="s">
        <v>7245</v>
      </c>
      <c r="B2259" s="1" t="s">
        <v>7246</v>
      </c>
      <c r="C2259" s="1" t="s">
        <v>7247</v>
      </c>
      <c r="D2259" t="s">
        <v>6</v>
      </c>
    </row>
    <row r="2260" spans="1:4" x14ac:dyDescent="0.15">
      <c r="A2260" t="s">
        <v>7248</v>
      </c>
      <c r="B2260" s="1" t="s">
        <v>7249</v>
      </c>
      <c r="C2260" s="1" t="s">
        <v>7250</v>
      </c>
      <c r="D2260" t="s">
        <v>6</v>
      </c>
    </row>
    <row r="2261" spans="1:4" x14ac:dyDescent="0.15">
      <c r="A2261" t="s">
        <v>7251</v>
      </c>
      <c r="B2261" s="1" t="s">
        <v>7252</v>
      </c>
      <c r="C2261" s="1" t="s">
        <v>7253</v>
      </c>
      <c r="D2261" t="s">
        <v>6</v>
      </c>
    </row>
    <row r="2262" spans="1:4" x14ac:dyDescent="0.15">
      <c r="A2262" t="s">
        <v>7254</v>
      </c>
      <c r="B2262" s="1" t="s">
        <v>7255</v>
      </c>
      <c r="C2262" s="1" t="s">
        <v>7256</v>
      </c>
      <c r="D2262" t="s">
        <v>6</v>
      </c>
    </row>
    <row r="2263" spans="1:4" x14ac:dyDescent="0.15">
      <c r="A2263" t="s">
        <v>7257</v>
      </c>
      <c r="B2263" s="1" t="s">
        <v>7258</v>
      </c>
      <c r="C2263" s="1" t="s">
        <v>7259</v>
      </c>
      <c r="D2263" t="s">
        <v>6</v>
      </c>
    </row>
    <row r="2264" spans="1:4" x14ac:dyDescent="0.15">
      <c r="A2264" t="s">
        <v>7260</v>
      </c>
      <c r="B2264" s="1" t="s">
        <v>7261</v>
      </c>
      <c r="C2264" s="1" t="s">
        <v>7262</v>
      </c>
      <c r="D2264" t="s">
        <v>6</v>
      </c>
    </row>
    <row r="2265" spans="1:4" x14ac:dyDescent="0.15">
      <c r="A2265" t="s">
        <v>7263</v>
      </c>
      <c r="B2265" s="1" t="s">
        <v>7264</v>
      </c>
      <c r="C2265" s="1" t="s">
        <v>7265</v>
      </c>
      <c r="D2265" t="s">
        <v>6</v>
      </c>
    </row>
    <row r="2266" spans="1:4" x14ac:dyDescent="0.15">
      <c r="A2266" t="s">
        <v>7266</v>
      </c>
      <c r="B2266" s="1" t="s">
        <v>7267</v>
      </c>
      <c r="C2266" s="1" t="s">
        <v>7268</v>
      </c>
      <c r="D2266" t="s">
        <v>6</v>
      </c>
    </row>
    <row r="2267" spans="1:4" x14ac:dyDescent="0.15">
      <c r="A2267" t="s">
        <v>7269</v>
      </c>
      <c r="B2267" s="1" t="s">
        <v>7270</v>
      </c>
      <c r="C2267" s="1" t="s">
        <v>7271</v>
      </c>
      <c r="D2267" t="s">
        <v>6</v>
      </c>
    </row>
    <row r="2268" spans="1:4" x14ac:dyDescent="0.15">
      <c r="A2268" t="s">
        <v>7272</v>
      </c>
      <c r="B2268" s="1" t="s">
        <v>7273</v>
      </c>
      <c r="C2268" s="1" t="s">
        <v>7274</v>
      </c>
      <c r="D2268" t="s">
        <v>6</v>
      </c>
    </row>
    <row r="2269" spans="1:4" x14ac:dyDescent="0.15">
      <c r="A2269" t="s">
        <v>7275</v>
      </c>
      <c r="B2269" s="1" t="s">
        <v>7276</v>
      </c>
      <c r="C2269" s="1" t="s">
        <v>7277</v>
      </c>
      <c r="D2269" t="s">
        <v>6</v>
      </c>
    </row>
    <row r="2270" spans="1:4" x14ac:dyDescent="0.15">
      <c r="A2270" t="s">
        <v>7278</v>
      </c>
      <c r="B2270" s="1" t="s">
        <v>7279</v>
      </c>
      <c r="C2270" s="1" t="s">
        <v>7280</v>
      </c>
      <c r="D2270" t="s">
        <v>6</v>
      </c>
    </row>
    <row r="2271" spans="1:4" x14ac:dyDescent="0.15">
      <c r="A2271" t="s">
        <v>7281</v>
      </c>
      <c r="B2271" s="1" t="s">
        <v>7282</v>
      </c>
      <c r="C2271" s="1" t="s">
        <v>7283</v>
      </c>
      <c r="D2271" t="s">
        <v>6</v>
      </c>
    </row>
    <row r="2272" spans="1:4" x14ac:dyDescent="0.15">
      <c r="A2272" t="s">
        <v>7284</v>
      </c>
      <c r="B2272" s="1" t="s">
        <v>7285</v>
      </c>
      <c r="C2272" s="1" t="s">
        <v>7286</v>
      </c>
      <c r="D2272" t="s">
        <v>6</v>
      </c>
    </row>
    <row r="2273" spans="1:4" x14ac:dyDescent="0.15">
      <c r="A2273" t="s">
        <v>7287</v>
      </c>
      <c r="B2273" s="1" t="s">
        <v>7288</v>
      </c>
      <c r="C2273" s="1" t="s">
        <v>7289</v>
      </c>
      <c r="D2273" t="s">
        <v>6</v>
      </c>
    </row>
    <row r="2274" spans="1:4" x14ac:dyDescent="0.15">
      <c r="A2274" t="s">
        <v>7290</v>
      </c>
      <c r="B2274" s="1" t="s">
        <v>7291</v>
      </c>
      <c r="C2274" s="1" t="s">
        <v>7292</v>
      </c>
      <c r="D2274" t="s">
        <v>6</v>
      </c>
    </row>
    <row r="2275" spans="1:4" x14ac:dyDescent="0.15">
      <c r="A2275" t="s">
        <v>7293</v>
      </c>
      <c r="B2275" s="1" t="s">
        <v>7294</v>
      </c>
      <c r="C2275" s="1" t="s">
        <v>7295</v>
      </c>
      <c r="D2275" t="s">
        <v>6</v>
      </c>
    </row>
    <row r="2276" spans="1:4" x14ac:dyDescent="0.15">
      <c r="A2276" t="s">
        <v>7296</v>
      </c>
      <c r="B2276" s="1" t="s">
        <v>7297</v>
      </c>
      <c r="C2276" s="1" t="s">
        <v>7298</v>
      </c>
      <c r="D2276" t="s">
        <v>6</v>
      </c>
    </row>
    <row r="2277" spans="1:4" x14ac:dyDescent="0.15">
      <c r="A2277" t="s">
        <v>7299</v>
      </c>
      <c r="B2277" s="1" t="s">
        <v>7300</v>
      </c>
      <c r="C2277" s="1" t="s">
        <v>7301</v>
      </c>
      <c r="D2277" t="s">
        <v>6</v>
      </c>
    </row>
    <row r="2278" spans="1:4" x14ac:dyDescent="0.15">
      <c r="A2278" t="s">
        <v>7302</v>
      </c>
      <c r="B2278" s="1" t="s">
        <v>7303</v>
      </c>
      <c r="C2278" s="1" t="s">
        <v>7304</v>
      </c>
      <c r="D2278" t="s">
        <v>6</v>
      </c>
    </row>
    <row r="2279" spans="1:4" x14ac:dyDescent="0.15">
      <c r="A2279" t="s">
        <v>7305</v>
      </c>
      <c r="B2279" s="1" t="s">
        <v>7306</v>
      </c>
      <c r="C2279" s="1" t="s">
        <v>7307</v>
      </c>
      <c r="D2279" t="s">
        <v>6</v>
      </c>
    </row>
    <row r="2280" spans="1:4" x14ac:dyDescent="0.15">
      <c r="A2280" t="s">
        <v>7308</v>
      </c>
      <c r="B2280" s="1" t="s">
        <v>7309</v>
      </c>
      <c r="C2280" s="1" t="s">
        <v>7310</v>
      </c>
      <c r="D2280" t="s">
        <v>6</v>
      </c>
    </row>
    <row r="2281" spans="1:4" x14ac:dyDescent="0.15">
      <c r="A2281" t="s">
        <v>7311</v>
      </c>
      <c r="B2281" s="1" t="s">
        <v>7312</v>
      </c>
      <c r="C2281" s="1" t="s">
        <v>7313</v>
      </c>
      <c r="D2281" t="s">
        <v>6</v>
      </c>
    </row>
    <row r="2282" spans="1:4" x14ac:dyDescent="0.15">
      <c r="A2282" t="s">
        <v>7314</v>
      </c>
      <c r="B2282" s="1" t="s">
        <v>7315</v>
      </c>
      <c r="C2282" s="1" t="s">
        <v>7316</v>
      </c>
      <c r="D2282" t="s">
        <v>6</v>
      </c>
    </row>
    <row r="2283" spans="1:4" x14ac:dyDescent="0.15">
      <c r="A2283" t="s">
        <v>7317</v>
      </c>
      <c r="B2283" s="1" t="s">
        <v>7318</v>
      </c>
      <c r="C2283" s="1" t="s">
        <v>7319</v>
      </c>
      <c r="D2283" t="s">
        <v>6</v>
      </c>
    </row>
    <row r="2284" spans="1:4" x14ac:dyDescent="0.15">
      <c r="A2284" t="s">
        <v>7320</v>
      </c>
      <c r="B2284" s="1" t="s">
        <v>7321</v>
      </c>
      <c r="C2284" s="1" t="s">
        <v>7322</v>
      </c>
      <c r="D2284" t="s">
        <v>6</v>
      </c>
    </row>
    <row r="2285" spans="1:4" x14ac:dyDescent="0.15">
      <c r="A2285" t="s">
        <v>7323</v>
      </c>
      <c r="B2285" s="1" t="s">
        <v>7324</v>
      </c>
      <c r="C2285" s="1" t="s">
        <v>7325</v>
      </c>
      <c r="D2285" t="s">
        <v>6</v>
      </c>
    </row>
    <row r="2286" spans="1:4" x14ac:dyDescent="0.15">
      <c r="A2286" t="s">
        <v>7326</v>
      </c>
      <c r="B2286" s="1" t="s">
        <v>7327</v>
      </c>
      <c r="C2286" s="1" t="s">
        <v>7328</v>
      </c>
      <c r="D2286" t="s">
        <v>6</v>
      </c>
    </row>
    <row r="2287" spans="1:4" x14ac:dyDescent="0.15">
      <c r="A2287" t="s">
        <v>7329</v>
      </c>
      <c r="B2287" s="1" t="s">
        <v>7330</v>
      </c>
      <c r="C2287" s="1" t="s">
        <v>7331</v>
      </c>
      <c r="D2287" t="s">
        <v>6</v>
      </c>
    </row>
    <row r="2288" spans="1:4" x14ac:dyDescent="0.15">
      <c r="A2288" t="s">
        <v>7332</v>
      </c>
      <c r="B2288" s="1" t="s">
        <v>7333</v>
      </c>
      <c r="C2288" s="1" t="s">
        <v>7334</v>
      </c>
      <c r="D2288" t="s">
        <v>6</v>
      </c>
    </row>
    <row r="2289" spans="1:4" x14ac:dyDescent="0.15">
      <c r="A2289" t="s">
        <v>7335</v>
      </c>
      <c r="B2289" s="1" t="s">
        <v>7336</v>
      </c>
      <c r="C2289" s="1" t="s">
        <v>7337</v>
      </c>
      <c r="D2289" t="s">
        <v>6</v>
      </c>
    </row>
    <row r="2290" spans="1:4" x14ac:dyDescent="0.15">
      <c r="A2290" t="s">
        <v>7338</v>
      </c>
      <c r="B2290" s="1" t="s">
        <v>7339</v>
      </c>
      <c r="C2290" s="1" t="s">
        <v>7340</v>
      </c>
      <c r="D2290" t="s">
        <v>6</v>
      </c>
    </row>
    <row r="2291" spans="1:4" x14ac:dyDescent="0.15">
      <c r="A2291" t="s">
        <v>7341</v>
      </c>
      <c r="B2291" s="1" t="s">
        <v>7342</v>
      </c>
      <c r="C2291" s="1" t="s">
        <v>7343</v>
      </c>
      <c r="D2291" t="s">
        <v>6</v>
      </c>
    </row>
    <row r="2292" spans="1:4" x14ac:dyDescent="0.15">
      <c r="A2292" t="s">
        <v>7344</v>
      </c>
      <c r="B2292" s="1" t="s">
        <v>7345</v>
      </c>
      <c r="C2292" s="1" t="s">
        <v>7346</v>
      </c>
      <c r="D2292" t="s">
        <v>6</v>
      </c>
    </row>
    <row r="2293" spans="1:4" x14ac:dyDescent="0.15">
      <c r="A2293" t="s">
        <v>7347</v>
      </c>
      <c r="B2293" s="1" t="s">
        <v>7348</v>
      </c>
      <c r="C2293" s="1" t="s">
        <v>7349</v>
      </c>
      <c r="D2293" t="s">
        <v>6</v>
      </c>
    </row>
    <row r="2294" spans="1:4" x14ac:dyDescent="0.15">
      <c r="A2294" t="s">
        <v>7350</v>
      </c>
      <c r="B2294" s="1" t="s">
        <v>7351</v>
      </c>
      <c r="C2294" s="1" t="s">
        <v>7352</v>
      </c>
      <c r="D2294" t="s">
        <v>6</v>
      </c>
    </row>
    <row r="2295" spans="1:4" x14ac:dyDescent="0.15">
      <c r="A2295" t="s">
        <v>7353</v>
      </c>
      <c r="B2295" s="1" t="s">
        <v>7354</v>
      </c>
      <c r="C2295" s="1" t="s">
        <v>7355</v>
      </c>
      <c r="D2295" t="s">
        <v>6</v>
      </c>
    </row>
    <row r="2296" spans="1:4" x14ac:dyDescent="0.15">
      <c r="A2296" t="s">
        <v>7356</v>
      </c>
      <c r="B2296" s="1" t="s">
        <v>7357</v>
      </c>
      <c r="C2296" s="1" t="s">
        <v>7358</v>
      </c>
      <c r="D2296" t="s">
        <v>6</v>
      </c>
    </row>
    <row r="2297" spans="1:4" x14ac:dyDescent="0.15">
      <c r="A2297" t="s">
        <v>7359</v>
      </c>
      <c r="B2297" s="1" t="s">
        <v>7360</v>
      </c>
      <c r="C2297" s="1" t="s">
        <v>7361</v>
      </c>
      <c r="D2297" t="s">
        <v>6</v>
      </c>
    </row>
    <row r="2298" spans="1:4" x14ac:dyDescent="0.15">
      <c r="A2298" t="s">
        <v>7362</v>
      </c>
      <c r="B2298" s="1" t="s">
        <v>7363</v>
      </c>
      <c r="C2298" s="1" t="s">
        <v>7364</v>
      </c>
      <c r="D2298" t="s">
        <v>6</v>
      </c>
    </row>
    <row r="2299" spans="1:4" x14ac:dyDescent="0.15">
      <c r="A2299" t="s">
        <v>7365</v>
      </c>
      <c r="B2299" s="1" t="s">
        <v>7366</v>
      </c>
      <c r="C2299" s="1" t="s">
        <v>7367</v>
      </c>
      <c r="D2299" t="s">
        <v>6</v>
      </c>
    </row>
    <row r="2300" spans="1:4" x14ac:dyDescent="0.15">
      <c r="A2300" t="s">
        <v>7368</v>
      </c>
      <c r="B2300" s="1" t="s">
        <v>7369</v>
      </c>
      <c r="C2300" s="1" t="s">
        <v>7370</v>
      </c>
      <c r="D2300" t="s">
        <v>6</v>
      </c>
    </row>
    <row r="2301" spans="1:4" x14ac:dyDescent="0.15">
      <c r="A2301" t="s">
        <v>7371</v>
      </c>
      <c r="B2301" s="1" t="s">
        <v>7372</v>
      </c>
      <c r="C2301" s="1" t="s">
        <v>7373</v>
      </c>
      <c r="D2301" t="s">
        <v>6</v>
      </c>
    </row>
    <row r="2302" spans="1:4" x14ac:dyDescent="0.15">
      <c r="A2302" t="s">
        <v>7374</v>
      </c>
      <c r="B2302" s="1" t="s">
        <v>7375</v>
      </c>
      <c r="C2302" s="1" t="s">
        <v>7376</v>
      </c>
      <c r="D2302" t="s">
        <v>6</v>
      </c>
    </row>
    <row r="2303" spans="1:4" x14ac:dyDescent="0.15">
      <c r="A2303" t="s">
        <v>7377</v>
      </c>
      <c r="B2303" s="1" t="s">
        <v>7378</v>
      </c>
      <c r="C2303" s="1" t="s">
        <v>7379</v>
      </c>
      <c r="D2303" t="s">
        <v>6</v>
      </c>
    </row>
    <row r="2304" spans="1:4" x14ac:dyDescent="0.15">
      <c r="A2304" t="s">
        <v>7380</v>
      </c>
      <c r="B2304" s="1" t="s">
        <v>7381</v>
      </c>
      <c r="C2304" s="1" t="s">
        <v>7382</v>
      </c>
      <c r="D2304" t="s">
        <v>6</v>
      </c>
    </row>
    <row r="2305" spans="1:4" x14ac:dyDescent="0.15">
      <c r="A2305" t="s">
        <v>7383</v>
      </c>
      <c r="B2305" s="1" t="s">
        <v>7384</v>
      </c>
      <c r="C2305" s="1" t="s">
        <v>7385</v>
      </c>
      <c r="D2305" t="s">
        <v>6</v>
      </c>
    </row>
    <row r="2306" spans="1:4" x14ac:dyDescent="0.15">
      <c r="A2306" t="s">
        <v>7386</v>
      </c>
      <c r="B2306" s="1" t="s">
        <v>7387</v>
      </c>
      <c r="C2306" s="1" t="s">
        <v>7388</v>
      </c>
      <c r="D2306" t="s">
        <v>6</v>
      </c>
    </row>
    <row r="2307" spans="1:4" x14ac:dyDescent="0.15">
      <c r="A2307" t="s">
        <v>7389</v>
      </c>
      <c r="B2307" s="1" t="s">
        <v>7390</v>
      </c>
      <c r="C2307" s="1" t="s">
        <v>7391</v>
      </c>
      <c r="D2307" t="s">
        <v>6</v>
      </c>
    </row>
    <row r="2308" spans="1:4" x14ac:dyDescent="0.15">
      <c r="A2308" t="s">
        <v>7392</v>
      </c>
      <c r="B2308" s="1" t="s">
        <v>7393</v>
      </c>
      <c r="C2308" s="1" t="s">
        <v>7394</v>
      </c>
      <c r="D2308" t="s">
        <v>6</v>
      </c>
    </row>
    <row r="2309" spans="1:4" x14ac:dyDescent="0.15">
      <c r="A2309" t="s">
        <v>7395</v>
      </c>
      <c r="B2309" s="1" t="s">
        <v>7396</v>
      </c>
      <c r="C2309" s="1" t="s">
        <v>7397</v>
      </c>
      <c r="D2309" t="s">
        <v>6</v>
      </c>
    </row>
    <row r="2310" spans="1:4" x14ac:dyDescent="0.15">
      <c r="A2310" t="s">
        <v>7398</v>
      </c>
      <c r="B2310" s="1" t="s">
        <v>7399</v>
      </c>
      <c r="C2310" s="1" t="s">
        <v>7400</v>
      </c>
      <c r="D2310" t="s">
        <v>6</v>
      </c>
    </row>
    <row r="2311" spans="1:4" x14ac:dyDescent="0.15">
      <c r="A2311" t="s">
        <v>7401</v>
      </c>
      <c r="B2311" s="1" t="s">
        <v>7402</v>
      </c>
      <c r="C2311" s="1" t="s">
        <v>7403</v>
      </c>
      <c r="D2311" t="s">
        <v>6</v>
      </c>
    </row>
    <row r="2312" spans="1:4" x14ac:dyDescent="0.15">
      <c r="A2312" t="s">
        <v>7404</v>
      </c>
      <c r="B2312" s="1" t="s">
        <v>7405</v>
      </c>
      <c r="C2312" s="1" t="s">
        <v>7406</v>
      </c>
      <c r="D2312" t="s">
        <v>6</v>
      </c>
    </row>
    <row r="2313" spans="1:4" x14ac:dyDescent="0.15">
      <c r="A2313" t="s">
        <v>7407</v>
      </c>
      <c r="B2313" s="1" t="s">
        <v>7408</v>
      </c>
      <c r="C2313" s="1" t="s">
        <v>7409</v>
      </c>
      <c r="D2313" t="s">
        <v>6</v>
      </c>
    </row>
    <row r="2314" spans="1:4" x14ac:dyDescent="0.15">
      <c r="A2314" t="s">
        <v>7410</v>
      </c>
      <c r="B2314" s="1" t="s">
        <v>7411</v>
      </c>
      <c r="C2314" s="1" t="s">
        <v>7412</v>
      </c>
      <c r="D2314" t="s">
        <v>6</v>
      </c>
    </row>
    <row r="2315" spans="1:4" x14ac:dyDescent="0.15">
      <c r="A2315" t="s">
        <v>7413</v>
      </c>
      <c r="B2315" s="1" t="s">
        <v>7414</v>
      </c>
      <c r="C2315" s="1" t="s">
        <v>7415</v>
      </c>
      <c r="D2315" t="s">
        <v>6</v>
      </c>
    </row>
    <row r="2316" spans="1:4" x14ac:dyDescent="0.15">
      <c r="A2316" t="s">
        <v>7416</v>
      </c>
      <c r="B2316" s="1" t="s">
        <v>7417</v>
      </c>
      <c r="C2316" s="1" t="s">
        <v>7418</v>
      </c>
      <c r="D2316" t="s">
        <v>6</v>
      </c>
    </row>
    <row r="2317" spans="1:4" x14ac:dyDescent="0.15">
      <c r="A2317" t="s">
        <v>7419</v>
      </c>
      <c r="B2317" s="1" t="s">
        <v>7420</v>
      </c>
      <c r="C2317" s="1" t="s">
        <v>7421</v>
      </c>
      <c r="D2317" t="s">
        <v>6</v>
      </c>
    </row>
    <row r="2318" spans="1:4" x14ac:dyDescent="0.15">
      <c r="A2318" t="s">
        <v>7422</v>
      </c>
      <c r="B2318" s="1" t="s">
        <v>7423</v>
      </c>
      <c r="C2318" s="1" t="s">
        <v>7424</v>
      </c>
      <c r="D2318" t="s">
        <v>6</v>
      </c>
    </row>
    <row r="2319" spans="1:4" x14ac:dyDescent="0.15">
      <c r="A2319" t="s">
        <v>7425</v>
      </c>
      <c r="B2319" s="1" t="s">
        <v>7426</v>
      </c>
      <c r="C2319" s="1" t="s">
        <v>7427</v>
      </c>
      <c r="D2319" t="s">
        <v>6</v>
      </c>
    </row>
    <row r="2320" spans="1:4" x14ac:dyDescent="0.15">
      <c r="A2320" t="s">
        <v>7428</v>
      </c>
      <c r="B2320" s="1" t="s">
        <v>7429</v>
      </c>
      <c r="C2320" s="1" t="s">
        <v>7430</v>
      </c>
      <c r="D2320" t="s">
        <v>6</v>
      </c>
    </row>
    <row r="2321" spans="1:4" x14ac:dyDescent="0.15">
      <c r="A2321" t="s">
        <v>7431</v>
      </c>
      <c r="B2321" s="1" t="s">
        <v>7432</v>
      </c>
      <c r="C2321" s="1" t="s">
        <v>7433</v>
      </c>
      <c r="D2321" t="s">
        <v>6</v>
      </c>
    </row>
    <row r="2322" spans="1:4" x14ac:dyDescent="0.15">
      <c r="A2322" t="s">
        <v>7434</v>
      </c>
      <c r="B2322" s="1" t="s">
        <v>7435</v>
      </c>
      <c r="C2322" s="1" t="s">
        <v>7436</v>
      </c>
      <c r="D2322" t="s">
        <v>6</v>
      </c>
    </row>
    <row r="2323" spans="1:4" x14ac:dyDescent="0.15">
      <c r="A2323" t="s">
        <v>7437</v>
      </c>
      <c r="B2323" s="1" t="s">
        <v>7438</v>
      </c>
      <c r="C2323" s="1" t="s">
        <v>7439</v>
      </c>
      <c r="D2323" t="s">
        <v>6</v>
      </c>
    </row>
    <row r="2324" spans="1:4" x14ac:dyDescent="0.15">
      <c r="A2324" t="s">
        <v>7440</v>
      </c>
      <c r="B2324" s="1" t="s">
        <v>7441</v>
      </c>
      <c r="C2324" s="1" t="s">
        <v>7442</v>
      </c>
      <c r="D2324" t="s">
        <v>6</v>
      </c>
    </row>
    <row r="2325" spans="1:4" x14ac:dyDescent="0.15">
      <c r="A2325" t="s">
        <v>7443</v>
      </c>
      <c r="B2325" s="1" t="s">
        <v>7444</v>
      </c>
      <c r="C2325" s="1" t="s">
        <v>7445</v>
      </c>
      <c r="D2325" t="s">
        <v>6</v>
      </c>
    </row>
    <row r="2326" spans="1:4" x14ac:dyDescent="0.15">
      <c r="A2326" t="s">
        <v>7446</v>
      </c>
      <c r="B2326" s="1" t="s">
        <v>7447</v>
      </c>
      <c r="C2326" s="1" t="s">
        <v>7448</v>
      </c>
      <c r="D2326" t="s">
        <v>6</v>
      </c>
    </row>
    <row r="2327" spans="1:4" x14ac:dyDescent="0.15">
      <c r="A2327" t="s">
        <v>7449</v>
      </c>
      <c r="B2327" s="1" t="s">
        <v>7450</v>
      </c>
      <c r="C2327" s="1" t="s">
        <v>7451</v>
      </c>
      <c r="D2327" t="s">
        <v>6</v>
      </c>
    </row>
    <row r="2328" spans="1:4" x14ac:dyDescent="0.15">
      <c r="A2328" t="s">
        <v>7452</v>
      </c>
      <c r="B2328" s="1" t="s">
        <v>7453</v>
      </c>
      <c r="C2328" s="1" t="s">
        <v>7454</v>
      </c>
      <c r="D2328" t="s">
        <v>6</v>
      </c>
    </row>
    <row r="2329" spans="1:4" x14ac:dyDescent="0.15">
      <c r="A2329" t="s">
        <v>7455</v>
      </c>
      <c r="B2329" s="1" t="s">
        <v>7456</v>
      </c>
      <c r="C2329" s="1" t="s">
        <v>7457</v>
      </c>
      <c r="D2329" t="s">
        <v>6</v>
      </c>
    </row>
    <row r="2330" spans="1:4" x14ac:dyDescent="0.15">
      <c r="A2330" t="s">
        <v>7458</v>
      </c>
      <c r="B2330" s="1" t="s">
        <v>7459</v>
      </c>
      <c r="C2330" s="1" t="s">
        <v>7460</v>
      </c>
      <c r="D2330" t="s">
        <v>6</v>
      </c>
    </row>
    <row r="2331" spans="1:4" x14ac:dyDescent="0.15">
      <c r="A2331" t="s">
        <v>7461</v>
      </c>
      <c r="B2331" s="1" t="s">
        <v>7462</v>
      </c>
      <c r="C2331" s="1" t="s">
        <v>7463</v>
      </c>
      <c r="D2331" t="s">
        <v>6</v>
      </c>
    </row>
    <row r="2332" spans="1:4" x14ac:dyDescent="0.15">
      <c r="A2332" t="s">
        <v>7464</v>
      </c>
      <c r="B2332" s="1" t="s">
        <v>7465</v>
      </c>
      <c r="C2332" s="1" t="s">
        <v>7466</v>
      </c>
      <c r="D2332" t="s">
        <v>6</v>
      </c>
    </row>
    <row r="2333" spans="1:4" x14ac:dyDescent="0.15">
      <c r="A2333" t="s">
        <v>7467</v>
      </c>
      <c r="B2333" s="1" t="s">
        <v>7468</v>
      </c>
      <c r="C2333" s="1" t="s">
        <v>7469</v>
      </c>
      <c r="D2333" t="s">
        <v>6</v>
      </c>
    </row>
    <row r="2334" spans="1:4" x14ac:dyDescent="0.15">
      <c r="A2334" t="s">
        <v>7470</v>
      </c>
      <c r="B2334" s="1" t="s">
        <v>7471</v>
      </c>
      <c r="C2334" s="1" t="s">
        <v>7472</v>
      </c>
      <c r="D2334" t="s">
        <v>6</v>
      </c>
    </row>
    <row r="2335" spans="1:4" x14ac:dyDescent="0.15">
      <c r="A2335" t="s">
        <v>7473</v>
      </c>
      <c r="B2335" s="1" t="s">
        <v>7474</v>
      </c>
      <c r="C2335" s="1" t="s">
        <v>7475</v>
      </c>
      <c r="D2335" t="s">
        <v>6</v>
      </c>
    </row>
    <row r="2336" spans="1:4" x14ac:dyDescent="0.15">
      <c r="A2336" t="s">
        <v>7476</v>
      </c>
      <c r="B2336" s="1" t="s">
        <v>7477</v>
      </c>
      <c r="C2336" s="1" t="s">
        <v>7478</v>
      </c>
      <c r="D2336" t="s">
        <v>6</v>
      </c>
    </row>
    <row r="2337" spans="1:4" x14ac:dyDescent="0.15">
      <c r="A2337" t="s">
        <v>7479</v>
      </c>
      <c r="B2337" s="1" t="s">
        <v>7480</v>
      </c>
      <c r="C2337" s="1" t="s">
        <v>7481</v>
      </c>
      <c r="D2337" t="s">
        <v>6</v>
      </c>
    </row>
    <row r="2338" spans="1:4" x14ac:dyDescent="0.15">
      <c r="A2338" t="s">
        <v>7482</v>
      </c>
      <c r="B2338" s="1" t="s">
        <v>7483</v>
      </c>
      <c r="C2338" s="1" t="s">
        <v>7484</v>
      </c>
      <c r="D2338" t="s">
        <v>6</v>
      </c>
    </row>
    <row r="2339" spans="1:4" x14ac:dyDescent="0.15">
      <c r="A2339" t="s">
        <v>7485</v>
      </c>
      <c r="B2339" s="1" t="s">
        <v>7486</v>
      </c>
      <c r="C2339" s="1" t="s">
        <v>7487</v>
      </c>
      <c r="D2339" t="s">
        <v>6</v>
      </c>
    </row>
    <row r="2340" spans="1:4" x14ac:dyDescent="0.15">
      <c r="A2340" t="s">
        <v>7488</v>
      </c>
      <c r="B2340" s="1" t="s">
        <v>7489</v>
      </c>
      <c r="C2340" s="1" t="s">
        <v>7490</v>
      </c>
      <c r="D2340" t="s">
        <v>6</v>
      </c>
    </row>
    <row r="2341" spans="1:4" x14ac:dyDescent="0.15">
      <c r="A2341" t="s">
        <v>7491</v>
      </c>
      <c r="B2341" s="1" t="s">
        <v>7492</v>
      </c>
      <c r="C2341" s="1" t="s">
        <v>7493</v>
      </c>
      <c r="D2341" t="s">
        <v>6</v>
      </c>
    </row>
    <row r="2342" spans="1:4" x14ac:dyDescent="0.15">
      <c r="A2342" t="s">
        <v>7494</v>
      </c>
      <c r="B2342" s="1" t="s">
        <v>7495</v>
      </c>
      <c r="C2342" s="1" t="s">
        <v>7496</v>
      </c>
      <c r="D2342" t="s">
        <v>6</v>
      </c>
    </row>
    <row r="2343" spans="1:4" x14ac:dyDescent="0.15">
      <c r="A2343" t="s">
        <v>7497</v>
      </c>
      <c r="B2343" s="1" t="s">
        <v>7498</v>
      </c>
      <c r="C2343" s="1" t="s">
        <v>7499</v>
      </c>
      <c r="D2343" t="s">
        <v>6</v>
      </c>
    </row>
    <row r="2344" spans="1:4" x14ac:dyDescent="0.15">
      <c r="A2344" t="s">
        <v>7500</v>
      </c>
      <c r="B2344" s="1" t="s">
        <v>7501</v>
      </c>
      <c r="C2344" s="1" t="s">
        <v>7502</v>
      </c>
      <c r="D2344" t="s">
        <v>6</v>
      </c>
    </row>
    <row r="2345" spans="1:4" x14ac:dyDescent="0.15">
      <c r="A2345" t="s">
        <v>7503</v>
      </c>
      <c r="B2345" s="1" t="s">
        <v>7504</v>
      </c>
      <c r="C2345" s="1" t="s">
        <v>7505</v>
      </c>
      <c r="D2345" t="s">
        <v>6</v>
      </c>
    </row>
    <row r="2346" spans="1:4" x14ac:dyDescent="0.15">
      <c r="A2346" t="s">
        <v>7506</v>
      </c>
      <c r="B2346" s="1" t="s">
        <v>7507</v>
      </c>
      <c r="C2346" s="1" t="s">
        <v>7508</v>
      </c>
      <c r="D2346" t="s">
        <v>6</v>
      </c>
    </row>
    <row r="2347" spans="1:4" x14ac:dyDescent="0.15">
      <c r="A2347" t="s">
        <v>7509</v>
      </c>
      <c r="B2347" s="1" t="s">
        <v>7510</v>
      </c>
      <c r="C2347" s="1" t="s">
        <v>7511</v>
      </c>
      <c r="D2347" t="s">
        <v>6</v>
      </c>
    </row>
    <row r="2348" spans="1:4" x14ac:dyDescent="0.15">
      <c r="A2348" t="s">
        <v>7512</v>
      </c>
      <c r="B2348" s="1" t="s">
        <v>7513</v>
      </c>
      <c r="C2348" s="1" t="s">
        <v>7514</v>
      </c>
      <c r="D2348" t="s">
        <v>6</v>
      </c>
    </row>
    <row r="2349" spans="1:4" x14ac:dyDescent="0.15">
      <c r="A2349" t="s">
        <v>7515</v>
      </c>
      <c r="B2349" s="1" t="s">
        <v>7516</v>
      </c>
      <c r="C2349" s="1" t="s">
        <v>7517</v>
      </c>
      <c r="D2349" t="s">
        <v>6</v>
      </c>
    </row>
    <row r="2350" spans="1:4" x14ac:dyDescent="0.15">
      <c r="A2350" t="s">
        <v>7518</v>
      </c>
      <c r="B2350" s="1" t="s">
        <v>7519</v>
      </c>
      <c r="C2350" s="1" t="s">
        <v>7520</v>
      </c>
      <c r="D2350" t="s">
        <v>6</v>
      </c>
    </row>
    <row r="2351" spans="1:4" x14ac:dyDescent="0.15">
      <c r="A2351" t="s">
        <v>7521</v>
      </c>
      <c r="B2351" s="1" t="s">
        <v>7522</v>
      </c>
      <c r="C2351" s="1" t="s">
        <v>7523</v>
      </c>
      <c r="D2351" t="s">
        <v>6</v>
      </c>
    </row>
    <row r="2352" spans="1:4" x14ac:dyDescent="0.15">
      <c r="A2352" t="s">
        <v>7524</v>
      </c>
      <c r="B2352" s="1" t="s">
        <v>7525</v>
      </c>
      <c r="C2352" s="1" t="s">
        <v>7526</v>
      </c>
      <c r="D2352" t="s">
        <v>6</v>
      </c>
    </row>
    <row r="2353" spans="1:4" x14ac:dyDescent="0.15">
      <c r="A2353" t="s">
        <v>7527</v>
      </c>
      <c r="B2353" s="1" t="s">
        <v>7528</v>
      </c>
      <c r="C2353" s="1" t="s">
        <v>7529</v>
      </c>
      <c r="D2353" t="s">
        <v>6</v>
      </c>
    </row>
    <row r="2354" spans="1:4" x14ac:dyDescent="0.15">
      <c r="A2354" t="s">
        <v>7530</v>
      </c>
      <c r="B2354" s="1" t="s">
        <v>7531</v>
      </c>
      <c r="C2354" s="1" t="s">
        <v>7532</v>
      </c>
      <c r="D2354" t="s">
        <v>6</v>
      </c>
    </row>
    <row r="2355" spans="1:4" x14ac:dyDescent="0.15">
      <c r="A2355" t="s">
        <v>7533</v>
      </c>
      <c r="B2355" s="1" t="s">
        <v>7534</v>
      </c>
      <c r="C2355" s="1" t="s">
        <v>7535</v>
      </c>
      <c r="D2355" t="s">
        <v>6</v>
      </c>
    </row>
    <row r="2356" spans="1:4" x14ac:dyDescent="0.15">
      <c r="A2356" t="s">
        <v>7536</v>
      </c>
      <c r="B2356" s="1" t="s">
        <v>7537</v>
      </c>
      <c r="C2356" s="1" t="s">
        <v>7538</v>
      </c>
      <c r="D2356" t="s">
        <v>6</v>
      </c>
    </row>
    <row r="2357" spans="1:4" x14ac:dyDescent="0.15">
      <c r="A2357" t="s">
        <v>7539</v>
      </c>
      <c r="B2357" s="1" t="s">
        <v>7540</v>
      </c>
      <c r="C2357" s="1" t="s">
        <v>7541</v>
      </c>
      <c r="D2357" t="s">
        <v>6</v>
      </c>
    </row>
    <row r="2358" spans="1:4" x14ac:dyDescent="0.15">
      <c r="A2358" t="s">
        <v>7542</v>
      </c>
      <c r="B2358" s="1" t="s">
        <v>7543</v>
      </c>
      <c r="C2358" s="1" t="s">
        <v>7544</v>
      </c>
      <c r="D2358" t="s">
        <v>6</v>
      </c>
    </row>
    <row r="2359" spans="1:4" x14ac:dyDescent="0.15">
      <c r="A2359" t="s">
        <v>7545</v>
      </c>
      <c r="B2359" s="1" t="s">
        <v>7546</v>
      </c>
      <c r="C2359" s="1" t="s">
        <v>7547</v>
      </c>
      <c r="D2359" t="s">
        <v>6</v>
      </c>
    </row>
    <row r="2360" spans="1:4" x14ac:dyDescent="0.15">
      <c r="A2360" t="s">
        <v>7548</v>
      </c>
      <c r="B2360" s="1" t="s">
        <v>7549</v>
      </c>
      <c r="C2360" s="1" t="s">
        <v>7550</v>
      </c>
      <c r="D2360" t="s">
        <v>6</v>
      </c>
    </row>
    <row r="2361" spans="1:4" x14ac:dyDescent="0.15">
      <c r="A2361" t="s">
        <v>7551</v>
      </c>
      <c r="B2361" s="1" t="s">
        <v>7552</v>
      </c>
      <c r="C2361" s="1" t="s">
        <v>7553</v>
      </c>
      <c r="D2361" t="s">
        <v>6</v>
      </c>
    </row>
    <row r="2362" spans="1:4" x14ac:dyDescent="0.15">
      <c r="A2362" t="s">
        <v>7554</v>
      </c>
      <c r="B2362" s="1" t="s">
        <v>7555</v>
      </c>
      <c r="C2362" s="1" t="s">
        <v>7556</v>
      </c>
      <c r="D2362" t="s">
        <v>6</v>
      </c>
    </row>
    <row r="2363" spans="1:4" x14ac:dyDescent="0.15">
      <c r="A2363" t="s">
        <v>7557</v>
      </c>
      <c r="B2363" s="1" t="s">
        <v>7558</v>
      </c>
      <c r="C2363" s="1" t="s">
        <v>7559</v>
      </c>
      <c r="D2363" t="s">
        <v>6</v>
      </c>
    </row>
    <row r="2364" spans="1:4" x14ac:dyDescent="0.15">
      <c r="A2364" t="s">
        <v>7560</v>
      </c>
      <c r="B2364" s="1" t="s">
        <v>7561</v>
      </c>
      <c r="C2364" s="1" t="s">
        <v>7562</v>
      </c>
      <c r="D2364" t="s">
        <v>6</v>
      </c>
    </row>
    <row r="2365" spans="1:4" x14ac:dyDescent="0.15">
      <c r="A2365" t="s">
        <v>7563</v>
      </c>
      <c r="B2365" s="1" t="s">
        <v>7564</v>
      </c>
      <c r="C2365" s="1" t="s">
        <v>7565</v>
      </c>
      <c r="D2365" t="s">
        <v>6</v>
      </c>
    </row>
    <row r="2366" spans="1:4" x14ac:dyDescent="0.15">
      <c r="A2366" t="s">
        <v>7566</v>
      </c>
      <c r="B2366" s="1" t="s">
        <v>7567</v>
      </c>
      <c r="C2366" s="1" t="s">
        <v>7568</v>
      </c>
      <c r="D2366" t="s">
        <v>6</v>
      </c>
    </row>
    <row r="2367" spans="1:4" x14ac:dyDescent="0.15">
      <c r="A2367" t="s">
        <v>7569</v>
      </c>
      <c r="B2367" s="1" t="s">
        <v>7570</v>
      </c>
      <c r="C2367" s="1" t="s">
        <v>7571</v>
      </c>
      <c r="D2367" t="s">
        <v>6</v>
      </c>
    </row>
    <row r="2368" spans="1:4" x14ac:dyDescent="0.15">
      <c r="A2368" t="s">
        <v>377</v>
      </c>
      <c r="B2368">
        <v>5.3305285261320003</v>
      </c>
      <c r="C2368" s="1" t="s">
        <v>7572</v>
      </c>
      <c r="D2368" t="s">
        <v>6</v>
      </c>
    </row>
    <row r="2369" spans="1:4" x14ac:dyDescent="0.15">
      <c r="A2369" t="s">
        <v>7573</v>
      </c>
      <c r="B2369">
        <v>4.430609835986</v>
      </c>
      <c r="C2369" s="1" t="s">
        <v>7574</v>
      </c>
      <c r="D2369" t="s">
        <v>6</v>
      </c>
    </row>
    <row r="2370" spans="1:4" x14ac:dyDescent="0.15">
      <c r="A2370" t="s">
        <v>7575</v>
      </c>
      <c r="B2370">
        <v>3.2073307712969998</v>
      </c>
      <c r="C2370" s="1" t="s">
        <v>7576</v>
      </c>
      <c r="D2370" t="s">
        <v>6</v>
      </c>
    </row>
    <row r="2371" spans="1:4" x14ac:dyDescent="0.15">
      <c r="A2371" t="s">
        <v>7577</v>
      </c>
      <c r="B2371">
        <v>3.1068249620050001</v>
      </c>
      <c r="C2371" s="1" t="s">
        <v>7578</v>
      </c>
      <c r="D2371" t="s">
        <v>6</v>
      </c>
    </row>
    <row r="2372" spans="1:4" x14ac:dyDescent="0.15">
      <c r="A2372" t="s">
        <v>7579</v>
      </c>
      <c r="B2372">
        <v>3.0714324520730001</v>
      </c>
      <c r="C2372" s="1" t="s">
        <v>7580</v>
      </c>
      <c r="D2372" t="s">
        <v>6</v>
      </c>
    </row>
    <row r="2373" spans="1:4" x14ac:dyDescent="0.15">
      <c r="A2373" t="s">
        <v>7581</v>
      </c>
      <c r="B2373">
        <v>3.0194237149380001</v>
      </c>
      <c r="C2373" s="1" t="s">
        <v>7582</v>
      </c>
      <c r="D2373" t="s">
        <v>6</v>
      </c>
    </row>
    <row r="2374" spans="1:4" x14ac:dyDescent="0.15">
      <c r="A2374" t="s">
        <v>7583</v>
      </c>
      <c r="B2374">
        <v>2.476345366836</v>
      </c>
      <c r="C2374" s="1" t="s">
        <v>7584</v>
      </c>
      <c r="D2374" t="s">
        <v>6</v>
      </c>
    </row>
    <row r="2375" spans="1:4" x14ac:dyDescent="0.15">
      <c r="A2375" t="s">
        <v>7585</v>
      </c>
      <c r="B2375">
        <v>2.3543736907769999</v>
      </c>
      <c r="C2375" s="1" t="s">
        <v>7586</v>
      </c>
      <c r="D2375" t="s">
        <v>6</v>
      </c>
    </row>
    <row r="2376" spans="1:4" x14ac:dyDescent="0.15">
      <c r="A2376" t="s">
        <v>7587</v>
      </c>
      <c r="B2376">
        <v>2.2690284923239998</v>
      </c>
      <c r="C2376" s="1" t="s">
        <v>7588</v>
      </c>
      <c r="D2376" t="s">
        <v>6</v>
      </c>
    </row>
    <row r="2377" spans="1:4" x14ac:dyDescent="0.15">
      <c r="A2377" t="s">
        <v>7589</v>
      </c>
      <c r="B2377">
        <v>1.9179269810349999</v>
      </c>
      <c r="C2377" s="1" t="s">
        <v>7590</v>
      </c>
      <c r="D2377" t="s">
        <v>6</v>
      </c>
    </row>
    <row r="2378" spans="1:4" x14ac:dyDescent="0.15">
      <c r="A2378" t="s">
        <v>7591</v>
      </c>
      <c r="B2378">
        <v>1.865935292978</v>
      </c>
      <c r="C2378" s="1" t="s">
        <v>7592</v>
      </c>
      <c r="D2378" t="s">
        <v>6</v>
      </c>
    </row>
    <row r="2379" spans="1:4" x14ac:dyDescent="0.15">
      <c r="A2379" t="s">
        <v>7593</v>
      </c>
      <c r="B2379">
        <v>1.8058941727319999</v>
      </c>
      <c r="C2379" s="1" t="s">
        <v>7594</v>
      </c>
      <c r="D2379" t="s">
        <v>6</v>
      </c>
    </row>
    <row r="2380" spans="1:4" x14ac:dyDescent="0.15">
      <c r="A2380" t="s">
        <v>7595</v>
      </c>
      <c r="B2380">
        <v>1.80077630991</v>
      </c>
      <c r="C2380" s="1" t="s">
        <v>7596</v>
      </c>
      <c r="D2380" t="s">
        <v>6</v>
      </c>
    </row>
    <row r="2381" spans="1:4" x14ac:dyDescent="0.15">
      <c r="A2381" t="s">
        <v>7597</v>
      </c>
      <c r="B2381">
        <v>1.800540394485</v>
      </c>
      <c r="C2381" s="1" t="s">
        <v>7598</v>
      </c>
      <c r="D2381" t="s">
        <v>6</v>
      </c>
    </row>
    <row r="2382" spans="1:4" x14ac:dyDescent="0.15">
      <c r="A2382" t="s">
        <v>7599</v>
      </c>
      <c r="B2382">
        <v>1.602863923113</v>
      </c>
      <c r="C2382" s="1" t="s">
        <v>7600</v>
      </c>
      <c r="D2382" t="s">
        <v>6</v>
      </c>
    </row>
    <row r="2383" spans="1:4" x14ac:dyDescent="0.15">
      <c r="A2383" t="s">
        <v>469</v>
      </c>
      <c r="B2383">
        <v>1.5906454167549999</v>
      </c>
      <c r="C2383" s="1" t="s">
        <v>7601</v>
      </c>
      <c r="D2383" t="s">
        <v>6</v>
      </c>
    </row>
    <row r="2384" spans="1:4" x14ac:dyDescent="0.15">
      <c r="A2384" t="s">
        <v>7602</v>
      </c>
      <c r="B2384">
        <v>1.5863165242899999</v>
      </c>
      <c r="C2384" s="1" t="s">
        <v>7603</v>
      </c>
      <c r="D2384" t="s">
        <v>6</v>
      </c>
    </row>
    <row r="2385" spans="1:4" x14ac:dyDescent="0.15">
      <c r="A2385" t="s">
        <v>7604</v>
      </c>
      <c r="B2385">
        <v>1.5564882062100001</v>
      </c>
      <c r="C2385" s="1" t="s">
        <v>7605</v>
      </c>
      <c r="D2385" t="s">
        <v>6</v>
      </c>
    </row>
    <row r="2386" spans="1:4" x14ac:dyDescent="0.15">
      <c r="A2386" t="s">
        <v>7606</v>
      </c>
      <c r="B2386">
        <v>1.5191956833260001</v>
      </c>
      <c r="C2386" s="1" t="s">
        <v>7607</v>
      </c>
      <c r="D2386" t="s">
        <v>6</v>
      </c>
    </row>
    <row r="2387" spans="1:4" x14ac:dyDescent="0.15">
      <c r="A2387" t="s">
        <v>7608</v>
      </c>
      <c r="B2387">
        <v>1.380953007639</v>
      </c>
      <c r="C2387" s="1" t="s">
        <v>7609</v>
      </c>
      <c r="D2387" t="s">
        <v>6</v>
      </c>
    </row>
    <row r="2388" spans="1:4" x14ac:dyDescent="0.15">
      <c r="A2388" t="s">
        <v>7610</v>
      </c>
      <c r="B2388">
        <v>1.3196953852840001</v>
      </c>
      <c r="C2388" s="1" t="s">
        <v>7611</v>
      </c>
      <c r="D2388" t="s">
        <v>6</v>
      </c>
    </row>
    <row r="2389" spans="1:4" x14ac:dyDescent="0.15">
      <c r="A2389" t="s">
        <v>7612</v>
      </c>
      <c r="B2389">
        <v>1.283113585598</v>
      </c>
      <c r="C2389" s="1" t="s">
        <v>7613</v>
      </c>
      <c r="D2389" t="s">
        <v>6</v>
      </c>
    </row>
    <row r="2390" spans="1:4" x14ac:dyDescent="0.15">
      <c r="A2390" t="s">
        <v>7614</v>
      </c>
      <c r="B2390">
        <v>1.2683890300209999</v>
      </c>
      <c r="C2390" s="1" t="s">
        <v>7615</v>
      </c>
      <c r="D2390" t="s">
        <v>6</v>
      </c>
    </row>
    <row r="2391" spans="1:4" x14ac:dyDescent="0.15">
      <c r="A2391" t="s">
        <v>7616</v>
      </c>
      <c r="B2391">
        <v>1.1084629205580001</v>
      </c>
      <c r="C2391" s="1" t="s">
        <v>7617</v>
      </c>
      <c r="D2391" t="s">
        <v>6</v>
      </c>
    </row>
    <row r="2392" spans="1:4" x14ac:dyDescent="0.15">
      <c r="A2392" t="s">
        <v>7618</v>
      </c>
      <c r="B2392">
        <v>1.0791137467880001</v>
      </c>
      <c r="C2392" s="1" t="s">
        <v>7619</v>
      </c>
      <c r="D2392" t="s">
        <v>6</v>
      </c>
    </row>
    <row r="2393" spans="1:4" x14ac:dyDescent="0.15">
      <c r="A2393" t="s">
        <v>7620</v>
      </c>
      <c r="B2393">
        <v>-1.00040273961132</v>
      </c>
      <c r="C2393" s="1" t="s">
        <v>7621</v>
      </c>
      <c r="D2393" t="s">
        <v>132</v>
      </c>
    </row>
    <row r="2394" spans="1:4" x14ac:dyDescent="0.15">
      <c r="A2394" t="s">
        <v>7622</v>
      </c>
      <c r="B2394">
        <v>-1.0008552537226401</v>
      </c>
      <c r="C2394" s="1" t="s">
        <v>7623</v>
      </c>
      <c r="D2394" t="s">
        <v>132</v>
      </c>
    </row>
    <row r="2395" spans="1:4" x14ac:dyDescent="0.15">
      <c r="A2395" t="s">
        <v>7624</v>
      </c>
      <c r="B2395">
        <v>-1.0009445750322701</v>
      </c>
      <c r="C2395" s="1" t="s">
        <v>7625</v>
      </c>
      <c r="D2395" t="s">
        <v>132</v>
      </c>
    </row>
    <row r="2396" spans="1:4" x14ac:dyDescent="0.15">
      <c r="A2396" t="s">
        <v>7626</v>
      </c>
      <c r="B2396">
        <v>-1.0012077166683</v>
      </c>
      <c r="C2396" s="1" t="s">
        <v>7627</v>
      </c>
      <c r="D2396" t="s">
        <v>132</v>
      </c>
    </row>
    <row r="2397" spans="1:4" x14ac:dyDescent="0.15">
      <c r="A2397" t="s">
        <v>7628</v>
      </c>
      <c r="B2397">
        <v>-1.00183629558303</v>
      </c>
      <c r="C2397" s="1" t="s">
        <v>7629</v>
      </c>
      <c r="D2397" t="s">
        <v>132</v>
      </c>
    </row>
    <row r="2398" spans="1:4" x14ac:dyDescent="0.15">
      <c r="A2398" t="s">
        <v>7630</v>
      </c>
      <c r="B2398">
        <v>-1.00224728942871</v>
      </c>
      <c r="C2398" s="1" t="s">
        <v>7631</v>
      </c>
      <c r="D2398" t="s">
        <v>132</v>
      </c>
    </row>
    <row r="2399" spans="1:4" x14ac:dyDescent="0.15">
      <c r="A2399" t="s">
        <v>7632</v>
      </c>
      <c r="B2399">
        <v>-1.0032130332946401</v>
      </c>
      <c r="C2399" s="1" t="s">
        <v>7633</v>
      </c>
      <c r="D2399" t="s">
        <v>132</v>
      </c>
    </row>
    <row r="2400" spans="1:4" x14ac:dyDescent="0.15">
      <c r="A2400" t="s">
        <v>7634</v>
      </c>
      <c r="B2400">
        <v>-1.0040100394303799</v>
      </c>
      <c r="C2400" s="1" t="s">
        <v>7635</v>
      </c>
      <c r="D2400" t="s">
        <v>132</v>
      </c>
    </row>
    <row r="2401" spans="1:4" x14ac:dyDescent="0.15">
      <c r="A2401" t="s">
        <v>7636</v>
      </c>
      <c r="B2401">
        <v>-1.0042369408741501</v>
      </c>
      <c r="C2401" s="1" t="s">
        <v>7637</v>
      </c>
      <c r="D2401" t="s">
        <v>132</v>
      </c>
    </row>
    <row r="2402" spans="1:4" x14ac:dyDescent="0.15">
      <c r="A2402" t="s">
        <v>7638</v>
      </c>
      <c r="B2402">
        <v>-1.0053573713063599</v>
      </c>
      <c r="C2402" s="1" t="s">
        <v>7639</v>
      </c>
      <c r="D2402" t="s">
        <v>132</v>
      </c>
    </row>
    <row r="2403" spans="1:4" x14ac:dyDescent="0.15">
      <c r="A2403" t="s">
        <v>7640</v>
      </c>
      <c r="B2403">
        <v>-1.0054359588307</v>
      </c>
      <c r="C2403" s="1" t="s">
        <v>7641</v>
      </c>
      <c r="D2403" t="s">
        <v>132</v>
      </c>
    </row>
    <row r="2404" spans="1:4" x14ac:dyDescent="0.15">
      <c r="A2404" t="s">
        <v>7642</v>
      </c>
      <c r="B2404">
        <v>-1.0061594890058101</v>
      </c>
      <c r="C2404" s="1" t="s">
        <v>7643</v>
      </c>
      <c r="D2404" t="s">
        <v>132</v>
      </c>
    </row>
    <row r="2405" spans="1:4" x14ac:dyDescent="0.15">
      <c r="A2405" t="s">
        <v>7644</v>
      </c>
      <c r="B2405">
        <v>-1.0069701709463701</v>
      </c>
      <c r="C2405" s="1" t="s">
        <v>7645</v>
      </c>
      <c r="D2405" t="s">
        <v>132</v>
      </c>
    </row>
    <row r="2406" spans="1:4" x14ac:dyDescent="0.15">
      <c r="A2406" t="s">
        <v>7646</v>
      </c>
      <c r="B2406">
        <v>-1.00717952402373</v>
      </c>
      <c r="C2406" s="1" t="s">
        <v>7647</v>
      </c>
      <c r="D2406" t="s">
        <v>132</v>
      </c>
    </row>
    <row r="2407" spans="1:4" x14ac:dyDescent="0.15">
      <c r="A2407" t="s">
        <v>7648</v>
      </c>
      <c r="B2407">
        <v>-1.00967367073425</v>
      </c>
      <c r="C2407" s="1" t="s">
        <v>7649</v>
      </c>
      <c r="D2407" t="s">
        <v>132</v>
      </c>
    </row>
    <row r="2408" spans="1:4" x14ac:dyDescent="0.15">
      <c r="A2408" t="s">
        <v>7650</v>
      </c>
      <c r="B2408">
        <v>-1.0099100130037899</v>
      </c>
      <c r="C2408" s="1" t="s">
        <v>7651</v>
      </c>
      <c r="D2408" t="s">
        <v>132</v>
      </c>
    </row>
    <row r="2409" spans="1:4" x14ac:dyDescent="0.15">
      <c r="A2409" t="s">
        <v>7652</v>
      </c>
      <c r="B2409">
        <v>-1.01091565343604</v>
      </c>
      <c r="C2409" s="1" t="s">
        <v>7653</v>
      </c>
      <c r="D2409" t="s">
        <v>132</v>
      </c>
    </row>
    <row r="2410" spans="1:4" x14ac:dyDescent="0.15">
      <c r="A2410" t="s">
        <v>7654</v>
      </c>
      <c r="B2410">
        <v>-1.0111336871734999</v>
      </c>
      <c r="C2410" s="1" t="s">
        <v>7655</v>
      </c>
      <c r="D2410" t="s">
        <v>132</v>
      </c>
    </row>
    <row r="2411" spans="1:4" x14ac:dyDescent="0.15">
      <c r="A2411" t="s">
        <v>7656</v>
      </c>
      <c r="B2411">
        <v>-1.01123660443977</v>
      </c>
      <c r="C2411" s="1" t="s">
        <v>7657</v>
      </c>
      <c r="D2411" t="s">
        <v>132</v>
      </c>
    </row>
    <row r="2412" spans="1:4" x14ac:dyDescent="0.15">
      <c r="A2412" t="s">
        <v>7658</v>
      </c>
      <c r="B2412">
        <v>-1.0119038542655701</v>
      </c>
      <c r="C2412" s="1" t="s">
        <v>7659</v>
      </c>
      <c r="D2412" t="s">
        <v>132</v>
      </c>
    </row>
    <row r="2413" spans="1:4" x14ac:dyDescent="0.15">
      <c r="A2413" t="s">
        <v>7660</v>
      </c>
      <c r="B2413">
        <v>-1.01297830917637</v>
      </c>
      <c r="C2413" s="1" t="s">
        <v>7661</v>
      </c>
      <c r="D2413" t="s">
        <v>132</v>
      </c>
    </row>
    <row r="2414" spans="1:4" x14ac:dyDescent="0.15">
      <c r="A2414" t="s">
        <v>7662</v>
      </c>
      <c r="B2414">
        <v>-1.01306791558444</v>
      </c>
      <c r="C2414" s="1" t="s">
        <v>7663</v>
      </c>
      <c r="D2414" t="s">
        <v>132</v>
      </c>
    </row>
    <row r="2415" spans="1:4" x14ac:dyDescent="0.15">
      <c r="A2415" t="s">
        <v>7664</v>
      </c>
      <c r="B2415">
        <v>-1.01368282113297</v>
      </c>
      <c r="C2415" s="1" t="s">
        <v>7665</v>
      </c>
      <c r="D2415" t="s">
        <v>132</v>
      </c>
    </row>
    <row r="2416" spans="1:4" x14ac:dyDescent="0.15">
      <c r="A2416" t="s">
        <v>7666</v>
      </c>
      <c r="B2416">
        <v>-1.0142529207514399</v>
      </c>
      <c r="C2416" s="1" t="s">
        <v>7667</v>
      </c>
      <c r="D2416" t="s">
        <v>132</v>
      </c>
    </row>
    <row r="2417" spans="1:4" x14ac:dyDescent="0.15">
      <c r="A2417" t="s">
        <v>7668</v>
      </c>
      <c r="B2417">
        <v>-1.01454183360894</v>
      </c>
      <c r="C2417" s="1" t="s">
        <v>7669</v>
      </c>
      <c r="D2417" t="s">
        <v>132</v>
      </c>
    </row>
    <row r="2418" spans="1:4" x14ac:dyDescent="0.15">
      <c r="A2418" t="s">
        <v>7670</v>
      </c>
      <c r="B2418">
        <v>-1.0149117250225901</v>
      </c>
      <c r="C2418" s="1" t="s">
        <v>7671</v>
      </c>
      <c r="D2418" t="s">
        <v>132</v>
      </c>
    </row>
    <row r="2419" spans="1:4" x14ac:dyDescent="0.15">
      <c r="A2419" t="s">
        <v>7672</v>
      </c>
      <c r="B2419">
        <v>-1.0151029009505199</v>
      </c>
      <c r="C2419" s="1" t="s">
        <v>7673</v>
      </c>
      <c r="D2419" t="s">
        <v>132</v>
      </c>
    </row>
    <row r="2420" spans="1:4" x14ac:dyDescent="0.15">
      <c r="A2420" t="s">
        <v>7674</v>
      </c>
      <c r="B2420">
        <v>-1.0158955000260601</v>
      </c>
      <c r="C2420" s="1" t="s">
        <v>7675</v>
      </c>
      <c r="D2420" t="s">
        <v>132</v>
      </c>
    </row>
    <row r="2421" spans="1:4" x14ac:dyDescent="0.15">
      <c r="A2421" t="s">
        <v>7676</v>
      </c>
      <c r="B2421">
        <v>-1.01594049666119</v>
      </c>
      <c r="C2421" s="1" t="s">
        <v>7677</v>
      </c>
      <c r="D2421" t="s">
        <v>132</v>
      </c>
    </row>
    <row r="2422" spans="1:4" x14ac:dyDescent="0.15">
      <c r="A2422" t="s">
        <v>7678</v>
      </c>
      <c r="B2422">
        <v>-1.0162119423885101</v>
      </c>
      <c r="C2422" s="1" t="s">
        <v>7679</v>
      </c>
      <c r="D2422" t="s">
        <v>132</v>
      </c>
    </row>
    <row r="2423" spans="1:4" x14ac:dyDescent="0.15">
      <c r="A2423" t="s">
        <v>7680</v>
      </c>
      <c r="B2423">
        <v>-1.01702375510129</v>
      </c>
      <c r="C2423" s="1" t="s">
        <v>7681</v>
      </c>
      <c r="D2423" t="s">
        <v>132</v>
      </c>
    </row>
    <row r="2424" spans="1:4" x14ac:dyDescent="0.15">
      <c r="A2424" t="s">
        <v>7682</v>
      </c>
      <c r="B2424">
        <v>-1.01742981077685</v>
      </c>
      <c r="C2424" s="1" t="s">
        <v>7683</v>
      </c>
      <c r="D2424" t="s">
        <v>132</v>
      </c>
    </row>
    <row r="2425" spans="1:4" x14ac:dyDescent="0.15">
      <c r="A2425" t="s">
        <v>7684</v>
      </c>
      <c r="B2425">
        <v>-1.0185867016736301</v>
      </c>
      <c r="C2425" s="1" t="s">
        <v>7685</v>
      </c>
      <c r="D2425" t="s">
        <v>132</v>
      </c>
    </row>
    <row r="2426" spans="1:4" x14ac:dyDescent="0.15">
      <c r="A2426" t="s">
        <v>7686</v>
      </c>
      <c r="B2426">
        <v>-1.01882977449183</v>
      </c>
      <c r="C2426" s="1" t="s">
        <v>7687</v>
      </c>
      <c r="D2426" t="s">
        <v>132</v>
      </c>
    </row>
    <row r="2427" spans="1:4" x14ac:dyDescent="0.15">
      <c r="A2427" t="s">
        <v>7688</v>
      </c>
      <c r="B2427">
        <v>-1.01897721845408</v>
      </c>
      <c r="C2427" s="1" t="s">
        <v>7689</v>
      </c>
      <c r="D2427" t="s">
        <v>132</v>
      </c>
    </row>
    <row r="2428" spans="1:4" x14ac:dyDescent="0.15">
      <c r="A2428" t="s">
        <v>7690</v>
      </c>
      <c r="B2428">
        <v>-1.0217297063644499</v>
      </c>
      <c r="C2428" s="1" t="s">
        <v>7691</v>
      </c>
      <c r="D2428" t="s">
        <v>132</v>
      </c>
    </row>
    <row r="2429" spans="1:4" x14ac:dyDescent="0.15">
      <c r="A2429" t="s">
        <v>7692</v>
      </c>
      <c r="B2429">
        <v>-1.0225887850347199</v>
      </c>
      <c r="C2429" s="1" t="s">
        <v>7693</v>
      </c>
      <c r="D2429" t="s">
        <v>132</v>
      </c>
    </row>
    <row r="2430" spans="1:4" x14ac:dyDescent="0.15">
      <c r="A2430" t="s">
        <v>7694</v>
      </c>
      <c r="B2430">
        <v>-1.0231910296415301</v>
      </c>
      <c r="C2430" s="1" t="s">
        <v>7695</v>
      </c>
      <c r="D2430" t="s">
        <v>132</v>
      </c>
    </row>
    <row r="2431" spans="1:4" x14ac:dyDescent="0.15">
      <c r="A2431" t="s">
        <v>7696</v>
      </c>
      <c r="B2431">
        <v>-1.0246420022298399</v>
      </c>
      <c r="C2431" s="1" t="s">
        <v>7697</v>
      </c>
      <c r="D2431" t="s">
        <v>132</v>
      </c>
    </row>
    <row r="2432" spans="1:4" x14ac:dyDescent="0.15">
      <c r="A2432" t="s">
        <v>7698</v>
      </c>
      <c r="B2432">
        <v>-1.0247633679221499</v>
      </c>
      <c r="C2432" s="1" t="s">
        <v>7699</v>
      </c>
      <c r="D2432" t="s">
        <v>132</v>
      </c>
    </row>
    <row r="2433" spans="1:4" x14ac:dyDescent="0.15">
      <c r="A2433" t="s">
        <v>7700</v>
      </c>
      <c r="B2433">
        <v>-1.02572556935833</v>
      </c>
      <c r="C2433" s="1" t="s">
        <v>7701</v>
      </c>
      <c r="D2433" t="s">
        <v>132</v>
      </c>
    </row>
    <row r="2434" spans="1:4" x14ac:dyDescent="0.15">
      <c r="A2434" t="s">
        <v>7702</v>
      </c>
      <c r="B2434">
        <v>-1.0259877077565001</v>
      </c>
      <c r="C2434" s="1" t="s">
        <v>7703</v>
      </c>
      <c r="D2434" t="s">
        <v>132</v>
      </c>
    </row>
    <row r="2435" spans="1:4" x14ac:dyDescent="0.15">
      <c r="A2435" t="s">
        <v>7704</v>
      </c>
      <c r="B2435">
        <v>-1.0264368445468799</v>
      </c>
      <c r="C2435" s="1" t="s">
        <v>7705</v>
      </c>
      <c r="D2435" t="s">
        <v>132</v>
      </c>
    </row>
    <row r="2436" spans="1:4" x14ac:dyDescent="0.15">
      <c r="A2436" t="s">
        <v>7706</v>
      </c>
      <c r="B2436">
        <v>-1.0271443448325199</v>
      </c>
      <c r="C2436" s="1" t="s">
        <v>7707</v>
      </c>
      <c r="D2436" t="s">
        <v>132</v>
      </c>
    </row>
    <row r="2437" spans="1:4" x14ac:dyDescent="0.15">
      <c r="A2437" t="s">
        <v>7708</v>
      </c>
      <c r="B2437">
        <v>-1.0273099967407899</v>
      </c>
      <c r="C2437" s="1" t="s">
        <v>7709</v>
      </c>
      <c r="D2437" t="s">
        <v>132</v>
      </c>
    </row>
    <row r="2438" spans="1:4" x14ac:dyDescent="0.15">
      <c r="A2438" t="s">
        <v>7710</v>
      </c>
      <c r="B2438">
        <v>-1.02751465356659</v>
      </c>
      <c r="C2438" s="1" t="s">
        <v>7711</v>
      </c>
      <c r="D2438" t="s">
        <v>132</v>
      </c>
    </row>
    <row r="2439" spans="1:4" x14ac:dyDescent="0.15">
      <c r="A2439" t="s">
        <v>7712</v>
      </c>
      <c r="B2439">
        <v>-1.02805447749729</v>
      </c>
      <c r="C2439" s="1" t="s">
        <v>7713</v>
      </c>
      <c r="D2439" t="s">
        <v>132</v>
      </c>
    </row>
    <row r="2440" spans="1:4" x14ac:dyDescent="0.15">
      <c r="A2440" t="s">
        <v>7714</v>
      </c>
      <c r="B2440">
        <v>-1.03020691446879</v>
      </c>
      <c r="C2440" s="1" t="s">
        <v>7715</v>
      </c>
      <c r="D2440" t="s">
        <v>132</v>
      </c>
    </row>
    <row r="2441" spans="1:4" x14ac:dyDescent="0.15">
      <c r="A2441" t="s">
        <v>7716</v>
      </c>
      <c r="B2441">
        <v>-1.03033572999251</v>
      </c>
      <c r="C2441" s="1" t="s">
        <v>7717</v>
      </c>
      <c r="D2441" t="s">
        <v>132</v>
      </c>
    </row>
    <row r="2442" spans="1:4" x14ac:dyDescent="0.15">
      <c r="A2442" t="s">
        <v>7718</v>
      </c>
      <c r="B2442">
        <v>-1.0310627698592501</v>
      </c>
      <c r="C2442" s="1" t="s">
        <v>7719</v>
      </c>
      <c r="D2442" t="s">
        <v>132</v>
      </c>
    </row>
    <row r="2443" spans="1:4" x14ac:dyDescent="0.15">
      <c r="A2443" t="s">
        <v>7720</v>
      </c>
      <c r="B2443">
        <v>-1.0315276890693299</v>
      </c>
      <c r="C2443" s="1" t="s">
        <v>7721</v>
      </c>
      <c r="D2443" t="s">
        <v>132</v>
      </c>
    </row>
    <row r="2444" spans="1:4" x14ac:dyDescent="0.15">
      <c r="A2444" t="s">
        <v>7722</v>
      </c>
      <c r="B2444">
        <v>-1.03202444259091</v>
      </c>
      <c r="C2444" s="1" t="s">
        <v>7723</v>
      </c>
      <c r="D2444" t="s">
        <v>132</v>
      </c>
    </row>
    <row r="2445" spans="1:4" x14ac:dyDescent="0.15">
      <c r="A2445" t="s">
        <v>7724</v>
      </c>
      <c r="B2445">
        <v>-1.0321436468152101</v>
      </c>
      <c r="C2445" s="1" t="s">
        <v>7725</v>
      </c>
      <c r="D2445" t="s">
        <v>132</v>
      </c>
    </row>
    <row r="2446" spans="1:4" x14ac:dyDescent="0.15">
      <c r="A2446" t="s">
        <v>7726</v>
      </c>
      <c r="B2446">
        <v>-1.03252980374655</v>
      </c>
      <c r="C2446" s="1" t="s">
        <v>7727</v>
      </c>
      <c r="D2446" t="s">
        <v>132</v>
      </c>
    </row>
    <row r="2447" spans="1:4" x14ac:dyDescent="0.15">
      <c r="A2447" t="s">
        <v>7728</v>
      </c>
      <c r="B2447">
        <v>-1.0345142237344001</v>
      </c>
      <c r="C2447" s="1" t="s">
        <v>7729</v>
      </c>
      <c r="D2447" t="s">
        <v>132</v>
      </c>
    </row>
    <row r="2448" spans="1:4" x14ac:dyDescent="0.15">
      <c r="A2448" t="s">
        <v>7730</v>
      </c>
      <c r="B2448">
        <v>-1.03462623911844</v>
      </c>
      <c r="C2448" s="1" t="s">
        <v>7731</v>
      </c>
      <c r="D2448" t="s">
        <v>132</v>
      </c>
    </row>
    <row r="2449" spans="1:4" x14ac:dyDescent="0.15">
      <c r="A2449" t="s">
        <v>167</v>
      </c>
      <c r="B2449">
        <v>-1.0346621910970299</v>
      </c>
      <c r="C2449" s="1" t="s">
        <v>7732</v>
      </c>
      <c r="D2449" t="s">
        <v>132</v>
      </c>
    </row>
    <row r="2450" spans="1:4" x14ac:dyDescent="0.15">
      <c r="A2450" t="s">
        <v>7733</v>
      </c>
      <c r="B2450">
        <v>-1.0348484610923201</v>
      </c>
      <c r="C2450" s="1" t="s">
        <v>7734</v>
      </c>
      <c r="D2450" t="s">
        <v>132</v>
      </c>
    </row>
    <row r="2451" spans="1:4" x14ac:dyDescent="0.15">
      <c r="A2451" t="s">
        <v>7735</v>
      </c>
      <c r="B2451">
        <v>-1.03510135067606</v>
      </c>
      <c r="C2451" s="1" t="s">
        <v>7736</v>
      </c>
      <c r="D2451" t="s">
        <v>132</v>
      </c>
    </row>
    <row r="2452" spans="1:4" x14ac:dyDescent="0.15">
      <c r="A2452" t="s">
        <v>7737</v>
      </c>
      <c r="B2452">
        <v>-1.0353175733717801</v>
      </c>
      <c r="C2452" s="1" t="s">
        <v>7738</v>
      </c>
      <c r="D2452" t="s">
        <v>132</v>
      </c>
    </row>
    <row r="2453" spans="1:4" x14ac:dyDescent="0.15">
      <c r="A2453" t="s">
        <v>7739</v>
      </c>
      <c r="B2453">
        <v>-1.0361849601708999</v>
      </c>
      <c r="C2453" s="1" t="s">
        <v>7740</v>
      </c>
      <c r="D2453" t="s">
        <v>132</v>
      </c>
    </row>
    <row r="2454" spans="1:4" x14ac:dyDescent="0.15">
      <c r="A2454" t="s">
        <v>7741</v>
      </c>
      <c r="B2454">
        <v>-1.0363759871398801</v>
      </c>
      <c r="C2454" s="1" t="s">
        <v>7742</v>
      </c>
      <c r="D2454" t="s">
        <v>132</v>
      </c>
    </row>
    <row r="2455" spans="1:4" x14ac:dyDescent="0.15">
      <c r="A2455" t="s">
        <v>7743</v>
      </c>
      <c r="B2455">
        <v>-1.0366394179113101</v>
      </c>
      <c r="C2455" s="1" t="s">
        <v>7744</v>
      </c>
      <c r="D2455" t="s">
        <v>132</v>
      </c>
    </row>
    <row r="2456" spans="1:4" x14ac:dyDescent="0.15">
      <c r="A2456" t="s">
        <v>7745</v>
      </c>
      <c r="B2456">
        <v>-1.0367459964904</v>
      </c>
      <c r="C2456" s="1" t="s">
        <v>7746</v>
      </c>
      <c r="D2456" t="s">
        <v>132</v>
      </c>
    </row>
    <row r="2457" spans="1:4" x14ac:dyDescent="0.15">
      <c r="A2457" t="s">
        <v>7747</v>
      </c>
      <c r="B2457">
        <v>-1.03709405604184</v>
      </c>
      <c r="C2457" s="1" t="s">
        <v>7748</v>
      </c>
      <c r="D2457" t="s">
        <v>132</v>
      </c>
    </row>
    <row r="2458" spans="1:4" x14ac:dyDescent="0.15">
      <c r="A2458" t="s">
        <v>7749</v>
      </c>
      <c r="B2458">
        <v>-1.0376649665697399</v>
      </c>
      <c r="C2458" s="1" t="s">
        <v>7750</v>
      </c>
      <c r="D2458" t="s">
        <v>132</v>
      </c>
    </row>
    <row r="2459" spans="1:4" x14ac:dyDescent="0.15">
      <c r="A2459" t="s">
        <v>7751</v>
      </c>
      <c r="B2459">
        <v>-1.03877800461521</v>
      </c>
      <c r="C2459" s="1" t="s">
        <v>7752</v>
      </c>
      <c r="D2459" t="s">
        <v>132</v>
      </c>
    </row>
    <row r="2460" spans="1:4" x14ac:dyDescent="0.15">
      <c r="A2460" t="s">
        <v>7753</v>
      </c>
      <c r="B2460">
        <v>-1.03886081940807</v>
      </c>
      <c r="C2460" s="1" t="s">
        <v>7754</v>
      </c>
      <c r="D2460" t="s">
        <v>132</v>
      </c>
    </row>
    <row r="2461" spans="1:4" x14ac:dyDescent="0.15">
      <c r="A2461" t="s">
        <v>7755</v>
      </c>
      <c r="B2461">
        <v>-1.03921696600316</v>
      </c>
      <c r="C2461" s="1" t="s">
        <v>7756</v>
      </c>
      <c r="D2461" t="s">
        <v>132</v>
      </c>
    </row>
    <row r="2462" spans="1:4" x14ac:dyDescent="0.15">
      <c r="A2462" t="s">
        <v>7757</v>
      </c>
      <c r="B2462">
        <v>-1.0393824839703201</v>
      </c>
      <c r="C2462" s="1" t="s">
        <v>7758</v>
      </c>
      <c r="D2462" t="s">
        <v>132</v>
      </c>
    </row>
    <row r="2463" spans="1:4" x14ac:dyDescent="0.15">
      <c r="A2463" t="s">
        <v>7759</v>
      </c>
      <c r="B2463">
        <v>-1.04018159067087</v>
      </c>
      <c r="C2463" s="1" t="s">
        <v>7760</v>
      </c>
      <c r="D2463" t="s">
        <v>132</v>
      </c>
    </row>
    <row r="2464" spans="1:4" x14ac:dyDescent="0.15">
      <c r="A2464" t="s">
        <v>7761</v>
      </c>
      <c r="B2464">
        <v>-1.04064483996926</v>
      </c>
      <c r="C2464" s="1" t="s">
        <v>7762</v>
      </c>
      <c r="D2464" t="s">
        <v>132</v>
      </c>
    </row>
    <row r="2465" spans="1:4" x14ac:dyDescent="0.15">
      <c r="A2465" t="s">
        <v>7763</v>
      </c>
      <c r="B2465">
        <v>-1.0408960285470299</v>
      </c>
      <c r="C2465" s="1" t="s">
        <v>7764</v>
      </c>
      <c r="D2465" t="s">
        <v>132</v>
      </c>
    </row>
    <row r="2466" spans="1:4" x14ac:dyDescent="0.15">
      <c r="A2466" t="s">
        <v>7765</v>
      </c>
      <c r="B2466">
        <v>-1.04178127595976</v>
      </c>
      <c r="C2466" s="1" t="s">
        <v>7766</v>
      </c>
      <c r="D2466" t="s">
        <v>132</v>
      </c>
    </row>
    <row r="2467" spans="1:4" x14ac:dyDescent="0.15">
      <c r="A2467" t="s">
        <v>7767</v>
      </c>
      <c r="B2467">
        <v>-1.0422900857950601</v>
      </c>
      <c r="C2467" s="1" t="s">
        <v>7768</v>
      </c>
      <c r="D2467" t="s">
        <v>132</v>
      </c>
    </row>
    <row r="2468" spans="1:4" x14ac:dyDescent="0.15">
      <c r="A2468" t="s">
        <v>7769</v>
      </c>
      <c r="B2468">
        <v>-1.0428763121800999</v>
      </c>
      <c r="C2468" s="1" t="s">
        <v>7770</v>
      </c>
      <c r="D2468" t="s">
        <v>132</v>
      </c>
    </row>
    <row r="2469" spans="1:4" x14ac:dyDescent="0.15">
      <c r="A2469" t="s">
        <v>165</v>
      </c>
      <c r="B2469">
        <v>-1.04307461876666</v>
      </c>
      <c r="C2469" s="1" t="s">
        <v>7771</v>
      </c>
      <c r="D2469" t="s">
        <v>132</v>
      </c>
    </row>
    <row r="2470" spans="1:4" x14ac:dyDescent="0.15">
      <c r="A2470" t="s">
        <v>7772</v>
      </c>
      <c r="B2470">
        <v>-1.0437637843721399</v>
      </c>
      <c r="C2470" s="1" t="s">
        <v>7773</v>
      </c>
      <c r="D2470" t="s">
        <v>132</v>
      </c>
    </row>
    <row r="2471" spans="1:4" x14ac:dyDescent="0.15">
      <c r="A2471" t="s">
        <v>7774</v>
      </c>
      <c r="B2471">
        <v>-1.04389488962579</v>
      </c>
      <c r="C2471" s="1" t="s">
        <v>7775</v>
      </c>
      <c r="D2471" t="s">
        <v>132</v>
      </c>
    </row>
    <row r="2472" spans="1:4" x14ac:dyDescent="0.15">
      <c r="A2472" t="s">
        <v>7776</v>
      </c>
      <c r="B2472">
        <v>-1.0440371566028399</v>
      </c>
      <c r="C2472" s="1" t="s">
        <v>7777</v>
      </c>
      <c r="D2472" t="s">
        <v>132</v>
      </c>
    </row>
    <row r="2473" spans="1:4" x14ac:dyDescent="0.15">
      <c r="A2473" t="s">
        <v>7778</v>
      </c>
      <c r="B2473">
        <v>-1.04470716803355</v>
      </c>
      <c r="C2473" s="1" t="s">
        <v>7779</v>
      </c>
      <c r="D2473" t="s">
        <v>132</v>
      </c>
    </row>
    <row r="2474" spans="1:4" x14ac:dyDescent="0.15">
      <c r="A2474" t="s">
        <v>7780</v>
      </c>
      <c r="B2474">
        <v>-1.04567878719858</v>
      </c>
      <c r="C2474" s="1" t="s">
        <v>7781</v>
      </c>
      <c r="D2474" t="s">
        <v>132</v>
      </c>
    </row>
    <row r="2475" spans="1:4" x14ac:dyDescent="0.15">
      <c r="A2475" t="s">
        <v>7782</v>
      </c>
      <c r="B2475">
        <v>-1.04658637905342</v>
      </c>
      <c r="C2475" s="1" t="s">
        <v>7783</v>
      </c>
      <c r="D2475" t="s">
        <v>132</v>
      </c>
    </row>
    <row r="2476" spans="1:4" x14ac:dyDescent="0.15">
      <c r="A2476" t="s">
        <v>7784</v>
      </c>
      <c r="B2476">
        <v>-1.0476247985401399</v>
      </c>
      <c r="C2476" s="1" t="s">
        <v>7785</v>
      </c>
      <c r="D2476" t="s">
        <v>132</v>
      </c>
    </row>
    <row r="2477" spans="1:4" x14ac:dyDescent="0.15">
      <c r="A2477" t="s">
        <v>7786</v>
      </c>
      <c r="B2477">
        <v>-1.04790194557926</v>
      </c>
      <c r="C2477" s="1" t="s">
        <v>7787</v>
      </c>
      <c r="D2477" t="s">
        <v>132</v>
      </c>
    </row>
    <row r="2478" spans="1:4" x14ac:dyDescent="0.15">
      <c r="A2478" t="s">
        <v>7788</v>
      </c>
      <c r="B2478">
        <v>-1.04802707259005</v>
      </c>
      <c r="C2478" s="1" t="s">
        <v>7789</v>
      </c>
      <c r="D2478" t="s">
        <v>132</v>
      </c>
    </row>
    <row r="2479" spans="1:4" x14ac:dyDescent="0.15">
      <c r="A2479" t="s">
        <v>7790</v>
      </c>
      <c r="B2479">
        <v>-1.0483425497633101</v>
      </c>
      <c r="C2479" s="1" t="s">
        <v>7791</v>
      </c>
      <c r="D2479" t="s">
        <v>132</v>
      </c>
    </row>
    <row r="2480" spans="1:4" x14ac:dyDescent="0.15">
      <c r="A2480" t="s">
        <v>7792</v>
      </c>
      <c r="B2480">
        <v>-1.0485173709638</v>
      </c>
      <c r="C2480" s="1" t="s">
        <v>7793</v>
      </c>
      <c r="D2480" t="s">
        <v>132</v>
      </c>
    </row>
    <row r="2481" spans="1:4" x14ac:dyDescent="0.15">
      <c r="A2481" t="s">
        <v>7794</v>
      </c>
      <c r="B2481">
        <v>-1.0490477030097001</v>
      </c>
      <c r="C2481" s="1" t="s">
        <v>7795</v>
      </c>
      <c r="D2481" t="s">
        <v>132</v>
      </c>
    </row>
    <row r="2482" spans="1:4" x14ac:dyDescent="0.15">
      <c r="A2482" t="s">
        <v>7796</v>
      </c>
      <c r="B2482">
        <v>-1.04930460428197</v>
      </c>
      <c r="C2482" s="1" t="s">
        <v>7797</v>
      </c>
      <c r="D2482" t="s">
        <v>132</v>
      </c>
    </row>
    <row r="2483" spans="1:4" x14ac:dyDescent="0.15">
      <c r="A2483" t="s">
        <v>7798</v>
      </c>
      <c r="B2483">
        <v>-1.0501274961998099</v>
      </c>
      <c r="C2483" s="1" t="s">
        <v>7799</v>
      </c>
      <c r="D2483" t="s">
        <v>132</v>
      </c>
    </row>
    <row r="2484" spans="1:4" x14ac:dyDescent="0.15">
      <c r="A2484" t="s">
        <v>7800</v>
      </c>
      <c r="B2484">
        <v>-1.0505831490790201</v>
      </c>
      <c r="C2484" s="1" t="s">
        <v>7801</v>
      </c>
      <c r="D2484" t="s">
        <v>132</v>
      </c>
    </row>
    <row r="2485" spans="1:4" x14ac:dyDescent="0.15">
      <c r="A2485" t="s">
        <v>7802</v>
      </c>
      <c r="B2485">
        <v>-1.05071740375919</v>
      </c>
      <c r="C2485" s="1" t="s">
        <v>7803</v>
      </c>
      <c r="D2485" t="s">
        <v>132</v>
      </c>
    </row>
    <row r="2486" spans="1:4" x14ac:dyDescent="0.15">
      <c r="A2486" t="s">
        <v>7804</v>
      </c>
      <c r="B2486">
        <v>-1.05117011947762</v>
      </c>
      <c r="C2486" s="1" t="s">
        <v>7805</v>
      </c>
      <c r="D2486" t="s">
        <v>132</v>
      </c>
    </row>
    <row r="2487" spans="1:4" x14ac:dyDescent="0.15">
      <c r="A2487" t="s">
        <v>7806</v>
      </c>
      <c r="B2487">
        <v>-1.0512269544769199</v>
      </c>
      <c r="C2487" s="1" t="s">
        <v>7807</v>
      </c>
      <c r="D2487" t="s">
        <v>132</v>
      </c>
    </row>
    <row r="2488" spans="1:4" x14ac:dyDescent="0.15">
      <c r="A2488" t="s">
        <v>7808</v>
      </c>
      <c r="B2488">
        <v>-1.0518515460720199</v>
      </c>
      <c r="C2488" s="1" t="s">
        <v>7809</v>
      </c>
      <c r="D2488" t="s">
        <v>132</v>
      </c>
    </row>
    <row r="2489" spans="1:4" x14ac:dyDescent="0.15">
      <c r="A2489" t="s">
        <v>7810</v>
      </c>
      <c r="B2489">
        <v>-1.05258905660836</v>
      </c>
      <c r="C2489" s="1" t="s">
        <v>7811</v>
      </c>
      <c r="D2489" t="s">
        <v>132</v>
      </c>
    </row>
    <row r="2490" spans="1:4" x14ac:dyDescent="0.15">
      <c r="A2490" t="s">
        <v>7812</v>
      </c>
      <c r="B2490">
        <v>-1.05259058696451</v>
      </c>
      <c r="C2490" s="1" t="s">
        <v>7813</v>
      </c>
      <c r="D2490" t="s">
        <v>132</v>
      </c>
    </row>
    <row r="2491" spans="1:4" x14ac:dyDescent="0.15">
      <c r="A2491" t="s">
        <v>7814</v>
      </c>
      <c r="B2491">
        <v>-1.05396521547564</v>
      </c>
      <c r="C2491" s="1" t="s">
        <v>7815</v>
      </c>
      <c r="D2491" t="s">
        <v>132</v>
      </c>
    </row>
    <row r="2492" spans="1:4" x14ac:dyDescent="0.15">
      <c r="A2492" t="s">
        <v>7816</v>
      </c>
      <c r="B2492">
        <v>-1.05571265526312</v>
      </c>
      <c r="C2492" s="1" t="s">
        <v>7817</v>
      </c>
      <c r="D2492" t="s">
        <v>132</v>
      </c>
    </row>
    <row r="2493" spans="1:4" x14ac:dyDescent="0.15">
      <c r="A2493" t="s">
        <v>7818</v>
      </c>
      <c r="B2493">
        <v>-1.0559524255305199</v>
      </c>
      <c r="C2493" s="1" t="s">
        <v>7819</v>
      </c>
      <c r="D2493" t="s">
        <v>132</v>
      </c>
    </row>
    <row r="2494" spans="1:4" x14ac:dyDescent="0.15">
      <c r="A2494" t="s">
        <v>7820</v>
      </c>
      <c r="B2494">
        <v>-1.05600531024333</v>
      </c>
      <c r="C2494" s="1" t="s">
        <v>7821</v>
      </c>
      <c r="D2494" t="s">
        <v>132</v>
      </c>
    </row>
    <row r="2495" spans="1:4" x14ac:dyDescent="0.15">
      <c r="A2495" t="s">
        <v>7822</v>
      </c>
      <c r="B2495">
        <v>-1.05609864613321</v>
      </c>
      <c r="C2495" s="1" t="s">
        <v>7823</v>
      </c>
      <c r="D2495" t="s">
        <v>132</v>
      </c>
    </row>
    <row r="2496" spans="1:4" x14ac:dyDescent="0.15">
      <c r="A2496" t="s">
        <v>7824</v>
      </c>
      <c r="B2496">
        <v>-1.05778247846641</v>
      </c>
      <c r="C2496" s="1" t="s">
        <v>7825</v>
      </c>
      <c r="D2496" t="s">
        <v>132</v>
      </c>
    </row>
    <row r="2497" spans="1:4" x14ac:dyDescent="0.15">
      <c r="A2497" t="s">
        <v>7826</v>
      </c>
      <c r="B2497">
        <v>-1.0580898454893499</v>
      </c>
      <c r="C2497" s="1" t="s">
        <v>7827</v>
      </c>
      <c r="D2497" t="s">
        <v>132</v>
      </c>
    </row>
    <row r="2498" spans="1:4" x14ac:dyDescent="0.15">
      <c r="A2498" t="s">
        <v>7828</v>
      </c>
      <c r="B2498">
        <v>-1.05889838502363</v>
      </c>
      <c r="C2498" s="1" t="s">
        <v>7829</v>
      </c>
      <c r="D2498" t="s">
        <v>132</v>
      </c>
    </row>
    <row r="2499" spans="1:4" x14ac:dyDescent="0.15">
      <c r="A2499" t="s">
        <v>7830</v>
      </c>
      <c r="B2499">
        <v>-1.0604691274351601</v>
      </c>
      <c r="C2499" s="1" t="s">
        <v>7831</v>
      </c>
      <c r="D2499" t="s">
        <v>132</v>
      </c>
    </row>
    <row r="2500" spans="1:4" x14ac:dyDescent="0.15">
      <c r="A2500" t="s">
        <v>7832</v>
      </c>
      <c r="B2500">
        <v>-1.0608039125965101</v>
      </c>
      <c r="C2500" s="1" t="s">
        <v>7833</v>
      </c>
      <c r="D2500" t="s">
        <v>132</v>
      </c>
    </row>
    <row r="2501" spans="1:4" x14ac:dyDescent="0.15">
      <c r="A2501" t="s">
        <v>7834</v>
      </c>
      <c r="B2501">
        <v>-1.06099798061224</v>
      </c>
      <c r="C2501" s="1" t="s">
        <v>7835</v>
      </c>
      <c r="D2501" t="s">
        <v>132</v>
      </c>
    </row>
    <row r="2502" spans="1:4" x14ac:dyDescent="0.15">
      <c r="A2502" t="s">
        <v>7836</v>
      </c>
      <c r="B2502">
        <v>-1.0614132292648499</v>
      </c>
      <c r="C2502" s="1" t="s">
        <v>7837</v>
      </c>
      <c r="D2502" t="s">
        <v>132</v>
      </c>
    </row>
    <row r="2503" spans="1:4" x14ac:dyDescent="0.15">
      <c r="A2503" t="s">
        <v>7838</v>
      </c>
      <c r="B2503">
        <v>-1.0617044610817401</v>
      </c>
      <c r="C2503" s="1" t="s">
        <v>7839</v>
      </c>
      <c r="D2503" t="s">
        <v>132</v>
      </c>
    </row>
    <row r="2504" spans="1:4" x14ac:dyDescent="0.15">
      <c r="A2504" t="s">
        <v>7840</v>
      </c>
      <c r="B2504">
        <v>-1.0623927403184901</v>
      </c>
      <c r="C2504" s="1" t="s">
        <v>7841</v>
      </c>
      <c r="D2504" t="s">
        <v>132</v>
      </c>
    </row>
    <row r="2505" spans="1:4" x14ac:dyDescent="0.15">
      <c r="A2505" t="s">
        <v>7842</v>
      </c>
      <c r="B2505">
        <v>-1.06288480032001</v>
      </c>
      <c r="C2505" s="1" t="s">
        <v>7843</v>
      </c>
      <c r="D2505" t="s">
        <v>132</v>
      </c>
    </row>
    <row r="2506" spans="1:4" x14ac:dyDescent="0.15">
      <c r="A2506" t="s">
        <v>7844</v>
      </c>
      <c r="B2506">
        <v>-1.0633964879087101</v>
      </c>
      <c r="C2506" s="1" t="s">
        <v>7845</v>
      </c>
      <c r="D2506" t="s">
        <v>132</v>
      </c>
    </row>
    <row r="2507" spans="1:4" x14ac:dyDescent="0.15">
      <c r="A2507" t="s">
        <v>7846</v>
      </c>
      <c r="B2507">
        <v>-1.0634612237047301</v>
      </c>
      <c r="C2507" s="1" t="s">
        <v>7847</v>
      </c>
      <c r="D2507" t="s">
        <v>132</v>
      </c>
    </row>
    <row r="2508" spans="1:4" x14ac:dyDescent="0.15">
      <c r="A2508" t="s">
        <v>7848</v>
      </c>
      <c r="B2508">
        <v>-1.0635281637668601</v>
      </c>
      <c r="C2508" s="1" t="s">
        <v>7849</v>
      </c>
      <c r="D2508" t="s">
        <v>132</v>
      </c>
    </row>
    <row r="2509" spans="1:4" x14ac:dyDescent="0.15">
      <c r="A2509" t="s">
        <v>7850</v>
      </c>
      <c r="B2509">
        <v>-1.06454854816206</v>
      </c>
      <c r="C2509" s="1" t="s">
        <v>7851</v>
      </c>
      <c r="D2509" t="s">
        <v>132</v>
      </c>
    </row>
    <row r="2510" spans="1:4" x14ac:dyDescent="0.15">
      <c r="A2510" t="s">
        <v>7852</v>
      </c>
      <c r="B2510">
        <v>-1.06491740178924</v>
      </c>
      <c r="C2510" s="1" t="s">
        <v>7853</v>
      </c>
      <c r="D2510" t="s">
        <v>132</v>
      </c>
    </row>
    <row r="2511" spans="1:4" x14ac:dyDescent="0.15">
      <c r="A2511" t="s">
        <v>7854</v>
      </c>
      <c r="B2511">
        <v>-1.06500104903904</v>
      </c>
      <c r="C2511" s="1" t="s">
        <v>7855</v>
      </c>
      <c r="D2511" t="s">
        <v>132</v>
      </c>
    </row>
    <row r="2512" spans="1:4" x14ac:dyDescent="0.15">
      <c r="A2512" t="s">
        <v>7856</v>
      </c>
      <c r="B2512">
        <v>-1.06500333139192</v>
      </c>
      <c r="C2512" s="1" t="s">
        <v>7857</v>
      </c>
      <c r="D2512" t="s">
        <v>132</v>
      </c>
    </row>
    <row r="2513" spans="1:4" x14ac:dyDescent="0.15">
      <c r="A2513" t="s">
        <v>7858</v>
      </c>
      <c r="B2513">
        <v>-1.0654801734822701</v>
      </c>
      <c r="C2513" s="1" t="s">
        <v>7859</v>
      </c>
      <c r="D2513" t="s">
        <v>132</v>
      </c>
    </row>
    <row r="2514" spans="1:4" x14ac:dyDescent="0.15">
      <c r="A2514" t="s">
        <v>7860</v>
      </c>
      <c r="B2514">
        <v>-1.0662804784836899</v>
      </c>
      <c r="C2514" s="1" t="s">
        <v>7861</v>
      </c>
      <c r="D2514" t="s">
        <v>132</v>
      </c>
    </row>
    <row r="2515" spans="1:4" x14ac:dyDescent="0.15">
      <c r="A2515" t="s">
        <v>7862</v>
      </c>
      <c r="B2515">
        <v>-1.0666039380894301</v>
      </c>
      <c r="C2515" s="1" t="s">
        <v>7863</v>
      </c>
      <c r="D2515" t="s">
        <v>132</v>
      </c>
    </row>
    <row r="2516" spans="1:4" x14ac:dyDescent="0.15">
      <c r="A2516" t="s">
        <v>7864</v>
      </c>
      <c r="B2516">
        <v>-1.0669066180270801</v>
      </c>
      <c r="C2516" s="1" t="s">
        <v>7865</v>
      </c>
      <c r="D2516" t="s">
        <v>132</v>
      </c>
    </row>
    <row r="2517" spans="1:4" x14ac:dyDescent="0.15">
      <c r="A2517" t="s">
        <v>7866</v>
      </c>
      <c r="B2517">
        <v>-1.06735486252442</v>
      </c>
      <c r="C2517" s="1" t="s">
        <v>7867</v>
      </c>
      <c r="D2517" t="s">
        <v>132</v>
      </c>
    </row>
    <row r="2518" spans="1:4" x14ac:dyDescent="0.15">
      <c r="A2518" t="s">
        <v>7868</v>
      </c>
      <c r="B2518">
        <v>-1.0674045680261799</v>
      </c>
      <c r="C2518" s="1" t="s">
        <v>7869</v>
      </c>
      <c r="D2518" t="s">
        <v>132</v>
      </c>
    </row>
    <row r="2519" spans="1:4" x14ac:dyDescent="0.15">
      <c r="A2519" t="s">
        <v>7870</v>
      </c>
      <c r="B2519">
        <v>-1.0674400438301399</v>
      </c>
      <c r="C2519" s="1" t="s">
        <v>7871</v>
      </c>
      <c r="D2519" t="s">
        <v>132</v>
      </c>
    </row>
    <row r="2520" spans="1:4" x14ac:dyDescent="0.15">
      <c r="A2520" t="s">
        <v>7872</v>
      </c>
      <c r="B2520">
        <v>-1.06786504020901</v>
      </c>
      <c r="C2520" s="1" t="s">
        <v>7873</v>
      </c>
      <c r="D2520" t="s">
        <v>132</v>
      </c>
    </row>
    <row r="2521" spans="1:4" x14ac:dyDescent="0.15">
      <c r="A2521" t="s">
        <v>7874</v>
      </c>
      <c r="B2521">
        <v>-1.0681627976914401</v>
      </c>
      <c r="C2521" s="1" t="s">
        <v>7875</v>
      </c>
      <c r="D2521" t="s">
        <v>132</v>
      </c>
    </row>
    <row r="2522" spans="1:4" x14ac:dyDescent="0.15">
      <c r="A2522" t="s">
        <v>7876</v>
      </c>
      <c r="B2522">
        <v>-1.0684301164712899</v>
      </c>
      <c r="C2522" s="1" t="s">
        <v>7877</v>
      </c>
      <c r="D2522" t="s">
        <v>132</v>
      </c>
    </row>
    <row r="2523" spans="1:4" x14ac:dyDescent="0.15">
      <c r="A2523" t="s">
        <v>7878</v>
      </c>
      <c r="B2523">
        <v>-1.06883195420191</v>
      </c>
      <c r="C2523" s="1" t="s">
        <v>7879</v>
      </c>
      <c r="D2523" t="s">
        <v>132</v>
      </c>
    </row>
    <row r="2524" spans="1:4" x14ac:dyDescent="0.15">
      <c r="A2524" t="s">
        <v>7880</v>
      </c>
      <c r="B2524">
        <v>-1.0689288237732399</v>
      </c>
      <c r="C2524" s="1" t="s">
        <v>7881</v>
      </c>
      <c r="D2524" t="s">
        <v>132</v>
      </c>
    </row>
    <row r="2525" spans="1:4" x14ac:dyDescent="0.15">
      <c r="A2525" t="s">
        <v>7882</v>
      </c>
      <c r="B2525">
        <v>-1.0693349693382901</v>
      </c>
      <c r="C2525" s="1" t="s">
        <v>7883</v>
      </c>
      <c r="D2525" t="s">
        <v>132</v>
      </c>
    </row>
    <row r="2526" spans="1:4" x14ac:dyDescent="0.15">
      <c r="A2526" t="s">
        <v>7884</v>
      </c>
      <c r="B2526">
        <v>-1.07115607319538</v>
      </c>
      <c r="C2526" s="1" t="s">
        <v>7885</v>
      </c>
      <c r="D2526" t="s">
        <v>132</v>
      </c>
    </row>
    <row r="2527" spans="1:4" x14ac:dyDescent="0.15">
      <c r="A2527" t="s">
        <v>7886</v>
      </c>
      <c r="B2527">
        <v>-1.0712353829550501</v>
      </c>
      <c r="C2527" s="1" t="s">
        <v>7887</v>
      </c>
      <c r="D2527" t="s">
        <v>132</v>
      </c>
    </row>
    <row r="2528" spans="1:4" x14ac:dyDescent="0.15">
      <c r="A2528" t="s">
        <v>7888</v>
      </c>
      <c r="B2528">
        <v>-1.07139137624251</v>
      </c>
      <c r="C2528" s="1" t="s">
        <v>7889</v>
      </c>
      <c r="D2528" t="s">
        <v>132</v>
      </c>
    </row>
    <row r="2529" spans="1:4" x14ac:dyDescent="0.15">
      <c r="A2529" t="s">
        <v>7890</v>
      </c>
      <c r="B2529">
        <v>-1.0715408943999201</v>
      </c>
      <c r="C2529" s="1" t="s">
        <v>7891</v>
      </c>
      <c r="D2529" t="s">
        <v>132</v>
      </c>
    </row>
    <row r="2530" spans="1:4" x14ac:dyDescent="0.15">
      <c r="A2530" t="s">
        <v>7892</v>
      </c>
      <c r="B2530">
        <v>-1.0716736758641201</v>
      </c>
      <c r="C2530" s="1" t="s">
        <v>7893</v>
      </c>
      <c r="D2530" t="s">
        <v>132</v>
      </c>
    </row>
    <row r="2531" spans="1:4" x14ac:dyDescent="0.15">
      <c r="A2531" t="s">
        <v>7894</v>
      </c>
      <c r="B2531">
        <v>-1.0719423546171201</v>
      </c>
      <c r="C2531" s="1" t="s">
        <v>7895</v>
      </c>
      <c r="D2531" t="s">
        <v>132</v>
      </c>
    </row>
    <row r="2532" spans="1:4" x14ac:dyDescent="0.15">
      <c r="A2532" t="s">
        <v>7896</v>
      </c>
      <c r="B2532">
        <v>-1.0719978638557699</v>
      </c>
      <c r="C2532" s="1" t="s">
        <v>7897</v>
      </c>
      <c r="D2532" t="s">
        <v>132</v>
      </c>
    </row>
    <row r="2533" spans="1:4" x14ac:dyDescent="0.15">
      <c r="A2533" t="s">
        <v>7898</v>
      </c>
      <c r="B2533">
        <v>-1.0722431568344</v>
      </c>
      <c r="C2533" s="1" t="s">
        <v>7899</v>
      </c>
      <c r="D2533" t="s">
        <v>132</v>
      </c>
    </row>
    <row r="2534" spans="1:4" x14ac:dyDescent="0.15">
      <c r="A2534" t="s">
        <v>7900</v>
      </c>
      <c r="B2534">
        <v>-1.07257712617019</v>
      </c>
      <c r="C2534" s="1" t="s">
        <v>7901</v>
      </c>
      <c r="D2534" t="s">
        <v>132</v>
      </c>
    </row>
    <row r="2535" spans="1:4" x14ac:dyDescent="0.15">
      <c r="A2535" t="s">
        <v>7902</v>
      </c>
      <c r="B2535">
        <v>-1.07326804497566</v>
      </c>
      <c r="C2535" s="1" t="s">
        <v>7903</v>
      </c>
      <c r="D2535" t="s">
        <v>132</v>
      </c>
    </row>
    <row r="2536" spans="1:4" x14ac:dyDescent="0.15">
      <c r="A2536" t="s">
        <v>7904</v>
      </c>
      <c r="B2536">
        <v>-1.0734138974748699</v>
      </c>
      <c r="C2536" s="1" t="s">
        <v>7905</v>
      </c>
      <c r="D2536" t="s">
        <v>132</v>
      </c>
    </row>
    <row r="2537" spans="1:4" x14ac:dyDescent="0.15">
      <c r="A2537" t="s">
        <v>7906</v>
      </c>
      <c r="B2537">
        <v>-1.0739070651285501</v>
      </c>
      <c r="C2537" s="1" t="s">
        <v>7907</v>
      </c>
      <c r="D2537" t="s">
        <v>132</v>
      </c>
    </row>
    <row r="2538" spans="1:4" x14ac:dyDescent="0.15">
      <c r="A2538" t="s">
        <v>7908</v>
      </c>
      <c r="B2538">
        <v>-1.07411825454367</v>
      </c>
      <c r="C2538" s="1" t="s">
        <v>7909</v>
      </c>
      <c r="D2538" t="s">
        <v>132</v>
      </c>
    </row>
    <row r="2539" spans="1:4" x14ac:dyDescent="0.15">
      <c r="A2539" t="s">
        <v>7910</v>
      </c>
      <c r="B2539">
        <v>-1.0748444091473</v>
      </c>
      <c r="C2539" s="1" t="s">
        <v>7911</v>
      </c>
      <c r="D2539" t="s">
        <v>132</v>
      </c>
    </row>
    <row r="2540" spans="1:4" x14ac:dyDescent="0.15">
      <c r="A2540" t="s">
        <v>7912</v>
      </c>
      <c r="B2540">
        <v>-1.0755721739828501</v>
      </c>
      <c r="C2540" s="1" t="s">
        <v>7913</v>
      </c>
      <c r="D2540" t="s">
        <v>132</v>
      </c>
    </row>
    <row r="2541" spans="1:4" x14ac:dyDescent="0.15">
      <c r="A2541" t="s">
        <v>7914</v>
      </c>
      <c r="B2541">
        <v>-1.07558900567765</v>
      </c>
      <c r="C2541" s="1" t="s">
        <v>7915</v>
      </c>
      <c r="D2541" t="s">
        <v>132</v>
      </c>
    </row>
    <row r="2542" spans="1:4" x14ac:dyDescent="0.15">
      <c r="A2542" t="s">
        <v>7916</v>
      </c>
      <c r="B2542">
        <v>-1.07604699763283</v>
      </c>
      <c r="C2542" s="1" t="s">
        <v>7917</v>
      </c>
      <c r="D2542" t="s">
        <v>132</v>
      </c>
    </row>
    <row r="2543" spans="1:4" x14ac:dyDescent="0.15">
      <c r="A2543" t="s">
        <v>7918</v>
      </c>
      <c r="B2543">
        <v>-1.0766884571916799</v>
      </c>
      <c r="C2543" s="1" t="s">
        <v>7919</v>
      </c>
      <c r="D2543" t="s">
        <v>132</v>
      </c>
    </row>
    <row r="2544" spans="1:4" x14ac:dyDescent="0.15">
      <c r="A2544" t="s">
        <v>7920</v>
      </c>
      <c r="B2544">
        <v>-1.07702464555509</v>
      </c>
      <c r="C2544" s="1" t="s">
        <v>7921</v>
      </c>
      <c r="D2544" t="s">
        <v>132</v>
      </c>
    </row>
    <row r="2545" spans="1:4" x14ac:dyDescent="0.15">
      <c r="A2545" t="s">
        <v>7922</v>
      </c>
      <c r="B2545">
        <v>-1.0771708190424001</v>
      </c>
      <c r="C2545" s="1" t="s">
        <v>7923</v>
      </c>
      <c r="D2545" t="s">
        <v>132</v>
      </c>
    </row>
    <row r="2546" spans="1:4" x14ac:dyDescent="0.15">
      <c r="A2546" t="s">
        <v>7924</v>
      </c>
      <c r="B2546">
        <v>-1.07755759227672</v>
      </c>
      <c r="C2546" s="1" t="s">
        <v>7925</v>
      </c>
      <c r="D2546" t="s">
        <v>132</v>
      </c>
    </row>
    <row r="2547" spans="1:4" x14ac:dyDescent="0.15">
      <c r="A2547" t="s">
        <v>7926</v>
      </c>
      <c r="B2547">
        <v>-1.07782447339198</v>
      </c>
      <c r="C2547" s="1" t="s">
        <v>7927</v>
      </c>
      <c r="D2547" t="s">
        <v>132</v>
      </c>
    </row>
    <row r="2548" spans="1:4" x14ac:dyDescent="0.15">
      <c r="A2548" t="s">
        <v>7928</v>
      </c>
      <c r="B2548">
        <v>-1.07791481118929</v>
      </c>
      <c r="C2548" s="1" t="s">
        <v>7929</v>
      </c>
      <c r="D2548" t="s">
        <v>132</v>
      </c>
    </row>
    <row r="2549" spans="1:4" x14ac:dyDescent="0.15">
      <c r="A2549" t="s">
        <v>7930</v>
      </c>
      <c r="B2549">
        <v>-1.0785576755729001</v>
      </c>
      <c r="C2549" s="1" t="s">
        <v>7931</v>
      </c>
      <c r="D2549" t="s">
        <v>132</v>
      </c>
    </row>
    <row r="2550" spans="1:4" x14ac:dyDescent="0.15">
      <c r="A2550" t="s">
        <v>7932</v>
      </c>
      <c r="B2550">
        <v>-1.0786201333502701</v>
      </c>
      <c r="C2550" s="1" t="s">
        <v>7933</v>
      </c>
      <c r="D2550" t="s">
        <v>132</v>
      </c>
    </row>
    <row r="2551" spans="1:4" x14ac:dyDescent="0.15">
      <c r="A2551" t="s">
        <v>7934</v>
      </c>
      <c r="B2551">
        <v>-1.0786447739432301</v>
      </c>
      <c r="C2551" s="1" t="s">
        <v>7935</v>
      </c>
      <c r="D2551" t="s">
        <v>132</v>
      </c>
    </row>
    <row r="2552" spans="1:4" x14ac:dyDescent="0.15">
      <c r="A2552" t="s">
        <v>7936</v>
      </c>
      <c r="B2552">
        <v>-1.0795544866175499</v>
      </c>
      <c r="C2552" s="1" t="s">
        <v>7937</v>
      </c>
      <c r="D2552" t="s">
        <v>132</v>
      </c>
    </row>
    <row r="2553" spans="1:4" x14ac:dyDescent="0.15">
      <c r="A2553" t="s">
        <v>7938</v>
      </c>
      <c r="B2553">
        <v>-1.0797147080665599</v>
      </c>
      <c r="C2553" s="1" t="s">
        <v>7939</v>
      </c>
      <c r="D2553" t="s">
        <v>132</v>
      </c>
    </row>
    <row r="2554" spans="1:4" x14ac:dyDescent="0.15">
      <c r="A2554" t="s">
        <v>7940</v>
      </c>
      <c r="B2554">
        <v>-1.0797850241732001</v>
      </c>
      <c r="C2554" s="1" t="s">
        <v>7941</v>
      </c>
      <c r="D2554" t="s">
        <v>132</v>
      </c>
    </row>
    <row r="2555" spans="1:4" x14ac:dyDescent="0.15">
      <c r="A2555" t="s">
        <v>7942</v>
      </c>
      <c r="B2555">
        <v>-1.0806664346344499</v>
      </c>
      <c r="C2555" s="1" t="s">
        <v>7943</v>
      </c>
      <c r="D2555" t="s">
        <v>132</v>
      </c>
    </row>
    <row r="2556" spans="1:4" x14ac:dyDescent="0.15">
      <c r="A2556" t="s">
        <v>7944</v>
      </c>
      <c r="B2556">
        <v>-1.08186150295651</v>
      </c>
      <c r="C2556" s="1" t="s">
        <v>7945</v>
      </c>
      <c r="D2556" t="s">
        <v>132</v>
      </c>
    </row>
    <row r="2557" spans="1:4" x14ac:dyDescent="0.15">
      <c r="A2557" t="s">
        <v>7946</v>
      </c>
      <c r="B2557">
        <v>-1.0821903091901901</v>
      </c>
      <c r="C2557" s="1" t="s">
        <v>7947</v>
      </c>
      <c r="D2557" t="s">
        <v>132</v>
      </c>
    </row>
    <row r="2558" spans="1:4" x14ac:dyDescent="0.15">
      <c r="A2558" t="s">
        <v>7948</v>
      </c>
      <c r="B2558">
        <v>-1.0826628607800599</v>
      </c>
      <c r="C2558" s="1" t="s">
        <v>7949</v>
      </c>
      <c r="D2558" t="s">
        <v>132</v>
      </c>
    </row>
    <row r="2559" spans="1:4" x14ac:dyDescent="0.15">
      <c r="A2559" t="s">
        <v>7950</v>
      </c>
      <c r="B2559">
        <v>-1.08273744033144</v>
      </c>
      <c r="C2559" s="1" t="s">
        <v>7951</v>
      </c>
      <c r="D2559" t="s">
        <v>132</v>
      </c>
    </row>
    <row r="2560" spans="1:4" x14ac:dyDescent="0.15">
      <c r="A2560" t="s">
        <v>7952</v>
      </c>
      <c r="B2560">
        <v>-1.0833919834958801</v>
      </c>
      <c r="C2560" s="1" t="s">
        <v>7953</v>
      </c>
      <c r="D2560" t="s">
        <v>132</v>
      </c>
    </row>
    <row r="2561" spans="1:4" x14ac:dyDescent="0.15">
      <c r="A2561" t="s">
        <v>7954</v>
      </c>
      <c r="B2561">
        <v>-1.0843118148117401</v>
      </c>
      <c r="C2561" s="1" t="s">
        <v>7955</v>
      </c>
      <c r="D2561" t="s">
        <v>132</v>
      </c>
    </row>
    <row r="2562" spans="1:4" x14ac:dyDescent="0.15">
      <c r="A2562" t="s">
        <v>7956</v>
      </c>
      <c r="B2562">
        <v>-1.08463678837652</v>
      </c>
      <c r="C2562" s="1" t="s">
        <v>7957</v>
      </c>
      <c r="D2562" t="s">
        <v>132</v>
      </c>
    </row>
    <row r="2563" spans="1:4" x14ac:dyDescent="0.15">
      <c r="A2563" t="s">
        <v>7958</v>
      </c>
      <c r="B2563">
        <v>-1.0848824777917701</v>
      </c>
      <c r="C2563" s="1" t="s">
        <v>7959</v>
      </c>
      <c r="D2563" t="s">
        <v>132</v>
      </c>
    </row>
    <row r="2564" spans="1:4" x14ac:dyDescent="0.15">
      <c r="A2564" t="s">
        <v>7960</v>
      </c>
      <c r="B2564">
        <v>-1.08521810513845</v>
      </c>
      <c r="C2564" s="1" t="s">
        <v>7961</v>
      </c>
      <c r="D2564" t="s">
        <v>132</v>
      </c>
    </row>
    <row r="2565" spans="1:4" x14ac:dyDescent="0.15">
      <c r="A2565" t="s">
        <v>7962</v>
      </c>
      <c r="B2565">
        <v>-1.0861586160990699</v>
      </c>
      <c r="C2565" s="1" t="s">
        <v>7963</v>
      </c>
      <c r="D2565" t="s">
        <v>132</v>
      </c>
    </row>
    <row r="2566" spans="1:4" x14ac:dyDescent="0.15">
      <c r="A2566" t="s">
        <v>7964</v>
      </c>
      <c r="B2566">
        <v>-1.0896712621720399</v>
      </c>
      <c r="C2566" s="1" t="s">
        <v>7965</v>
      </c>
      <c r="D2566" t="s">
        <v>132</v>
      </c>
    </row>
    <row r="2567" spans="1:4" x14ac:dyDescent="0.15">
      <c r="A2567" t="s">
        <v>7966</v>
      </c>
      <c r="B2567">
        <v>-1.0899995839361301</v>
      </c>
      <c r="C2567" s="1" t="s">
        <v>7967</v>
      </c>
      <c r="D2567" t="s">
        <v>132</v>
      </c>
    </row>
    <row r="2568" spans="1:4" x14ac:dyDescent="0.15">
      <c r="A2568" t="s">
        <v>7968</v>
      </c>
      <c r="B2568">
        <v>-1.09061915667295</v>
      </c>
      <c r="C2568" s="1" t="s">
        <v>7969</v>
      </c>
      <c r="D2568" t="s">
        <v>132</v>
      </c>
    </row>
    <row r="2569" spans="1:4" x14ac:dyDescent="0.15">
      <c r="A2569" t="s">
        <v>7970</v>
      </c>
      <c r="B2569">
        <v>-1.0920106285972699</v>
      </c>
      <c r="C2569" s="1" t="s">
        <v>7971</v>
      </c>
      <c r="D2569" t="s">
        <v>132</v>
      </c>
    </row>
    <row r="2570" spans="1:4" x14ac:dyDescent="0.15">
      <c r="A2570" t="s">
        <v>7972</v>
      </c>
      <c r="B2570">
        <v>-1.09312306553264</v>
      </c>
      <c r="C2570" s="1" t="s">
        <v>7973</v>
      </c>
      <c r="D2570" t="s">
        <v>132</v>
      </c>
    </row>
    <row r="2571" spans="1:4" x14ac:dyDescent="0.15">
      <c r="A2571" t="s">
        <v>7974</v>
      </c>
      <c r="B2571">
        <v>-1.0934982155037001</v>
      </c>
      <c r="C2571" s="1" t="s">
        <v>7975</v>
      </c>
      <c r="D2571" t="s">
        <v>132</v>
      </c>
    </row>
    <row r="2572" spans="1:4" x14ac:dyDescent="0.15">
      <c r="A2572" t="s">
        <v>7976</v>
      </c>
      <c r="B2572">
        <v>-1.09369908941455</v>
      </c>
      <c r="C2572" s="1" t="s">
        <v>7977</v>
      </c>
      <c r="D2572" t="s">
        <v>132</v>
      </c>
    </row>
    <row r="2573" spans="1:4" x14ac:dyDescent="0.15">
      <c r="A2573" t="s">
        <v>7978</v>
      </c>
      <c r="B2573">
        <v>-1.0943034318018401</v>
      </c>
      <c r="C2573" s="1" t="s">
        <v>7979</v>
      </c>
      <c r="D2573" t="s">
        <v>132</v>
      </c>
    </row>
    <row r="2574" spans="1:4" x14ac:dyDescent="0.15">
      <c r="A2574" t="s">
        <v>7980</v>
      </c>
      <c r="B2574">
        <v>-1.0944720191470201</v>
      </c>
      <c r="C2574" s="1" t="s">
        <v>7981</v>
      </c>
      <c r="D2574" t="s">
        <v>132</v>
      </c>
    </row>
    <row r="2575" spans="1:4" x14ac:dyDescent="0.15">
      <c r="A2575" t="s">
        <v>7982</v>
      </c>
      <c r="B2575">
        <v>-1.09450063897893</v>
      </c>
      <c r="C2575" s="1" t="s">
        <v>7983</v>
      </c>
      <c r="D2575" t="s">
        <v>132</v>
      </c>
    </row>
    <row r="2576" spans="1:4" x14ac:dyDescent="0.15">
      <c r="A2576" t="s">
        <v>7984</v>
      </c>
      <c r="B2576">
        <v>-1.0963265052083599</v>
      </c>
      <c r="C2576" s="1" t="s">
        <v>7985</v>
      </c>
      <c r="D2576" t="s">
        <v>132</v>
      </c>
    </row>
    <row r="2577" spans="1:4" x14ac:dyDescent="0.15">
      <c r="A2577" t="s">
        <v>7986</v>
      </c>
      <c r="B2577">
        <v>-1.0968434900983599</v>
      </c>
      <c r="C2577" s="1" t="s">
        <v>7987</v>
      </c>
      <c r="D2577" t="s">
        <v>132</v>
      </c>
    </row>
    <row r="2578" spans="1:4" x14ac:dyDescent="0.15">
      <c r="A2578" t="s">
        <v>7988</v>
      </c>
      <c r="B2578">
        <v>-1.09713622838187</v>
      </c>
      <c r="C2578" s="1" t="s">
        <v>7989</v>
      </c>
      <c r="D2578" t="s">
        <v>132</v>
      </c>
    </row>
    <row r="2579" spans="1:4" x14ac:dyDescent="0.15">
      <c r="A2579" t="s">
        <v>7990</v>
      </c>
      <c r="B2579">
        <v>-1.09756438252677</v>
      </c>
      <c r="C2579" s="1" t="s">
        <v>7991</v>
      </c>
      <c r="D2579" t="s">
        <v>132</v>
      </c>
    </row>
    <row r="2580" spans="1:4" x14ac:dyDescent="0.15">
      <c r="A2580" t="s">
        <v>7992</v>
      </c>
      <c r="B2580">
        <v>-1.0985301207367399</v>
      </c>
      <c r="C2580" s="1" t="s">
        <v>7993</v>
      </c>
      <c r="D2580" t="s">
        <v>132</v>
      </c>
    </row>
    <row r="2581" spans="1:4" x14ac:dyDescent="0.15">
      <c r="A2581" t="s">
        <v>7994</v>
      </c>
      <c r="B2581">
        <v>-1.0990762255619999</v>
      </c>
      <c r="C2581" s="1" t="s">
        <v>7995</v>
      </c>
      <c r="D2581" t="s">
        <v>132</v>
      </c>
    </row>
    <row r="2582" spans="1:4" x14ac:dyDescent="0.15">
      <c r="A2582" t="s">
        <v>7996</v>
      </c>
      <c r="B2582">
        <v>-1.09963177826224</v>
      </c>
      <c r="C2582" s="1" t="s">
        <v>7997</v>
      </c>
      <c r="D2582" t="s">
        <v>132</v>
      </c>
    </row>
    <row r="2583" spans="1:4" x14ac:dyDescent="0.15">
      <c r="A2583" t="s">
        <v>7998</v>
      </c>
      <c r="B2583">
        <v>-1.10057967337912</v>
      </c>
      <c r="C2583" s="1" t="s">
        <v>7999</v>
      </c>
      <c r="D2583" t="s">
        <v>132</v>
      </c>
    </row>
    <row r="2584" spans="1:4" x14ac:dyDescent="0.15">
      <c r="A2584" t="s">
        <v>8000</v>
      </c>
      <c r="B2584">
        <v>-1.1006547646390501</v>
      </c>
      <c r="C2584" s="1" t="s">
        <v>8001</v>
      </c>
      <c r="D2584" t="s">
        <v>132</v>
      </c>
    </row>
    <row r="2585" spans="1:4" x14ac:dyDescent="0.15">
      <c r="A2585" t="s">
        <v>8002</v>
      </c>
      <c r="B2585">
        <v>-1.1007064167391201</v>
      </c>
      <c r="C2585" s="1" t="s">
        <v>8003</v>
      </c>
      <c r="D2585" t="s">
        <v>132</v>
      </c>
    </row>
    <row r="2586" spans="1:4" x14ac:dyDescent="0.15">
      <c r="A2586" t="s">
        <v>8004</v>
      </c>
      <c r="B2586">
        <v>-1.1014288975836499</v>
      </c>
      <c r="C2586" s="1" t="s">
        <v>8005</v>
      </c>
      <c r="D2586" t="s">
        <v>132</v>
      </c>
    </row>
    <row r="2587" spans="1:4" x14ac:dyDescent="0.15">
      <c r="A2587" t="s">
        <v>118</v>
      </c>
      <c r="B2587">
        <v>-1.1018632773477099</v>
      </c>
      <c r="C2587" s="1" t="s">
        <v>8006</v>
      </c>
      <c r="D2587" t="s">
        <v>132</v>
      </c>
    </row>
    <row r="2588" spans="1:4" x14ac:dyDescent="0.15">
      <c r="A2588" t="s">
        <v>8007</v>
      </c>
      <c r="B2588">
        <v>-1.1024331310087701</v>
      </c>
      <c r="C2588" s="1" t="s">
        <v>8008</v>
      </c>
      <c r="D2588" t="s">
        <v>132</v>
      </c>
    </row>
    <row r="2589" spans="1:4" x14ac:dyDescent="0.15">
      <c r="A2589" t="s">
        <v>8009</v>
      </c>
      <c r="B2589">
        <v>-1.10370616107594</v>
      </c>
      <c r="C2589" s="1" t="s">
        <v>8010</v>
      </c>
      <c r="D2589" t="s">
        <v>132</v>
      </c>
    </row>
    <row r="2590" spans="1:4" x14ac:dyDescent="0.15">
      <c r="A2590" t="s">
        <v>8011</v>
      </c>
      <c r="B2590">
        <v>-1.10417466940896</v>
      </c>
      <c r="C2590" s="1" t="s">
        <v>8012</v>
      </c>
      <c r="D2590" t="s">
        <v>132</v>
      </c>
    </row>
    <row r="2591" spans="1:4" x14ac:dyDescent="0.15">
      <c r="A2591" t="s">
        <v>8013</v>
      </c>
      <c r="B2591">
        <v>-1.1043737857290199</v>
      </c>
      <c r="C2591" s="1" t="s">
        <v>8014</v>
      </c>
      <c r="D2591" t="s">
        <v>132</v>
      </c>
    </row>
    <row r="2592" spans="1:4" x14ac:dyDescent="0.15">
      <c r="A2592" t="s">
        <v>8015</v>
      </c>
      <c r="B2592">
        <v>-1.1046077465853299</v>
      </c>
      <c r="C2592" s="1" t="s">
        <v>8016</v>
      </c>
      <c r="D2592" t="s">
        <v>132</v>
      </c>
    </row>
    <row r="2593" spans="1:4" x14ac:dyDescent="0.15">
      <c r="A2593" t="s">
        <v>8017</v>
      </c>
      <c r="B2593">
        <v>-1.1048094170546801</v>
      </c>
      <c r="C2593" s="1" t="s">
        <v>8018</v>
      </c>
      <c r="D2593" t="s">
        <v>132</v>
      </c>
    </row>
    <row r="2594" spans="1:4" x14ac:dyDescent="0.15">
      <c r="A2594" t="s">
        <v>8019</v>
      </c>
      <c r="B2594">
        <v>-1.1051667682155299</v>
      </c>
      <c r="C2594" s="1" t="s">
        <v>8020</v>
      </c>
      <c r="D2594" t="s">
        <v>132</v>
      </c>
    </row>
    <row r="2595" spans="1:4" x14ac:dyDescent="0.15">
      <c r="A2595" t="s">
        <v>8021</v>
      </c>
      <c r="B2595">
        <v>-1.1055727606825101</v>
      </c>
      <c r="C2595" s="1" t="s">
        <v>8022</v>
      </c>
      <c r="D2595" t="s">
        <v>132</v>
      </c>
    </row>
    <row r="2596" spans="1:4" x14ac:dyDescent="0.15">
      <c r="A2596" t="s">
        <v>8023</v>
      </c>
      <c r="B2596">
        <v>-1.10801886248253</v>
      </c>
      <c r="C2596" s="1" t="s">
        <v>8024</v>
      </c>
      <c r="D2596" t="s">
        <v>132</v>
      </c>
    </row>
    <row r="2597" spans="1:4" x14ac:dyDescent="0.15">
      <c r="A2597" t="s">
        <v>8025</v>
      </c>
      <c r="B2597">
        <v>-1.1083756063818699</v>
      </c>
      <c r="C2597" s="1" t="s">
        <v>8026</v>
      </c>
      <c r="D2597" t="s">
        <v>132</v>
      </c>
    </row>
    <row r="2598" spans="1:4" x14ac:dyDescent="0.15">
      <c r="A2598" t="s">
        <v>8027</v>
      </c>
      <c r="B2598">
        <v>-1.1086813024939499</v>
      </c>
      <c r="C2598" s="1" t="s">
        <v>8028</v>
      </c>
      <c r="D2598" t="s">
        <v>132</v>
      </c>
    </row>
    <row r="2599" spans="1:4" x14ac:dyDescent="0.15">
      <c r="A2599" t="s">
        <v>8029</v>
      </c>
      <c r="B2599">
        <v>-1.1094346144287499</v>
      </c>
      <c r="C2599" s="1" t="s">
        <v>8030</v>
      </c>
      <c r="D2599" t="s">
        <v>132</v>
      </c>
    </row>
    <row r="2600" spans="1:4" x14ac:dyDescent="0.15">
      <c r="A2600" t="s">
        <v>8031</v>
      </c>
      <c r="B2600">
        <v>-1.1101899319997199</v>
      </c>
      <c r="C2600" s="1" t="s">
        <v>8032</v>
      </c>
      <c r="D2600" t="s">
        <v>132</v>
      </c>
    </row>
    <row r="2601" spans="1:4" x14ac:dyDescent="0.15">
      <c r="A2601" t="s">
        <v>8033</v>
      </c>
      <c r="B2601">
        <v>-1.1142910805556401</v>
      </c>
      <c r="C2601" s="1" t="s">
        <v>8034</v>
      </c>
      <c r="D2601" t="s">
        <v>132</v>
      </c>
    </row>
    <row r="2602" spans="1:4" x14ac:dyDescent="0.15">
      <c r="A2602" t="s">
        <v>8035</v>
      </c>
      <c r="B2602">
        <v>-1.11482559765648</v>
      </c>
      <c r="C2602" s="1" t="s">
        <v>8036</v>
      </c>
      <c r="D2602" t="s">
        <v>132</v>
      </c>
    </row>
    <row r="2603" spans="1:4" x14ac:dyDescent="0.15">
      <c r="A2603" t="s">
        <v>8037</v>
      </c>
      <c r="B2603">
        <v>-1.1165742266338701</v>
      </c>
      <c r="C2603" s="1" t="s">
        <v>8038</v>
      </c>
      <c r="D2603" t="s">
        <v>132</v>
      </c>
    </row>
    <row r="2604" spans="1:4" x14ac:dyDescent="0.15">
      <c r="A2604" t="s">
        <v>8039</v>
      </c>
      <c r="B2604">
        <v>-1.1175938751707299</v>
      </c>
      <c r="C2604" s="1" t="s">
        <v>8040</v>
      </c>
      <c r="D2604" t="s">
        <v>132</v>
      </c>
    </row>
    <row r="2605" spans="1:4" x14ac:dyDescent="0.15">
      <c r="A2605" t="s">
        <v>8041</v>
      </c>
      <c r="B2605">
        <v>-1.1178925696397299</v>
      </c>
      <c r="C2605" s="1" t="s">
        <v>8042</v>
      </c>
      <c r="D2605" t="s">
        <v>132</v>
      </c>
    </row>
    <row r="2606" spans="1:4" x14ac:dyDescent="0.15">
      <c r="A2606" t="s">
        <v>8043</v>
      </c>
      <c r="B2606">
        <v>-1.1186091268621401</v>
      </c>
      <c r="C2606" s="1" t="s">
        <v>8044</v>
      </c>
      <c r="D2606" t="s">
        <v>132</v>
      </c>
    </row>
    <row r="2607" spans="1:4" x14ac:dyDescent="0.15">
      <c r="A2607" t="s">
        <v>8045</v>
      </c>
      <c r="B2607">
        <v>-1.11906293324689</v>
      </c>
      <c r="C2607" s="1" t="s">
        <v>8046</v>
      </c>
      <c r="D2607" t="s">
        <v>132</v>
      </c>
    </row>
    <row r="2608" spans="1:4" x14ac:dyDescent="0.15">
      <c r="A2608" t="s">
        <v>255</v>
      </c>
      <c r="B2608">
        <v>-1.1195972467908899</v>
      </c>
      <c r="C2608" s="1" t="s">
        <v>8047</v>
      </c>
      <c r="D2608" t="s">
        <v>132</v>
      </c>
    </row>
    <row r="2609" spans="1:4" x14ac:dyDescent="0.15">
      <c r="A2609" t="s">
        <v>8048</v>
      </c>
      <c r="B2609">
        <v>-1.1196413697965</v>
      </c>
      <c r="C2609" s="1" t="s">
        <v>8049</v>
      </c>
      <c r="D2609" t="s">
        <v>132</v>
      </c>
    </row>
    <row r="2610" spans="1:4" x14ac:dyDescent="0.15">
      <c r="A2610" t="s">
        <v>8050</v>
      </c>
      <c r="B2610">
        <v>-1.12032265706641</v>
      </c>
      <c r="C2610" s="1" t="s">
        <v>8051</v>
      </c>
      <c r="D2610" t="s">
        <v>132</v>
      </c>
    </row>
    <row r="2611" spans="1:4" x14ac:dyDescent="0.15">
      <c r="A2611" t="s">
        <v>8052</v>
      </c>
      <c r="B2611">
        <v>-1.1207264212602901</v>
      </c>
      <c r="C2611" s="1" t="s">
        <v>8053</v>
      </c>
      <c r="D2611" t="s">
        <v>132</v>
      </c>
    </row>
    <row r="2612" spans="1:4" x14ac:dyDescent="0.15">
      <c r="A2612" t="s">
        <v>8054</v>
      </c>
      <c r="B2612">
        <v>-1.12130975796725</v>
      </c>
      <c r="C2612" s="1" t="s">
        <v>8055</v>
      </c>
      <c r="D2612" t="s">
        <v>132</v>
      </c>
    </row>
    <row r="2613" spans="1:4" x14ac:dyDescent="0.15">
      <c r="A2613" t="s">
        <v>8056</v>
      </c>
      <c r="B2613">
        <v>-1.12143514942204</v>
      </c>
      <c r="C2613" s="1" t="s">
        <v>8057</v>
      </c>
      <c r="D2613" t="s">
        <v>132</v>
      </c>
    </row>
    <row r="2614" spans="1:4" x14ac:dyDescent="0.15">
      <c r="A2614" t="s">
        <v>8058</v>
      </c>
      <c r="B2614">
        <v>-1.122173545478</v>
      </c>
      <c r="C2614" s="1" t="s">
        <v>8059</v>
      </c>
      <c r="D2614" t="s">
        <v>132</v>
      </c>
    </row>
    <row r="2615" spans="1:4" x14ac:dyDescent="0.15">
      <c r="A2615" t="s">
        <v>8060</v>
      </c>
      <c r="B2615">
        <v>-1.12248589500588</v>
      </c>
      <c r="C2615" s="1" t="s">
        <v>8061</v>
      </c>
      <c r="D2615" t="s">
        <v>132</v>
      </c>
    </row>
    <row r="2616" spans="1:4" x14ac:dyDescent="0.15">
      <c r="A2616" t="s">
        <v>8062</v>
      </c>
      <c r="B2616">
        <v>-1.1233823492789601</v>
      </c>
      <c r="C2616" s="1" t="s">
        <v>8063</v>
      </c>
      <c r="D2616" t="s">
        <v>132</v>
      </c>
    </row>
    <row r="2617" spans="1:4" x14ac:dyDescent="0.15">
      <c r="A2617" t="s">
        <v>8064</v>
      </c>
      <c r="B2617">
        <v>-1.12411194382673</v>
      </c>
      <c r="C2617" s="1" t="s">
        <v>8065</v>
      </c>
      <c r="D2617" t="s">
        <v>132</v>
      </c>
    </row>
    <row r="2618" spans="1:4" x14ac:dyDescent="0.15">
      <c r="A2618" t="s">
        <v>8066</v>
      </c>
      <c r="B2618">
        <v>-1.1241252882780799</v>
      </c>
      <c r="C2618" s="1" t="s">
        <v>8067</v>
      </c>
      <c r="D2618" t="s">
        <v>132</v>
      </c>
    </row>
    <row r="2619" spans="1:4" x14ac:dyDescent="0.15">
      <c r="A2619" t="s">
        <v>8068</v>
      </c>
      <c r="B2619">
        <v>-1.1256612671271899</v>
      </c>
      <c r="C2619" s="1" t="s">
        <v>8069</v>
      </c>
      <c r="D2619" t="s">
        <v>132</v>
      </c>
    </row>
    <row r="2620" spans="1:4" x14ac:dyDescent="0.15">
      <c r="A2620" t="s">
        <v>8070</v>
      </c>
      <c r="B2620">
        <v>-1.12660703103451</v>
      </c>
      <c r="C2620" s="1" t="s">
        <v>8071</v>
      </c>
      <c r="D2620" t="s">
        <v>132</v>
      </c>
    </row>
    <row r="2621" spans="1:4" x14ac:dyDescent="0.15">
      <c r="A2621" t="s">
        <v>8072</v>
      </c>
      <c r="B2621">
        <v>-1.1274566063874201</v>
      </c>
      <c r="C2621" s="1" t="s">
        <v>8073</v>
      </c>
      <c r="D2621" t="s">
        <v>132</v>
      </c>
    </row>
    <row r="2622" spans="1:4" x14ac:dyDescent="0.15">
      <c r="A2622" t="s">
        <v>8074</v>
      </c>
      <c r="B2622">
        <v>-1.12750632714592</v>
      </c>
      <c r="C2622" s="1" t="s">
        <v>8075</v>
      </c>
      <c r="D2622" t="s">
        <v>132</v>
      </c>
    </row>
    <row r="2623" spans="1:4" x14ac:dyDescent="0.15">
      <c r="A2623" t="s">
        <v>8076</v>
      </c>
      <c r="B2623">
        <v>-1.1277592209994201</v>
      </c>
      <c r="C2623" s="1" t="s">
        <v>8077</v>
      </c>
      <c r="D2623" t="s">
        <v>132</v>
      </c>
    </row>
    <row r="2624" spans="1:4" x14ac:dyDescent="0.15">
      <c r="A2624" t="s">
        <v>8078</v>
      </c>
      <c r="B2624">
        <v>-1.1286337742496699</v>
      </c>
      <c r="C2624" s="1" t="s">
        <v>8079</v>
      </c>
      <c r="D2624" t="s">
        <v>132</v>
      </c>
    </row>
    <row r="2625" spans="1:4" x14ac:dyDescent="0.15">
      <c r="A2625" t="s">
        <v>8080</v>
      </c>
      <c r="B2625">
        <v>-1.12940962650891</v>
      </c>
      <c r="C2625" s="1" t="s">
        <v>8081</v>
      </c>
      <c r="D2625" t="s">
        <v>132</v>
      </c>
    </row>
    <row r="2626" spans="1:4" x14ac:dyDescent="0.15">
      <c r="A2626" t="s">
        <v>8082</v>
      </c>
      <c r="B2626">
        <v>-1.1295902095394399</v>
      </c>
      <c r="C2626" s="1" t="s">
        <v>8083</v>
      </c>
      <c r="D2626" t="s">
        <v>132</v>
      </c>
    </row>
    <row r="2627" spans="1:4" x14ac:dyDescent="0.15">
      <c r="A2627" t="s">
        <v>8084</v>
      </c>
      <c r="B2627">
        <v>-1.12960557939499</v>
      </c>
      <c r="C2627" s="1" t="s">
        <v>8085</v>
      </c>
      <c r="D2627" t="s">
        <v>132</v>
      </c>
    </row>
    <row r="2628" spans="1:4" x14ac:dyDescent="0.15">
      <c r="A2628" t="s">
        <v>8086</v>
      </c>
      <c r="B2628">
        <v>-1.1329699404407101</v>
      </c>
      <c r="C2628" s="1" t="s">
        <v>8087</v>
      </c>
      <c r="D2628" t="s">
        <v>132</v>
      </c>
    </row>
    <row r="2629" spans="1:4" x14ac:dyDescent="0.15">
      <c r="A2629" t="s">
        <v>8088</v>
      </c>
      <c r="B2629">
        <v>-1.1332657120655101</v>
      </c>
      <c r="C2629" s="1" t="s">
        <v>8089</v>
      </c>
      <c r="D2629" t="s">
        <v>132</v>
      </c>
    </row>
    <row r="2630" spans="1:4" x14ac:dyDescent="0.15">
      <c r="A2630" t="s">
        <v>8090</v>
      </c>
      <c r="B2630">
        <v>-1.1339698903520601</v>
      </c>
      <c r="C2630" s="1" t="s">
        <v>8091</v>
      </c>
      <c r="D2630" t="s">
        <v>132</v>
      </c>
    </row>
    <row r="2631" spans="1:4" x14ac:dyDescent="0.15">
      <c r="A2631" t="s">
        <v>8092</v>
      </c>
      <c r="B2631">
        <v>-1.1341335091729201</v>
      </c>
      <c r="C2631" s="1" t="s">
        <v>8093</v>
      </c>
      <c r="D2631" t="s">
        <v>132</v>
      </c>
    </row>
    <row r="2632" spans="1:4" x14ac:dyDescent="0.15">
      <c r="A2632" t="s">
        <v>8094</v>
      </c>
      <c r="B2632">
        <v>-1.13459672330784</v>
      </c>
      <c r="C2632" s="1" t="s">
        <v>8095</v>
      </c>
      <c r="D2632" t="s">
        <v>132</v>
      </c>
    </row>
    <row r="2633" spans="1:4" x14ac:dyDescent="0.15">
      <c r="A2633" t="s">
        <v>8096</v>
      </c>
      <c r="B2633">
        <v>-1.13626454020944</v>
      </c>
      <c r="C2633" s="1" t="s">
        <v>8097</v>
      </c>
      <c r="D2633" t="s">
        <v>132</v>
      </c>
    </row>
    <row r="2634" spans="1:4" x14ac:dyDescent="0.15">
      <c r="A2634" t="s">
        <v>8098</v>
      </c>
      <c r="B2634">
        <v>-1.1376110107530399</v>
      </c>
      <c r="C2634" s="1" t="s">
        <v>8099</v>
      </c>
      <c r="D2634" t="s">
        <v>132</v>
      </c>
    </row>
    <row r="2635" spans="1:4" x14ac:dyDescent="0.15">
      <c r="A2635" t="s">
        <v>8100</v>
      </c>
      <c r="B2635">
        <v>-1.13794159660915</v>
      </c>
      <c r="C2635" s="1" t="s">
        <v>8101</v>
      </c>
      <c r="D2635" t="s">
        <v>132</v>
      </c>
    </row>
    <row r="2636" spans="1:4" x14ac:dyDescent="0.15">
      <c r="A2636" t="s">
        <v>8102</v>
      </c>
      <c r="B2636">
        <v>-1.13853339686338</v>
      </c>
      <c r="C2636" s="1" t="s">
        <v>8103</v>
      </c>
      <c r="D2636" t="s">
        <v>132</v>
      </c>
    </row>
    <row r="2637" spans="1:4" x14ac:dyDescent="0.15">
      <c r="A2637" t="s">
        <v>8104</v>
      </c>
      <c r="B2637">
        <v>-1.14178334574471</v>
      </c>
      <c r="C2637" s="1" t="s">
        <v>8105</v>
      </c>
      <c r="D2637" t="s">
        <v>132</v>
      </c>
    </row>
    <row r="2638" spans="1:4" x14ac:dyDescent="0.15">
      <c r="A2638" t="s">
        <v>8106</v>
      </c>
      <c r="B2638">
        <v>-1.1429299425413999</v>
      </c>
      <c r="C2638" s="1" t="s">
        <v>8107</v>
      </c>
      <c r="D2638" t="s">
        <v>132</v>
      </c>
    </row>
    <row r="2639" spans="1:4" x14ac:dyDescent="0.15">
      <c r="A2639" t="s">
        <v>8108</v>
      </c>
      <c r="B2639">
        <v>-1.1431934385958999</v>
      </c>
      <c r="C2639" s="1" t="s">
        <v>8109</v>
      </c>
      <c r="D2639" t="s">
        <v>132</v>
      </c>
    </row>
    <row r="2640" spans="1:4" x14ac:dyDescent="0.15">
      <c r="A2640" t="s">
        <v>8110</v>
      </c>
      <c r="B2640">
        <v>-1.1433823417626301</v>
      </c>
      <c r="C2640" s="1" t="s">
        <v>8111</v>
      </c>
      <c r="D2640" t="s">
        <v>132</v>
      </c>
    </row>
    <row r="2641" spans="1:4" x14ac:dyDescent="0.15">
      <c r="A2641" t="s">
        <v>8112</v>
      </c>
      <c r="B2641">
        <v>-1.1434759443856499</v>
      </c>
      <c r="C2641" s="1" t="s">
        <v>8113</v>
      </c>
      <c r="D2641" t="s">
        <v>132</v>
      </c>
    </row>
    <row r="2642" spans="1:4" x14ac:dyDescent="0.15">
      <c r="A2642" t="s">
        <v>8114</v>
      </c>
      <c r="B2642">
        <v>-1.1454682133118801</v>
      </c>
      <c r="C2642" s="1" t="s">
        <v>8115</v>
      </c>
      <c r="D2642" t="s">
        <v>132</v>
      </c>
    </row>
    <row r="2643" spans="1:4" x14ac:dyDescent="0.15">
      <c r="A2643" t="s">
        <v>8116</v>
      </c>
      <c r="B2643">
        <v>-1.1470278968454299</v>
      </c>
      <c r="C2643" s="1" t="s">
        <v>8117</v>
      </c>
      <c r="D2643" t="s">
        <v>132</v>
      </c>
    </row>
    <row r="2644" spans="1:4" x14ac:dyDescent="0.15">
      <c r="A2644" t="s">
        <v>8118</v>
      </c>
      <c r="B2644">
        <v>-1.1485536709556501</v>
      </c>
      <c r="C2644" s="1" t="s">
        <v>8119</v>
      </c>
      <c r="D2644" t="s">
        <v>132</v>
      </c>
    </row>
    <row r="2645" spans="1:4" x14ac:dyDescent="0.15">
      <c r="A2645" t="s">
        <v>8120</v>
      </c>
      <c r="B2645">
        <v>-1.1493193598826901</v>
      </c>
      <c r="C2645" s="1" t="s">
        <v>8121</v>
      </c>
      <c r="D2645" t="s">
        <v>132</v>
      </c>
    </row>
    <row r="2646" spans="1:4" x14ac:dyDescent="0.15">
      <c r="A2646" t="s">
        <v>8122</v>
      </c>
      <c r="B2646">
        <v>-1.1502247891802599</v>
      </c>
      <c r="C2646" s="1" t="s">
        <v>8123</v>
      </c>
      <c r="D2646" t="s">
        <v>132</v>
      </c>
    </row>
    <row r="2647" spans="1:4" x14ac:dyDescent="0.15">
      <c r="A2647" t="s">
        <v>8124</v>
      </c>
      <c r="B2647">
        <v>-1.15061178942563</v>
      </c>
      <c r="C2647" s="1" t="s">
        <v>8125</v>
      </c>
      <c r="D2647" t="s">
        <v>132</v>
      </c>
    </row>
    <row r="2648" spans="1:4" x14ac:dyDescent="0.15">
      <c r="A2648" t="s">
        <v>8126</v>
      </c>
      <c r="B2648">
        <v>-1.1506375638745701</v>
      </c>
      <c r="C2648" s="1" t="s">
        <v>8127</v>
      </c>
      <c r="D2648" t="s">
        <v>132</v>
      </c>
    </row>
    <row r="2649" spans="1:4" x14ac:dyDescent="0.15">
      <c r="A2649" t="s">
        <v>8128</v>
      </c>
      <c r="B2649">
        <v>-1.15193894604665</v>
      </c>
      <c r="C2649" s="1" t="s">
        <v>8129</v>
      </c>
      <c r="D2649" t="s">
        <v>132</v>
      </c>
    </row>
    <row r="2650" spans="1:4" x14ac:dyDescent="0.15">
      <c r="A2650" t="s">
        <v>8130</v>
      </c>
      <c r="B2650">
        <v>-1.1523474371418501</v>
      </c>
      <c r="C2650" s="1" t="s">
        <v>8131</v>
      </c>
      <c r="D2650" t="s">
        <v>132</v>
      </c>
    </row>
    <row r="2651" spans="1:4" x14ac:dyDescent="0.15">
      <c r="A2651" t="s">
        <v>8132</v>
      </c>
      <c r="B2651">
        <v>-1.1534425040302601</v>
      </c>
      <c r="C2651" s="1" t="s">
        <v>8133</v>
      </c>
      <c r="D2651" t="s">
        <v>132</v>
      </c>
    </row>
    <row r="2652" spans="1:4" x14ac:dyDescent="0.15">
      <c r="A2652" t="s">
        <v>8134</v>
      </c>
      <c r="B2652">
        <v>-1.1534773271141101</v>
      </c>
      <c r="C2652" s="1" t="s">
        <v>8135</v>
      </c>
      <c r="D2652" t="s">
        <v>132</v>
      </c>
    </row>
    <row r="2653" spans="1:4" x14ac:dyDescent="0.15">
      <c r="A2653" t="s">
        <v>8136</v>
      </c>
      <c r="B2653">
        <v>-1.1536097692359499</v>
      </c>
      <c r="C2653" s="1" t="s">
        <v>8137</v>
      </c>
      <c r="D2653" t="s">
        <v>132</v>
      </c>
    </row>
    <row r="2654" spans="1:4" x14ac:dyDescent="0.15">
      <c r="A2654" t="s">
        <v>8138</v>
      </c>
      <c r="B2654">
        <v>-1.1539710433714001</v>
      </c>
      <c r="C2654" s="1" t="s">
        <v>8139</v>
      </c>
      <c r="D2654" t="s">
        <v>132</v>
      </c>
    </row>
    <row r="2655" spans="1:4" x14ac:dyDescent="0.15">
      <c r="A2655" t="s">
        <v>8140</v>
      </c>
      <c r="B2655">
        <v>-1.15452941301238</v>
      </c>
      <c r="C2655" s="1" t="s">
        <v>8141</v>
      </c>
      <c r="D2655" t="s">
        <v>132</v>
      </c>
    </row>
    <row r="2656" spans="1:4" x14ac:dyDescent="0.15">
      <c r="A2656" t="s">
        <v>8142</v>
      </c>
      <c r="B2656">
        <v>-1.1552284588599799</v>
      </c>
      <c r="C2656" s="1" t="s">
        <v>8143</v>
      </c>
      <c r="D2656" t="s">
        <v>132</v>
      </c>
    </row>
    <row r="2657" spans="1:4" x14ac:dyDescent="0.15">
      <c r="A2657" t="s">
        <v>8144</v>
      </c>
      <c r="B2657">
        <v>-1.1556217306416099</v>
      </c>
      <c r="C2657" s="1" t="s">
        <v>8145</v>
      </c>
      <c r="D2657" t="s">
        <v>132</v>
      </c>
    </row>
    <row r="2658" spans="1:4" x14ac:dyDescent="0.15">
      <c r="A2658" t="s">
        <v>8146</v>
      </c>
      <c r="B2658">
        <v>-1.15566012663657</v>
      </c>
      <c r="C2658" s="1" t="s">
        <v>8147</v>
      </c>
      <c r="D2658" t="s">
        <v>132</v>
      </c>
    </row>
    <row r="2659" spans="1:4" x14ac:dyDescent="0.15">
      <c r="A2659" t="s">
        <v>8148</v>
      </c>
      <c r="B2659">
        <v>-1.1565285416581199</v>
      </c>
      <c r="C2659" s="1" t="s">
        <v>8149</v>
      </c>
      <c r="D2659" t="s">
        <v>132</v>
      </c>
    </row>
    <row r="2660" spans="1:4" x14ac:dyDescent="0.15">
      <c r="A2660" t="s">
        <v>8150</v>
      </c>
      <c r="B2660">
        <v>-1.15783018235383</v>
      </c>
      <c r="C2660" s="1" t="s">
        <v>8151</v>
      </c>
      <c r="D2660" t="s">
        <v>132</v>
      </c>
    </row>
    <row r="2661" spans="1:4" x14ac:dyDescent="0.15">
      <c r="A2661" t="s">
        <v>8152</v>
      </c>
      <c r="B2661">
        <v>-1.158924369268</v>
      </c>
      <c r="C2661" s="1" t="s">
        <v>8153</v>
      </c>
      <c r="D2661" t="s">
        <v>132</v>
      </c>
    </row>
    <row r="2662" spans="1:4" x14ac:dyDescent="0.15">
      <c r="A2662" t="s">
        <v>8154</v>
      </c>
      <c r="B2662">
        <v>-1.16016162644483</v>
      </c>
      <c r="C2662" s="1" t="s">
        <v>8155</v>
      </c>
      <c r="D2662" t="s">
        <v>132</v>
      </c>
    </row>
    <row r="2663" spans="1:4" x14ac:dyDescent="0.15">
      <c r="A2663" t="s">
        <v>8156</v>
      </c>
      <c r="B2663">
        <v>-1.1603761330809801</v>
      </c>
      <c r="C2663" s="1" t="s">
        <v>8157</v>
      </c>
      <c r="D2663" t="s">
        <v>132</v>
      </c>
    </row>
    <row r="2664" spans="1:4" x14ac:dyDescent="0.15">
      <c r="A2664" t="s">
        <v>8158</v>
      </c>
      <c r="B2664">
        <v>-1.1612276687295799</v>
      </c>
      <c r="C2664" s="1" t="s">
        <v>8159</v>
      </c>
      <c r="D2664" t="s">
        <v>132</v>
      </c>
    </row>
    <row r="2665" spans="1:4" x14ac:dyDescent="0.15">
      <c r="A2665" t="s">
        <v>8160</v>
      </c>
      <c r="B2665">
        <v>-1.16253608925541</v>
      </c>
      <c r="C2665" s="1" t="s">
        <v>8161</v>
      </c>
      <c r="D2665" t="s">
        <v>132</v>
      </c>
    </row>
    <row r="2666" spans="1:4" x14ac:dyDescent="0.15">
      <c r="A2666" t="s">
        <v>8162</v>
      </c>
      <c r="B2666">
        <v>-1.1636873359147399</v>
      </c>
      <c r="C2666" s="1" t="s">
        <v>8163</v>
      </c>
      <c r="D2666" t="s">
        <v>132</v>
      </c>
    </row>
    <row r="2667" spans="1:4" x14ac:dyDescent="0.15">
      <c r="A2667" t="s">
        <v>8164</v>
      </c>
      <c r="B2667">
        <v>-1.16475331778025</v>
      </c>
      <c r="C2667" s="1" t="s">
        <v>8165</v>
      </c>
      <c r="D2667" t="s">
        <v>132</v>
      </c>
    </row>
    <row r="2668" spans="1:4" x14ac:dyDescent="0.15">
      <c r="A2668" t="s">
        <v>8166</v>
      </c>
      <c r="B2668">
        <v>-1.16576192705905</v>
      </c>
      <c r="C2668" s="1" t="s">
        <v>8167</v>
      </c>
      <c r="D2668" t="s">
        <v>132</v>
      </c>
    </row>
    <row r="2669" spans="1:4" x14ac:dyDescent="0.15">
      <c r="A2669" t="s">
        <v>8168</v>
      </c>
      <c r="B2669">
        <v>-1.1658378180463</v>
      </c>
      <c r="C2669" s="1" t="s">
        <v>8169</v>
      </c>
      <c r="D2669" t="s">
        <v>132</v>
      </c>
    </row>
    <row r="2670" spans="1:4" x14ac:dyDescent="0.15">
      <c r="A2670" t="s">
        <v>8170</v>
      </c>
      <c r="B2670">
        <v>-1.1662269312992299</v>
      </c>
      <c r="C2670" s="1" t="s">
        <v>8171</v>
      </c>
      <c r="D2670" t="s">
        <v>132</v>
      </c>
    </row>
    <row r="2671" spans="1:4" x14ac:dyDescent="0.15">
      <c r="A2671" t="s">
        <v>8172</v>
      </c>
      <c r="B2671">
        <v>-1.16810585453501</v>
      </c>
      <c r="C2671" s="1" t="s">
        <v>8173</v>
      </c>
      <c r="D2671" t="s">
        <v>132</v>
      </c>
    </row>
    <row r="2672" spans="1:4" x14ac:dyDescent="0.15">
      <c r="A2672" t="s">
        <v>8174</v>
      </c>
      <c r="B2672">
        <v>-1.16918557758852</v>
      </c>
      <c r="C2672" s="1" t="s">
        <v>8175</v>
      </c>
      <c r="D2672" t="s">
        <v>132</v>
      </c>
    </row>
    <row r="2673" spans="1:4" x14ac:dyDescent="0.15">
      <c r="A2673" t="s">
        <v>8176</v>
      </c>
      <c r="B2673">
        <v>-1.1697522810488099</v>
      </c>
      <c r="C2673" s="1" t="s">
        <v>8177</v>
      </c>
      <c r="D2673" t="s">
        <v>132</v>
      </c>
    </row>
    <row r="2674" spans="1:4" x14ac:dyDescent="0.15">
      <c r="A2674" t="s">
        <v>8178</v>
      </c>
      <c r="B2674">
        <v>-1.17078561157525</v>
      </c>
      <c r="C2674" s="1" t="s">
        <v>8179</v>
      </c>
      <c r="D2674" t="s">
        <v>132</v>
      </c>
    </row>
    <row r="2675" spans="1:4" x14ac:dyDescent="0.15">
      <c r="A2675" t="s">
        <v>8180</v>
      </c>
      <c r="B2675">
        <v>-1.1718611177960401</v>
      </c>
      <c r="C2675" s="1" t="s">
        <v>8181</v>
      </c>
      <c r="D2675" t="s">
        <v>132</v>
      </c>
    </row>
    <row r="2676" spans="1:4" x14ac:dyDescent="0.15">
      <c r="A2676" t="s">
        <v>8182</v>
      </c>
      <c r="B2676">
        <v>-1.1722675539705201</v>
      </c>
      <c r="C2676" s="1" t="s">
        <v>8183</v>
      </c>
      <c r="D2676" t="s">
        <v>132</v>
      </c>
    </row>
    <row r="2677" spans="1:4" x14ac:dyDescent="0.15">
      <c r="A2677" t="s">
        <v>8184</v>
      </c>
      <c r="B2677">
        <v>-1.1725379061640799</v>
      </c>
      <c r="C2677" s="1" t="s">
        <v>8185</v>
      </c>
      <c r="D2677" t="s">
        <v>132</v>
      </c>
    </row>
    <row r="2678" spans="1:4" x14ac:dyDescent="0.15">
      <c r="A2678" t="s">
        <v>8186</v>
      </c>
      <c r="B2678">
        <v>-1.17281326019544</v>
      </c>
      <c r="C2678" s="1" t="s">
        <v>8187</v>
      </c>
      <c r="D2678" t="s">
        <v>132</v>
      </c>
    </row>
    <row r="2679" spans="1:4" x14ac:dyDescent="0.15">
      <c r="A2679" t="s">
        <v>8188</v>
      </c>
      <c r="B2679">
        <v>-1.1732282037602699</v>
      </c>
      <c r="C2679" s="1" t="s">
        <v>8189</v>
      </c>
      <c r="D2679" t="s">
        <v>132</v>
      </c>
    </row>
    <row r="2680" spans="1:4" x14ac:dyDescent="0.15">
      <c r="A2680" t="s">
        <v>8190</v>
      </c>
      <c r="B2680">
        <v>-1.1733135925359199</v>
      </c>
      <c r="C2680" s="1" t="s">
        <v>8191</v>
      </c>
      <c r="D2680" t="s">
        <v>132</v>
      </c>
    </row>
    <row r="2681" spans="1:4" x14ac:dyDescent="0.15">
      <c r="A2681" t="s">
        <v>8192</v>
      </c>
      <c r="B2681">
        <v>-1.1736103853619499</v>
      </c>
      <c r="C2681" s="1" t="s">
        <v>8193</v>
      </c>
      <c r="D2681" t="s">
        <v>132</v>
      </c>
    </row>
    <row r="2682" spans="1:4" x14ac:dyDescent="0.15">
      <c r="A2682" t="s">
        <v>8194</v>
      </c>
      <c r="B2682">
        <v>-1.17475476998061</v>
      </c>
      <c r="C2682" s="1" t="s">
        <v>8195</v>
      </c>
      <c r="D2682" t="s">
        <v>132</v>
      </c>
    </row>
    <row r="2683" spans="1:4" x14ac:dyDescent="0.15">
      <c r="A2683" t="s">
        <v>8196</v>
      </c>
      <c r="B2683">
        <v>-1.1765198881991701</v>
      </c>
      <c r="C2683" s="1" t="s">
        <v>8197</v>
      </c>
      <c r="D2683" t="s">
        <v>132</v>
      </c>
    </row>
    <row r="2684" spans="1:4" x14ac:dyDescent="0.15">
      <c r="A2684" t="s">
        <v>8198</v>
      </c>
      <c r="B2684">
        <v>-1.17941833901023</v>
      </c>
      <c r="C2684" s="1" t="s">
        <v>8199</v>
      </c>
      <c r="D2684" t="s">
        <v>132</v>
      </c>
    </row>
    <row r="2685" spans="1:4" x14ac:dyDescent="0.15">
      <c r="A2685" t="s">
        <v>8200</v>
      </c>
      <c r="B2685">
        <v>-1.1801795385871401</v>
      </c>
      <c r="C2685" s="1" t="s">
        <v>8201</v>
      </c>
      <c r="D2685" t="s">
        <v>132</v>
      </c>
    </row>
    <row r="2686" spans="1:4" x14ac:dyDescent="0.15">
      <c r="A2686" t="s">
        <v>8202</v>
      </c>
      <c r="B2686">
        <v>-1.18081900390165</v>
      </c>
      <c r="C2686" s="1" t="s">
        <v>8203</v>
      </c>
      <c r="D2686" t="s">
        <v>132</v>
      </c>
    </row>
    <row r="2687" spans="1:4" x14ac:dyDescent="0.15">
      <c r="A2687" t="s">
        <v>8204</v>
      </c>
      <c r="B2687">
        <v>-1.1811378780413999</v>
      </c>
      <c r="C2687" s="1" t="s">
        <v>8205</v>
      </c>
      <c r="D2687" t="s">
        <v>132</v>
      </c>
    </row>
    <row r="2688" spans="1:4" x14ac:dyDescent="0.15">
      <c r="A2688" t="s">
        <v>8206</v>
      </c>
      <c r="B2688">
        <v>-1.1818725702550501</v>
      </c>
      <c r="C2688" s="1" t="s">
        <v>8207</v>
      </c>
      <c r="D2688" t="s">
        <v>132</v>
      </c>
    </row>
    <row r="2689" spans="1:4" x14ac:dyDescent="0.15">
      <c r="A2689" t="s">
        <v>8208</v>
      </c>
      <c r="B2689">
        <v>-1.1825776104967101</v>
      </c>
      <c r="C2689" s="1" t="s">
        <v>8209</v>
      </c>
      <c r="D2689" t="s">
        <v>132</v>
      </c>
    </row>
    <row r="2690" spans="1:4" x14ac:dyDescent="0.15">
      <c r="A2690" t="s">
        <v>8210</v>
      </c>
      <c r="B2690">
        <v>-1.1830840525858399</v>
      </c>
      <c r="C2690" s="1" t="s">
        <v>8211</v>
      </c>
      <c r="D2690" t="s">
        <v>132</v>
      </c>
    </row>
    <row r="2691" spans="1:4" x14ac:dyDescent="0.15">
      <c r="A2691" t="s">
        <v>8212</v>
      </c>
      <c r="B2691">
        <v>-1.184266182822</v>
      </c>
      <c r="C2691" s="1" t="s">
        <v>8213</v>
      </c>
      <c r="D2691" t="s">
        <v>132</v>
      </c>
    </row>
    <row r="2692" spans="1:4" x14ac:dyDescent="0.15">
      <c r="A2692" t="s">
        <v>8214</v>
      </c>
      <c r="B2692">
        <v>-1.18435031014235</v>
      </c>
      <c r="C2692" s="1" t="s">
        <v>8215</v>
      </c>
      <c r="D2692" t="s">
        <v>132</v>
      </c>
    </row>
    <row r="2693" spans="1:4" x14ac:dyDescent="0.15">
      <c r="A2693" t="s">
        <v>8216</v>
      </c>
      <c r="B2693">
        <v>-1.1844637219922001</v>
      </c>
      <c r="C2693" s="1" t="s">
        <v>8217</v>
      </c>
      <c r="D2693" t="s">
        <v>132</v>
      </c>
    </row>
    <row r="2694" spans="1:4" x14ac:dyDescent="0.15">
      <c r="A2694" t="s">
        <v>8218</v>
      </c>
      <c r="B2694">
        <v>-1.1849219749867399</v>
      </c>
      <c r="C2694" s="1" t="s">
        <v>8219</v>
      </c>
      <c r="D2694" t="s">
        <v>132</v>
      </c>
    </row>
    <row r="2695" spans="1:4" x14ac:dyDescent="0.15">
      <c r="A2695" t="s">
        <v>8220</v>
      </c>
      <c r="B2695">
        <v>-1.18562574140912</v>
      </c>
      <c r="C2695" s="1" t="s">
        <v>8221</v>
      </c>
      <c r="D2695" t="s">
        <v>132</v>
      </c>
    </row>
    <row r="2696" spans="1:4" x14ac:dyDescent="0.15">
      <c r="A2696" t="s">
        <v>8222</v>
      </c>
      <c r="B2696">
        <v>-1.18580042719973</v>
      </c>
      <c r="C2696" s="1" t="s">
        <v>8223</v>
      </c>
      <c r="D2696" t="s">
        <v>132</v>
      </c>
    </row>
    <row r="2697" spans="1:4" x14ac:dyDescent="0.15">
      <c r="A2697" t="s">
        <v>8224</v>
      </c>
      <c r="B2697">
        <v>-1.1868390387413601</v>
      </c>
      <c r="C2697" s="1" t="s">
        <v>8225</v>
      </c>
      <c r="D2697" t="s">
        <v>132</v>
      </c>
    </row>
    <row r="2698" spans="1:4" x14ac:dyDescent="0.15">
      <c r="A2698" t="s">
        <v>8226</v>
      </c>
      <c r="B2698">
        <v>-1.1872979272422399</v>
      </c>
      <c r="C2698" s="1" t="s">
        <v>8227</v>
      </c>
      <c r="D2698" t="s">
        <v>132</v>
      </c>
    </row>
    <row r="2699" spans="1:4" x14ac:dyDescent="0.15">
      <c r="A2699" t="s">
        <v>8228</v>
      </c>
      <c r="B2699">
        <v>-1.1875536687084001</v>
      </c>
      <c r="C2699" s="1" t="s">
        <v>8229</v>
      </c>
      <c r="D2699" t="s">
        <v>132</v>
      </c>
    </row>
    <row r="2700" spans="1:4" x14ac:dyDescent="0.15">
      <c r="A2700" t="s">
        <v>8230</v>
      </c>
      <c r="B2700">
        <v>-1.18885365925958</v>
      </c>
      <c r="C2700" s="1" t="s">
        <v>8231</v>
      </c>
      <c r="D2700" t="s">
        <v>132</v>
      </c>
    </row>
    <row r="2701" spans="1:4" x14ac:dyDescent="0.15">
      <c r="A2701" t="s">
        <v>8232</v>
      </c>
      <c r="B2701">
        <v>-1.1892427759472599</v>
      </c>
      <c r="C2701" s="1" t="s">
        <v>8233</v>
      </c>
      <c r="D2701" t="s">
        <v>132</v>
      </c>
    </row>
    <row r="2702" spans="1:4" x14ac:dyDescent="0.15">
      <c r="A2702" t="s">
        <v>8234</v>
      </c>
      <c r="B2702">
        <v>-1.18991651344894</v>
      </c>
      <c r="C2702" s="1" t="s">
        <v>8235</v>
      </c>
      <c r="D2702" t="s">
        <v>132</v>
      </c>
    </row>
    <row r="2703" spans="1:4" x14ac:dyDescent="0.15">
      <c r="A2703" t="s">
        <v>8236</v>
      </c>
      <c r="B2703">
        <v>-1.1907112118202301</v>
      </c>
      <c r="C2703" s="1" t="s">
        <v>8237</v>
      </c>
      <c r="D2703" t="s">
        <v>132</v>
      </c>
    </row>
    <row r="2704" spans="1:4" x14ac:dyDescent="0.15">
      <c r="A2704" t="s">
        <v>8238</v>
      </c>
      <c r="B2704">
        <v>-1.1916267665593601</v>
      </c>
      <c r="C2704" s="1" t="s">
        <v>8239</v>
      </c>
      <c r="D2704" t="s">
        <v>132</v>
      </c>
    </row>
    <row r="2705" spans="1:4" x14ac:dyDescent="0.15">
      <c r="A2705" t="s">
        <v>8240</v>
      </c>
      <c r="B2705">
        <v>-1.19257695935605</v>
      </c>
      <c r="C2705" s="1" t="s">
        <v>8241</v>
      </c>
      <c r="D2705" t="s">
        <v>132</v>
      </c>
    </row>
    <row r="2706" spans="1:4" x14ac:dyDescent="0.15">
      <c r="A2706" t="s">
        <v>8242</v>
      </c>
      <c r="B2706">
        <v>-1.19298208797691</v>
      </c>
      <c r="C2706" s="1" t="s">
        <v>8243</v>
      </c>
      <c r="D2706" t="s">
        <v>132</v>
      </c>
    </row>
    <row r="2707" spans="1:4" x14ac:dyDescent="0.15">
      <c r="A2707" t="s">
        <v>8244</v>
      </c>
      <c r="B2707">
        <v>-1.1934798928222199</v>
      </c>
      <c r="C2707" s="1" t="s">
        <v>8245</v>
      </c>
      <c r="D2707" t="s">
        <v>132</v>
      </c>
    </row>
    <row r="2708" spans="1:4" x14ac:dyDescent="0.15">
      <c r="A2708" t="s">
        <v>8246</v>
      </c>
      <c r="B2708">
        <v>-1.1947723135527299</v>
      </c>
      <c r="C2708" s="1" t="s">
        <v>8247</v>
      </c>
      <c r="D2708" t="s">
        <v>132</v>
      </c>
    </row>
    <row r="2709" spans="1:4" x14ac:dyDescent="0.15">
      <c r="A2709" t="s">
        <v>8248</v>
      </c>
      <c r="B2709">
        <v>-1.1947865916859</v>
      </c>
      <c r="C2709" s="1" t="s">
        <v>8249</v>
      </c>
      <c r="D2709" t="s">
        <v>132</v>
      </c>
    </row>
    <row r="2710" spans="1:4" x14ac:dyDescent="0.15">
      <c r="A2710" t="s">
        <v>8250</v>
      </c>
      <c r="B2710">
        <v>-1.1951612883440099</v>
      </c>
      <c r="C2710" s="1" t="s">
        <v>8251</v>
      </c>
      <c r="D2710" t="s">
        <v>132</v>
      </c>
    </row>
    <row r="2711" spans="1:4" x14ac:dyDescent="0.15">
      <c r="A2711" t="s">
        <v>8252</v>
      </c>
      <c r="B2711">
        <v>-1.1954024271111101</v>
      </c>
      <c r="C2711" s="1" t="s">
        <v>8253</v>
      </c>
      <c r="D2711" t="s">
        <v>132</v>
      </c>
    </row>
    <row r="2712" spans="1:4" x14ac:dyDescent="0.15">
      <c r="A2712" t="s">
        <v>8254</v>
      </c>
      <c r="B2712">
        <v>-1.19561082434425</v>
      </c>
      <c r="C2712" s="1" t="s">
        <v>8255</v>
      </c>
      <c r="D2712" t="s">
        <v>132</v>
      </c>
    </row>
    <row r="2713" spans="1:4" x14ac:dyDescent="0.15">
      <c r="A2713" t="s">
        <v>8256</v>
      </c>
      <c r="B2713">
        <v>-1.1967213445604401</v>
      </c>
      <c r="C2713" s="1" t="s">
        <v>8257</v>
      </c>
      <c r="D2713" t="s">
        <v>132</v>
      </c>
    </row>
    <row r="2714" spans="1:4" x14ac:dyDescent="0.15">
      <c r="A2714" t="s">
        <v>8258</v>
      </c>
      <c r="B2714">
        <v>-1.1970247622974199</v>
      </c>
      <c r="C2714" s="1" t="s">
        <v>8259</v>
      </c>
      <c r="D2714" t="s">
        <v>132</v>
      </c>
    </row>
    <row r="2715" spans="1:4" x14ac:dyDescent="0.15">
      <c r="A2715" t="s">
        <v>8260</v>
      </c>
      <c r="B2715">
        <v>-1.1971823486496</v>
      </c>
      <c r="C2715" s="1" t="s">
        <v>8261</v>
      </c>
      <c r="D2715" t="s">
        <v>132</v>
      </c>
    </row>
    <row r="2716" spans="1:4" x14ac:dyDescent="0.15">
      <c r="A2716" t="s">
        <v>8262</v>
      </c>
      <c r="B2716">
        <v>-1.19736940675897</v>
      </c>
      <c r="C2716" s="1" t="s">
        <v>8263</v>
      </c>
      <c r="D2716" t="s">
        <v>132</v>
      </c>
    </row>
    <row r="2717" spans="1:4" x14ac:dyDescent="0.15">
      <c r="A2717" t="s">
        <v>8264</v>
      </c>
      <c r="B2717">
        <v>-1.1987571457702699</v>
      </c>
      <c r="C2717" s="1" t="s">
        <v>8265</v>
      </c>
      <c r="D2717" t="s">
        <v>132</v>
      </c>
    </row>
    <row r="2718" spans="1:4" x14ac:dyDescent="0.15">
      <c r="A2718" t="s">
        <v>8266</v>
      </c>
      <c r="B2718">
        <v>-1.1999610604558599</v>
      </c>
      <c r="C2718" s="1" t="s">
        <v>8267</v>
      </c>
      <c r="D2718" t="s">
        <v>132</v>
      </c>
    </row>
    <row r="2719" spans="1:4" x14ac:dyDescent="0.15">
      <c r="A2719" t="s">
        <v>8268</v>
      </c>
      <c r="B2719">
        <v>-1.20047474852172</v>
      </c>
      <c r="C2719" s="1" t="s">
        <v>8269</v>
      </c>
      <c r="D2719" t="s">
        <v>132</v>
      </c>
    </row>
    <row r="2720" spans="1:4" x14ac:dyDescent="0.15">
      <c r="A2720" t="s">
        <v>8270</v>
      </c>
      <c r="B2720">
        <v>-1.20157885641982</v>
      </c>
      <c r="C2720" s="1" t="s">
        <v>8271</v>
      </c>
      <c r="D2720" t="s">
        <v>132</v>
      </c>
    </row>
    <row r="2721" spans="1:4" x14ac:dyDescent="0.15">
      <c r="A2721" t="s">
        <v>8272</v>
      </c>
      <c r="B2721">
        <v>-1.2058605736391499</v>
      </c>
      <c r="C2721" s="1" t="s">
        <v>8273</v>
      </c>
      <c r="D2721" t="s">
        <v>132</v>
      </c>
    </row>
    <row r="2722" spans="1:4" x14ac:dyDescent="0.15">
      <c r="A2722" t="s">
        <v>8274</v>
      </c>
      <c r="B2722">
        <v>-1.2059252276922201</v>
      </c>
      <c r="C2722" s="1" t="s">
        <v>8275</v>
      </c>
      <c r="D2722" t="s">
        <v>132</v>
      </c>
    </row>
    <row r="2723" spans="1:4" x14ac:dyDescent="0.15">
      <c r="A2723" t="s">
        <v>8276</v>
      </c>
      <c r="B2723">
        <v>-1.2063265395784699</v>
      </c>
      <c r="C2723" s="1" t="s">
        <v>8277</v>
      </c>
      <c r="D2723" t="s">
        <v>132</v>
      </c>
    </row>
    <row r="2724" spans="1:4" x14ac:dyDescent="0.15">
      <c r="A2724" t="s">
        <v>8278</v>
      </c>
      <c r="B2724">
        <v>-1.20696379908935</v>
      </c>
      <c r="C2724" s="1" t="s">
        <v>8279</v>
      </c>
      <c r="D2724" t="s">
        <v>132</v>
      </c>
    </row>
    <row r="2725" spans="1:4" x14ac:dyDescent="0.15">
      <c r="A2725" t="s">
        <v>8280</v>
      </c>
      <c r="B2725">
        <v>-1.20762694977869</v>
      </c>
      <c r="C2725" s="1" t="s">
        <v>8281</v>
      </c>
      <c r="D2725" t="s">
        <v>132</v>
      </c>
    </row>
    <row r="2726" spans="1:4" x14ac:dyDescent="0.15">
      <c r="A2726" t="s">
        <v>8282</v>
      </c>
      <c r="B2726">
        <v>-1.20822667603806</v>
      </c>
      <c r="C2726" s="1" t="s">
        <v>8283</v>
      </c>
      <c r="D2726" t="s">
        <v>132</v>
      </c>
    </row>
    <row r="2727" spans="1:4" x14ac:dyDescent="0.15">
      <c r="A2727" t="s">
        <v>8284</v>
      </c>
      <c r="B2727">
        <v>-1.20907863402886</v>
      </c>
      <c r="C2727" s="1" t="s">
        <v>8285</v>
      </c>
      <c r="D2727" t="s">
        <v>132</v>
      </c>
    </row>
    <row r="2728" spans="1:4" x14ac:dyDescent="0.15">
      <c r="A2728" t="s">
        <v>8286</v>
      </c>
      <c r="B2728">
        <v>-1.20935928125592</v>
      </c>
      <c r="C2728" s="1" t="s">
        <v>8287</v>
      </c>
      <c r="D2728" t="s">
        <v>132</v>
      </c>
    </row>
    <row r="2729" spans="1:4" x14ac:dyDescent="0.15">
      <c r="A2729" t="s">
        <v>8288</v>
      </c>
      <c r="B2729">
        <v>-1.21027983006516</v>
      </c>
      <c r="C2729" s="1" t="s">
        <v>8289</v>
      </c>
      <c r="D2729" t="s">
        <v>132</v>
      </c>
    </row>
    <row r="2730" spans="1:4" x14ac:dyDescent="0.15">
      <c r="A2730" t="s">
        <v>8290</v>
      </c>
      <c r="B2730">
        <v>-1.2121498956121</v>
      </c>
      <c r="C2730" s="1" t="s">
        <v>8291</v>
      </c>
      <c r="D2730" t="s">
        <v>132</v>
      </c>
    </row>
    <row r="2731" spans="1:4" x14ac:dyDescent="0.15">
      <c r="A2731" t="s">
        <v>8292</v>
      </c>
      <c r="B2731">
        <v>-1.2129929747624</v>
      </c>
      <c r="C2731" s="1" t="s">
        <v>8293</v>
      </c>
      <c r="D2731" t="s">
        <v>132</v>
      </c>
    </row>
    <row r="2732" spans="1:4" x14ac:dyDescent="0.15">
      <c r="A2732" t="s">
        <v>8294</v>
      </c>
      <c r="B2732">
        <v>-1.21324865917286</v>
      </c>
      <c r="C2732" s="1" t="s">
        <v>8295</v>
      </c>
      <c r="D2732" t="s">
        <v>132</v>
      </c>
    </row>
    <row r="2733" spans="1:4" x14ac:dyDescent="0.15">
      <c r="A2733" t="s">
        <v>8296</v>
      </c>
      <c r="B2733">
        <v>-1.21378127383552</v>
      </c>
      <c r="C2733" s="1" t="s">
        <v>8297</v>
      </c>
      <c r="D2733" t="s">
        <v>132</v>
      </c>
    </row>
    <row r="2734" spans="1:4" x14ac:dyDescent="0.15">
      <c r="A2734" t="s">
        <v>8298</v>
      </c>
      <c r="B2734">
        <v>-1.21383185919541</v>
      </c>
      <c r="C2734" s="1" t="s">
        <v>8299</v>
      </c>
      <c r="D2734" t="s">
        <v>132</v>
      </c>
    </row>
    <row r="2735" spans="1:4" x14ac:dyDescent="0.15">
      <c r="A2735" t="s">
        <v>8300</v>
      </c>
      <c r="B2735">
        <v>-1.2146532031513</v>
      </c>
      <c r="C2735" s="1" t="s">
        <v>8301</v>
      </c>
      <c r="D2735" t="s">
        <v>132</v>
      </c>
    </row>
    <row r="2736" spans="1:4" x14ac:dyDescent="0.15">
      <c r="A2736" t="s">
        <v>8302</v>
      </c>
      <c r="B2736">
        <v>-1.2167974656060601</v>
      </c>
      <c r="C2736" s="1" t="s">
        <v>8303</v>
      </c>
      <c r="D2736" t="s">
        <v>132</v>
      </c>
    </row>
    <row r="2737" spans="1:4" x14ac:dyDescent="0.15">
      <c r="A2737" t="s">
        <v>8304</v>
      </c>
      <c r="B2737">
        <v>-1.21681201116864</v>
      </c>
      <c r="C2737" s="1" t="s">
        <v>8305</v>
      </c>
      <c r="D2737" t="s">
        <v>132</v>
      </c>
    </row>
    <row r="2738" spans="1:4" x14ac:dyDescent="0.15">
      <c r="A2738" t="s">
        <v>8306</v>
      </c>
      <c r="B2738">
        <v>-1.2171218538319499</v>
      </c>
      <c r="C2738" s="1" t="s">
        <v>8307</v>
      </c>
      <c r="D2738" t="s">
        <v>132</v>
      </c>
    </row>
    <row r="2739" spans="1:4" x14ac:dyDescent="0.15">
      <c r="A2739" t="s">
        <v>8308</v>
      </c>
      <c r="B2739">
        <v>-1.21728881838494</v>
      </c>
      <c r="C2739" s="1" t="s">
        <v>8309</v>
      </c>
      <c r="D2739" t="s">
        <v>132</v>
      </c>
    </row>
    <row r="2740" spans="1:4" x14ac:dyDescent="0.15">
      <c r="A2740" t="s">
        <v>8310</v>
      </c>
      <c r="B2740">
        <v>-1.21739740948859</v>
      </c>
      <c r="C2740" s="1" t="s">
        <v>8311</v>
      </c>
      <c r="D2740" t="s">
        <v>132</v>
      </c>
    </row>
    <row r="2741" spans="1:4" x14ac:dyDescent="0.15">
      <c r="A2741" t="s">
        <v>8312</v>
      </c>
      <c r="B2741">
        <v>-1.21767864148529</v>
      </c>
      <c r="C2741" s="1" t="s">
        <v>8313</v>
      </c>
      <c r="D2741" t="s">
        <v>132</v>
      </c>
    </row>
    <row r="2742" spans="1:4" x14ac:dyDescent="0.15">
      <c r="A2742" t="s">
        <v>8314</v>
      </c>
      <c r="B2742">
        <v>-1.2176953937027299</v>
      </c>
      <c r="C2742" s="1" t="s">
        <v>8315</v>
      </c>
      <c r="D2742" t="s">
        <v>132</v>
      </c>
    </row>
    <row r="2743" spans="1:4" x14ac:dyDescent="0.15">
      <c r="A2743" t="s">
        <v>8316</v>
      </c>
      <c r="B2743">
        <v>-1.22131238839741</v>
      </c>
      <c r="C2743" s="1" t="s">
        <v>8317</v>
      </c>
      <c r="D2743" t="s">
        <v>132</v>
      </c>
    </row>
    <row r="2744" spans="1:4" x14ac:dyDescent="0.15">
      <c r="A2744" t="s">
        <v>8318</v>
      </c>
      <c r="B2744">
        <v>-1.2220259212050599</v>
      </c>
      <c r="C2744" s="1" t="s">
        <v>8319</v>
      </c>
      <c r="D2744" t="s">
        <v>132</v>
      </c>
    </row>
    <row r="2745" spans="1:4" x14ac:dyDescent="0.15">
      <c r="A2745" t="s">
        <v>8320</v>
      </c>
      <c r="B2745">
        <v>-1.22307121671966</v>
      </c>
      <c r="C2745" s="1" t="s">
        <v>8321</v>
      </c>
      <c r="D2745" t="s">
        <v>132</v>
      </c>
    </row>
    <row r="2746" spans="1:4" x14ac:dyDescent="0.15">
      <c r="A2746" t="s">
        <v>8322</v>
      </c>
      <c r="B2746">
        <v>-1.2242284357131401</v>
      </c>
      <c r="C2746" s="1" t="s">
        <v>8323</v>
      </c>
      <c r="D2746" t="s">
        <v>132</v>
      </c>
    </row>
    <row r="2747" spans="1:4" x14ac:dyDescent="0.15">
      <c r="A2747" t="s">
        <v>8324</v>
      </c>
      <c r="B2747">
        <v>-1.2247263037396701</v>
      </c>
      <c r="C2747" s="1" t="s">
        <v>8325</v>
      </c>
      <c r="D2747" t="s">
        <v>132</v>
      </c>
    </row>
    <row r="2748" spans="1:4" x14ac:dyDescent="0.15">
      <c r="A2748" t="s">
        <v>315</v>
      </c>
      <c r="B2748">
        <v>-1.225824248838</v>
      </c>
      <c r="C2748" s="1" t="s">
        <v>8326</v>
      </c>
      <c r="D2748" t="s">
        <v>132</v>
      </c>
    </row>
    <row r="2749" spans="1:4" x14ac:dyDescent="0.15">
      <c r="A2749" t="s">
        <v>8327</v>
      </c>
      <c r="B2749">
        <v>-1.22628247476597</v>
      </c>
      <c r="C2749" s="1" t="s">
        <v>8328</v>
      </c>
      <c r="D2749" t="s">
        <v>132</v>
      </c>
    </row>
    <row r="2750" spans="1:4" x14ac:dyDescent="0.15">
      <c r="A2750" t="s">
        <v>8329</v>
      </c>
      <c r="B2750">
        <v>-1.22662541535754</v>
      </c>
      <c r="C2750" s="1" t="s">
        <v>8330</v>
      </c>
      <c r="D2750" t="s">
        <v>132</v>
      </c>
    </row>
    <row r="2751" spans="1:4" x14ac:dyDescent="0.15">
      <c r="A2751" t="s">
        <v>8331</v>
      </c>
      <c r="B2751">
        <v>-1.2269277380208099</v>
      </c>
      <c r="C2751" s="1" t="s">
        <v>8332</v>
      </c>
      <c r="D2751" t="s">
        <v>132</v>
      </c>
    </row>
    <row r="2752" spans="1:4" x14ac:dyDescent="0.15">
      <c r="A2752" t="s">
        <v>8333</v>
      </c>
      <c r="B2752">
        <v>-1.2272307027510501</v>
      </c>
      <c r="C2752" s="1" t="s">
        <v>8334</v>
      </c>
      <c r="D2752" t="s">
        <v>132</v>
      </c>
    </row>
    <row r="2753" spans="1:4" x14ac:dyDescent="0.15">
      <c r="A2753" t="s">
        <v>8335</v>
      </c>
      <c r="B2753">
        <v>-1.2288958305681501</v>
      </c>
      <c r="C2753" s="1" t="s">
        <v>8336</v>
      </c>
      <c r="D2753" t="s">
        <v>132</v>
      </c>
    </row>
    <row r="2754" spans="1:4" x14ac:dyDescent="0.15">
      <c r="A2754" t="s">
        <v>8337</v>
      </c>
      <c r="B2754">
        <v>-1.2299139290871499</v>
      </c>
      <c r="C2754" s="1" t="s">
        <v>8338</v>
      </c>
      <c r="D2754" t="s">
        <v>132</v>
      </c>
    </row>
    <row r="2755" spans="1:4" x14ac:dyDescent="0.15">
      <c r="A2755" t="s">
        <v>8339</v>
      </c>
      <c r="B2755">
        <v>-1.2317042853925</v>
      </c>
      <c r="C2755" s="1" t="s">
        <v>8340</v>
      </c>
      <c r="D2755" t="s">
        <v>132</v>
      </c>
    </row>
    <row r="2756" spans="1:4" x14ac:dyDescent="0.15">
      <c r="A2756" t="s">
        <v>8341</v>
      </c>
      <c r="B2756">
        <v>-1.23192416617557</v>
      </c>
      <c r="C2756" s="1" t="s">
        <v>8342</v>
      </c>
      <c r="D2756" t="s">
        <v>132</v>
      </c>
    </row>
    <row r="2757" spans="1:4" x14ac:dyDescent="0.15">
      <c r="A2757" t="s">
        <v>8343</v>
      </c>
      <c r="B2757">
        <v>-1.2323680891901401</v>
      </c>
      <c r="C2757" s="1" t="s">
        <v>8344</v>
      </c>
      <c r="D2757" t="s">
        <v>132</v>
      </c>
    </row>
    <row r="2758" spans="1:4" x14ac:dyDescent="0.15">
      <c r="A2758" t="s">
        <v>8345</v>
      </c>
      <c r="B2758">
        <v>-1.2360408972710399</v>
      </c>
      <c r="C2758" s="1" t="s">
        <v>8346</v>
      </c>
      <c r="D2758" t="s">
        <v>132</v>
      </c>
    </row>
    <row r="2759" spans="1:4" x14ac:dyDescent="0.15">
      <c r="A2759" t="s">
        <v>8347</v>
      </c>
      <c r="B2759">
        <v>-1.23659489370389</v>
      </c>
      <c r="C2759" s="1" t="s">
        <v>8348</v>
      </c>
      <c r="D2759" t="s">
        <v>132</v>
      </c>
    </row>
    <row r="2760" spans="1:4" x14ac:dyDescent="0.15">
      <c r="A2760" t="s">
        <v>8349</v>
      </c>
      <c r="B2760">
        <v>-1.2374613721275001</v>
      </c>
      <c r="C2760" s="1" t="s">
        <v>8350</v>
      </c>
      <c r="D2760" t="s">
        <v>132</v>
      </c>
    </row>
    <row r="2761" spans="1:4" x14ac:dyDescent="0.15">
      <c r="A2761" t="s">
        <v>8351</v>
      </c>
      <c r="B2761">
        <v>-1.23768406772539</v>
      </c>
      <c r="C2761" s="1" t="s">
        <v>8352</v>
      </c>
      <c r="D2761" t="s">
        <v>132</v>
      </c>
    </row>
    <row r="2762" spans="1:4" x14ac:dyDescent="0.15">
      <c r="A2762" t="s">
        <v>8353</v>
      </c>
      <c r="B2762">
        <v>-1.23768750963779</v>
      </c>
      <c r="C2762" s="1" t="s">
        <v>8354</v>
      </c>
      <c r="D2762" t="s">
        <v>132</v>
      </c>
    </row>
    <row r="2763" spans="1:4" x14ac:dyDescent="0.15">
      <c r="A2763" t="s">
        <v>8355</v>
      </c>
      <c r="B2763">
        <v>-1.23899049402557</v>
      </c>
      <c r="C2763" s="1" t="s">
        <v>8356</v>
      </c>
      <c r="D2763" t="s">
        <v>132</v>
      </c>
    </row>
    <row r="2764" spans="1:4" x14ac:dyDescent="0.15">
      <c r="A2764" t="s">
        <v>8357</v>
      </c>
      <c r="B2764">
        <v>-1.2391046932318699</v>
      </c>
      <c r="C2764" s="1" t="s">
        <v>8358</v>
      </c>
      <c r="D2764" t="s">
        <v>132</v>
      </c>
    </row>
    <row r="2765" spans="1:4" x14ac:dyDescent="0.15">
      <c r="A2765" t="s">
        <v>8359</v>
      </c>
      <c r="B2765">
        <v>-1.2397511315679499</v>
      </c>
      <c r="C2765" s="1" t="s">
        <v>8360</v>
      </c>
      <c r="D2765" t="s">
        <v>132</v>
      </c>
    </row>
    <row r="2766" spans="1:4" x14ac:dyDescent="0.15">
      <c r="A2766" t="s">
        <v>8361</v>
      </c>
      <c r="B2766">
        <v>-1.2404766408614101</v>
      </c>
      <c r="C2766" s="1" t="s">
        <v>8362</v>
      </c>
      <c r="D2766" t="s">
        <v>132</v>
      </c>
    </row>
    <row r="2767" spans="1:4" x14ac:dyDescent="0.15">
      <c r="A2767" t="s">
        <v>8363</v>
      </c>
      <c r="B2767">
        <v>-1.24102436065471</v>
      </c>
      <c r="C2767" s="1" t="s">
        <v>8364</v>
      </c>
      <c r="D2767" t="s">
        <v>132</v>
      </c>
    </row>
    <row r="2768" spans="1:4" x14ac:dyDescent="0.15">
      <c r="A2768" t="s">
        <v>8365</v>
      </c>
      <c r="B2768">
        <v>-1.2417573167198701</v>
      </c>
      <c r="C2768" s="1" t="s">
        <v>8366</v>
      </c>
      <c r="D2768" t="s">
        <v>132</v>
      </c>
    </row>
    <row r="2769" spans="1:4" x14ac:dyDescent="0.15">
      <c r="A2769" t="s">
        <v>8367</v>
      </c>
      <c r="B2769">
        <v>-1.24192678031419</v>
      </c>
      <c r="C2769" s="1" t="s">
        <v>8368</v>
      </c>
      <c r="D2769" t="s">
        <v>132</v>
      </c>
    </row>
    <row r="2770" spans="1:4" x14ac:dyDescent="0.15">
      <c r="A2770" t="s">
        <v>8369</v>
      </c>
      <c r="B2770">
        <v>-1.2424558587941701</v>
      </c>
      <c r="C2770" s="1" t="s">
        <v>8370</v>
      </c>
      <c r="D2770" t="s">
        <v>132</v>
      </c>
    </row>
    <row r="2771" spans="1:4" x14ac:dyDescent="0.15">
      <c r="A2771" t="s">
        <v>8371</v>
      </c>
      <c r="B2771">
        <v>-1.24431732143042</v>
      </c>
      <c r="C2771" s="1" t="s">
        <v>8372</v>
      </c>
      <c r="D2771" t="s">
        <v>132</v>
      </c>
    </row>
    <row r="2772" spans="1:4" x14ac:dyDescent="0.15">
      <c r="A2772" t="s">
        <v>8373</v>
      </c>
      <c r="B2772">
        <v>-1.2460296460446101</v>
      </c>
      <c r="C2772" s="1" t="s">
        <v>8374</v>
      </c>
      <c r="D2772" t="s">
        <v>132</v>
      </c>
    </row>
    <row r="2773" spans="1:4" x14ac:dyDescent="0.15">
      <c r="A2773" t="s">
        <v>8375</v>
      </c>
      <c r="B2773">
        <v>-1.24666801861262</v>
      </c>
      <c r="C2773" s="1" t="s">
        <v>8376</v>
      </c>
      <c r="D2773" t="s">
        <v>132</v>
      </c>
    </row>
    <row r="2774" spans="1:4" x14ac:dyDescent="0.15">
      <c r="A2774" t="s">
        <v>8377</v>
      </c>
      <c r="B2774">
        <v>-1.24681266638515</v>
      </c>
      <c r="C2774" s="1" t="s">
        <v>8378</v>
      </c>
      <c r="D2774" t="s">
        <v>132</v>
      </c>
    </row>
    <row r="2775" spans="1:4" x14ac:dyDescent="0.15">
      <c r="A2775" t="s">
        <v>8379</v>
      </c>
      <c r="B2775">
        <v>-1.24725461064192</v>
      </c>
      <c r="C2775" s="1" t="s">
        <v>8380</v>
      </c>
      <c r="D2775" t="s">
        <v>132</v>
      </c>
    </row>
    <row r="2776" spans="1:4" x14ac:dyDescent="0.15">
      <c r="A2776" t="s">
        <v>8381</v>
      </c>
      <c r="B2776">
        <v>-1.24779635473711</v>
      </c>
      <c r="C2776" s="1" t="s">
        <v>8382</v>
      </c>
      <c r="D2776" t="s">
        <v>132</v>
      </c>
    </row>
    <row r="2777" spans="1:4" x14ac:dyDescent="0.15">
      <c r="A2777" t="s">
        <v>8383</v>
      </c>
      <c r="B2777">
        <v>-1.2479151266428099</v>
      </c>
      <c r="C2777" s="1" t="s">
        <v>8384</v>
      </c>
      <c r="D2777" t="s">
        <v>132</v>
      </c>
    </row>
    <row r="2778" spans="1:4" x14ac:dyDescent="0.15">
      <c r="A2778" t="s">
        <v>8385</v>
      </c>
      <c r="B2778">
        <v>-1.24825783149382</v>
      </c>
      <c r="C2778" s="1" t="s">
        <v>8386</v>
      </c>
      <c r="D2778" t="s">
        <v>132</v>
      </c>
    </row>
    <row r="2779" spans="1:4" x14ac:dyDescent="0.15">
      <c r="A2779" t="s">
        <v>8387</v>
      </c>
      <c r="B2779">
        <v>-1.25089806639224</v>
      </c>
      <c r="C2779" s="1" t="s">
        <v>8388</v>
      </c>
      <c r="D2779" t="s">
        <v>132</v>
      </c>
    </row>
    <row r="2780" spans="1:4" x14ac:dyDescent="0.15">
      <c r="A2780" t="s">
        <v>8389</v>
      </c>
      <c r="B2780">
        <v>-1.2519765897295601</v>
      </c>
      <c r="C2780" s="1" t="s">
        <v>8390</v>
      </c>
      <c r="D2780" t="s">
        <v>132</v>
      </c>
    </row>
    <row r="2781" spans="1:4" x14ac:dyDescent="0.15">
      <c r="A2781" t="s">
        <v>8391</v>
      </c>
      <c r="B2781">
        <v>-1.25221890061636</v>
      </c>
      <c r="C2781" s="1" t="s">
        <v>8392</v>
      </c>
      <c r="D2781" t="s">
        <v>132</v>
      </c>
    </row>
    <row r="2782" spans="1:4" x14ac:dyDescent="0.15">
      <c r="A2782" t="s">
        <v>8393</v>
      </c>
      <c r="B2782">
        <v>-1.25344800678446</v>
      </c>
      <c r="C2782" s="1" t="s">
        <v>8394</v>
      </c>
      <c r="D2782" t="s">
        <v>132</v>
      </c>
    </row>
    <row r="2783" spans="1:4" x14ac:dyDescent="0.15">
      <c r="A2783" t="s">
        <v>8395</v>
      </c>
      <c r="B2783">
        <v>-1.25454519590675</v>
      </c>
      <c r="C2783" s="1" t="s">
        <v>8396</v>
      </c>
      <c r="D2783" t="s">
        <v>132</v>
      </c>
    </row>
    <row r="2784" spans="1:4" x14ac:dyDescent="0.15">
      <c r="A2784" t="s">
        <v>8397</v>
      </c>
      <c r="B2784">
        <v>-1.2546365248184199</v>
      </c>
      <c r="C2784" s="1" t="s">
        <v>8398</v>
      </c>
      <c r="D2784" t="s">
        <v>132</v>
      </c>
    </row>
    <row r="2785" spans="1:4" x14ac:dyDescent="0.15">
      <c r="A2785" t="s">
        <v>8399</v>
      </c>
      <c r="B2785">
        <v>-1.2555677104452501</v>
      </c>
      <c r="C2785" s="1" t="s">
        <v>8400</v>
      </c>
      <c r="D2785" t="s">
        <v>132</v>
      </c>
    </row>
    <row r="2786" spans="1:4" x14ac:dyDescent="0.15">
      <c r="A2786" t="s">
        <v>8401</v>
      </c>
      <c r="B2786">
        <v>-1.2560232711788599</v>
      </c>
      <c r="C2786" s="1" t="s">
        <v>8402</v>
      </c>
      <c r="D2786" t="s">
        <v>132</v>
      </c>
    </row>
    <row r="2787" spans="1:4" x14ac:dyDescent="0.15">
      <c r="A2787" t="s">
        <v>8403</v>
      </c>
      <c r="B2787">
        <v>-1.2577129305739501</v>
      </c>
      <c r="C2787" s="1" t="s">
        <v>8404</v>
      </c>
      <c r="D2787" t="s">
        <v>132</v>
      </c>
    </row>
    <row r="2788" spans="1:4" x14ac:dyDescent="0.15">
      <c r="A2788" t="s">
        <v>8405</v>
      </c>
      <c r="B2788">
        <v>-1.2579910061220001</v>
      </c>
      <c r="C2788" s="1" t="s">
        <v>8406</v>
      </c>
      <c r="D2788" t="s">
        <v>132</v>
      </c>
    </row>
    <row r="2789" spans="1:4" x14ac:dyDescent="0.15">
      <c r="A2789" t="s">
        <v>8407</v>
      </c>
      <c r="B2789">
        <v>-1.25819351510295</v>
      </c>
      <c r="C2789" s="1" t="s">
        <v>8408</v>
      </c>
      <c r="D2789" t="s">
        <v>132</v>
      </c>
    </row>
    <row r="2790" spans="1:4" x14ac:dyDescent="0.15">
      <c r="A2790" t="s">
        <v>8409</v>
      </c>
      <c r="B2790">
        <v>-1.25891462964472</v>
      </c>
      <c r="C2790" s="1" t="s">
        <v>8410</v>
      </c>
      <c r="D2790" t="s">
        <v>132</v>
      </c>
    </row>
    <row r="2791" spans="1:4" x14ac:dyDescent="0.15">
      <c r="A2791" t="s">
        <v>8411</v>
      </c>
      <c r="B2791">
        <v>-1.25906039617999</v>
      </c>
      <c r="C2791" s="1" t="s">
        <v>8412</v>
      </c>
      <c r="D2791" t="s">
        <v>132</v>
      </c>
    </row>
    <row r="2792" spans="1:4" x14ac:dyDescent="0.15">
      <c r="A2792" t="s">
        <v>8413</v>
      </c>
      <c r="B2792">
        <v>-1.25929661102097</v>
      </c>
      <c r="C2792" s="1" t="s">
        <v>8414</v>
      </c>
      <c r="D2792" t="s">
        <v>132</v>
      </c>
    </row>
    <row r="2793" spans="1:4" x14ac:dyDescent="0.15">
      <c r="A2793" t="s">
        <v>8415</v>
      </c>
      <c r="B2793">
        <v>-1.2593539279344499</v>
      </c>
      <c r="C2793" s="1" t="s">
        <v>8416</v>
      </c>
      <c r="D2793" t="s">
        <v>132</v>
      </c>
    </row>
    <row r="2794" spans="1:4" x14ac:dyDescent="0.15">
      <c r="A2794" t="s">
        <v>8417</v>
      </c>
      <c r="B2794">
        <v>-1.2609878189274399</v>
      </c>
      <c r="C2794" s="1" t="s">
        <v>8418</v>
      </c>
      <c r="D2794" t="s">
        <v>132</v>
      </c>
    </row>
    <row r="2795" spans="1:4" x14ac:dyDescent="0.15">
      <c r="A2795" t="s">
        <v>471</v>
      </c>
      <c r="B2795">
        <v>-1.26108739882187</v>
      </c>
      <c r="C2795" s="1" t="s">
        <v>8419</v>
      </c>
      <c r="D2795" t="s">
        <v>132</v>
      </c>
    </row>
    <row r="2796" spans="1:4" x14ac:dyDescent="0.15">
      <c r="A2796" t="s">
        <v>8420</v>
      </c>
      <c r="B2796">
        <v>-1.2611545300786999</v>
      </c>
      <c r="C2796" s="1" t="s">
        <v>8421</v>
      </c>
      <c r="D2796" t="s">
        <v>132</v>
      </c>
    </row>
    <row r="2797" spans="1:4" x14ac:dyDescent="0.15">
      <c r="A2797" t="s">
        <v>8422</v>
      </c>
      <c r="B2797">
        <v>-1.2639331702049801</v>
      </c>
      <c r="C2797" s="1" t="s">
        <v>8423</v>
      </c>
      <c r="D2797" t="s">
        <v>132</v>
      </c>
    </row>
    <row r="2798" spans="1:4" x14ac:dyDescent="0.15">
      <c r="A2798" t="s">
        <v>8424</v>
      </c>
      <c r="B2798">
        <v>-1.2659189867151199</v>
      </c>
      <c r="C2798" s="1" t="s">
        <v>8425</v>
      </c>
      <c r="D2798" t="s">
        <v>132</v>
      </c>
    </row>
    <row r="2799" spans="1:4" x14ac:dyDescent="0.15">
      <c r="A2799" t="s">
        <v>8426</v>
      </c>
      <c r="B2799">
        <v>-1.2663118406048099</v>
      </c>
      <c r="C2799" s="1" t="s">
        <v>8427</v>
      </c>
      <c r="D2799" t="s">
        <v>132</v>
      </c>
    </row>
    <row r="2800" spans="1:4" x14ac:dyDescent="0.15">
      <c r="A2800" t="s">
        <v>8428</v>
      </c>
      <c r="B2800">
        <v>-1.26686108011219</v>
      </c>
      <c r="C2800" s="1" t="s">
        <v>8429</v>
      </c>
      <c r="D2800" t="s">
        <v>132</v>
      </c>
    </row>
    <row r="2801" spans="1:4" x14ac:dyDescent="0.15">
      <c r="A2801" t="s">
        <v>8430</v>
      </c>
      <c r="B2801">
        <v>-1.2687765767957699</v>
      </c>
      <c r="C2801" s="1" t="s">
        <v>8431</v>
      </c>
      <c r="D2801" t="s">
        <v>132</v>
      </c>
    </row>
    <row r="2802" spans="1:4" x14ac:dyDescent="0.15">
      <c r="A2802" t="s">
        <v>8432</v>
      </c>
      <c r="B2802">
        <v>-1.2688291897378301</v>
      </c>
      <c r="C2802" s="1" t="s">
        <v>8433</v>
      </c>
      <c r="D2802" t="s">
        <v>132</v>
      </c>
    </row>
    <row r="2803" spans="1:4" x14ac:dyDescent="0.15">
      <c r="A2803" t="s">
        <v>8434</v>
      </c>
      <c r="B2803">
        <v>-1.26901298304123</v>
      </c>
      <c r="C2803" s="1" t="s">
        <v>8435</v>
      </c>
      <c r="D2803" t="s">
        <v>132</v>
      </c>
    </row>
    <row r="2804" spans="1:4" x14ac:dyDescent="0.15">
      <c r="A2804" t="s">
        <v>8436</v>
      </c>
      <c r="B2804">
        <v>-1.26976258885489</v>
      </c>
      <c r="C2804" s="1" t="s">
        <v>8437</v>
      </c>
      <c r="D2804" t="s">
        <v>132</v>
      </c>
    </row>
    <row r="2805" spans="1:4" x14ac:dyDescent="0.15">
      <c r="A2805" t="s">
        <v>8438</v>
      </c>
      <c r="B2805">
        <v>-1.27140355453276</v>
      </c>
      <c r="C2805" s="1" t="s">
        <v>8439</v>
      </c>
      <c r="D2805" t="s">
        <v>132</v>
      </c>
    </row>
    <row r="2806" spans="1:4" x14ac:dyDescent="0.15">
      <c r="A2806" t="s">
        <v>8440</v>
      </c>
      <c r="B2806">
        <v>-1.2721048986175201</v>
      </c>
      <c r="C2806" s="1" t="s">
        <v>8441</v>
      </c>
      <c r="D2806" t="s">
        <v>132</v>
      </c>
    </row>
    <row r="2807" spans="1:4" x14ac:dyDescent="0.15">
      <c r="A2807" t="s">
        <v>8442</v>
      </c>
      <c r="B2807">
        <v>-1.2725700216442299</v>
      </c>
      <c r="C2807" s="1" t="s">
        <v>8443</v>
      </c>
      <c r="D2807" t="s">
        <v>132</v>
      </c>
    </row>
    <row r="2808" spans="1:4" x14ac:dyDescent="0.15">
      <c r="A2808" t="s">
        <v>8444</v>
      </c>
      <c r="B2808">
        <v>-1.27327762181079</v>
      </c>
      <c r="C2808" s="1" t="s">
        <v>8445</v>
      </c>
      <c r="D2808" t="s">
        <v>132</v>
      </c>
    </row>
    <row r="2809" spans="1:4" x14ac:dyDescent="0.15">
      <c r="A2809" t="s">
        <v>8446</v>
      </c>
      <c r="B2809">
        <v>-1.27500677791785</v>
      </c>
      <c r="C2809" s="1" t="s">
        <v>8447</v>
      </c>
      <c r="D2809" t="s">
        <v>132</v>
      </c>
    </row>
    <row r="2810" spans="1:4" x14ac:dyDescent="0.15">
      <c r="A2810" t="s">
        <v>8448</v>
      </c>
      <c r="B2810">
        <v>-1.27518077984348</v>
      </c>
      <c r="C2810" s="1" t="s">
        <v>8449</v>
      </c>
      <c r="D2810" t="s">
        <v>132</v>
      </c>
    </row>
    <row r="2811" spans="1:4" x14ac:dyDescent="0.15">
      <c r="A2811" t="s">
        <v>8450</v>
      </c>
      <c r="B2811">
        <v>-1.27649872148037</v>
      </c>
      <c r="C2811" s="1" t="s">
        <v>8451</v>
      </c>
      <c r="D2811" t="s">
        <v>132</v>
      </c>
    </row>
    <row r="2812" spans="1:4" x14ac:dyDescent="0.15">
      <c r="A2812" t="s">
        <v>8452</v>
      </c>
      <c r="B2812">
        <v>-1.27699044525952</v>
      </c>
      <c r="C2812" s="1" t="s">
        <v>8453</v>
      </c>
      <c r="D2812" t="s">
        <v>132</v>
      </c>
    </row>
    <row r="2813" spans="1:4" x14ac:dyDescent="0.15">
      <c r="A2813" t="s">
        <v>8454</v>
      </c>
      <c r="B2813">
        <v>-1.27753095832701</v>
      </c>
      <c r="C2813" s="1" t="s">
        <v>8455</v>
      </c>
      <c r="D2813" t="s">
        <v>132</v>
      </c>
    </row>
    <row r="2814" spans="1:4" x14ac:dyDescent="0.15">
      <c r="A2814" t="s">
        <v>8456</v>
      </c>
      <c r="B2814">
        <v>-1.2779773835782799</v>
      </c>
      <c r="C2814" s="1" t="s">
        <v>8457</v>
      </c>
      <c r="D2814" t="s">
        <v>132</v>
      </c>
    </row>
    <row r="2815" spans="1:4" x14ac:dyDescent="0.15">
      <c r="A2815" t="s">
        <v>8458</v>
      </c>
      <c r="B2815">
        <v>-1.2790910406037701</v>
      </c>
      <c r="C2815" s="1" t="s">
        <v>8459</v>
      </c>
      <c r="D2815" t="s">
        <v>132</v>
      </c>
    </row>
    <row r="2816" spans="1:4" x14ac:dyDescent="0.15">
      <c r="A2816" t="s">
        <v>8460</v>
      </c>
      <c r="B2816">
        <v>-1.2794990513904601</v>
      </c>
      <c r="C2816" s="1" t="s">
        <v>8461</v>
      </c>
      <c r="D2816" t="s">
        <v>132</v>
      </c>
    </row>
    <row r="2817" spans="1:4" x14ac:dyDescent="0.15">
      <c r="A2817" t="s">
        <v>8462</v>
      </c>
      <c r="B2817">
        <v>-1.28243354826356</v>
      </c>
      <c r="C2817" s="1" t="s">
        <v>8463</v>
      </c>
      <c r="D2817" t="s">
        <v>132</v>
      </c>
    </row>
    <row r="2818" spans="1:4" x14ac:dyDescent="0.15">
      <c r="A2818" t="s">
        <v>8464</v>
      </c>
      <c r="B2818">
        <v>-1.2837160402275101</v>
      </c>
      <c r="C2818" s="1" t="s">
        <v>8465</v>
      </c>
      <c r="D2818" t="s">
        <v>132</v>
      </c>
    </row>
    <row r="2819" spans="1:4" x14ac:dyDescent="0.15">
      <c r="A2819" t="s">
        <v>8466</v>
      </c>
      <c r="B2819">
        <v>-1.28396648916034</v>
      </c>
      <c r="C2819" s="1" t="s">
        <v>8467</v>
      </c>
      <c r="D2819" t="s">
        <v>132</v>
      </c>
    </row>
    <row r="2820" spans="1:4" x14ac:dyDescent="0.15">
      <c r="A2820" t="s">
        <v>8468</v>
      </c>
      <c r="B2820">
        <v>-1.2844445406786</v>
      </c>
      <c r="C2820" s="1" t="s">
        <v>8469</v>
      </c>
      <c r="D2820" t="s">
        <v>132</v>
      </c>
    </row>
    <row r="2821" spans="1:4" x14ac:dyDescent="0.15">
      <c r="A2821" t="s">
        <v>8470</v>
      </c>
      <c r="B2821">
        <v>-1.2851513479635599</v>
      </c>
      <c r="C2821" s="1" t="s">
        <v>8471</v>
      </c>
      <c r="D2821" t="s">
        <v>132</v>
      </c>
    </row>
    <row r="2822" spans="1:4" x14ac:dyDescent="0.15">
      <c r="A2822" t="s">
        <v>8472</v>
      </c>
      <c r="B2822">
        <v>-1.28528099384255</v>
      </c>
      <c r="C2822" s="1" t="s">
        <v>8473</v>
      </c>
      <c r="D2822" t="s">
        <v>132</v>
      </c>
    </row>
    <row r="2823" spans="1:4" x14ac:dyDescent="0.15">
      <c r="A2823" t="s">
        <v>8474</v>
      </c>
      <c r="B2823">
        <v>-1.2857943355803201</v>
      </c>
      <c r="C2823" s="1" t="s">
        <v>8475</v>
      </c>
      <c r="D2823" t="s">
        <v>132</v>
      </c>
    </row>
    <row r="2824" spans="1:4" x14ac:dyDescent="0.15">
      <c r="A2824" t="s">
        <v>8476</v>
      </c>
      <c r="B2824">
        <v>-1.28646968004327</v>
      </c>
      <c r="C2824" s="1" t="s">
        <v>8477</v>
      </c>
      <c r="D2824" t="s">
        <v>132</v>
      </c>
    </row>
    <row r="2825" spans="1:4" x14ac:dyDescent="0.15">
      <c r="A2825" t="s">
        <v>8478</v>
      </c>
      <c r="B2825">
        <v>-1.2867338198106899</v>
      </c>
      <c r="C2825" s="1" t="s">
        <v>8479</v>
      </c>
      <c r="D2825" t="s">
        <v>132</v>
      </c>
    </row>
    <row r="2826" spans="1:4" x14ac:dyDescent="0.15">
      <c r="A2826" t="s">
        <v>8480</v>
      </c>
      <c r="B2826">
        <v>-1.2875964186106501</v>
      </c>
      <c r="C2826" s="1" t="s">
        <v>8481</v>
      </c>
      <c r="D2826" t="s">
        <v>132</v>
      </c>
    </row>
    <row r="2827" spans="1:4" x14ac:dyDescent="0.15">
      <c r="A2827" t="s">
        <v>8482</v>
      </c>
      <c r="B2827">
        <v>-1.28822709732204</v>
      </c>
      <c r="C2827" s="1" t="s">
        <v>8483</v>
      </c>
      <c r="D2827" t="s">
        <v>132</v>
      </c>
    </row>
    <row r="2828" spans="1:4" x14ac:dyDescent="0.15">
      <c r="A2828" t="s">
        <v>8484</v>
      </c>
      <c r="B2828">
        <v>-1.289022076877</v>
      </c>
      <c r="C2828" s="1" t="s">
        <v>8485</v>
      </c>
      <c r="D2828" t="s">
        <v>132</v>
      </c>
    </row>
    <row r="2829" spans="1:4" x14ac:dyDescent="0.15">
      <c r="A2829" t="s">
        <v>8486</v>
      </c>
      <c r="B2829">
        <v>-1.29060116068506</v>
      </c>
      <c r="C2829" s="1" t="s">
        <v>8487</v>
      </c>
      <c r="D2829" t="s">
        <v>132</v>
      </c>
    </row>
    <row r="2830" spans="1:4" x14ac:dyDescent="0.15">
      <c r="A2830" t="s">
        <v>8488</v>
      </c>
      <c r="B2830">
        <v>-1.29332725645552</v>
      </c>
      <c r="C2830" s="1" t="s">
        <v>8489</v>
      </c>
      <c r="D2830" t="s">
        <v>132</v>
      </c>
    </row>
    <row r="2831" spans="1:4" x14ac:dyDescent="0.15">
      <c r="A2831" t="s">
        <v>8490</v>
      </c>
      <c r="B2831">
        <v>-1.2942847004421401</v>
      </c>
      <c r="C2831" s="1" t="s">
        <v>8491</v>
      </c>
      <c r="D2831" t="s">
        <v>132</v>
      </c>
    </row>
    <row r="2832" spans="1:4" x14ac:dyDescent="0.15">
      <c r="A2832" t="s">
        <v>8492</v>
      </c>
      <c r="B2832">
        <v>-1.29611061106641</v>
      </c>
      <c r="C2832" s="1" t="s">
        <v>8493</v>
      </c>
      <c r="D2832" t="s">
        <v>132</v>
      </c>
    </row>
    <row r="2833" spans="1:4" x14ac:dyDescent="0.15">
      <c r="A2833" t="s">
        <v>8494</v>
      </c>
      <c r="B2833">
        <v>-1.29647586254991</v>
      </c>
      <c r="C2833" s="1" t="s">
        <v>8495</v>
      </c>
      <c r="D2833" t="s">
        <v>132</v>
      </c>
    </row>
    <row r="2834" spans="1:4" x14ac:dyDescent="0.15">
      <c r="A2834" t="s">
        <v>8496</v>
      </c>
      <c r="B2834">
        <v>-1.2978805026203699</v>
      </c>
      <c r="C2834" s="1" t="s">
        <v>8497</v>
      </c>
      <c r="D2834" t="s">
        <v>132</v>
      </c>
    </row>
    <row r="2835" spans="1:4" x14ac:dyDescent="0.15">
      <c r="A2835" t="s">
        <v>8498</v>
      </c>
      <c r="B2835">
        <v>-1.2991485615043299</v>
      </c>
      <c r="C2835" s="1" t="s">
        <v>8499</v>
      </c>
      <c r="D2835" t="s">
        <v>132</v>
      </c>
    </row>
    <row r="2836" spans="1:4" x14ac:dyDescent="0.15">
      <c r="A2836" t="s">
        <v>8500</v>
      </c>
      <c r="B2836">
        <v>-1.29919347028063</v>
      </c>
      <c r="C2836" s="1" t="s">
        <v>8501</v>
      </c>
      <c r="D2836" t="s">
        <v>132</v>
      </c>
    </row>
    <row r="2837" spans="1:4" x14ac:dyDescent="0.15">
      <c r="A2837" t="s">
        <v>8502</v>
      </c>
      <c r="B2837">
        <v>-1.3006273668855901</v>
      </c>
      <c r="C2837" s="1" t="s">
        <v>8503</v>
      </c>
      <c r="D2837" t="s">
        <v>132</v>
      </c>
    </row>
    <row r="2838" spans="1:4" x14ac:dyDescent="0.15">
      <c r="A2838" t="s">
        <v>8504</v>
      </c>
      <c r="B2838">
        <v>-1.3015308519587201</v>
      </c>
      <c r="C2838" s="1" t="s">
        <v>8505</v>
      </c>
      <c r="D2838" t="s">
        <v>132</v>
      </c>
    </row>
    <row r="2839" spans="1:4" x14ac:dyDescent="0.15">
      <c r="A2839" t="s">
        <v>8506</v>
      </c>
      <c r="B2839">
        <v>-1.3028927031487401</v>
      </c>
      <c r="C2839" s="1" t="s">
        <v>8507</v>
      </c>
      <c r="D2839" t="s">
        <v>132</v>
      </c>
    </row>
    <row r="2840" spans="1:4" x14ac:dyDescent="0.15">
      <c r="A2840" t="s">
        <v>8508</v>
      </c>
      <c r="B2840">
        <v>-1.3029422892517299</v>
      </c>
      <c r="C2840" s="1" t="s">
        <v>8509</v>
      </c>
      <c r="D2840" t="s">
        <v>132</v>
      </c>
    </row>
    <row r="2841" spans="1:4" x14ac:dyDescent="0.15">
      <c r="A2841" t="s">
        <v>8510</v>
      </c>
      <c r="B2841">
        <v>-1.3041662024577501</v>
      </c>
      <c r="C2841" s="1" t="s">
        <v>8511</v>
      </c>
      <c r="D2841" t="s">
        <v>132</v>
      </c>
    </row>
    <row r="2842" spans="1:4" x14ac:dyDescent="0.15">
      <c r="A2842" t="s">
        <v>8512</v>
      </c>
      <c r="B2842">
        <v>-1.30442913615554</v>
      </c>
      <c r="C2842" s="1" t="s">
        <v>8513</v>
      </c>
      <c r="D2842" t="s">
        <v>132</v>
      </c>
    </row>
    <row r="2843" spans="1:4" x14ac:dyDescent="0.15">
      <c r="A2843" t="s">
        <v>8514</v>
      </c>
      <c r="B2843">
        <v>-1.3044884245259001</v>
      </c>
      <c r="C2843" s="1" t="s">
        <v>8515</v>
      </c>
      <c r="D2843" t="s">
        <v>132</v>
      </c>
    </row>
    <row r="2844" spans="1:4" x14ac:dyDescent="0.15">
      <c r="A2844" t="s">
        <v>8516</v>
      </c>
      <c r="B2844">
        <v>-1.30603473547017</v>
      </c>
      <c r="C2844" s="1" t="s">
        <v>8517</v>
      </c>
      <c r="D2844" t="s">
        <v>132</v>
      </c>
    </row>
    <row r="2845" spans="1:4" x14ac:dyDescent="0.15">
      <c r="A2845" t="s">
        <v>8518</v>
      </c>
      <c r="B2845">
        <v>-1.30642024116046</v>
      </c>
      <c r="C2845" s="1" t="s">
        <v>8519</v>
      </c>
      <c r="D2845" t="s">
        <v>132</v>
      </c>
    </row>
    <row r="2846" spans="1:4" x14ac:dyDescent="0.15">
      <c r="A2846" t="s">
        <v>8520</v>
      </c>
      <c r="B2846">
        <v>-1.3085124386929401</v>
      </c>
      <c r="C2846" s="1" t="s">
        <v>8521</v>
      </c>
      <c r="D2846" t="s">
        <v>132</v>
      </c>
    </row>
    <row r="2847" spans="1:4" x14ac:dyDescent="0.15">
      <c r="A2847" t="s">
        <v>8522</v>
      </c>
      <c r="B2847">
        <v>-1.30877600493462</v>
      </c>
      <c r="C2847" s="1" t="s">
        <v>8523</v>
      </c>
      <c r="D2847" t="s">
        <v>132</v>
      </c>
    </row>
    <row r="2848" spans="1:4" x14ac:dyDescent="0.15">
      <c r="A2848" t="s">
        <v>8524</v>
      </c>
      <c r="B2848">
        <v>-1.31233115957668</v>
      </c>
      <c r="C2848" s="1" t="s">
        <v>8525</v>
      </c>
      <c r="D2848" t="s">
        <v>132</v>
      </c>
    </row>
    <row r="2849" spans="1:4" x14ac:dyDescent="0.15">
      <c r="A2849" t="s">
        <v>8526</v>
      </c>
      <c r="B2849">
        <v>-1.31396037213219</v>
      </c>
      <c r="C2849" s="1" t="s">
        <v>8527</v>
      </c>
      <c r="D2849" t="s">
        <v>132</v>
      </c>
    </row>
    <row r="2850" spans="1:4" x14ac:dyDescent="0.15">
      <c r="A2850" t="s">
        <v>8528</v>
      </c>
      <c r="B2850">
        <v>-1.31448469646959</v>
      </c>
      <c r="C2850" s="1" t="s">
        <v>8529</v>
      </c>
      <c r="D2850" t="s">
        <v>132</v>
      </c>
    </row>
    <row r="2851" spans="1:4" x14ac:dyDescent="0.15">
      <c r="A2851" t="s">
        <v>8530</v>
      </c>
      <c r="B2851">
        <v>-1.3149638471418099</v>
      </c>
      <c r="C2851" s="1" t="s">
        <v>8531</v>
      </c>
      <c r="D2851" t="s">
        <v>132</v>
      </c>
    </row>
    <row r="2852" spans="1:4" x14ac:dyDescent="0.15">
      <c r="A2852" t="s">
        <v>8532</v>
      </c>
      <c r="B2852">
        <v>-1.31628996605033</v>
      </c>
      <c r="C2852" s="1" t="s">
        <v>8533</v>
      </c>
      <c r="D2852" t="s">
        <v>132</v>
      </c>
    </row>
    <row r="2853" spans="1:4" x14ac:dyDescent="0.15">
      <c r="A2853" t="s">
        <v>8534</v>
      </c>
      <c r="B2853">
        <v>-1.3164870579278301</v>
      </c>
      <c r="C2853" s="1" t="s">
        <v>8535</v>
      </c>
      <c r="D2853" t="s">
        <v>132</v>
      </c>
    </row>
    <row r="2854" spans="1:4" x14ac:dyDescent="0.15">
      <c r="A2854" t="s">
        <v>8536</v>
      </c>
      <c r="B2854">
        <v>-1.3169262498285501</v>
      </c>
      <c r="C2854" s="1" t="s">
        <v>8537</v>
      </c>
      <c r="D2854" t="s">
        <v>132</v>
      </c>
    </row>
    <row r="2855" spans="1:4" x14ac:dyDescent="0.15">
      <c r="A2855" t="s">
        <v>8538</v>
      </c>
      <c r="B2855">
        <v>-1.3174036142735399</v>
      </c>
      <c r="C2855" s="1" t="s">
        <v>8539</v>
      </c>
      <c r="D2855" t="s">
        <v>132</v>
      </c>
    </row>
    <row r="2856" spans="1:4" x14ac:dyDescent="0.15">
      <c r="A2856" t="s">
        <v>8540</v>
      </c>
      <c r="B2856">
        <v>-1.31838203053813</v>
      </c>
      <c r="C2856" s="1" t="s">
        <v>8541</v>
      </c>
      <c r="D2856" t="s">
        <v>132</v>
      </c>
    </row>
    <row r="2857" spans="1:4" x14ac:dyDescent="0.15">
      <c r="A2857" t="s">
        <v>8542</v>
      </c>
      <c r="B2857">
        <v>-1.3198253016681201</v>
      </c>
      <c r="C2857" s="1" t="s">
        <v>8543</v>
      </c>
      <c r="D2857" t="s">
        <v>132</v>
      </c>
    </row>
    <row r="2858" spans="1:4" x14ac:dyDescent="0.15">
      <c r="A2858" t="s">
        <v>8544</v>
      </c>
      <c r="B2858">
        <v>-1.3200025137331</v>
      </c>
      <c r="C2858" s="1" t="s">
        <v>8545</v>
      </c>
      <c r="D2858" t="s">
        <v>132</v>
      </c>
    </row>
    <row r="2859" spans="1:4" x14ac:dyDescent="0.15">
      <c r="A2859" t="s">
        <v>8546</v>
      </c>
      <c r="B2859">
        <v>-1.3214493651804</v>
      </c>
      <c r="C2859" s="1" t="s">
        <v>8547</v>
      </c>
      <c r="D2859" t="s">
        <v>132</v>
      </c>
    </row>
    <row r="2860" spans="1:4" x14ac:dyDescent="0.15">
      <c r="A2860" t="s">
        <v>8548</v>
      </c>
      <c r="B2860">
        <v>-1.3225910264323499</v>
      </c>
      <c r="C2860" s="1" t="s">
        <v>8549</v>
      </c>
      <c r="D2860" t="s">
        <v>132</v>
      </c>
    </row>
    <row r="2861" spans="1:4" x14ac:dyDescent="0.15">
      <c r="A2861" t="s">
        <v>8550</v>
      </c>
      <c r="B2861">
        <v>-1.32446434198553</v>
      </c>
      <c r="C2861" s="1" t="s">
        <v>8551</v>
      </c>
      <c r="D2861" t="s">
        <v>132</v>
      </c>
    </row>
    <row r="2862" spans="1:4" x14ac:dyDescent="0.15">
      <c r="A2862" t="s">
        <v>8552</v>
      </c>
      <c r="B2862">
        <v>-1.3249856763280701</v>
      </c>
      <c r="C2862" s="1" t="s">
        <v>8553</v>
      </c>
      <c r="D2862" t="s">
        <v>132</v>
      </c>
    </row>
    <row r="2863" spans="1:4" x14ac:dyDescent="0.15">
      <c r="A2863" t="s">
        <v>8554</v>
      </c>
      <c r="B2863">
        <v>-1.3256033644729699</v>
      </c>
      <c r="C2863" s="1" t="s">
        <v>8555</v>
      </c>
      <c r="D2863" t="s">
        <v>132</v>
      </c>
    </row>
    <row r="2864" spans="1:4" x14ac:dyDescent="0.15">
      <c r="A2864" t="s">
        <v>8556</v>
      </c>
      <c r="B2864">
        <v>-1.32597700323972</v>
      </c>
      <c r="C2864" s="1" t="s">
        <v>8557</v>
      </c>
      <c r="D2864" t="s">
        <v>132</v>
      </c>
    </row>
    <row r="2865" spans="1:4" x14ac:dyDescent="0.15">
      <c r="A2865" t="s">
        <v>8558</v>
      </c>
      <c r="B2865">
        <v>-1.32680452956377</v>
      </c>
      <c r="C2865" s="1" t="s">
        <v>8559</v>
      </c>
      <c r="D2865" t="s">
        <v>132</v>
      </c>
    </row>
    <row r="2866" spans="1:4" x14ac:dyDescent="0.15">
      <c r="A2866" t="s">
        <v>8560</v>
      </c>
      <c r="B2866">
        <v>-1.32752876452442</v>
      </c>
      <c r="C2866" s="1" t="s">
        <v>8561</v>
      </c>
      <c r="D2866" t="s">
        <v>132</v>
      </c>
    </row>
    <row r="2867" spans="1:4" x14ac:dyDescent="0.15">
      <c r="A2867" t="s">
        <v>8562</v>
      </c>
      <c r="B2867">
        <v>-1.3277579079453401</v>
      </c>
      <c r="C2867" s="1" t="s">
        <v>8563</v>
      </c>
      <c r="D2867" t="s">
        <v>132</v>
      </c>
    </row>
    <row r="2868" spans="1:4" x14ac:dyDescent="0.15">
      <c r="A2868" t="s">
        <v>8564</v>
      </c>
      <c r="B2868">
        <v>-1.32896738086416</v>
      </c>
      <c r="C2868" s="1" t="s">
        <v>8565</v>
      </c>
      <c r="D2868" t="s">
        <v>132</v>
      </c>
    </row>
    <row r="2869" spans="1:4" x14ac:dyDescent="0.15">
      <c r="A2869" t="s">
        <v>8566</v>
      </c>
      <c r="B2869">
        <v>-1.32910683609026</v>
      </c>
      <c r="C2869" s="1" t="s">
        <v>8567</v>
      </c>
      <c r="D2869" t="s">
        <v>132</v>
      </c>
    </row>
    <row r="2870" spans="1:4" x14ac:dyDescent="0.15">
      <c r="A2870" t="s">
        <v>8568</v>
      </c>
      <c r="B2870">
        <v>-1.3298049924598001</v>
      </c>
      <c r="C2870" s="1" t="s">
        <v>8569</v>
      </c>
      <c r="D2870" t="s">
        <v>132</v>
      </c>
    </row>
    <row r="2871" spans="1:4" x14ac:dyDescent="0.15">
      <c r="A2871" t="s">
        <v>8570</v>
      </c>
      <c r="B2871">
        <v>-1.3298052624927199</v>
      </c>
      <c r="C2871" s="1" t="s">
        <v>8571</v>
      </c>
      <c r="D2871" t="s">
        <v>132</v>
      </c>
    </row>
    <row r="2872" spans="1:4" x14ac:dyDescent="0.15">
      <c r="A2872" t="s">
        <v>8572</v>
      </c>
      <c r="B2872">
        <v>-1.3302579546992701</v>
      </c>
      <c r="C2872" s="1" t="s">
        <v>8573</v>
      </c>
      <c r="D2872" t="s">
        <v>132</v>
      </c>
    </row>
    <row r="2873" spans="1:4" x14ac:dyDescent="0.15">
      <c r="A2873" t="s">
        <v>8574</v>
      </c>
      <c r="B2873">
        <v>-1.33334477917267</v>
      </c>
      <c r="C2873" s="1" t="s">
        <v>8575</v>
      </c>
      <c r="D2873" t="s">
        <v>132</v>
      </c>
    </row>
    <row r="2874" spans="1:4" x14ac:dyDescent="0.15">
      <c r="A2874" t="s">
        <v>8576</v>
      </c>
      <c r="B2874">
        <v>-1.33358866321359</v>
      </c>
      <c r="C2874" s="1" t="s">
        <v>8577</v>
      </c>
      <c r="D2874" t="s">
        <v>132</v>
      </c>
    </row>
    <row r="2875" spans="1:4" x14ac:dyDescent="0.15">
      <c r="A2875" t="s">
        <v>8578</v>
      </c>
      <c r="B2875">
        <v>-1.33417237798824</v>
      </c>
      <c r="C2875" s="1" t="s">
        <v>8579</v>
      </c>
      <c r="D2875" t="s">
        <v>132</v>
      </c>
    </row>
    <row r="2876" spans="1:4" x14ac:dyDescent="0.15">
      <c r="A2876" t="s">
        <v>8580</v>
      </c>
      <c r="B2876">
        <v>-1.3342303559501401</v>
      </c>
      <c r="C2876" s="1" t="s">
        <v>8581</v>
      </c>
      <c r="D2876" t="s">
        <v>132</v>
      </c>
    </row>
    <row r="2877" spans="1:4" x14ac:dyDescent="0.15">
      <c r="A2877" t="s">
        <v>8582</v>
      </c>
      <c r="B2877">
        <v>-1.3342996009074299</v>
      </c>
      <c r="C2877" s="1" t="s">
        <v>8583</v>
      </c>
      <c r="D2877" t="s">
        <v>132</v>
      </c>
    </row>
    <row r="2878" spans="1:4" x14ac:dyDescent="0.15">
      <c r="A2878" t="s">
        <v>8584</v>
      </c>
      <c r="B2878">
        <v>-1.3344628434547601</v>
      </c>
      <c r="C2878" s="1" t="s">
        <v>8585</v>
      </c>
      <c r="D2878" t="s">
        <v>132</v>
      </c>
    </row>
    <row r="2879" spans="1:4" x14ac:dyDescent="0.15">
      <c r="A2879" t="s">
        <v>8586</v>
      </c>
      <c r="B2879">
        <v>-1.33465788759631</v>
      </c>
      <c r="C2879" s="1" t="s">
        <v>8587</v>
      </c>
      <c r="D2879" t="s">
        <v>132</v>
      </c>
    </row>
    <row r="2880" spans="1:4" x14ac:dyDescent="0.15">
      <c r="A2880" t="s">
        <v>8588</v>
      </c>
      <c r="B2880">
        <v>-1.3349327898308001</v>
      </c>
      <c r="C2880" s="1" t="s">
        <v>8589</v>
      </c>
      <c r="D2880" t="s">
        <v>132</v>
      </c>
    </row>
    <row r="2881" spans="1:4" x14ac:dyDescent="0.15">
      <c r="A2881" t="s">
        <v>73</v>
      </c>
      <c r="B2881">
        <v>-1.3351123599997099</v>
      </c>
      <c r="C2881" s="1" t="s">
        <v>8590</v>
      </c>
      <c r="D2881" t="s">
        <v>132</v>
      </c>
    </row>
    <row r="2882" spans="1:4" x14ac:dyDescent="0.15">
      <c r="A2882" t="s">
        <v>8591</v>
      </c>
      <c r="B2882">
        <v>-1.3351170817537801</v>
      </c>
      <c r="C2882" s="1" t="s">
        <v>8592</v>
      </c>
      <c r="D2882" t="s">
        <v>132</v>
      </c>
    </row>
    <row r="2883" spans="1:4" x14ac:dyDescent="0.15">
      <c r="A2883" t="s">
        <v>8593</v>
      </c>
      <c r="B2883">
        <v>-1.33636964640435</v>
      </c>
      <c r="C2883" s="1" t="s">
        <v>8594</v>
      </c>
      <c r="D2883" t="s">
        <v>132</v>
      </c>
    </row>
    <row r="2884" spans="1:4" x14ac:dyDescent="0.15">
      <c r="A2884" t="s">
        <v>8595</v>
      </c>
      <c r="B2884">
        <v>-1.33665961606933</v>
      </c>
      <c r="C2884" s="1" t="s">
        <v>8596</v>
      </c>
      <c r="D2884" t="s">
        <v>132</v>
      </c>
    </row>
    <row r="2885" spans="1:4" x14ac:dyDescent="0.15">
      <c r="A2885" t="s">
        <v>8597</v>
      </c>
      <c r="B2885">
        <v>-1.33715131901517</v>
      </c>
      <c r="C2885" s="1" t="s">
        <v>8598</v>
      </c>
      <c r="D2885" t="s">
        <v>132</v>
      </c>
    </row>
    <row r="2886" spans="1:4" x14ac:dyDescent="0.15">
      <c r="A2886" t="s">
        <v>8599</v>
      </c>
      <c r="B2886">
        <v>-1.3372447280873401</v>
      </c>
      <c r="C2886" s="1" t="s">
        <v>8600</v>
      </c>
      <c r="D2886" t="s">
        <v>132</v>
      </c>
    </row>
    <row r="2887" spans="1:4" x14ac:dyDescent="0.15">
      <c r="A2887" t="s">
        <v>8601</v>
      </c>
      <c r="B2887">
        <v>-1.3381870994176399</v>
      </c>
      <c r="C2887" s="1" t="s">
        <v>8602</v>
      </c>
      <c r="D2887" t="s">
        <v>132</v>
      </c>
    </row>
    <row r="2888" spans="1:4" x14ac:dyDescent="0.15">
      <c r="A2888" t="s">
        <v>8603</v>
      </c>
      <c r="B2888">
        <v>-1.3385344637054299</v>
      </c>
      <c r="C2888" s="1" t="s">
        <v>8604</v>
      </c>
      <c r="D2888" t="s">
        <v>132</v>
      </c>
    </row>
    <row r="2889" spans="1:4" x14ac:dyDescent="0.15">
      <c r="A2889" t="s">
        <v>8605</v>
      </c>
      <c r="B2889">
        <v>-1.3386207217255199</v>
      </c>
      <c r="C2889" s="1" t="s">
        <v>8606</v>
      </c>
      <c r="D2889" t="s">
        <v>132</v>
      </c>
    </row>
    <row r="2890" spans="1:4" x14ac:dyDescent="0.15">
      <c r="A2890" t="s">
        <v>8607</v>
      </c>
      <c r="B2890">
        <v>-1.3388223070268701</v>
      </c>
      <c r="C2890" s="1" t="s">
        <v>8608</v>
      </c>
      <c r="D2890" t="s">
        <v>132</v>
      </c>
    </row>
    <row r="2891" spans="1:4" x14ac:dyDescent="0.15">
      <c r="A2891" t="s">
        <v>227</v>
      </c>
      <c r="B2891">
        <v>-1.33950664376557</v>
      </c>
      <c r="C2891" s="1" t="s">
        <v>8609</v>
      </c>
      <c r="D2891" t="s">
        <v>132</v>
      </c>
    </row>
    <row r="2892" spans="1:4" x14ac:dyDescent="0.15">
      <c r="A2892" t="s">
        <v>8610</v>
      </c>
      <c r="B2892">
        <v>-1.3407630016524501</v>
      </c>
      <c r="C2892" s="1" t="s">
        <v>8611</v>
      </c>
      <c r="D2892" t="s">
        <v>132</v>
      </c>
    </row>
    <row r="2893" spans="1:4" x14ac:dyDescent="0.15">
      <c r="A2893" t="s">
        <v>8612</v>
      </c>
      <c r="B2893">
        <v>-1.34108855095186</v>
      </c>
      <c r="C2893" s="1" t="s">
        <v>8613</v>
      </c>
      <c r="D2893" t="s">
        <v>132</v>
      </c>
    </row>
    <row r="2894" spans="1:4" x14ac:dyDescent="0.15">
      <c r="A2894" t="s">
        <v>8614</v>
      </c>
      <c r="B2894">
        <v>-1.34326045127962</v>
      </c>
      <c r="C2894" s="1" t="s">
        <v>8615</v>
      </c>
      <c r="D2894" t="s">
        <v>132</v>
      </c>
    </row>
    <row r="2895" spans="1:4" x14ac:dyDescent="0.15">
      <c r="A2895" t="s">
        <v>8616</v>
      </c>
      <c r="B2895">
        <v>-1.34366960048494</v>
      </c>
      <c r="C2895" s="1" t="s">
        <v>8617</v>
      </c>
      <c r="D2895" t="s">
        <v>132</v>
      </c>
    </row>
    <row r="2896" spans="1:4" x14ac:dyDescent="0.15">
      <c r="A2896" t="s">
        <v>8618</v>
      </c>
      <c r="B2896">
        <v>-1.34412797664365</v>
      </c>
      <c r="C2896" s="1" t="s">
        <v>8619</v>
      </c>
      <c r="D2896" t="s">
        <v>132</v>
      </c>
    </row>
    <row r="2897" spans="1:4" x14ac:dyDescent="0.15">
      <c r="A2897" t="s">
        <v>8620</v>
      </c>
      <c r="B2897">
        <v>-1.3441838053047599</v>
      </c>
      <c r="C2897" s="1" t="s">
        <v>8621</v>
      </c>
      <c r="D2897" t="s">
        <v>132</v>
      </c>
    </row>
    <row r="2898" spans="1:4" x14ac:dyDescent="0.15">
      <c r="A2898" t="s">
        <v>8622</v>
      </c>
      <c r="B2898">
        <v>-1.34502976426363</v>
      </c>
      <c r="C2898" s="1" t="s">
        <v>8623</v>
      </c>
      <c r="D2898" t="s">
        <v>132</v>
      </c>
    </row>
    <row r="2899" spans="1:4" x14ac:dyDescent="0.15">
      <c r="A2899" t="s">
        <v>8624</v>
      </c>
      <c r="B2899">
        <v>-1.3456238618245699</v>
      </c>
      <c r="C2899" s="1" t="s">
        <v>8625</v>
      </c>
      <c r="D2899" t="s">
        <v>132</v>
      </c>
    </row>
    <row r="2900" spans="1:4" x14ac:dyDescent="0.15">
      <c r="A2900" t="s">
        <v>8626</v>
      </c>
      <c r="B2900">
        <v>-1.34634058938839</v>
      </c>
      <c r="C2900" s="1" t="s">
        <v>8627</v>
      </c>
      <c r="D2900" t="s">
        <v>132</v>
      </c>
    </row>
    <row r="2901" spans="1:4" x14ac:dyDescent="0.15">
      <c r="A2901" t="s">
        <v>8628</v>
      </c>
      <c r="B2901">
        <v>-1.34639367547597</v>
      </c>
      <c r="C2901" s="1" t="s">
        <v>8629</v>
      </c>
      <c r="D2901" t="s">
        <v>132</v>
      </c>
    </row>
    <row r="2902" spans="1:4" x14ac:dyDescent="0.15">
      <c r="A2902" t="s">
        <v>8630</v>
      </c>
      <c r="B2902">
        <v>-1.3479153776925299</v>
      </c>
      <c r="C2902" s="1" t="s">
        <v>8631</v>
      </c>
      <c r="D2902" t="s">
        <v>132</v>
      </c>
    </row>
    <row r="2903" spans="1:4" x14ac:dyDescent="0.15">
      <c r="A2903" t="s">
        <v>8632</v>
      </c>
      <c r="B2903">
        <v>-1.3485457746130201</v>
      </c>
      <c r="C2903" s="1" t="s">
        <v>8633</v>
      </c>
      <c r="D2903" t="s">
        <v>132</v>
      </c>
    </row>
    <row r="2904" spans="1:4" x14ac:dyDescent="0.15">
      <c r="A2904" t="s">
        <v>8634</v>
      </c>
      <c r="B2904">
        <v>-1.3487405552227301</v>
      </c>
      <c r="C2904" s="1" t="s">
        <v>8635</v>
      </c>
      <c r="D2904" t="s">
        <v>132</v>
      </c>
    </row>
    <row r="2905" spans="1:4" x14ac:dyDescent="0.15">
      <c r="A2905" t="s">
        <v>8636</v>
      </c>
      <c r="B2905">
        <v>-1.3499913857731101</v>
      </c>
      <c r="C2905" s="1" t="s">
        <v>8637</v>
      </c>
      <c r="D2905" t="s">
        <v>132</v>
      </c>
    </row>
    <row r="2906" spans="1:4" x14ac:dyDescent="0.15">
      <c r="A2906" t="s">
        <v>8638</v>
      </c>
      <c r="B2906">
        <v>-1.3513138327498</v>
      </c>
      <c r="C2906" s="1" t="s">
        <v>8639</v>
      </c>
      <c r="D2906" t="s">
        <v>132</v>
      </c>
    </row>
    <row r="2907" spans="1:4" x14ac:dyDescent="0.15">
      <c r="A2907" t="s">
        <v>8640</v>
      </c>
      <c r="B2907">
        <v>-1.3515123804234599</v>
      </c>
      <c r="C2907" s="1" t="s">
        <v>8641</v>
      </c>
      <c r="D2907" t="s">
        <v>132</v>
      </c>
    </row>
    <row r="2908" spans="1:4" x14ac:dyDescent="0.15">
      <c r="A2908" t="s">
        <v>8642</v>
      </c>
      <c r="B2908">
        <v>-1.3530978759914201</v>
      </c>
      <c r="C2908" s="1" t="s">
        <v>8643</v>
      </c>
      <c r="D2908" t="s">
        <v>132</v>
      </c>
    </row>
    <row r="2909" spans="1:4" x14ac:dyDescent="0.15">
      <c r="A2909" t="s">
        <v>8644</v>
      </c>
      <c r="B2909">
        <v>-1.3544662591610299</v>
      </c>
      <c r="C2909" s="1" t="s">
        <v>8645</v>
      </c>
      <c r="D2909" t="s">
        <v>132</v>
      </c>
    </row>
    <row r="2910" spans="1:4" x14ac:dyDescent="0.15">
      <c r="A2910" t="s">
        <v>8646</v>
      </c>
      <c r="B2910">
        <v>-1.35446642183187</v>
      </c>
      <c r="C2910" s="1" t="s">
        <v>8647</v>
      </c>
      <c r="D2910" t="s">
        <v>132</v>
      </c>
    </row>
    <row r="2911" spans="1:4" x14ac:dyDescent="0.15">
      <c r="A2911" t="s">
        <v>8648</v>
      </c>
      <c r="B2911">
        <v>-1.3547080813301</v>
      </c>
      <c r="C2911" s="1" t="s">
        <v>8649</v>
      </c>
      <c r="D2911" t="s">
        <v>132</v>
      </c>
    </row>
    <row r="2912" spans="1:4" x14ac:dyDescent="0.15">
      <c r="A2912" t="s">
        <v>8650</v>
      </c>
      <c r="B2912">
        <v>-1.3549540495322101</v>
      </c>
      <c r="C2912" s="1" t="s">
        <v>8651</v>
      </c>
      <c r="D2912" t="s">
        <v>132</v>
      </c>
    </row>
    <row r="2913" spans="1:4" x14ac:dyDescent="0.15">
      <c r="A2913" t="s">
        <v>8652</v>
      </c>
      <c r="B2913">
        <v>-1.3565222738507901</v>
      </c>
      <c r="C2913" s="1" t="s">
        <v>8653</v>
      </c>
      <c r="D2913" t="s">
        <v>132</v>
      </c>
    </row>
    <row r="2914" spans="1:4" x14ac:dyDescent="0.15">
      <c r="A2914" t="s">
        <v>8654</v>
      </c>
      <c r="B2914">
        <v>-1.35707912462221</v>
      </c>
      <c r="C2914" s="1" t="s">
        <v>8655</v>
      </c>
      <c r="D2914" t="s">
        <v>132</v>
      </c>
    </row>
    <row r="2915" spans="1:4" x14ac:dyDescent="0.15">
      <c r="A2915" t="s">
        <v>8656</v>
      </c>
      <c r="B2915">
        <v>-1.3575081970504299</v>
      </c>
      <c r="C2915" s="1" t="s">
        <v>8657</v>
      </c>
      <c r="D2915" t="s">
        <v>132</v>
      </c>
    </row>
    <row r="2916" spans="1:4" x14ac:dyDescent="0.15">
      <c r="A2916" t="s">
        <v>8658</v>
      </c>
      <c r="B2916">
        <v>-1.3584640672200901</v>
      </c>
      <c r="C2916" s="1" t="s">
        <v>8659</v>
      </c>
      <c r="D2916" t="s">
        <v>132</v>
      </c>
    </row>
    <row r="2917" spans="1:4" x14ac:dyDescent="0.15">
      <c r="A2917" t="s">
        <v>8660</v>
      </c>
      <c r="B2917">
        <v>-1.35870840367149</v>
      </c>
      <c r="C2917" s="1" t="s">
        <v>8661</v>
      </c>
      <c r="D2917" t="s">
        <v>132</v>
      </c>
    </row>
    <row r="2918" spans="1:4" x14ac:dyDescent="0.15">
      <c r="A2918" t="s">
        <v>8662</v>
      </c>
      <c r="B2918">
        <v>-1.3588633595241699</v>
      </c>
      <c r="C2918" s="1" t="s">
        <v>8663</v>
      </c>
      <c r="D2918" t="s">
        <v>132</v>
      </c>
    </row>
    <row r="2919" spans="1:4" x14ac:dyDescent="0.15">
      <c r="A2919" t="s">
        <v>8664</v>
      </c>
      <c r="B2919">
        <v>-1.35891136714992</v>
      </c>
      <c r="C2919" s="1" t="s">
        <v>8665</v>
      </c>
      <c r="D2919" t="s">
        <v>132</v>
      </c>
    </row>
    <row r="2920" spans="1:4" x14ac:dyDescent="0.15">
      <c r="A2920" t="s">
        <v>8666</v>
      </c>
      <c r="B2920">
        <v>-1.36056263402064</v>
      </c>
      <c r="C2920" s="1" t="s">
        <v>8667</v>
      </c>
      <c r="D2920" t="s">
        <v>132</v>
      </c>
    </row>
    <row r="2921" spans="1:4" x14ac:dyDescent="0.15">
      <c r="A2921" t="s">
        <v>8668</v>
      </c>
      <c r="B2921">
        <v>-1.3607401166286699</v>
      </c>
      <c r="C2921" s="1" t="s">
        <v>8669</v>
      </c>
      <c r="D2921" t="s">
        <v>132</v>
      </c>
    </row>
    <row r="2922" spans="1:4" x14ac:dyDescent="0.15">
      <c r="A2922" t="s">
        <v>8670</v>
      </c>
      <c r="B2922">
        <v>-1.36090177565958</v>
      </c>
      <c r="C2922" s="1" t="s">
        <v>8671</v>
      </c>
      <c r="D2922" t="s">
        <v>132</v>
      </c>
    </row>
    <row r="2923" spans="1:4" x14ac:dyDescent="0.15">
      <c r="A2923" t="s">
        <v>8672</v>
      </c>
      <c r="B2923">
        <v>-1.3613202547961101</v>
      </c>
      <c r="C2923" s="1" t="s">
        <v>8673</v>
      </c>
      <c r="D2923" t="s">
        <v>132</v>
      </c>
    </row>
    <row r="2924" spans="1:4" x14ac:dyDescent="0.15">
      <c r="A2924" t="s">
        <v>8674</v>
      </c>
      <c r="B2924">
        <v>-1.3613842217191601</v>
      </c>
      <c r="C2924" s="1" t="s">
        <v>8675</v>
      </c>
      <c r="D2924" t="s">
        <v>132</v>
      </c>
    </row>
    <row r="2925" spans="1:4" x14ac:dyDescent="0.15">
      <c r="A2925" t="s">
        <v>8676</v>
      </c>
      <c r="B2925">
        <v>-1.36170268646963</v>
      </c>
      <c r="C2925" s="1" t="s">
        <v>8677</v>
      </c>
      <c r="D2925" t="s">
        <v>132</v>
      </c>
    </row>
    <row r="2926" spans="1:4" x14ac:dyDescent="0.15">
      <c r="A2926" t="s">
        <v>8678</v>
      </c>
      <c r="B2926">
        <v>-1.36264248086444</v>
      </c>
      <c r="C2926" s="1" t="s">
        <v>8679</v>
      </c>
      <c r="D2926" t="s">
        <v>132</v>
      </c>
    </row>
    <row r="2927" spans="1:4" x14ac:dyDescent="0.15">
      <c r="A2927" t="s">
        <v>8680</v>
      </c>
      <c r="B2927">
        <v>-1.36336711485354</v>
      </c>
      <c r="C2927" s="1" t="s">
        <v>8681</v>
      </c>
      <c r="D2927" t="s">
        <v>132</v>
      </c>
    </row>
    <row r="2928" spans="1:4" x14ac:dyDescent="0.15">
      <c r="A2928" t="s">
        <v>8682</v>
      </c>
      <c r="B2928">
        <v>-1.3645205795078501</v>
      </c>
      <c r="C2928" s="1" t="s">
        <v>8683</v>
      </c>
      <c r="D2928" t="s">
        <v>132</v>
      </c>
    </row>
    <row r="2929" spans="1:4" x14ac:dyDescent="0.15">
      <c r="A2929" t="s">
        <v>8684</v>
      </c>
      <c r="B2929">
        <v>-1.3650894967177101</v>
      </c>
      <c r="C2929" s="1" t="s">
        <v>8685</v>
      </c>
      <c r="D2929" t="s">
        <v>132</v>
      </c>
    </row>
    <row r="2930" spans="1:4" x14ac:dyDescent="0.15">
      <c r="A2930" t="s">
        <v>8686</v>
      </c>
      <c r="B2930">
        <v>-1.3652634519814899</v>
      </c>
      <c r="C2930" s="1" t="s">
        <v>8687</v>
      </c>
      <c r="D2930" t="s">
        <v>132</v>
      </c>
    </row>
    <row r="2931" spans="1:4" x14ac:dyDescent="0.15">
      <c r="A2931" t="s">
        <v>8688</v>
      </c>
      <c r="B2931">
        <v>-1.3662637388849399</v>
      </c>
      <c r="C2931" s="1" t="s">
        <v>8689</v>
      </c>
      <c r="D2931" t="s">
        <v>132</v>
      </c>
    </row>
    <row r="2932" spans="1:4" x14ac:dyDescent="0.15">
      <c r="A2932" t="s">
        <v>8690</v>
      </c>
      <c r="B2932">
        <v>-1.36662196689381</v>
      </c>
      <c r="C2932" s="1" t="s">
        <v>8691</v>
      </c>
      <c r="D2932" t="s">
        <v>132</v>
      </c>
    </row>
    <row r="2933" spans="1:4" x14ac:dyDescent="0.15">
      <c r="A2933" t="s">
        <v>8692</v>
      </c>
      <c r="B2933">
        <v>-1.37057026675824</v>
      </c>
      <c r="C2933" s="1" t="s">
        <v>8693</v>
      </c>
      <c r="D2933" t="s">
        <v>132</v>
      </c>
    </row>
    <row r="2934" spans="1:4" x14ac:dyDescent="0.15">
      <c r="A2934" t="s">
        <v>8694</v>
      </c>
      <c r="B2934">
        <v>-1.3712360848574701</v>
      </c>
      <c r="C2934" s="1" t="s">
        <v>8695</v>
      </c>
      <c r="D2934" t="s">
        <v>132</v>
      </c>
    </row>
    <row r="2935" spans="1:4" x14ac:dyDescent="0.15">
      <c r="A2935" t="s">
        <v>8696</v>
      </c>
      <c r="B2935">
        <v>-1.3724989418112301</v>
      </c>
      <c r="C2935" s="1" t="s">
        <v>8697</v>
      </c>
      <c r="D2935" t="s">
        <v>132</v>
      </c>
    </row>
    <row r="2936" spans="1:4" x14ac:dyDescent="0.15">
      <c r="A2936" t="s">
        <v>8698</v>
      </c>
      <c r="B2936">
        <v>-1.3730087362848999</v>
      </c>
      <c r="C2936" s="1" t="s">
        <v>8699</v>
      </c>
      <c r="D2936" t="s">
        <v>132</v>
      </c>
    </row>
    <row r="2937" spans="1:4" x14ac:dyDescent="0.15">
      <c r="A2937" t="s">
        <v>8700</v>
      </c>
      <c r="B2937">
        <v>-1.3742726828796801</v>
      </c>
      <c r="C2937" s="1" t="s">
        <v>8701</v>
      </c>
      <c r="D2937" t="s">
        <v>132</v>
      </c>
    </row>
    <row r="2938" spans="1:4" x14ac:dyDescent="0.15">
      <c r="A2938" t="s">
        <v>8702</v>
      </c>
      <c r="B2938">
        <v>-1.3751758354157799</v>
      </c>
      <c r="C2938" s="1" t="s">
        <v>8703</v>
      </c>
      <c r="D2938" t="s">
        <v>132</v>
      </c>
    </row>
    <row r="2939" spans="1:4" x14ac:dyDescent="0.15">
      <c r="A2939" t="s">
        <v>8704</v>
      </c>
      <c r="B2939">
        <v>-1.3759369942277999</v>
      </c>
      <c r="C2939" s="1" t="s">
        <v>8705</v>
      </c>
      <c r="D2939" t="s">
        <v>132</v>
      </c>
    </row>
    <row r="2940" spans="1:4" x14ac:dyDescent="0.15">
      <c r="A2940" t="s">
        <v>8706</v>
      </c>
      <c r="B2940">
        <v>-1.3760006049142499</v>
      </c>
      <c r="C2940" s="1" t="s">
        <v>8707</v>
      </c>
      <c r="D2940" t="s">
        <v>132</v>
      </c>
    </row>
    <row r="2941" spans="1:4" x14ac:dyDescent="0.15">
      <c r="A2941" t="s">
        <v>8708</v>
      </c>
      <c r="B2941">
        <v>-1.37692339121423</v>
      </c>
      <c r="C2941" s="1" t="s">
        <v>8709</v>
      </c>
      <c r="D2941" t="s">
        <v>132</v>
      </c>
    </row>
    <row r="2942" spans="1:4" x14ac:dyDescent="0.15">
      <c r="A2942" t="s">
        <v>8710</v>
      </c>
      <c r="B2942">
        <v>-1.3778478070877</v>
      </c>
      <c r="C2942" s="1" t="s">
        <v>8711</v>
      </c>
      <c r="D2942" t="s">
        <v>132</v>
      </c>
    </row>
    <row r="2943" spans="1:4" x14ac:dyDescent="0.15">
      <c r="A2943" t="s">
        <v>8712</v>
      </c>
      <c r="B2943">
        <v>-1.3783328892373401</v>
      </c>
      <c r="C2943" s="1" t="s">
        <v>8713</v>
      </c>
      <c r="D2943" t="s">
        <v>132</v>
      </c>
    </row>
    <row r="2944" spans="1:4" x14ac:dyDescent="0.15">
      <c r="A2944" t="s">
        <v>8714</v>
      </c>
      <c r="B2944">
        <v>-1.3792156418279999</v>
      </c>
      <c r="C2944" s="1" t="s">
        <v>8715</v>
      </c>
      <c r="D2944" t="s">
        <v>132</v>
      </c>
    </row>
    <row r="2945" spans="1:4" x14ac:dyDescent="0.15">
      <c r="A2945" t="s">
        <v>8716</v>
      </c>
      <c r="B2945">
        <v>-1.3800905500315199</v>
      </c>
      <c r="C2945" s="1" t="s">
        <v>8717</v>
      </c>
      <c r="D2945" t="s">
        <v>132</v>
      </c>
    </row>
    <row r="2946" spans="1:4" x14ac:dyDescent="0.15">
      <c r="A2946" t="s">
        <v>8718</v>
      </c>
      <c r="B2946">
        <v>-1.3807395108315701</v>
      </c>
      <c r="C2946" s="1" t="s">
        <v>8719</v>
      </c>
      <c r="D2946" t="s">
        <v>132</v>
      </c>
    </row>
    <row r="2947" spans="1:4" x14ac:dyDescent="0.15">
      <c r="A2947" t="s">
        <v>8720</v>
      </c>
      <c r="B2947">
        <v>-1.3813499348610601</v>
      </c>
      <c r="C2947" s="1" t="s">
        <v>8721</v>
      </c>
      <c r="D2947" t="s">
        <v>132</v>
      </c>
    </row>
    <row r="2948" spans="1:4" x14ac:dyDescent="0.15">
      <c r="A2948" t="s">
        <v>8722</v>
      </c>
      <c r="B2948">
        <v>-1.38210207464287</v>
      </c>
      <c r="C2948" s="1" t="s">
        <v>8723</v>
      </c>
      <c r="D2948" t="s">
        <v>132</v>
      </c>
    </row>
    <row r="2949" spans="1:4" x14ac:dyDescent="0.15">
      <c r="A2949" t="s">
        <v>8724</v>
      </c>
      <c r="B2949">
        <v>-1.3828822495870099</v>
      </c>
      <c r="C2949" s="1" t="s">
        <v>8725</v>
      </c>
      <c r="D2949" t="s">
        <v>132</v>
      </c>
    </row>
    <row r="2950" spans="1:4" x14ac:dyDescent="0.15">
      <c r="A2950" t="s">
        <v>8726</v>
      </c>
      <c r="B2950">
        <v>-1.3857241698765701</v>
      </c>
      <c r="C2950" s="1" t="s">
        <v>8727</v>
      </c>
      <c r="D2950" t="s">
        <v>132</v>
      </c>
    </row>
    <row r="2951" spans="1:4" x14ac:dyDescent="0.15">
      <c r="A2951" t="s">
        <v>8728</v>
      </c>
      <c r="B2951">
        <v>-1.3858679791967801</v>
      </c>
      <c r="C2951" s="1" t="s">
        <v>8729</v>
      </c>
      <c r="D2951" t="s">
        <v>132</v>
      </c>
    </row>
    <row r="2952" spans="1:4" x14ac:dyDescent="0.15">
      <c r="A2952" t="s">
        <v>8730</v>
      </c>
      <c r="B2952">
        <v>-1.3876521930199901</v>
      </c>
      <c r="C2952" s="1" t="s">
        <v>8731</v>
      </c>
      <c r="D2952" t="s">
        <v>132</v>
      </c>
    </row>
    <row r="2953" spans="1:4" x14ac:dyDescent="0.15">
      <c r="A2953" t="s">
        <v>8732</v>
      </c>
      <c r="B2953">
        <v>-1.3880369627039899</v>
      </c>
      <c r="C2953" s="1" t="s">
        <v>8733</v>
      </c>
      <c r="D2953" t="s">
        <v>132</v>
      </c>
    </row>
    <row r="2954" spans="1:4" x14ac:dyDescent="0.15">
      <c r="A2954" t="s">
        <v>8734</v>
      </c>
      <c r="B2954">
        <v>-1.3883709933188899</v>
      </c>
      <c r="C2954" s="1" t="s">
        <v>8735</v>
      </c>
      <c r="D2954" t="s">
        <v>132</v>
      </c>
    </row>
    <row r="2955" spans="1:4" x14ac:dyDescent="0.15">
      <c r="A2955" t="s">
        <v>8736</v>
      </c>
      <c r="B2955">
        <v>-1.3886990577320999</v>
      </c>
      <c r="C2955" s="1" t="s">
        <v>8737</v>
      </c>
      <c r="D2955" t="s">
        <v>132</v>
      </c>
    </row>
    <row r="2956" spans="1:4" x14ac:dyDescent="0.15">
      <c r="A2956" t="s">
        <v>8738</v>
      </c>
      <c r="B2956">
        <v>-1.3890648961937</v>
      </c>
      <c r="C2956" s="1" t="s">
        <v>8739</v>
      </c>
      <c r="D2956" t="s">
        <v>132</v>
      </c>
    </row>
    <row r="2957" spans="1:4" x14ac:dyDescent="0.15">
      <c r="A2957" t="s">
        <v>8740</v>
      </c>
      <c r="B2957">
        <v>-1.38918219205527</v>
      </c>
      <c r="C2957" s="1" t="s">
        <v>8741</v>
      </c>
      <c r="D2957" t="s">
        <v>132</v>
      </c>
    </row>
    <row r="2958" spans="1:4" x14ac:dyDescent="0.15">
      <c r="A2958" t="s">
        <v>8742</v>
      </c>
      <c r="B2958">
        <v>-1.3892406302522</v>
      </c>
      <c r="C2958" s="1" t="s">
        <v>8743</v>
      </c>
      <c r="D2958" t="s">
        <v>132</v>
      </c>
    </row>
    <row r="2959" spans="1:4" x14ac:dyDescent="0.15">
      <c r="A2959" t="s">
        <v>8744</v>
      </c>
      <c r="B2959">
        <v>-1.3892995287571499</v>
      </c>
      <c r="C2959" s="1" t="s">
        <v>8745</v>
      </c>
      <c r="D2959" t="s">
        <v>132</v>
      </c>
    </row>
    <row r="2960" spans="1:4" x14ac:dyDescent="0.15">
      <c r="A2960" t="s">
        <v>8746</v>
      </c>
      <c r="B2960">
        <v>-1.3899638154276699</v>
      </c>
      <c r="C2960" s="1" t="s">
        <v>8747</v>
      </c>
      <c r="D2960" t="s">
        <v>132</v>
      </c>
    </row>
    <row r="2961" spans="1:4" x14ac:dyDescent="0.15">
      <c r="A2961" t="s">
        <v>8748</v>
      </c>
      <c r="B2961">
        <v>-1.39037482520434</v>
      </c>
      <c r="C2961" s="1" t="s">
        <v>8749</v>
      </c>
      <c r="D2961" t="s">
        <v>132</v>
      </c>
    </row>
    <row r="2962" spans="1:4" x14ac:dyDescent="0.15">
      <c r="A2962" t="s">
        <v>8750</v>
      </c>
      <c r="B2962">
        <v>-1.39046044804057</v>
      </c>
      <c r="C2962" s="1" t="s">
        <v>8751</v>
      </c>
      <c r="D2962" t="s">
        <v>132</v>
      </c>
    </row>
    <row r="2963" spans="1:4" x14ac:dyDescent="0.15">
      <c r="A2963" t="s">
        <v>365</v>
      </c>
      <c r="B2963">
        <v>-1.3910447881280601</v>
      </c>
      <c r="C2963" s="1" t="s">
        <v>8752</v>
      </c>
      <c r="D2963" t="s">
        <v>132</v>
      </c>
    </row>
    <row r="2964" spans="1:4" x14ac:dyDescent="0.15">
      <c r="A2964" t="s">
        <v>8753</v>
      </c>
      <c r="B2964">
        <v>-1.3915370267701099</v>
      </c>
      <c r="C2964" s="1" t="s">
        <v>8754</v>
      </c>
      <c r="D2964" t="s">
        <v>132</v>
      </c>
    </row>
    <row r="2965" spans="1:4" x14ac:dyDescent="0.15">
      <c r="A2965" t="s">
        <v>8755</v>
      </c>
      <c r="B2965">
        <v>-1.3927923407062199</v>
      </c>
      <c r="C2965" s="1" t="s">
        <v>8756</v>
      </c>
      <c r="D2965" t="s">
        <v>132</v>
      </c>
    </row>
    <row r="2966" spans="1:4" x14ac:dyDescent="0.15">
      <c r="A2966" t="s">
        <v>8757</v>
      </c>
      <c r="B2966">
        <v>-1.3953447819419</v>
      </c>
      <c r="C2966" s="1" t="s">
        <v>8758</v>
      </c>
      <c r="D2966" t="s">
        <v>132</v>
      </c>
    </row>
    <row r="2967" spans="1:4" x14ac:dyDescent="0.15">
      <c r="A2967" t="s">
        <v>8759</v>
      </c>
      <c r="B2967">
        <v>-1.3955462270850301</v>
      </c>
      <c r="C2967" s="1" t="s">
        <v>8760</v>
      </c>
      <c r="D2967" t="s">
        <v>132</v>
      </c>
    </row>
    <row r="2968" spans="1:4" x14ac:dyDescent="0.15">
      <c r="A2968" t="s">
        <v>8761</v>
      </c>
      <c r="B2968">
        <v>-1.39703613525836</v>
      </c>
      <c r="C2968" s="1" t="s">
        <v>8762</v>
      </c>
      <c r="D2968" t="s">
        <v>132</v>
      </c>
    </row>
    <row r="2969" spans="1:4" x14ac:dyDescent="0.15">
      <c r="A2969" t="s">
        <v>8763</v>
      </c>
      <c r="B2969">
        <v>-1.39828751078465</v>
      </c>
      <c r="C2969" s="1" t="s">
        <v>8764</v>
      </c>
      <c r="D2969" t="s">
        <v>132</v>
      </c>
    </row>
    <row r="2970" spans="1:4" x14ac:dyDescent="0.15">
      <c r="A2970" t="s">
        <v>8765</v>
      </c>
      <c r="B2970">
        <v>-1.3985361497218001</v>
      </c>
      <c r="C2970" s="1" t="s">
        <v>8766</v>
      </c>
      <c r="D2970" t="s">
        <v>132</v>
      </c>
    </row>
    <row r="2971" spans="1:4" x14ac:dyDescent="0.15">
      <c r="A2971" t="s">
        <v>8767</v>
      </c>
      <c r="B2971">
        <v>-1.3996693348468101</v>
      </c>
      <c r="C2971" s="1" t="s">
        <v>8768</v>
      </c>
      <c r="D2971" t="s">
        <v>132</v>
      </c>
    </row>
    <row r="2972" spans="1:4" x14ac:dyDescent="0.15">
      <c r="A2972" t="s">
        <v>8769</v>
      </c>
      <c r="B2972">
        <v>-1.4002541054122499</v>
      </c>
      <c r="C2972" s="1" t="s">
        <v>8770</v>
      </c>
      <c r="D2972" t="s">
        <v>132</v>
      </c>
    </row>
    <row r="2973" spans="1:4" x14ac:dyDescent="0.15">
      <c r="A2973" t="s">
        <v>8771</v>
      </c>
      <c r="B2973">
        <v>-1.40129028760001</v>
      </c>
      <c r="C2973" s="1" t="s">
        <v>8772</v>
      </c>
      <c r="D2973" t="s">
        <v>132</v>
      </c>
    </row>
    <row r="2974" spans="1:4" x14ac:dyDescent="0.15">
      <c r="A2974" t="s">
        <v>8773</v>
      </c>
      <c r="B2974">
        <v>-1.4016594498964401</v>
      </c>
      <c r="C2974" s="1" t="s">
        <v>8774</v>
      </c>
      <c r="D2974" t="s">
        <v>132</v>
      </c>
    </row>
    <row r="2975" spans="1:4" x14ac:dyDescent="0.15">
      <c r="A2975" t="s">
        <v>8775</v>
      </c>
      <c r="B2975">
        <v>-1.40383106153249</v>
      </c>
      <c r="C2975" s="1" t="s">
        <v>8776</v>
      </c>
      <c r="D2975" t="s">
        <v>132</v>
      </c>
    </row>
    <row r="2976" spans="1:4" x14ac:dyDescent="0.15">
      <c r="A2976" t="s">
        <v>8777</v>
      </c>
      <c r="B2976">
        <v>-1.4060629036872301</v>
      </c>
      <c r="C2976" s="1" t="s">
        <v>8778</v>
      </c>
      <c r="D2976" t="s">
        <v>132</v>
      </c>
    </row>
    <row r="2977" spans="1:4" x14ac:dyDescent="0.15">
      <c r="A2977" t="s">
        <v>8779</v>
      </c>
      <c r="B2977">
        <v>-1.4073113506092501</v>
      </c>
      <c r="C2977" s="1" t="s">
        <v>8780</v>
      </c>
      <c r="D2977" t="s">
        <v>132</v>
      </c>
    </row>
    <row r="2978" spans="1:4" x14ac:dyDescent="0.15">
      <c r="A2978" t="s">
        <v>8781</v>
      </c>
      <c r="B2978">
        <v>-1.40919261537649</v>
      </c>
      <c r="C2978" s="1" t="s">
        <v>8782</v>
      </c>
      <c r="D2978" t="s">
        <v>132</v>
      </c>
    </row>
    <row r="2979" spans="1:4" x14ac:dyDescent="0.15">
      <c r="A2979" t="s">
        <v>8783</v>
      </c>
      <c r="B2979">
        <v>-1.4098577083942401</v>
      </c>
      <c r="C2979" s="1" t="s">
        <v>8784</v>
      </c>
      <c r="D2979" t="s">
        <v>132</v>
      </c>
    </row>
    <row r="2980" spans="1:4" x14ac:dyDescent="0.15">
      <c r="A2980" t="s">
        <v>8785</v>
      </c>
      <c r="B2980">
        <v>-1.4099504547341299</v>
      </c>
      <c r="C2980" s="1" t="s">
        <v>8786</v>
      </c>
      <c r="D2980" t="s">
        <v>132</v>
      </c>
    </row>
    <row r="2981" spans="1:4" x14ac:dyDescent="0.15">
      <c r="A2981" t="s">
        <v>8787</v>
      </c>
      <c r="B2981">
        <v>-1.4118061533789901</v>
      </c>
      <c r="C2981" s="1" t="s">
        <v>8788</v>
      </c>
      <c r="D2981" t="s">
        <v>132</v>
      </c>
    </row>
    <row r="2982" spans="1:4" x14ac:dyDescent="0.15">
      <c r="A2982" t="s">
        <v>8789</v>
      </c>
      <c r="B2982">
        <v>-1.4120003199979301</v>
      </c>
      <c r="C2982" s="1" t="s">
        <v>8790</v>
      </c>
      <c r="D2982" t="s">
        <v>132</v>
      </c>
    </row>
    <row r="2983" spans="1:4" x14ac:dyDescent="0.15">
      <c r="A2983" t="s">
        <v>8791</v>
      </c>
      <c r="B2983">
        <v>-1.4140851094437099</v>
      </c>
      <c r="C2983" s="1" t="s">
        <v>8792</v>
      </c>
      <c r="D2983" t="s">
        <v>132</v>
      </c>
    </row>
    <row r="2984" spans="1:4" x14ac:dyDescent="0.15">
      <c r="A2984" t="s">
        <v>8793</v>
      </c>
      <c r="B2984">
        <v>-1.41491750571561</v>
      </c>
      <c r="C2984" s="1" t="s">
        <v>8794</v>
      </c>
      <c r="D2984" t="s">
        <v>132</v>
      </c>
    </row>
    <row r="2985" spans="1:4" x14ac:dyDescent="0.15">
      <c r="A2985" t="s">
        <v>8795</v>
      </c>
      <c r="B2985">
        <v>-1.4155706448757699</v>
      </c>
      <c r="C2985" s="1" t="s">
        <v>8796</v>
      </c>
      <c r="D2985" t="s">
        <v>132</v>
      </c>
    </row>
    <row r="2986" spans="1:4" x14ac:dyDescent="0.15">
      <c r="A2986" t="s">
        <v>8797</v>
      </c>
      <c r="B2986">
        <v>-1.41711060644461</v>
      </c>
      <c r="C2986" s="1" t="s">
        <v>8798</v>
      </c>
      <c r="D2986" t="s">
        <v>132</v>
      </c>
    </row>
    <row r="2987" spans="1:4" x14ac:dyDescent="0.15">
      <c r="A2987" t="s">
        <v>8799</v>
      </c>
      <c r="B2987">
        <v>-1.4173549826791201</v>
      </c>
      <c r="C2987" s="1" t="s">
        <v>8800</v>
      </c>
      <c r="D2987" t="s">
        <v>132</v>
      </c>
    </row>
    <row r="2988" spans="1:4" x14ac:dyDescent="0.15">
      <c r="A2988" t="s">
        <v>8801</v>
      </c>
      <c r="B2988">
        <v>-1.41983559930925</v>
      </c>
      <c r="C2988" s="1" t="s">
        <v>8802</v>
      </c>
      <c r="D2988" t="s">
        <v>132</v>
      </c>
    </row>
    <row r="2989" spans="1:4" x14ac:dyDescent="0.15">
      <c r="A2989" t="s">
        <v>8803</v>
      </c>
      <c r="B2989">
        <v>-1.42091640643657</v>
      </c>
      <c r="C2989" s="1" t="s">
        <v>8804</v>
      </c>
      <c r="D2989" t="s">
        <v>132</v>
      </c>
    </row>
    <row r="2990" spans="1:4" x14ac:dyDescent="0.15">
      <c r="A2990" t="s">
        <v>8805</v>
      </c>
      <c r="B2990">
        <v>-1.4240043318159099</v>
      </c>
      <c r="C2990" s="1" t="s">
        <v>8806</v>
      </c>
      <c r="D2990" t="s">
        <v>132</v>
      </c>
    </row>
    <row r="2991" spans="1:4" x14ac:dyDescent="0.15">
      <c r="A2991" t="s">
        <v>8807</v>
      </c>
      <c r="B2991">
        <v>-1.42432299514342</v>
      </c>
      <c r="C2991" s="1" t="s">
        <v>8808</v>
      </c>
      <c r="D2991" t="s">
        <v>132</v>
      </c>
    </row>
    <row r="2992" spans="1:4" x14ac:dyDescent="0.15">
      <c r="A2992" t="s">
        <v>8809</v>
      </c>
      <c r="B2992">
        <v>-1.4255770997928301</v>
      </c>
      <c r="C2992" s="1" t="s">
        <v>8810</v>
      </c>
      <c r="D2992" t="s">
        <v>132</v>
      </c>
    </row>
    <row r="2993" spans="1:4" x14ac:dyDescent="0.15">
      <c r="A2993" t="s">
        <v>8811</v>
      </c>
      <c r="B2993">
        <v>-1.42734215632266</v>
      </c>
      <c r="C2993" s="1" t="s">
        <v>8812</v>
      </c>
      <c r="D2993" t="s">
        <v>132</v>
      </c>
    </row>
    <row r="2994" spans="1:4" x14ac:dyDescent="0.15">
      <c r="A2994" t="s">
        <v>8813</v>
      </c>
      <c r="B2994">
        <v>-1.4286343792360501</v>
      </c>
      <c r="C2994" s="1" t="s">
        <v>8814</v>
      </c>
      <c r="D2994" t="s">
        <v>132</v>
      </c>
    </row>
    <row r="2995" spans="1:4" x14ac:dyDescent="0.15">
      <c r="A2995" t="s">
        <v>8815</v>
      </c>
      <c r="B2995">
        <v>-1.4291667439087301</v>
      </c>
      <c r="C2995" s="1" t="s">
        <v>8816</v>
      </c>
      <c r="D2995" t="s">
        <v>132</v>
      </c>
    </row>
    <row r="2996" spans="1:4" x14ac:dyDescent="0.15">
      <c r="A2996" t="s">
        <v>8817</v>
      </c>
      <c r="B2996">
        <v>-1.4292999120500001</v>
      </c>
      <c r="C2996" s="1" t="s">
        <v>8818</v>
      </c>
      <c r="D2996" t="s">
        <v>132</v>
      </c>
    </row>
    <row r="2997" spans="1:4" x14ac:dyDescent="0.15">
      <c r="A2997" t="s">
        <v>8819</v>
      </c>
      <c r="B2997">
        <v>-1.4300446847788999</v>
      </c>
      <c r="C2997" s="1" t="s">
        <v>8820</v>
      </c>
      <c r="D2997" t="s">
        <v>132</v>
      </c>
    </row>
    <row r="2998" spans="1:4" x14ac:dyDescent="0.15">
      <c r="A2998" t="s">
        <v>8821</v>
      </c>
      <c r="B2998">
        <v>-1.4302436067116699</v>
      </c>
      <c r="C2998" s="1" t="s">
        <v>8822</v>
      </c>
      <c r="D2998" t="s">
        <v>132</v>
      </c>
    </row>
    <row r="2999" spans="1:4" x14ac:dyDescent="0.15">
      <c r="A2999" t="s">
        <v>8823</v>
      </c>
      <c r="B2999">
        <v>-1.43149483829071</v>
      </c>
      <c r="C2999" s="1" t="s">
        <v>8824</v>
      </c>
      <c r="D2999" t="s">
        <v>132</v>
      </c>
    </row>
    <row r="3000" spans="1:4" x14ac:dyDescent="0.15">
      <c r="A3000" t="s">
        <v>8825</v>
      </c>
      <c r="B3000">
        <v>-1.4317068954825301</v>
      </c>
      <c r="C3000" s="1" t="s">
        <v>8826</v>
      </c>
      <c r="D3000" t="s">
        <v>132</v>
      </c>
    </row>
    <row r="3001" spans="1:4" x14ac:dyDescent="0.15">
      <c r="A3001" t="s">
        <v>8827</v>
      </c>
      <c r="B3001">
        <v>-1.4318591146964701</v>
      </c>
      <c r="C3001" s="1" t="s">
        <v>8828</v>
      </c>
      <c r="D3001" t="s">
        <v>132</v>
      </c>
    </row>
    <row r="3002" spans="1:4" x14ac:dyDescent="0.15">
      <c r="A3002" t="s">
        <v>8829</v>
      </c>
      <c r="B3002">
        <v>-1.43346148678386</v>
      </c>
      <c r="C3002" s="1" t="s">
        <v>8830</v>
      </c>
      <c r="D3002" t="s">
        <v>132</v>
      </c>
    </row>
    <row r="3003" spans="1:4" x14ac:dyDescent="0.15">
      <c r="A3003" t="s">
        <v>8831</v>
      </c>
      <c r="B3003">
        <v>-1.43415364499644</v>
      </c>
      <c r="C3003" s="1" t="s">
        <v>8832</v>
      </c>
      <c r="D3003" t="s">
        <v>132</v>
      </c>
    </row>
    <row r="3004" spans="1:4" x14ac:dyDescent="0.15">
      <c r="A3004" t="s">
        <v>8833</v>
      </c>
      <c r="B3004">
        <v>-1.43637698329552</v>
      </c>
      <c r="C3004" s="1" t="s">
        <v>8834</v>
      </c>
      <c r="D3004" t="s">
        <v>132</v>
      </c>
    </row>
    <row r="3005" spans="1:4" x14ac:dyDescent="0.15">
      <c r="A3005" t="s">
        <v>213</v>
      </c>
      <c r="B3005">
        <v>-1.4366415990952399</v>
      </c>
      <c r="C3005" s="1" t="s">
        <v>8835</v>
      </c>
      <c r="D3005" t="s">
        <v>132</v>
      </c>
    </row>
    <row r="3006" spans="1:4" x14ac:dyDescent="0.15">
      <c r="A3006" t="s">
        <v>8836</v>
      </c>
      <c r="B3006">
        <v>-1.43686510709954</v>
      </c>
      <c r="C3006" s="1" t="s">
        <v>8837</v>
      </c>
      <c r="D3006" t="s">
        <v>132</v>
      </c>
    </row>
    <row r="3007" spans="1:4" x14ac:dyDescent="0.15">
      <c r="A3007" t="s">
        <v>8838</v>
      </c>
      <c r="B3007">
        <v>-1.4369690167353599</v>
      </c>
      <c r="C3007" s="1" t="s">
        <v>8839</v>
      </c>
      <c r="D3007" t="s">
        <v>132</v>
      </c>
    </row>
    <row r="3008" spans="1:4" x14ac:dyDescent="0.15">
      <c r="A3008" t="s">
        <v>8840</v>
      </c>
      <c r="B3008">
        <v>-1.4371011282289401</v>
      </c>
      <c r="C3008" s="1" t="s">
        <v>8841</v>
      </c>
      <c r="D3008" t="s">
        <v>132</v>
      </c>
    </row>
    <row r="3009" spans="1:4" x14ac:dyDescent="0.15">
      <c r="A3009" t="s">
        <v>8842</v>
      </c>
      <c r="B3009">
        <v>-1.4390343148704099</v>
      </c>
      <c r="C3009" s="1" t="s">
        <v>8843</v>
      </c>
      <c r="D3009" t="s">
        <v>132</v>
      </c>
    </row>
    <row r="3010" spans="1:4" x14ac:dyDescent="0.15">
      <c r="A3010" t="s">
        <v>8844</v>
      </c>
      <c r="B3010">
        <v>-1.43982959024333</v>
      </c>
      <c r="C3010" s="1" t="s">
        <v>8845</v>
      </c>
      <c r="D3010" t="s">
        <v>132</v>
      </c>
    </row>
    <row r="3011" spans="1:4" x14ac:dyDescent="0.15">
      <c r="A3011" t="s">
        <v>8846</v>
      </c>
      <c r="B3011">
        <v>-1.4398912900765399</v>
      </c>
      <c r="C3011" s="1" t="s">
        <v>8847</v>
      </c>
      <c r="D3011" t="s">
        <v>132</v>
      </c>
    </row>
    <row r="3012" spans="1:4" x14ac:dyDescent="0.15">
      <c r="A3012" t="s">
        <v>8848</v>
      </c>
      <c r="B3012">
        <v>-1.44075726030952</v>
      </c>
      <c r="C3012" s="1" t="s">
        <v>8849</v>
      </c>
      <c r="D3012" t="s">
        <v>132</v>
      </c>
    </row>
    <row r="3013" spans="1:4" x14ac:dyDescent="0.15">
      <c r="A3013" t="s">
        <v>8850</v>
      </c>
      <c r="B3013">
        <v>-1.44313711328823</v>
      </c>
      <c r="C3013" s="1" t="s">
        <v>8851</v>
      </c>
      <c r="D3013" t="s">
        <v>132</v>
      </c>
    </row>
    <row r="3014" spans="1:4" x14ac:dyDescent="0.15">
      <c r="A3014" t="s">
        <v>8852</v>
      </c>
      <c r="B3014">
        <v>-1.4441166516725601</v>
      </c>
      <c r="C3014" s="1" t="s">
        <v>8853</v>
      </c>
      <c r="D3014" t="s">
        <v>132</v>
      </c>
    </row>
    <row r="3015" spans="1:4" x14ac:dyDescent="0.15">
      <c r="A3015" t="s">
        <v>8854</v>
      </c>
      <c r="B3015">
        <v>-1.4447936997275099</v>
      </c>
      <c r="C3015" s="1" t="s">
        <v>8855</v>
      </c>
      <c r="D3015" t="s">
        <v>132</v>
      </c>
    </row>
    <row r="3016" spans="1:4" x14ac:dyDescent="0.15">
      <c r="A3016" t="s">
        <v>8856</v>
      </c>
      <c r="B3016">
        <v>-1.4450445805466501</v>
      </c>
      <c r="C3016" s="1" t="s">
        <v>8857</v>
      </c>
      <c r="D3016" t="s">
        <v>132</v>
      </c>
    </row>
    <row r="3017" spans="1:4" x14ac:dyDescent="0.15">
      <c r="A3017" t="s">
        <v>8858</v>
      </c>
      <c r="B3017">
        <v>-1.44598087124411</v>
      </c>
      <c r="C3017" s="1" t="s">
        <v>8859</v>
      </c>
      <c r="D3017" t="s">
        <v>132</v>
      </c>
    </row>
    <row r="3018" spans="1:4" x14ac:dyDescent="0.15">
      <c r="A3018" t="s">
        <v>8860</v>
      </c>
      <c r="B3018">
        <v>-1.4461978147835399</v>
      </c>
      <c r="C3018" s="1" t="s">
        <v>8861</v>
      </c>
      <c r="D3018" t="s">
        <v>132</v>
      </c>
    </row>
    <row r="3019" spans="1:4" x14ac:dyDescent="0.15">
      <c r="A3019" t="s">
        <v>8862</v>
      </c>
      <c r="B3019">
        <v>-1.4482671080021301</v>
      </c>
      <c r="C3019" s="1" t="s">
        <v>8863</v>
      </c>
      <c r="D3019" t="s">
        <v>132</v>
      </c>
    </row>
    <row r="3020" spans="1:4" x14ac:dyDescent="0.15">
      <c r="A3020" t="s">
        <v>8864</v>
      </c>
      <c r="B3020">
        <v>-1.4518594102475999</v>
      </c>
      <c r="C3020" s="1" t="s">
        <v>8865</v>
      </c>
      <c r="D3020" t="s">
        <v>132</v>
      </c>
    </row>
    <row r="3021" spans="1:4" x14ac:dyDescent="0.15">
      <c r="A3021" t="s">
        <v>8866</v>
      </c>
      <c r="B3021">
        <v>-1.4529020739701</v>
      </c>
      <c r="C3021" s="1" t="s">
        <v>8867</v>
      </c>
      <c r="D3021" t="s">
        <v>132</v>
      </c>
    </row>
    <row r="3022" spans="1:4" x14ac:dyDescent="0.15">
      <c r="A3022" t="s">
        <v>8868</v>
      </c>
      <c r="B3022">
        <v>-1.45299139603062</v>
      </c>
      <c r="C3022" s="1" t="s">
        <v>8869</v>
      </c>
      <c r="D3022" t="s">
        <v>132</v>
      </c>
    </row>
    <row r="3023" spans="1:4" x14ac:dyDescent="0.15">
      <c r="A3023" t="s">
        <v>8870</v>
      </c>
      <c r="B3023">
        <v>-1.45562798862983</v>
      </c>
      <c r="C3023" s="1" t="s">
        <v>8871</v>
      </c>
      <c r="D3023" t="s">
        <v>132</v>
      </c>
    </row>
    <row r="3024" spans="1:4" x14ac:dyDescent="0.15">
      <c r="A3024" t="s">
        <v>8872</v>
      </c>
      <c r="B3024">
        <v>-1.45695302678238</v>
      </c>
      <c r="C3024" s="1" t="s">
        <v>8873</v>
      </c>
      <c r="D3024" t="s">
        <v>132</v>
      </c>
    </row>
    <row r="3025" spans="1:4" x14ac:dyDescent="0.15">
      <c r="A3025" t="s">
        <v>8874</v>
      </c>
      <c r="B3025">
        <v>-1.45784998548086</v>
      </c>
      <c r="C3025" s="1" t="s">
        <v>8875</v>
      </c>
      <c r="D3025" t="s">
        <v>132</v>
      </c>
    </row>
    <row r="3026" spans="1:4" x14ac:dyDescent="0.15">
      <c r="A3026" t="s">
        <v>8876</v>
      </c>
      <c r="B3026">
        <v>-1.4578698189288699</v>
      </c>
      <c r="C3026" s="1" t="s">
        <v>8877</v>
      </c>
      <c r="D3026" t="s">
        <v>132</v>
      </c>
    </row>
    <row r="3027" spans="1:4" x14ac:dyDescent="0.15">
      <c r="A3027" t="s">
        <v>8878</v>
      </c>
      <c r="B3027">
        <v>-1.45919797555468</v>
      </c>
      <c r="C3027" s="1" t="s">
        <v>8879</v>
      </c>
      <c r="D3027" t="s">
        <v>132</v>
      </c>
    </row>
    <row r="3028" spans="1:4" x14ac:dyDescent="0.15">
      <c r="A3028" t="s">
        <v>8880</v>
      </c>
      <c r="B3028">
        <v>-1.45941119952371</v>
      </c>
      <c r="C3028" s="1" t="s">
        <v>8881</v>
      </c>
      <c r="D3028" t="s">
        <v>132</v>
      </c>
    </row>
    <row r="3029" spans="1:4" x14ac:dyDescent="0.15">
      <c r="A3029" t="s">
        <v>8882</v>
      </c>
      <c r="B3029">
        <v>-1.4639896608990599</v>
      </c>
      <c r="C3029" s="1" t="s">
        <v>8883</v>
      </c>
      <c r="D3029" t="s">
        <v>132</v>
      </c>
    </row>
    <row r="3030" spans="1:4" x14ac:dyDescent="0.15">
      <c r="A3030" t="s">
        <v>8884</v>
      </c>
      <c r="B3030">
        <v>-1.4639965324569899</v>
      </c>
      <c r="C3030" s="1" t="s">
        <v>8885</v>
      </c>
      <c r="D3030" t="s">
        <v>132</v>
      </c>
    </row>
    <row r="3031" spans="1:4" x14ac:dyDescent="0.15">
      <c r="A3031" t="s">
        <v>8886</v>
      </c>
      <c r="B3031">
        <v>-1.4660045991414601</v>
      </c>
      <c r="C3031" s="1" t="s">
        <v>8887</v>
      </c>
      <c r="D3031" t="s">
        <v>132</v>
      </c>
    </row>
    <row r="3032" spans="1:4" x14ac:dyDescent="0.15">
      <c r="A3032" t="s">
        <v>8888</v>
      </c>
      <c r="B3032">
        <v>-1.4670357077819001</v>
      </c>
      <c r="C3032" s="1" t="s">
        <v>8889</v>
      </c>
      <c r="D3032" t="s">
        <v>132</v>
      </c>
    </row>
    <row r="3033" spans="1:4" x14ac:dyDescent="0.15">
      <c r="A3033" t="s">
        <v>8890</v>
      </c>
      <c r="B3033">
        <v>-1.4675373524219</v>
      </c>
      <c r="C3033" s="1" t="s">
        <v>8891</v>
      </c>
      <c r="D3033" t="s">
        <v>132</v>
      </c>
    </row>
    <row r="3034" spans="1:4" x14ac:dyDescent="0.15">
      <c r="A3034" t="s">
        <v>8892</v>
      </c>
      <c r="B3034">
        <v>-1.47266915785554</v>
      </c>
      <c r="C3034" s="1" t="s">
        <v>8893</v>
      </c>
      <c r="D3034" t="s">
        <v>132</v>
      </c>
    </row>
    <row r="3035" spans="1:4" x14ac:dyDescent="0.15">
      <c r="A3035" t="s">
        <v>8894</v>
      </c>
      <c r="B3035">
        <v>-1.4730478906145601</v>
      </c>
      <c r="C3035" s="1" t="s">
        <v>8895</v>
      </c>
      <c r="D3035" t="s">
        <v>132</v>
      </c>
    </row>
    <row r="3036" spans="1:4" x14ac:dyDescent="0.15">
      <c r="A3036" t="s">
        <v>8896</v>
      </c>
      <c r="B3036">
        <v>-1.47416364706715</v>
      </c>
      <c r="C3036" s="1" t="s">
        <v>8897</v>
      </c>
      <c r="D3036" t="s">
        <v>132</v>
      </c>
    </row>
    <row r="3037" spans="1:4" x14ac:dyDescent="0.15">
      <c r="A3037" t="s">
        <v>8898</v>
      </c>
      <c r="B3037">
        <v>-1.47598868705042</v>
      </c>
      <c r="C3037" s="1" t="s">
        <v>8899</v>
      </c>
      <c r="D3037" t="s">
        <v>132</v>
      </c>
    </row>
    <row r="3038" spans="1:4" x14ac:dyDescent="0.15">
      <c r="A3038" t="s">
        <v>8900</v>
      </c>
      <c r="B3038">
        <v>-1.4761155503171699</v>
      </c>
      <c r="C3038" s="1" t="s">
        <v>8901</v>
      </c>
      <c r="D3038" t="s">
        <v>132</v>
      </c>
    </row>
    <row r="3039" spans="1:4" x14ac:dyDescent="0.15">
      <c r="A3039" t="s">
        <v>8902</v>
      </c>
      <c r="B3039">
        <v>-1.4761701721256899</v>
      </c>
      <c r="C3039" s="1" t="s">
        <v>8903</v>
      </c>
      <c r="D3039" t="s">
        <v>132</v>
      </c>
    </row>
    <row r="3040" spans="1:4" x14ac:dyDescent="0.15">
      <c r="A3040" t="s">
        <v>8904</v>
      </c>
      <c r="B3040">
        <v>-1.47818010329409</v>
      </c>
      <c r="C3040" s="1" t="s">
        <v>8905</v>
      </c>
      <c r="D3040" t="s">
        <v>132</v>
      </c>
    </row>
    <row r="3041" spans="1:4" x14ac:dyDescent="0.15">
      <c r="A3041" t="s">
        <v>8906</v>
      </c>
      <c r="B3041">
        <v>-1.4789692957269001</v>
      </c>
      <c r="C3041" s="1" t="s">
        <v>8907</v>
      </c>
      <c r="D3041" t="s">
        <v>132</v>
      </c>
    </row>
    <row r="3042" spans="1:4" x14ac:dyDescent="0.15">
      <c r="A3042" t="s">
        <v>8908</v>
      </c>
      <c r="B3042">
        <v>-1.4793217660996201</v>
      </c>
      <c r="C3042" s="1" t="s">
        <v>8909</v>
      </c>
      <c r="D3042" t="s">
        <v>132</v>
      </c>
    </row>
    <row r="3043" spans="1:4" x14ac:dyDescent="0.15">
      <c r="A3043" t="s">
        <v>8910</v>
      </c>
      <c r="B3043">
        <v>-1.4794680765727299</v>
      </c>
      <c r="C3043" s="1" t="s">
        <v>8911</v>
      </c>
      <c r="D3043" t="s">
        <v>132</v>
      </c>
    </row>
    <row r="3044" spans="1:4" x14ac:dyDescent="0.15">
      <c r="A3044" t="s">
        <v>8912</v>
      </c>
      <c r="B3044">
        <v>-1.4797139288607899</v>
      </c>
      <c r="C3044" s="1" t="s">
        <v>8913</v>
      </c>
      <c r="D3044" t="s">
        <v>132</v>
      </c>
    </row>
    <row r="3045" spans="1:4" x14ac:dyDescent="0.15">
      <c r="A3045" t="s">
        <v>8914</v>
      </c>
      <c r="B3045">
        <v>-1.4813807075067</v>
      </c>
      <c r="C3045" s="1" t="s">
        <v>8915</v>
      </c>
      <c r="D3045" t="s">
        <v>132</v>
      </c>
    </row>
    <row r="3046" spans="1:4" x14ac:dyDescent="0.15">
      <c r="A3046" t="s">
        <v>8916</v>
      </c>
      <c r="B3046">
        <v>-1.4827024881003501</v>
      </c>
      <c r="C3046" s="1" t="s">
        <v>8917</v>
      </c>
      <c r="D3046" t="s">
        <v>132</v>
      </c>
    </row>
    <row r="3047" spans="1:4" x14ac:dyDescent="0.15">
      <c r="A3047" t="s">
        <v>8918</v>
      </c>
      <c r="B3047">
        <v>-1.4841900285898699</v>
      </c>
      <c r="C3047" s="1" t="s">
        <v>8919</v>
      </c>
      <c r="D3047" t="s">
        <v>132</v>
      </c>
    </row>
    <row r="3048" spans="1:4" x14ac:dyDescent="0.15">
      <c r="A3048" t="s">
        <v>8920</v>
      </c>
      <c r="B3048">
        <v>-1.48433556926611</v>
      </c>
      <c r="C3048" s="1" t="s">
        <v>8921</v>
      </c>
      <c r="D3048" t="s">
        <v>132</v>
      </c>
    </row>
    <row r="3049" spans="1:4" x14ac:dyDescent="0.15">
      <c r="A3049" t="s">
        <v>8922</v>
      </c>
      <c r="B3049">
        <v>-1.4849139268071101</v>
      </c>
      <c r="C3049" s="1" t="s">
        <v>8923</v>
      </c>
      <c r="D3049" t="s">
        <v>132</v>
      </c>
    </row>
    <row r="3050" spans="1:4" x14ac:dyDescent="0.15">
      <c r="A3050" t="s">
        <v>8924</v>
      </c>
      <c r="B3050">
        <v>-1.4859176222883499</v>
      </c>
      <c r="C3050" s="1" t="s">
        <v>8925</v>
      </c>
      <c r="D3050" t="s">
        <v>132</v>
      </c>
    </row>
    <row r="3051" spans="1:4" x14ac:dyDescent="0.15">
      <c r="A3051" t="s">
        <v>8926</v>
      </c>
      <c r="B3051">
        <v>-1.48648044975602</v>
      </c>
      <c r="C3051" s="1" t="s">
        <v>8927</v>
      </c>
      <c r="D3051" t="s">
        <v>132</v>
      </c>
    </row>
    <row r="3052" spans="1:4" x14ac:dyDescent="0.15">
      <c r="A3052" t="s">
        <v>8928</v>
      </c>
      <c r="B3052">
        <v>-1.48758343646643</v>
      </c>
      <c r="C3052" s="1" t="s">
        <v>8929</v>
      </c>
      <c r="D3052" t="s">
        <v>132</v>
      </c>
    </row>
    <row r="3053" spans="1:4" x14ac:dyDescent="0.15">
      <c r="A3053" t="s">
        <v>8930</v>
      </c>
      <c r="B3053">
        <v>-1.48974271710266</v>
      </c>
      <c r="C3053" s="1" t="s">
        <v>8931</v>
      </c>
      <c r="D3053" t="s">
        <v>132</v>
      </c>
    </row>
    <row r="3054" spans="1:4" x14ac:dyDescent="0.15">
      <c r="A3054" t="s">
        <v>8932</v>
      </c>
      <c r="B3054">
        <v>-1.4898065898928099</v>
      </c>
      <c r="C3054" s="1" t="s">
        <v>8933</v>
      </c>
      <c r="D3054" t="s">
        <v>132</v>
      </c>
    </row>
    <row r="3055" spans="1:4" x14ac:dyDescent="0.15">
      <c r="A3055" t="s">
        <v>8934</v>
      </c>
      <c r="B3055">
        <v>-1.4906986260278099</v>
      </c>
      <c r="C3055" s="1" t="s">
        <v>8935</v>
      </c>
      <c r="D3055" t="s">
        <v>132</v>
      </c>
    </row>
    <row r="3056" spans="1:4" x14ac:dyDescent="0.15">
      <c r="A3056" t="s">
        <v>8936</v>
      </c>
      <c r="B3056">
        <v>-1.4911115545661</v>
      </c>
      <c r="C3056" s="1" t="s">
        <v>8937</v>
      </c>
      <c r="D3056" t="s">
        <v>132</v>
      </c>
    </row>
    <row r="3057" spans="1:4" x14ac:dyDescent="0.15">
      <c r="A3057" t="s">
        <v>8938</v>
      </c>
      <c r="B3057">
        <v>-1.4913532038416699</v>
      </c>
      <c r="C3057" s="1" t="s">
        <v>8939</v>
      </c>
      <c r="D3057" t="s">
        <v>132</v>
      </c>
    </row>
    <row r="3058" spans="1:4" x14ac:dyDescent="0.15">
      <c r="A3058" t="s">
        <v>8940</v>
      </c>
      <c r="B3058">
        <v>-1.4913613435170101</v>
      </c>
      <c r="C3058" s="1" t="s">
        <v>8941</v>
      </c>
      <c r="D3058" t="s">
        <v>132</v>
      </c>
    </row>
    <row r="3059" spans="1:4" x14ac:dyDescent="0.15">
      <c r="A3059" t="s">
        <v>8942</v>
      </c>
      <c r="B3059">
        <v>-1.49162229537524</v>
      </c>
      <c r="C3059" s="1" t="s">
        <v>8943</v>
      </c>
      <c r="D3059" t="s">
        <v>132</v>
      </c>
    </row>
    <row r="3060" spans="1:4" x14ac:dyDescent="0.15">
      <c r="A3060" t="s">
        <v>8944</v>
      </c>
      <c r="B3060">
        <v>-1.4919283690912499</v>
      </c>
      <c r="C3060" s="1" t="s">
        <v>8945</v>
      </c>
      <c r="D3060" t="s">
        <v>132</v>
      </c>
    </row>
    <row r="3061" spans="1:4" x14ac:dyDescent="0.15">
      <c r="A3061" t="s">
        <v>8946</v>
      </c>
      <c r="B3061">
        <v>-1.49257731408067</v>
      </c>
      <c r="C3061" s="1" t="s">
        <v>8947</v>
      </c>
      <c r="D3061" t="s">
        <v>132</v>
      </c>
    </row>
    <row r="3062" spans="1:4" x14ac:dyDescent="0.15">
      <c r="A3062" t="s">
        <v>8948</v>
      </c>
      <c r="B3062">
        <v>-1.4936798099081801</v>
      </c>
      <c r="C3062" s="1" t="s">
        <v>8949</v>
      </c>
      <c r="D3062" t="s">
        <v>132</v>
      </c>
    </row>
    <row r="3063" spans="1:4" x14ac:dyDescent="0.15">
      <c r="A3063" t="s">
        <v>8950</v>
      </c>
      <c r="B3063">
        <v>-1.4953042853484699</v>
      </c>
      <c r="C3063" s="1" t="s">
        <v>8951</v>
      </c>
      <c r="D3063" t="s">
        <v>132</v>
      </c>
    </row>
    <row r="3064" spans="1:4" x14ac:dyDescent="0.15">
      <c r="A3064" t="s">
        <v>8952</v>
      </c>
      <c r="B3064">
        <v>-1.4960704839630501</v>
      </c>
      <c r="C3064" s="1" t="s">
        <v>8953</v>
      </c>
      <c r="D3064" t="s">
        <v>132</v>
      </c>
    </row>
    <row r="3065" spans="1:4" x14ac:dyDescent="0.15">
      <c r="A3065" t="s">
        <v>8954</v>
      </c>
      <c r="B3065">
        <v>-1.49847219794632</v>
      </c>
      <c r="C3065" s="1" t="s">
        <v>8955</v>
      </c>
      <c r="D3065" t="s">
        <v>132</v>
      </c>
    </row>
    <row r="3066" spans="1:4" x14ac:dyDescent="0.15">
      <c r="A3066" t="s">
        <v>8956</v>
      </c>
      <c r="B3066">
        <v>-1.4988218308347401</v>
      </c>
      <c r="C3066" s="1" t="s">
        <v>8957</v>
      </c>
      <c r="D3066" t="s">
        <v>132</v>
      </c>
    </row>
    <row r="3067" spans="1:4" x14ac:dyDescent="0.15">
      <c r="A3067" t="s">
        <v>8958</v>
      </c>
      <c r="B3067">
        <v>-1.4996755911171999</v>
      </c>
      <c r="C3067" s="1" t="s">
        <v>8959</v>
      </c>
      <c r="D3067" t="s">
        <v>132</v>
      </c>
    </row>
    <row r="3068" spans="1:4" x14ac:dyDescent="0.15">
      <c r="A3068" t="s">
        <v>8960</v>
      </c>
      <c r="B3068">
        <v>-1.49988757117933</v>
      </c>
      <c r="C3068" s="1" t="s">
        <v>8961</v>
      </c>
      <c r="D3068" t="s">
        <v>132</v>
      </c>
    </row>
    <row r="3069" spans="1:4" x14ac:dyDescent="0.15">
      <c r="A3069" t="s">
        <v>8962</v>
      </c>
      <c r="B3069">
        <v>-1.50097776222199</v>
      </c>
      <c r="C3069" s="1" t="s">
        <v>8963</v>
      </c>
      <c r="D3069" t="s">
        <v>132</v>
      </c>
    </row>
    <row r="3070" spans="1:4" x14ac:dyDescent="0.15">
      <c r="A3070" t="s">
        <v>8964</v>
      </c>
      <c r="B3070">
        <v>-1.5020434109024601</v>
      </c>
      <c r="C3070" s="1" t="s">
        <v>8965</v>
      </c>
      <c r="D3070" t="s">
        <v>132</v>
      </c>
    </row>
    <row r="3071" spans="1:4" x14ac:dyDescent="0.15">
      <c r="A3071" t="s">
        <v>8966</v>
      </c>
      <c r="B3071">
        <v>-1.5039096920063799</v>
      </c>
      <c r="C3071" s="1" t="s">
        <v>8967</v>
      </c>
      <c r="D3071" t="s">
        <v>132</v>
      </c>
    </row>
    <row r="3072" spans="1:4" x14ac:dyDescent="0.15">
      <c r="A3072" t="s">
        <v>8968</v>
      </c>
      <c r="B3072">
        <v>-1.5045941039558901</v>
      </c>
      <c r="C3072" s="1" t="s">
        <v>8969</v>
      </c>
      <c r="D3072" t="s">
        <v>132</v>
      </c>
    </row>
    <row r="3073" spans="1:4" x14ac:dyDescent="0.15">
      <c r="A3073" t="s">
        <v>8970</v>
      </c>
      <c r="B3073">
        <v>-1.5065411241796001</v>
      </c>
      <c r="C3073" s="1" t="s">
        <v>8971</v>
      </c>
      <c r="D3073" t="s">
        <v>132</v>
      </c>
    </row>
    <row r="3074" spans="1:4" x14ac:dyDescent="0.15">
      <c r="A3074" t="s">
        <v>8972</v>
      </c>
      <c r="B3074">
        <v>-1.50831864648558</v>
      </c>
      <c r="C3074" s="1" t="s">
        <v>8973</v>
      </c>
      <c r="D3074" t="s">
        <v>132</v>
      </c>
    </row>
    <row r="3075" spans="1:4" x14ac:dyDescent="0.15">
      <c r="A3075" t="s">
        <v>8974</v>
      </c>
      <c r="B3075">
        <v>-1.50970696253799</v>
      </c>
      <c r="C3075" s="1" t="s">
        <v>8975</v>
      </c>
      <c r="D3075" t="s">
        <v>132</v>
      </c>
    </row>
    <row r="3076" spans="1:4" x14ac:dyDescent="0.15">
      <c r="A3076" t="s">
        <v>8976</v>
      </c>
      <c r="B3076">
        <v>-1.5106979608359801</v>
      </c>
      <c r="C3076" s="1" t="s">
        <v>8977</v>
      </c>
      <c r="D3076" t="s">
        <v>132</v>
      </c>
    </row>
    <row r="3077" spans="1:4" x14ac:dyDescent="0.15">
      <c r="A3077" t="s">
        <v>8978</v>
      </c>
      <c r="B3077">
        <v>-1.5107583766550401</v>
      </c>
      <c r="C3077" s="1" t="s">
        <v>8979</v>
      </c>
      <c r="D3077" t="s">
        <v>132</v>
      </c>
    </row>
    <row r="3078" spans="1:4" x14ac:dyDescent="0.15">
      <c r="A3078" t="s">
        <v>8980</v>
      </c>
      <c r="B3078">
        <v>-1.5113171284662199</v>
      </c>
      <c r="C3078" s="1" t="s">
        <v>8981</v>
      </c>
      <c r="D3078" t="s">
        <v>132</v>
      </c>
    </row>
    <row r="3079" spans="1:4" x14ac:dyDescent="0.15">
      <c r="A3079" t="s">
        <v>8982</v>
      </c>
      <c r="B3079">
        <v>-1.5123535090304501</v>
      </c>
      <c r="C3079" s="1" t="s">
        <v>8983</v>
      </c>
      <c r="D3079" t="s">
        <v>132</v>
      </c>
    </row>
    <row r="3080" spans="1:4" x14ac:dyDescent="0.15">
      <c r="A3080" t="s">
        <v>8984</v>
      </c>
      <c r="B3080">
        <v>-1.51403706915953</v>
      </c>
      <c r="C3080" s="1" t="s">
        <v>8985</v>
      </c>
      <c r="D3080" t="s">
        <v>132</v>
      </c>
    </row>
    <row r="3081" spans="1:4" x14ac:dyDescent="0.15">
      <c r="A3081" t="s">
        <v>8986</v>
      </c>
      <c r="B3081">
        <v>-1.5144668315602401</v>
      </c>
      <c r="C3081" s="1" t="s">
        <v>8987</v>
      </c>
      <c r="D3081" t="s">
        <v>132</v>
      </c>
    </row>
    <row r="3082" spans="1:4" x14ac:dyDescent="0.15">
      <c r="A3082" t="s">
        <v>8988</v>
      </c>
      <c r="B3082">
        <v>-1.51579759222387</v>
      </c>
      <c r="C3082" s="1" t="s">
        <v>8989</v>
      </c>
      <c r="D3082" t="s">
        <v>132</v>
      </c>
    </row>
    <row r="3083" spans="1:4" x14ac:dyDescent="0.15">
      <c r="A3083" t="s">
        <v>8990</v>
      </c>
      <c r="B3083">
        <v>-1.5158088581962199</v>
      </c>
      <c r="C3083" s="1" t="s">
        <v>8991</v>
      </c>
      <c r="D3083" t="s">
        <v>132</v>
      </c>
    </row>
    <row r="3084" spans="1:4" x14ac:dyDescent="0.15">
      <c r="A3084" t="s">
        <v>8992</v>
      </c>
      <c r="B3084">
        <v>-1.5171798277600601</v>
      </c>
      <c r="C3084" s="1" t="s">
        <v>8993</v>
      </c>
      <c r="D3084" t="s">
        <v>132</v>
      </c>
    </row>
    <row r="3085" spans="1:4" x14ac:dyDescent="0.15">
      <c r="A3085" t="s">
        <v>8994</v>
      </c>
      <c r="B3085">
        <v>-1.5184707373891</v>
      </c>
      <c r="C3085" s="1" t="s">
        <v>8995</v>
      </c>
      <c r="D3085" t="s">
        <v>132</v>
      </c>
    </row>
    <row r="3086" spans="1:4" x14ac:dyDescent="0.15">
      <c r="A3086" t="s">
        <v>8996</v>
      </c>
      <c r="B3086">
        <v>-1.5315376398129601</v>
      </c>
      <c r="C3086" s="1" t="s">
        <v>8997</v>
      </c>
      <c r="D3086" t="s">
        <v>132</v>
      </c>
    </row>
    <row r="3087" spans="1:4" x14ac:dyDescent="0.15">
      <c r="A3087" t="s">
        <v>8998</v>
      </c>
      <c r="B3087">
        <v>-1.5407308851439501</v>
      </c>
      <c r="C3087" s="1" t="s">
        <v>8999</v>
      </c>
      <c r="D3087" t="s">
        <v>132</v>
      </c>
    </row>
    <row r="3088" spans="1:4" x14ac:dyDescent="0.15">
      <c r="A3088" t="s">
        <v>9000</v>
      </c>
      <c r="B3088">
        <v>-1.5410424406924501</v>
      </c>
      <c r="C3088" s="1" t="s">
        <v>9001</v>
      </c>
      <c r="D3088" t="s">
        <v>132</v>
      </c>
    </row>
    <row r="3089" spans="1:4" x14ac:dyDescent="0.15">
      <c r="A3089" t="s">
        <v>9002</v>
      </c>
      <c r="B3089">
        <v>-1.54296676383943</v>
      </c>
      <c r="C3089" s="1" t="s">
        <v>9003</v>
      </c>
      <c r="D3089" t="s">
        <v>132</v>
      </c>
    </row>
    <row r="3090" spans="1:4" x14ac:dyDescent="0.15">
      <c r="A3090" t="s">
        <v>9004</v>
      </c>
      <c r="B3090">
        <v>-1.54342459605824</v>
      </c>
      <c r="C3090" s="1" t="s">
        <v>9005</v>
      </c>
      <c r="D3090" t="s">
        <v>132</v>
      </c>
    </row>
    <row r="3091" spans="1:4" x14ac:dyDescent="0.15">
      <c r="A3091" t="s">
        <v>9006</v>
      </c>
      <c r="B3091">
        <v>-1.5449431594732601</v>
      </c>
      <c r="C3091" s="1" t="s">
        <v>9007</v>
      </c>
      <c r="D3091" t="s">
        <v>132</v>
      </c>
    </row>
    <row r="3092" spans="1:4" x14ac:dyDescent="0.15">
      <c r="A3092" t="s">
        <v>9008</v>
      </c>
      <c r="B3092">
        <v>-1.5455865492488901</v>
      </c>
      <c r="C3092" s="1" t="s">
        <v>9009</v>
      </c>
      <c r="D3092" t="s">
        <v>132</v>
      </c>
    </row>
    <row r="3093" spans="1:4" x14ac:dyDescent="0.15">
      <c r="A3093" t="s">
        <v>9010</v>
      </c>
      <c r="B3093">
        <v>-1.5467747864329799</v>
      </c>
      <c r="C3093" s="1" t="s">
        <v>9011</v>
      </c>
      <c r="D3093" t="s">
        <v>132</v>
      </c>
    </row>
    <row r="3094" spans="1:4" x14ac:dyDescent="0.15">
      <c r="A3094" t="s">
        <v>9012</v>
      </c>
      <c r="B3094">
        <v>-1.5491322757446</v>
      </c>
      <c r="C3094" s="1" t="s">
        <v>9013</v>
      </c>
      <c r="D3094" t="s">
        <v>132</v>
      </c>
    </row>
    <row r="3095" spans="1:4" x14ac:dyDescent="0.15">
      <c r="A3095" t="s">
        <v>9014</v>
      </c>
      <c r="B3095">
        <v>-1.5503558894153699</v>
      </c>
      <c r="C3095" s="1" t="s">
        <v>9015</v>
      </c>
      <c r="D3095" t="s">
        <v>132</v>
      </c>
    </row>
    <row r="3096" spans="1:4" x14ac:dyDescent="0.15">
      <c r="A3096" t="s">
        <v>9016</v>
      </c>
      <c r="B3096">
        <v>-1.55063789325028</v>
      </c>
      <c r="C3096" s="1" t="s">
        <v>9017</v>
      </c>
      <c r="D3096" t="s">
        <v>132</v>
      </c>
    </row>
    <row r="3097" spans="1:4" x14ac:dyDescent="0.15">
      <c r="A3097" t="s">
        <v>9018</v>
      </c>
      <c r="B3097">
        <v>-1.5514141390748799</v>
      </c>
      <c r="C3097" s="1" t="s">
        <v>9019</v>
      </c>
      <c r="D3097" t="s">
        <v>132</v>
      </c>
    </row>
    <row r="3098" spans="1:4" x14ac:dyDescent="0.15">
      <c r="A3098" t="s">
        <v>9020</v>
      </c>
      <c r="B3098">
        <v>-1.55195726612203</v>
      </c>
      <c r="C3098" s="1" t="s">
        <v>9021</v>
      </c>
      <c r="D3098" t="s">
        <v>132</v>
      </c>
    </row>
    <row r="3099" spans="1:4" x14ac:dyDescent="0.15">
      <c r="A3099" t="s">
        <v>9022</v>
      </c>
      <c r="B3099">
        <v>-1.5520088673172501</v>
      </c>
      <c r="C3099" s="1" t="s">
        <v>9023</v>
      </c>
      <c r="D3099" t="s">
        <v>132</v>
      </c>
    </row>
    <row r="3100" spans="1:4" x14ac:dyDescent="0.15">
      <c r="A3100" t="s">
        <v>9024</v>
      </c>
      <c r="B3100">
        <v>-1.5531210312896699</v>
      </c>
      <c r="C3100" s="1" t="s">
        <v>9025</v>
      </c>
      <c r="D3100" t="s">
        <v>132</v>
      </c>
    </row>
    <row r="3101" spans="1:4" x14ac:dyDescent="0.15">
      <c r="A3101" t="s">
        <v>9026</v>
      </c>
      <c r="B3101">
        <v>-1.55353128818544</v>
      </c>
      <c r="C3101" s="1" t="s">
        <v>9027</v>
      </c>
      <c r="D3101" t="s">
        <v>132</v>
      </c>
    </row>
    <row r="3102" spans="1:4" x14ac:dyDescent="0.15">
      <c r="A3102" t="s">
        <v>9028</v>
      </c>
      <c r="B3102">
        <v>-1.5545316539793601</v>
      </c>
      <c r="C3102" s="1" t="s">
        <v>9029</v>
      </c>
      <c r="D3102" t="s">
        <v>132</v>
      </c>
    </row>
    <row r="3103" spans="1:4" x14ac:dyDescent="0.15">
      <c r="A3103" t="s">
        <v>9030</v>
      </c>
      <c r="B3103">
        <v>-1.55509252063493</v>
      </c>
      <c r="C3103" s="1" t="s">
        <v>9031</v>
      </c>
      <c r="D3103" t="s">
        <v>132</v>
      </c>
    </row>
    <row r="3104" spans="1:4" x14ac:dyDescent="0.15">
      <c r="A3104" t="s">
        <v>9032</v>
      </c>
      <c r="B3104">
        <v>-1.55586780512817</v>
      </c>
      <c r="C3104" s="1" t="s">
        <v>9033</v>
      </c>
      <c r="D3104" t="s">
        <v>132</v>
      </c>
    </row>
    <row r="3105" spans="1:4" x14ac:dyDescent="0.15">
      <c r="A3105" t="s">
        <v>9034</v>
      </c>
      <c r="B3105">
        <v>-1.5571720016181401</v>
      </c>
      <c r="C3105" s="1" t="s">
        <v>9035</v>
      </c>
      <c r="D3105" t="s">
        <v>132</v>
      </c>
    </row>
    <row r="3106" spans="1:4" x14ac:dyDescent="0.15">
      <c r="A3106" t="s">
        <v>9036</v>
      </c>
      <c r="B3106">
        <v>-1.5572774987354701</v>
      </c>
      <c r="C3106" s="1" t="s">
        <v>9037</v>
      </c>
      <c r="D3106" t="s">
        <v>132</v>
      </c>
    </row>
    <row r="3107" spans="1:4" x14ac:dyDescent="0.15">
      <c r="A3107" t="s">
        <v>9038</v>
      </c>
      <c r="B3107">
        <v>-1.5585844179622199</v>
      </c>
      <c r="C3107" s="1" t="s">
        <v>9039</v>
      </c>
      <c r="D3107" t="s">
        <v>132</v>
      </c>
    </row>
    <row r="3108" spans="1:4" x14ac:dyDescent="0.15">
      <c r="A3108" t="s">
        <v>9040</v>
      </c>
      <c r="B3108">
        <v>-1.55903290643911</v>
      </c>
      <c r="C3108" s="1" t="s">
        <v>9041</v>
      </c>
      <c r="D3108" t="s">
        <v>132</v>
      </c>
    </row>
    <row r="3109" spans="1:4" x14ac:dyDescent="0.15">
      <c r="A3109" t="s">
        <v>9042</v>
      </c>
      <c r="B3109">
        <v>-1.56044017461476</v>
      </c>
      <c r="C3109" s="1" t="s">
        <v>9043</v>
      </c>
      <c r="D3109" t="s">
        <v>132</v>
      </c>
    </row>
    <row r="3110" spans="1:4" x14ac:dyDescent="0.15">
      <c r="A3110" t="s">
        <v>9044</v>
      </c>
      <c r="B3110">
        <v>-1.5612365312490499</v>
      </c>
      <c r="C3110" s="1" t="s">
        <v>9045</v>
      </c>
      <c r="D3110" t="s">
        <v>132</v>
      </c>
    </row>
    <row r="3111" spans="1:4" x14ac:dyDescent="0.15">
      <c r="A3111" t="s">
        <v>9046</v>
      </c>
      <c r="B3111">
        <v>-1.56132548801648</v>
      </c>
      <c r="C3111" s="1" t="s">
        <v>9047</v>
      </c>
      <c r="D3111" t="s">
        <v>132</v>
      </c>
    </row>
    <row r="3112" spans="1:4" x14ac:dyDescent="0.15">
      <c r="A3112" t="s">
        <v>9048</v>
      </c>
      <c r="B3112">
        <v>-1.56202454786926</v>
      </c>
      <c r="C3112" s="1" t="s">
        <v>9049</v>
      </c>
      <c r="D3112" t="s">
        <v>132</v>
      </c>
    </row>
    <row r="3113" spans="1:4" x14ac:dyDescent="0.15">
      <c r="A3113" t="s">
        <v>9050</v>
      </c>
      <c r="B3113">
        <v>-1.56364301259946</v>
      </c>
      <c r="C3113" s="1" t="s">
        <v>9051</v>
      </c>
      <c r="D3113" t="s">
        <v>132</v>
      </c>
    </row>
    <row r="3114" spans="1:4" x14ac:dyDescent="0.15">
      <c r="A3114" t="s">
        <v>9052</v>
      </c>
      <c r="B3114">
        <v>-1.56455497680524</v>
      </c>
      <c r="C3114" s="1" t="s">
        <v>9053</v>
      </c>
      <c r="D3114" t="s">
        <v>132</v>
      </c>
    </row>
    <row r="3115" spans="1:4" x14ac:dyDescent="0.15">
      <c r="A3115" t="s">
        <v>9054</v>
      </c>
      <c r="B3115">
        <v>-1.5666256380686201</v>
      </c>
      <c r="C3115" s="1" t="s">
        <v>9055</v>
      </c>
      <c r="D3115" t="s">
        <v>132</v>
      </c>
    </row>
    <row r="3116" spans="1:4" x14ac:dyDescent="0.15">
      <c r="A3116" t="s">
        <v>9056</v>
      </c>
      <c r="B3116">
        <v>-1.56769904821518</v>
      </c>
      <c r="C3116" s="1" t="s">
        <v>9057</v>
      </c>
      <c r="D3116" t="s">
        <v>132</v>
      </c>
    </row>
    <row r="3117" spans="1:4" x14ac:dyDescent="0.15">
      <c r="A3117" t="s">
        <v>9058</v>
      </c>
      <c r="B3117">
        <v>-1.5677085885606701</v>
      </c>
      <c r="C3117" s="1" t="s">
        <v>9059</v>
      </c>
      <c r="D3117" t="s">
        <v>132</v>
      </c>
    </row>
    <row r="3118" spans="1:4" x14ac:dyDescent="0.15">
      <c r="A3118" t="s">
        <v>9060</v>
      </c>
      <c r="B3118">
        <v>-1.5679491185877701</v>
      </c>
      <c r="C3118" s="1" t="s">
        <v>9061</v>
      </c>
      <c r="D3118" t="s">
        <v>132</v>
      </c>
    </row>
    <row r="3119" spans="1:4" x14ac:dyDescent="0.15">
      <c r="A3119" t="s">
        <v>9062</v>
      </c>
      <c r="B3119">
        <v>-1.5697733130165099</v>
      </c>
      <c r="C3119" s="1" t="s">
        <v>9063</v>
      </c>
      <c r="D3119" t="s">
        <v>132</v>
      </c>
    </row>
    <row r="3120" spans="1:4" x14ac:dyDescent="0.15">
      <c r="A3120" t="s">
        <v>9064</v>
      </c>
      <c r="B3120">
        <v>-1.57509538997249</v>
      </c>
      <c r="C3120" s="1" t="s">
        <v>9065</v>
      </c>
      <c r="D3120" t="s">
        <v>132</v>
      </c>
    </row>
    <row r="3121" spans="1:4" x14ac:dyDescent="0.15">
      <c r="A3121" t="s">
        <v>9066</v>
      </c>
      <c r="B3121">
        <v>-1.57768408839758</v>
      </c>
      <c r="C3121" s="1" t="s">
        <v>9067</v>
      </c>
      <c r="D3121" t="s">
        <v>132</v>
      </c>
    </row>
    <row r="3122" spans="1:4" x14ac:dyDescent="0.15">
      <c r="A3122" t="s">
        <v>9068</v>
      </c>
      <c r="B3122">
        <v>-1.57798593806315</v>
      </c>
      <c r="C3122" s="1" t="s">
        <v>9069</v>
      </c>
      <c r="D3122" t="s">
        <v>132</v>
      </c>
    </row>
    <row r="3123" spans="1:4" x14ac:dyDescent="0.15">
      <c r="A3123" t="s">
        <v>9070</v>
      </c>
      <c r="B3123">
        <v>-1.5782129083791101</v>
      </c>
      <c r="C3123" s="1" t="s">
        <v>9071</v>
      </c>
      <c r="D3123" t="s">
        <v>132</v>
      </c>
    </row>
    <row r="3124" spans="1:4" x14ac:dyDescent="0.15">
      <c r="A3124" t="s">
        <v>9072</v>
      </c>
      <c r="B3124">
        <v>-1.57834813067219</v>
      </c>
      <c r="C3124" s="1" t="s">
        <v>9073</v>
      </c>
      <c r="D3124" t="s">
        <v>132</v>
      </c>
    </row>
    <row r="3125" spans="1:4" x14ac:dyDescent="0.15">
      <c r="A3125" t="s">
        <v>9074</v>
      </c>
      <c r="B3125">
        <v>-1.57929888999563</v>
      </c>
      <c r="C3125" s="1" t="s">
        <v>9075</v>
      </c>
      <c r="D3125" t="s">
        <v>132</v>
      </c>
    </row>
    <row r="3126" spans="1:4" x14ac:dyDescent="0.15">
      <c r="A3126" t="s">
        <v>9076</v>
      </c>
      <c r="B3126">
        <v>-1.5806824774320201</v>
      </c>
      <c r="C3126" s="1" t="s">
        <v>9077</v>
      </c>
      <c r="D3126" t="s">
        <v>132</v>
      </c>
    </row>
    <row r="3127" spans="1:4" x14ac:dyDescent="0.15">
      <c r="A3127" t="s">
        <v>9078</v>
      </c>
      <c r="B3127">
        <v>-1.5809054393078401</v>
      </c>
      <c r="C3127" s="1" t="s">
        <v>9079</v>
      </c>
      <c r="D3127" t="s">
        <v>132</v>
      </c>
    </row>
    <row r="3128" spans="1:4" x14ac:dyDescent="0.15">
      <c r="A3128" t="s">
        <v>9080</v>
      </c>
      <c r="B3128">
        <v>-1.5809513795408701</v>
      </c>
      <c r="C3128" s="1" t="s">
        <v>9081</v>
      </c>
      <c r="D3128" t="s">
        <v>132</v>
      </c>
    </row>
    <row r="3129" spans="1:4" x14ac:dyDescent="0.15">
      <c r="A3129" t="s">
        <v>9082</v>
      </c>
      <c r="B3129">
        <v>-1.5831688428453401</v>
      </c>
      <c r="C3129" s="1" t="s">
        <v>9083</v>
      </c>
      <c r="D3129" t="s">
        <v>132</v>
      </c>
    </row>
    <row r="3130" spans="1:4" x14ac:dyDescent="0.15">
      <c r="A3130" t="s">
        <v>9084</v>
      </c>
      <c r="B3130">
        <v>-1.5848367400922501</v>
      </c>
      <c r="C3130" s="1" t="s">
        <v>9085</v>
      </c>
      <c r="D3130" t="s">
        <v>132</v>
      </c>
    </row>
    <row r="3131" spans="1:4" x14ac:dyDescent="0.15">
      <c r="A3131" t="s">
        <v>9086</v>
      </c>
      <c r="B3131">
        <v>-1.58532591166392</v>
      </c>
      <c r="C3131" s="1" t="s">
        <v>9087</v>
      </c>
      <c r="D3131" t="s">
        <v>132</v>
      </c>
    </row>
    <row r="3132" spans="1:4" x14ac:dyDescent="0.15">
      <c r="A3132" t="s">
        <v>9088</v>
      </c>
      <c r="B3132">
        <v>-1.5856569528264399</v>
      </c>
      <c r="C3132" s="1" t="s">
        <v>9089</v>
      </c>
      <c r="D3132" t="s">
        <v>132</v>
      </c>
    </row>
    <row r="3133" spans="1:4" x14ac:dyDescent="0.15">
      <c r="A3133" t="s">
        <v>9090</v>
      </c>
      <c r="B3133">
        <v>-1.5858001497988601</v>
      </c>
      <c r="C3133" s="1" t="s">
        <v>9091</v>
      </c>
      <c r="D3133" t="s">
        <v>132</v>
      </c>
    </row>
    <row r="3134" spans="1:4" x14ac:dyDescent="0.15">
      <c r="A3134" t="s">
        <v>9092</v>
      </c>
      <c r="B3134">
        <v>-1.58650752219111</v>
      </c>
      <c r="C3134" s="1" t="s">
        <v>9093</v>
      </c>
      <c r="D3134" t="s">
        <v>132</v>
      </c>
    </row>
    <row r="3135" spans="1:4" x14ac:dyDescent="0.15">
      <c r="A3135" t="s">
        <v>9094</v>
      </c>
      <c r="B3135">
        <v>-1.58815304547433</v>
      </c>
      <c r="C3135" s="1" t="s">
        <v>9095</v>
      </c>
      <c r="D3135" t="s">
        <v>132</v>
      </c>
    </row>
    <row r="3136" spans="1:4" x14ac:dyDescent="0.15">
      <c r="A3136" t="s">
        <v>9096</v>
      </c>
      <c r="B3136">
        <v>-1.5893687221130799</v>
      </c>
      <c r="C3136" s="1" t="s">
        <v>9097</v>
      </c>
      <c r="D3136" t="s">
        <v>132</v>
      </c>
    </row>
    <row r="3137" spans="1:4" x14ac:dyDescent="0.15">
      <c r="A3137" t="s">
        <v>9098</v>
      </c>
      <c r="B3137">
        <v>-1.5906094586728401</v>
      </c>
      <c r="C3137" s="1" t="s">
        <v>9099</v>
      </c>
      <c r="D3137" t="s">
        <v>132</v>
      </c>
    </row>
    <row r="3138" spans="1:4" x14ac:dyDescent="0.15">
      <c r="A3138" t="s">
        <v>9100</v>
      </c>
      <c r="B3138">
        <v>-1.59071621892355</v>
      </c>
      <c r="C3138" s="1" t="s">
        <v>9101</v>
      </c>
      <c r="D3138" t="s">
        <v>132</v>
      </c>
    </row>
    <row r="3139" spans="1:4" x14ac:dyDescent="0.15">
      <c r="A3139" t="s">
        <v>9102</v>
      </c>
      <c r="B3139">
        <v>-1.5916650550542999</v>
      </c>
      <c r="C3139" s="1" t="s">
        <v>9103</v>
      </c>
      <c r="D3139" t="s">
        <v>132</v>
      </c>
    </row>
    <row r="3140" spans="1:4" x14ac:dyDescent="0.15">
      <c r="A3140" t="s">
        <v>9104</v>
      </c>
      <c r="B3140">
        <v>-1.59195060439341</v>
      </c>
      <c r="C3140" s="1" t="s">
        <v>9105</v>
      </c>
      <c r="D3140" t="s">
        <v>132</v>
      </c>
    </row>
    <row r="3141" spans="1:4" x14ac:dyDescent="0.15">
      <c r="A3141" t="s">
        <v>9106</v>
      </c>
      <c r="B3141">
        <v>-1.59267736613716</v>
      </c>
      <c r="C3141" s="1" t="s">
        <v>9107</v>
      </c>
      <c r="D3141" t="s">
        <v>132</v>
      </c>
    </row>
    <row r="3142" spans="1:4" x14ac:dyDescent="0.15">
      <c r="A3142" t="s">
        <v>9108</v>
      </c>
      <c r="B3142">
        <v>-1.59440946973637</v>
      </c>
      <c r="C3142" s="1" t="s">
        <v>9109</v>
      </c>
      <c r="D3142" t="s">
        <v>132</v>
      </c>
    </row>
    <row r="3143" spans="1:4" x14ac:dyDescent="0.15">
      <c r="A3143" t="s">
        <v>9110</v>
      </c>
      <c r="B3143">
        <v>-1.5946156271416401</v>
      </c>
      <c r="C3143" s="1" t="s">
        <v>9111</v>
      </c>
      <c r="D3143" t="s">
        <v>132</v>
      </c>
    </row>
    <row r="3144" spans="1:4" x14ac:dyDescent="0.15">
      <c r="A3144" t="s">
        <v>9112</v>
      </c>
      <c r="B3144">
        <v>-1.5992156785476599</v>
      </c>
      <c r="C3144" s="1" t="s">
        <v>9113</v>
      </c>
      <c r="D3144" t="s">
        <v>132</v>
      </c>
    </row>
    <row r="3145" spans="1:4" x14ac:dyDescent="0.15">
      <c r="A3145" t="s">
        <v>9114</v>
      </c>
      <c r="B3145">
        <v>-1.60007435981091</v>
      </c>
      <c r="C3145" s="1" t="s">
        <v>9115</v>
      </c>
      <c r="D3145" t="s">
        <v>132</v>
      </c>
    </row>
    <row r="3146" spans="1:4" x14ac:dyDescent="0.15">
      <c r="A3146" t="s">
        <v>9116</v>
      </c>
      <c r="B3146">
        <v>-1.6002324969664501</v>
      </c>
      <c r="C3146" s="1" t="s">
        <v>9117</v>
      </c>
      <c r="D3146" t="s">
        <v>132</v>
      </c>
    </row>
    <row r="3147" spans="1:4" x14ac:dyDescent="0.15">
      <c r="A3147" t="s">
        <v>9118</v>
      </c>
      <c r="B3147">
        <v>-1.6032407792814001</v>
      </c>
      <c r="C3147" s="1" t="s">
        <v>9119</v>
      </c>
      <c r="D3147" t="s">
        <v>132</v>
      </c>
    </row>
    <row r="3148" spans="1:4" x14ac:dyDescent="0.15">
      <c r="A3148" t="s">
        <v>9120</v>
      </c>
      <c r="B3148">
        <v>-1.6049248130426801</v>
      </c>
      <c r="C3148" s="1" t="s">
        <v>9121</v>
      </c>
      <c r="D3148" t="s">
        <v>132</v>
      </c>
    </row>
    <row r="3149" spans="1:4" x14ac:dyDescent="0.15">
      <c r="A3149" t="s">
        <v>9122</v>
      </c>
      <c r="B3149">
        <v>-1.6068507271489401</v>
      </c>
      <c r="C3149" s="1" t="s">
        <v>9123</v>
      </c>
      <c r="D3149" t="s">
        <v>132</v>
      </c>
    </row>
    <row r="3150" spans="1:4" x14ac:dyDescent="0.15">
      <c r="A3150" t="s">
        <v>9124</v>
      </c>
      <c r="B3150">
        <v>-1.6075276313695499</v>
      </c>
      <c r="C3150" s="1" t="s">
        <v>9125</v>
      </c>
      <c r="D3150" t="s">
        <v>132</v>
      </c>
    </row>
    <row r="3151" spans="1:4" x14ac:dyDescent="0.15">
      <c r="A3151" t="s">
        <v>9126</v>
      </c>
      <c r="B3151">
        <v>-1.60780254166963</v>
      </c>
      <c r="C3151" s="1" t="s">
        <v>9127</v>
      </c>
      <c r="D3151" t="s">
        <v>132</v>
      </c>
    </row>
    <row r="3152" spans="1:4" x14ac:dyDescent="0.15">
      <c r="A3152" t="s">
        <v>9128</v>
      </c>
      <c r="B3152">
        <v>-1.6105886103929501</v>
      </c>
      <c r="C3152" s="1" t="s">
        <v>9129</v>
      </c>
      <c r="D3152" t="s">
        <v>132</v>
      </c>
    </row>
    <row r="3153" spans="1:4" x14ac:dyDescent="0.15">
      <c r="A3153" t="s">
        <v>9130</v>
      </c>
      <c r="B3153">
        <v>-1.61250201334563</v>
      </c>
      <c r="C3153" s="1" t="s">
        <v>9131</v>
      </c>
      <c r="D3153" t="s">
        <v>132</v>
      </c>
    </row>
    <row r="3154" spans="1:4" x14ac:dyDescent="0.15">
      <c r="A3154" t="s">
        <v>9132</v>
      </c>
      <c r="B3154">
        <v>-1.61445511278166</v>
      </c>
      <c r="C3154" s="1" t="s">
        <v>9133</v>
      </c>
      <c r="D3154" t="s">
        <v>132</v>
      </c>
    </row>
    <row r="3155" spans="1:4" x14ac:dyDescent="0.15">
      <c r="A3155" t="s">
        <v>9134</v>
      </c>
      <c r="B3155">
        <v>-1.61620892389463</v>
      </c>
      <c r="C3155" s="1" t="s">
        <v>9135</v>
      </c>
      <c r="D3155" t="s">
        <v>132</v>
      </c>
    </row>
    <row r="3156" spans="1:4" x14ac:dyDescent="0.15">
      <c r="A3156" t="s">
        <v>9136</v>
      </c>
      <c r="B3156">
        <v>-1.61701997892875</v>
      </c>
      <c r="C3156" s="1" t="s">
        <v>9137</v>
      </c>
      <c r="D3156" t="s">
        <v>132</v>
      </c>
    </row>
    <row r="3157" spans="1:4" x14ac:dyDescent="0.15">
      <c r="A3157" t="s">
        <v>9138</v>
      </c>
      <c r="B3157">
        <v>-1.6171054565534699</v>
      </c>
      <c r="C3157" s="1" t="s">
        <v>9139</v>
      </c>
      <c r="D3157" t="s">
        <v>132</v>
      </c>
    </row>
    <row r="3158" spans="1:4" x14ac:dyDescent="0.15">
      <c r="A3158" t="s">
        <v>9140</v>
      </c>
      <c r="B3158">
        <v>-1.6174071571606099</v>
      </c>
      <c r="C3158" s="1" t="s">
        <v>9141</v>
      </c>
      <c r="D3158" t="s">
        <v>132</v>
      </c>
    </row>
    <row r="3159" spans="1:4" x14ac:dyDescent="0.15">
      <c r="A3159" t="s">
        <v>9142</v>
      </c>
      <c r="B3159">
        <v>-1.6194269112419799</v>
      </c>
      <c r="C3159" s="1" t="s">
        <v>9143</v>
      </c>
      <c r="D3159" t="s">
        <v>132</v>
      </c>
    </row>
    <row r="3160" spans="1:4" x14ac:dyDescent="0.15">
      <c r="A3160" t="s">
        <v>245</v>
      </c>
      <c r="B3160">
        <v>-1.6194587316056199</v>
      </c>
      <c r="C3160" s="1" t="s">
        <v>9144</v>
      </c>
      <c r="D3160" t="s">
        <v>132</v>
      </c>
    </row>
    <row r="3161" spans="1:4" x14ac:dyDescent="0.15">
      <c r="A3161" t="s">
        <v>9145</v>
      </c>
      <c r="B3161">
        <v>-1.61963324451825</v>
      </c>
      <c r="C3161" s="1" t="s">
        <v>9146</v>
      </c>
      <c r="D3161" t="s">
        <v>132</v>
      </c>
    </row>
    <row r="3162" spans="1:4" x14ac:dyDescent="0.15">
      <c r="A3162" t="s">
        <v>9147</v>
      </c>
      <c r="B3162">
        <v>-1.6199201690029601</v>
      </c>
      <c r="C3162" s="1" t="s">
        <v>9148</v>
      </c>
      <c r="D3162" t="s">
        <v>132</v>
      </c>
    </row>
    <row r="3163" spans="1:4" x14ac:dyDescent="0.15">
      <c r="A3163" t="s">
        <v>9149</v>
      </c>
      <c r="B3163">
        <v>-1.6200038132655299</v>
      </c>
      <c r="C3163" s="1" t="s">
        <v>9150</v>
      </c>
      <c r="D3163" t="s">
        <v>132</v>
      </c>
    </row>
    <row r="3164" spans="1:4" x14ac:dyDescent="0.15">
      <c r="A3164" t="s">
        <v>9151</v>
      </c>
      <c r="B3164">
        <v>-1.62034099228399</v>
      </c>
      <c r="C3164" s="1" t="s">
        <v>9152</v>
      </c>
      <c r="D3164" t="s">
        <v>132</v>
      </c>
    </row>
    <row r="3165" spans="1:4" x14ac:dyDescent="0.15">
      <c r="A3165" t="s">
        <v>9153</v>
      </c>
      <c r="B3165">
        <v>-1.62392310509863</v>
      </c>
      <c r="C3165" s="1" t="s">
        <v>9154</v>
      </c>
      <c r="D3165" t="s">
        <v>132</v>
      </c>
    </row>
    <row r="3166" spans="1:4" x14ac:dyDescent="0.15">
      <c r="A3166" t="s">
        <v>9155</v>
      </c>
      <c r="B3166">
        <v>-1.62415481939101</v>
      </c>
      <c r="C3166" s="1" t="s">
        <v>9156</v>
      </c>
      <c r="D3166" t="s">
        <v>132</v>
      </c>
    </row>
    <row r="3167" spans="1:4" x14ac:dyDescent="0.15">
      <c r="A3167" t="s">
        <v>9157</v>
      </c>
      <c r="B3167">
        <v>-1.62619307398351</v>
      </c>
      <c r="C3167" s="1" t="s">
        <v>9158</v>
      </c>
      <c r="D3167" t="s">
        <v>132</v>
      </c>
    </row>
    <row r="3168" spans="1:4" x14ac:dyDescent="0.15">
      <c r="A3168" t="s">
        <v>9159</v>
      </c>
      <c r="B3168">
        <v>-1.6267307473041399</v>
      </c>
      <c r="C3168" s="1" t="s">
        <v>9160</v>
      </c>
      <c r="D3168" t="s">
        <v>132</v>
      </c>
    </row>
    <row r="3169" spans="1:4" x14ac:dyDescent="0.15">
      <c r="A3169" t="s">
        <v>9161</v>
      </c>
      <c r="B3169">
        <v>-1.62766943219865</v>
      </c>
      <c r="C3169" s="1" t="s">
        <v>9162</v>
      </c>
      <c r="D3169" t="s">
        <v>132</v>
      </c>
    </row>
    <row r="3170" spans="1:4" x14ac:dyDescent="0.15">
      <c r="A3170" t="s">
        <v>9163</v>
      </c>
      <c r="B3170">
        <v>-1.62814607837985</v>
      </c>
      <c r="C3170" s="1" t="s">
        <v>9164</v>
      </c>
      <c r="D3170" t="s">
        <v>132</v>
      </c>
    </row>
    <row r="3171" spans="1:4" x14ac:dyDescent="0.15">
      <c r="A3171" t="s">
        <v>9165</v>
      </c>
      <c r="B3171">
        <v>-1.6296073461504801</v>
      </c>
      <c r="C3171" s="1" t="s">
        <v>9166</v>
      </c>
      <c r="D3171" t="s">
        <v>132</v>
      </c>
    </row>
    <row r="3172" spans="1:4" x14ac:dyDescent="0.15">
      <c r="A3172" t="s">
        <v>9167</v>
      </c>
      <c r="B3172">
        <v>-1.63110337884115</v>
      </c>
      <c r="C3172" s="1" t="s">
        <v>9168</v>
      </c>
      <c r="D3172" t="s">
        <v>132</v>
      </c>
    </row>
    <row r="3173" spans="1:4" x14ac:dyDescent="0.15">
      <c r="A3173" t="s">
        <v>9169</v>
      </c>
      <c r="B3173">
        <v>-1.6320971465907299</v>
      </c>
      <c r="C3173" s="1" t="s">
        <v>9170</v>
      </c>
      <c r="D3173" t="s">
        <v>132</v>
      </c>
    </row>
    <row r="3174" spans="1:4" x14ac:dyDescent="0.15">
      <c r="A3174" t="s">
        <v>9171</v>
      </c>
      <c r="B3174">
        <v>-1.63373773922705</v>
      </c>
      <c r="C3174" s="1" t="s">
        <v>9172</v>
      </c>
      <c r="D3174" t="s">
        <v>132</v>
      </c>
    </row>
    <row r="3175" spans="1:4" x14ac:dyDescent="0.15">
      <c r="A3175" t="s">
        <v>9173</v>
      </c>
      <c r="B3175">
        <v>-1.63412229504671</v>
      </c>
      <c r="C3175" s="1" t="s">
        <v>9174</v>
      </c>
      <c r="D3175" t="s">
        <v>132</v>
      </c>
    </row>
    <row r="3176" spans="1:4" x14ac:dyDescent="0.15">
      <c r="A3176" t="s">
        <v>9175</v>
      </c>
      <c r="B3176">
        <v>-1.63978286039304</v>
      </c>
      <c r="C3176" s="1" t="s">
        <v>9176</v>
      </c>
      <c r="D3176" t="s">
        <v>132</v>
      </c>
    </row>
    <row r="3177" spans="1:4" x14ac:dyDescent="0.15">
      <c r="A3177" t="s">
        <v>9177</v>
      </c>
      <c r="B3177">
        <v>-1.6424789543574601</v>
      </c>
      <c r="C3177" s="1" t="s">
        <v>9178</v>
      </c>
      <c r="D3177" t="s">
        <v>132</v>
      </c>
    </row>
    <row r="3178" spans="1:4" x14ac:dyDescent="0.15">
      <c r="A3178" t="s">
        <v>9179</v>
      </c>
      <c r="B3178">
        <v>-1.6449960187131201</v>
      </c>
      <c r="C3178" s="1" t="s">
        <v>9180</v>
      </c>
      <c r="D3178" t="s">
        <v>132</v>
      </c>
    </row>
    <row r="3179" spans="1:4" x14ac:dyDescent="0.15">
      <c r="A3179" t="s">
        <v>9181</v>
      </c>
      <c r="B3179">
        <v>-1.64518276295998</v>
      </c>
      <c r="C3179" s="1" t="s">
        <v>9182</v>
      </c>
      <c r="D3179" t="s">
        <v>132</v>
      </c>
    </row>
    <row r="3180" spans="1:4" x14ac:dyDescent="0.15">
      <c r="A3180" t="s">
        <v>9183</v>
      </c>
      <c r="B3180">
        <v>-1.6457469050879501</v>
      </c>
      <c r="C3180" s="1" t="s">
        <v>9184</v>
      </c>
      <c r="D3180" t="s">
        <v>132</v>
      </c>
    </row>
    <row r="3181" spans="1:4" x14ac:dyDescent="0.15">
      <c r="A3181" t="s">
        <v>9185</v>
      </c>
      <c r="B3181">
        <v>-1.6494018805339701</v>
      </c>
      <c r="C3181" s="1" t="s">
        <v>9186</v>
      </c>
      <c r="D3181" t="s">
        <v>132</v>
      </c>
    </row>
    <row r="3182" spans="1:4" x14ac:dyDescent="0.15">
      <c r="A3182" t="s">
        <v>9187</v>
      </c>
      <c r="B3182">
        <v>-1.6494170354542499</v>
      </c>
      <c r="C3182" s="1" t="s">
        <v>9188</v>
      </c>
      <c r="D3182" t="s">
        <v>132</v>
      </c>
    </row>
    <row r="3183" spans="1:4" x14ac:dyDescent="0.15">
      <c r="A3183" t="s">
        <v>9189</v>
      </c>
      <c r="B3183">
        <v>-1.6498312798716199</v>
      </c>
      <c r="C3183" s="1" t="s">
        <v>9190</v>
      </c>
      <c r="D3183" t="s">
        <v>132</v>
      </c>
    </row>
    <row r="3184" spans="1:4" x14ac:dyDescent="0.15">
      <c r="A3184" t="s">
        <v>9191</v>
      </c>
      <c r="B3184">
        <v>-1.6503491735346001</v>
      </c>
      <c r="C3184" s="1" t="s">
        <v>9192</v>
      </c>
      <c r="D3184" t="s">
        <v>132</v>
      </c>
    </row>
    <row r="3185" spans="1:4" x14ac:dyDescent="0.15">
      <c r="A3185" t="s">
        <v>9193</v>
      </c>
      <c r="B3185">
        <v>-1.6517397614256899</v>
      </c>
      <c r="C3185" s="1" t="s">
        <v>9194</v>
      </c>
      <c r="D3185" t="s">
        <v>132</v>
      </c>
    </row>
    <row r="3186" spans="1:4" x14ac:dyDescent="0.15">
      <c r="A3186" t="s">
        <v>9195</v>
      </c>
      <c r="B3186">
        <v>-1.65285965936895</v>
      </c>
      <c r="C3186" s="1" t="s">
        <v>9196</v>
      </c>
      <c r="D3186" t="s">
        <v>132</v>
      </c>
    </row>
    <row r="3187" spans="1:4" x14ac:dyDescent="0.15">
      <c r="A3187" t="s">
        <v>9197</v>
      </c>
      <c r="B3187">
        <v>-1.6533745080502</v>
      </c>
      <c r="C3187" s="1" t="s">
        <v>9198</v>
      </c>
      <c r="D3187" t="s">
        <v>132</v>
      </c>
    </row>
    <row r="3188" spans="1:4" x14ac:dyDescent="0.15">
      <c r="A3188" t="s">
        <v>9199</v>
      </c>
      <c r="B3188">
        <v>-1.6547252901199601</v>
      </c>
      <c r="C3188" s="1" t="s">
        <v>9200</v>
      </c>
      <c r="D3188" t="s">
        <v>132</v>
      </c>
    </row>
    <row r="3189" spans="1:4" x14ac:dyDescent="0.15">
      <c r="A3189" t="s">
        <v>9201</v>
      </c>
      <c r="B3189">
        <v>-1.6556418392662799</v>
      </c>
      <c r="C3189" s="1" t="s">
        <v>9202</v>
      </c>
      <c r="D3189" t="s">
        <v>132</v>
      </c>
    </row>
    <row r="3190" spans="1:4" x14ac:dyDescent="0.15">
      <c r="A3190" t="s">
        <v>9203</v>
      </c>
      <c r="B3190">
        <v>-1.65637314443761</v>
      </c>
      <c r="C3190" s="1" t="s">
        <v>9204</v>
      </c>
      <c r="D3190" t="s">
        <v>132</v>
      </c>
    </row>
    <row r="3191" spans="1:4" x14ac:dyDescent="0.15">
      <c r="A3191" t="s">
        <v>9205</v>
      </c>
      <c r="B3191">
        <v>-1.6565298479985999</v>
      </c>
      <c r="C3191" s="1" t="s">
        <v>9206</v>
      </c>
      <c r="D3191" t="s">
        <v>132</v>
      </c>
    </row>
    <row r="3192" spans="1:4" x14ac:dyDescent="0.15">
      <c r="A3192" t="s">
        <v>9207</v>
      </c>
      <c r="B3192">
        <v>-1.65695600513321</v>
      </c>
      <c r="C3192" s="1" t="s">
        <v>9208</v>
      </c>
      <c r="D3192" t="s">
        <v>132</v>
      </c>
    </row>
    <row r="3193" spans="1:4" x14ac:dyDescent="0.15">
      <c r="A3193" t="s">
        <v>9209</v>
      </c>
      <c r="B3193">
        <v>-1.6569783716144399</v>
      </c>
      <c r="C3193" s="1" t="s">
        <v>9210</v>
      </c>
      <c r="D3193" t="s">
        <v>132</v>
      </c>
    </row>
    <row r="3194" spans="1:4" x14ac:dyDescent="0.15">
      <c r="A3194" t="s">
        <v>9211</v>
      </c>
      <c r="B3194">
        <v>-1.65788468138266</v>
      </c>
      <c r="C3194" s="1" t="s">
        <v>9212</v>
      </c>
      <c r="D3194" t="s">
        <v>132</v>
      </c>
    </row>
    <row r="3195" spans="1:4" x14ac:dyDescent="0.15">
      <c r="A3195" t="s">
        <v>9213</v>
      </c>
      <c r="B3195">
        <v>-1.65865412830228</v>
      </c>
      <c r="C3195" s="1" t="s">
        <v>9214</v>
      </c>
      <c r="D3195" t="s">
        <v>132</v>
      </c>
    </row>
    <row r="3196" spans="1:4" x14ac:dyDescent="0.15">
      <c r="A3196" t="s">
        <v>9215</v>
      </c>
      <c r="B3196">
        <v>-1.66135615386348</v>
      </c>
      <c r="C3196" s="1" t="s">
        <v>9216</v>
      </c>
      <c r="D3196" t="s">
        <v>132</v>
      </c>
    </row>
    <row r="3197" spans="1:4" x14ac:dyDescent="0.15">
      <c r="A3197" t="s">
        <v>9217</v>
      </c>
      <c r="B3197">
        <v>-1.6622199804294799</v>
      </c>
      <c r="C3197" s="1" t="s">
        <v>9218</v>
      </c>
      <c r="D3197" t="s">
        <v>132</v>
      </c>
    </row>
    <row r="3198" spans="1:4" x14ac:dyDescent="0.15">
      <c r="A3198" t="s">
        <v>9219</v>
      </c>
      <c r="B3198">
        <v>-1.6649171546564101</v>
      </c>
      <c r="C3198" s="1" t="s">
        <v>9220</v>
      </c>
      <c r="D3198" t="s">
        <v>132</v>
      </c>
    </row>
    <row r="3199" spans="1:4" x14ac:dyDescent="0.15">
      <c r="A3199" t="s">
        <v>9221</v>
      </c>
      <c r="B3199">
        <v>-1.6649698636126999</v>
      </c>
      <c r="C3199" s="1" t="s">
        <v>9222</v>
      </c>
      <c r="D3199" t="s">
        <v>132</v>
      </c>
    </row>
    <row r="3200" spans="1:4" x14ac:dyDescent="0.15">
      <c r="A3200" t="s">
        <v>9223</v>
      </c>
      <c r="B3200">
        <v>-1.66540309679115</v>
      </c>
      <c r="C3200" s="1" t="s">
        <v>9224</v>
      </c>
      <c r="D3200" t="s">
        <v>132</v>
      </c>
    </row>
    <row r="3201" spans="1:4" x14ac:dyDescent="0.15">
      <c r="A3201" t="s">
        <v>9225</v>
      </c>
      <c r="B3201">
        <v>-1.6654470694208301</v>
      </c>
      <c r="C3201" s="1" t="s">
        <v>9226</v>
      </c>
      <c r="D3201" t="s">
        <v>132</v>
      </c>
    </row>
    <row r="3202" spans="1:4" x14ac:dyDescent="0.15">
      <c r="A3202" t="s">
        <v>9227</v>
      </c>
      <c r="B3202">
        <v>-1.6660201539366399</v>
      </c>
      <c r="C3202" s="1" t="s">
        <v>9228</v>
      </c>
      <c r="D3202" t="s">
        <v>132</v>
      </c>
    </row>
    <row r="3203" spans="1:4" x14ac:dyDescent="0.15">
      <c r="A3203" t="s">
        <v>9229</v>
      </c>
      <c r="B3203">
        <v>-1.6674304552847199</v>
      </c>
      <c r="C3203" s="1" t="s">
        <v>9230</v>
      </c>
      <c r="D3203" t="s">
        <v>132</v>
      </c>
    </row>
    <row r="3204" spans="1:4" x14ac:dyDescent="0.15">
      <c r="A3204" t="s">
        <v>9231</v>
      </c>
      <c r="B3204">
        <v>-1.66751519804583</v>
      </c>
      <c r="C3204" s="1" t="s">
        <v>9232</v>
      </c>
      <c r="D3204" t="s">
        <v>132</v>
      </c>
    </row>
    <row r="3205" spans="1:4" x14ac:dyDescent="0.15">
      <c r="A3205" t="s">
        <v>9233</v>
      </c>
      <c r="B3205">
        <v>-1.6710046043850599</v>
      </c>
      <c r="C3205" s="1" t="s">
        <v>9234</v>
      </c>
      <c r="D3205" t="s">
        <v>132</v>
      </c>
    </row>
    <row r="3206" spans="1:4" x14ac:dyDescent="0.15">
      <c r="A3206" t="s">
        <v>9235</v>
      </c>
      <c r="B3206">
        <v>-1.6717185017412199</v>
      </c>
      <c r="C3206" s="1" t="s">
        <v>9236</v>
      </c>
      <c r="D3206" t="s">
        <v>132</v>
      </c>
    </row>
    <row r="3207" spans="1:4" x14ac:dyDescent="0.15">
      <c r="A3207" t="s">
        <v>9237</v>
      </c>
      <c r="B3207">
        <v>-1.6719060113409301</v>
      </c>
      <c r="C3207" s="1" t="s">
        <v>9238</v>
      </c>
      <c r="D3207" t="s">
        <v>132</v>
      </c>
    </row>
    <row r="3208" spans="1:4" x14ac:dyDescent="0.15">
      <c r="A3208" t="s">
        <v>9239</v>
      </c>
      <c r="B3208">
        <v>-1.67279807346564</v>
      </c>
      <c r="C3208" s="1" t="s">
        <v>9240</v>
      </c>
      <c r="D3208" t="s">
        <v>132</v>
      </c>
    </row>
    <row r="3209" spans="1:4" x14ac:dyDescent="0.15">
      <c r="A3209" t="s">
        <v>9241</v>
      </c>
      <c r="B3209">
        <v>-1.6728008596236099</v>
      </c>
      <c r="C3209" s="1" t="s">
        <v>9242</v>
      </c>
      <c r="D3209" t="s">
        <v>132</v>
      </c>
    </row>
    <row r="3210" spans="1:4" x14ac:dyDescent="0.15">
      <c r="A3210" t="s">
        <v>9243</v>
      </c>
      <c r="B3210">
        <v>-1.6731338334971999</v>
      </c>
      <c r="C3210" s="1" t="s">
        <v>9244</v>
      </c>
      <c r="D3210" t="s">
        <v>132</v>
      </c>
    </row>
    <row r="3211" spans="1:4" x14ac:dyDescent="0.15">
      <c r="A3211" t="s">
        <v>9245</v>
      </c>
      <c r="B3211">
        <v>-1.67410823945663</v>
      </c>
      <c r="C3211" s="1" t="s">
        <v>9246</v>
      </c>
      <c r="D3211" t="s">
        <v>132</v>
      </c>
    </row>
    <row r="3212" spans="1:4" x14ac:dyDescent="0.15">
      <c r="A3212" t="s">
        <v>9247</v>
      </c>
      <c r="B3212">
        <v>-1.67746317742942</v>
      </c>
      <c r="C3212" s="1" t="s">
        <v>9248</v>
      </c>
      <c r="D3212" t="s">
        <v>132</v>
      </c>
    </row>
    <row r="3213" spans="1:4" x14ac:dyDescent="0.15">
      <c r="A3213" t="s">
        <v>9249</v>
      </c>
      <c r="B3213">
        <v>-1.6816579200264501</v>
      </c>
      <c r="C3213" s="1" t="s">
        <v>9250</v>
      </c>
      <c r="D3213" t="s">
        <v>132</v>
      </c>
    </row>
    <row r="3214" spans="1:4" x14ac:dyDescent="0.15">
      <c r="A3214" t="s">
        <v>9251</v>
      </c>
      <c r="B3214">
        <v>-1.6841989713952299</v>
      </c>
      <c r="C3214" s="1" t="s">
        <v>9252</v>
      </c>
      <c r="D3214" t="s">
        <v>132</v>
      </c>
    </row>
    <row r="3215" spans="1:4" x14ac:dyDescent="0.15">
      <c r="A3215" t="s">
        <v>9253</v>
      </c>
      <c r="B3215">
        <v>-1.68700403760577</v>
      </c>
      <c r="C3215" s="1" t="s">
        <v>9254</v>
      </c>
      <c r="D3215" t="s">
        <v>132</v>
      </c>
    </row>
    <row r="3216" spans="1:4" x14ac:dyDescent="0.15">
      <c r="A3216" t="s">
        <v>9255</v>
      </c>
      <c r="B3216">
        <v>-1.68757559384487</v>
      </c>
      <c r="C3216" s="1" t="s">
        <v>9256</v>
      </c>
      <c r="D3216" t="s">
        <v>132</v>
      </c>
    </row>
    <row r="3217" spans="1:4" x14ac:dyDescent="0.15">
      <c r="A3217" t="s">
        <v>9257</v>
      </c>
      <c r="B3217">
        <v>-1.6900562334523701</v>
      </c>
      <c r="C3217" s="1" t="s">
        <v>9258</v>
      </c>
      <c r="D3217" t="s">
        <v>132</v>
      </c>
    </row>
    <row r="3218" spans="1:4" x14ac:dyDescent="0.15">
      <c r="A3218" t="s">
        <v>9259</v>
      </c>
      <c r="B3218">
        <v>-1.6912190279588299</v>
      </c>
      <c r="C3218" s="1" t="s">
        <v>9260</v>
      </c>
      <c r="D3218" t="s">
        <v>132</v>
      </c>
    </row>
    <row r="3219" spans="1:4" x14ac:dyDescent="0.15">
      <c r="A3219" t="s">
        <v>9261</v>
      </c>
      <c r="B3219">
        <v>-1.6914325319304999</v>
      </c>
      <c r="C3219" s="1" t="s">
        <v>9262</v>
      </c>
      <c r="D3219" t="s">
        <v>132</v>
      </c>
    </row>
    <row r="3220" spans="1:4" x14ac:dyDescent="0.15">
      <c r="A3220" t="s">
        <v>9263</v>
      </c>
      <c r="B3220">
        <v>-1.69214013765455</v>
      </c>
      <c r="C3220" s="1" t="s">
        <v>9264</v>
      </c>
      <c r="D3220" t="s">
        <v>132</v>
      </c>
    </row>
    <row r="3221" spans="1:4" x14ac:dyDescent="0.15">
      <c r="A3221" t="s">
        <v>9265</v>
      </c>
      <c r="B3221">
        <v>-1.69481150953677</v>
      </c>
      <c r="C3221" s="1" t="s">
        <v>9266</v>
      </c>
      <c r="D3221" t="s">
        <v>132</v>
      </c>
    </row>
    <row r="3222" spans="1:4" x14ac:dyDescent="0.15">
      <c r="A3222" t="s">
        <v>9267</v>
      </c>
      <c r="B3222">
        <v>-1.6960155670519399</v>
      </c>
      <c r="C3222" s="1" t="s">
        <v>9268</v>
      </c>
      <c r="D3222" t="s">
        <v>132</v>
      </c>
    </row>
    <row r="3223" spans="1:4" x14ac:dyDescent="0.15">
      <c r="A3223" t="s">
        <v>9269</v>
      </c>
      <c r="B3223">
        <v>-1.69694585545369</v>
      </c>
      <c r="C3223" s="1" t="s">
        <v>9270</v>
      </c>
      <c r="D3223" t="s">
        <v>132</v>
      </c>
    </row>
    <row r="3224" spans="1:4" x14ac:dyDescent="0.15">
      <c r="A3224" t="s">
        <v>9271</v>
      </c>
      <c r="B3224">
        <v>-1.6974207759107001</v>
      </c>
      <c r="C3224" s="1" t="s">
        <v>9272</v>
      </c>
      <c r="D3224" t="s">
        <v>132</v>
      </c>
    </row>
    <row r="3225" spans="1:4" x14ac:dyDescent="0.15">
      <c r="A3225" t="s">
        <v>9273</v>
      </c>
      <c r="B3225">
        <v>-1.6975664117051801</v>
      </c>
      <c r="C3225" s="1" t="s">
        <v>9274</v>
      </c>
      <c r="D3225" t="s">
        <v>132</v>
      </c>
    </row>
    <row r="3226" spans="1:4" x14ac:dyDescent="0.15">
      <c r="A3226" t="s">
        <v>9275</v>
      </c>
      <c r="B3226">
        <v>-1.7016291402183801</v>
      </c>
      <c r="C3226" s="1" t="s">
        <v>9276</v>
      </c>
      <c r="D3226" t="s">
        <v>132</v>
      </c>
    </row>
    <row r="3227" spans="1:4" x14ac:dyDescent="0.15">
      <c r="A3227" t="s">
        <v>9277</v>
      </c>
      <c r="B3227">
        <v>-1.70164465181153</v>
      </c>
      <c r="C3227" s="1" t="s">
        <v>9278</v>
      </c>
      <c r="D3227" t="s">
        <v>132</v>
      </c>
    </row>
    <row r="3228" spans="1:4" x14ac:dyDescent="0.15">
      <c r="A3228" t="s">
        <v>9279</v>
      </c>
      <c r="B3228">
        <v>-1.70184438911322</v>
      </c>
      <c r="C3228" s="1" t="s">
        <v>9280</v>
      </c>
      <c r="D3228" t="s">
        <v>132</v>
      </c>
    </row>
    <row r="3229" spans="1:4" x14ac:dyDescent="0.15">
      <c r="A3229" t="s">
        <v>9281</v>
      </c>
      <c r="B3229">
        <v>-1.7028504046317601</v>
      </c>
      <c r="C3229" s="1" t="s">
        <v>9282</v>
      </c>
      <c r="D3229" t="s">
        <v>132</v>
      </c>
    </row>
    <row r="3230" spans="1:4" x14ac:dyDescent="0.15">
      <c r="A3230" t="s">
        <v>9283</v>
      </c>
      <c r="B3230">
        <v>-1.70344363389681</v>
      </c>
      <c r="C3230" s="1" t="s">
        <v>9284</v>
      </c>
      <c r="D3230" t="s">
        <v>132</v>
      </c>
    </row>
    <row r="3231" spans="1:4" x14ac:dyDescent="0.15">
      <c r="A3231" t="s">
        <v>9285</v>
      </c>
      <c r="B3231">
        <v>-1.7035371759915501</v>
      </c>
      <c r="C3231" s="1" t="s">
        <v>9286</v>
      </c>
      <c r="D3231" t="s">
        <v>132</v>
      </c>
    </row>
    <row r="3232" spans="1:4" x14ac:dyDescent="0.15">
      <c r="A3232" t="s">
        <v>9287</v>
      </c>
      <c r="B3232">
        <v>-1.7060933246240899</v>
      </c>
      <c r="C3232" s="1" t="s">
        <v>9288</v>
      </c>
      <c r="D3232" t="s">
        <v>132</v>
      </c>
    </row>
    <row r="3233" spans="1:4" x14ac:dyDescent="0.15">
      <c r="A3233" t="s">
        <v>9289</v>
      </c>
      <c r="B3233">
        <v>-1.7069844404132499</v>
      </c>
      <c r="C3233" s="1" t="s">
        <v>9290</v>
      </c>
      <c r="D3233" t="s">
        <v>132</v>
      </c>
    </row>
    <row r="3234" spans="1:4" x14ac:dyDescent="0.15">
      <c r="A3234" t="s">
        <v>9291</v>
      </c>
      <c r="B3234">
        <v>-1.707465602324</v>
      </c>
      <c r="C3234" s="1" t="s">
        <v>9292</v>
      </c>
      <c r="D3234" t="s">
        <v>132</v>
      </c>
    </row>
    <row r="3235" spans="1:4" x14ac:dyDescent="0.15">
      <c r="A3235" t="s">
        <v>9293</v>
      </c>
      <c r="B3235">
        <v>-1.7084329392365301</v>
      </c>
      <c r="C3235" s="1" t="s">
        <v>9294</v>
      </c>
      <c r="D3235" t="s">
        <v>132</v>
      </c>
    </row>
    <row r="3236" spans="1:4" x14ac:dyDescent="0.15">
      <c r="A3236" t="s">
        <v>9295</v>
      </c>
      <c r="B3236">
        <v>-1.70854033823304</v>
      </c>
      <c r="C3236" s="1" t="s">
        <v>9296</v>
      </c>
      <c r="D3236" t="s">
        <v>132</v>
      </c>
    </row>
    <row r="3237" spans="1:4" x14ac:dyDescent="0.15">
      <c r="A3237" t="s">
        <v>9297</v>
      </c>
      <c r="B3237">
        <v>-1.70885581451456</v>
      </c>
      <c r="C3237" s="1" t="s">
        <v>9298</v>
      </c>
      <c r="D3237" t="s">
        <v>132</v>
      </c>
    </row>
    <row r="3238" spans="1:4" x14ac:dyDescent="0.15">
      <c r="A3238" t="s">
        <v>9299</v>
      </c>
      <c r="B3238">
        <v>-1.70926047146152</v>
      </c>
      <c r="C3238" s="1" t="s">
        <v>9300</v>
      </c>
      <c r="D3238" t="s">
        <v>132</v>
      </c>
    </row>
    <row r="3239" spans="1:4" x14ac:dyDescent="0.15">
      <c r="A3239" t="s">
        <v>9301</v>
      </c>
      <c r="B3239">
        <v>-1.7099445922905101</v>
      </c>
      <c r="C3239" s="1" t="s">
        <v>9302</v>
      </c>
      <c r="D3239" t="s">
        <v>132</v>
      </c>
    </row>
    <row r="3240" spans="1:4" x14ac:dyDescent="0.15">
      <c r="A3240" t="s">
        <v>9303</v>
      </c>
      <c r="B3240">
        <v>-1.7120389898947801</v>
      </c>
      <c r="C3240" s="1" t="s">
        <v>9304</v>
      </c>
      <c r="D3240" t="s">
        <v>132</v>
      </c>
    </row>
    <row r="3241" spans="1:4" x14ac:dyDescent="0.15">
      <c r="A3241" t="s">
        <v>211</v>
      </c>
      <c r="B3241">
        <v>-1.71453172328494</v>
      </c>
      <c r="C3241" s="1" t="s">
        <v>9305</v>
      </c>
      <c r="D3241" t="s">
        <v>132</v>
      </c>
    </row>
    <row r="3242" spans="1:4" x14ac:dyDescent="0.15">
      <c r="A3242" t="s">
        <v>9306</v>
      </c>
      <c r="B3242">
        <v>-1.7146882900191001</v>
      </c>
      <c r="C3242" s="1" t="s">
        <v>9307</v>
      </c>
      <c r="D3242" t="s">
        <v>132</v>
      </c>
    </row>
    <row r="3243" spans="1:4" x14ac:dyDescent="0.15">
      <c r="A3243" t="s">
        <v>9308</v>
      </c>
      <c r="B3243">
        <v>-1.71476962059697</v>
      </c>
      <c r="C3243" s="1" t="s">
        <v>9309</v>
      </c>
      <c r="D3243" t="s">
        <v>132</v>
      </c>
    </row>
    <row r="3244" spans="1:4" x14ac:dyDescent="0.15">
      <c r="A3244" t="s">
        <v>9310</v>
      </c>
      <c r="B3244">
        <v>-1.7169083416326201</v>
      </c>
      <c r="C3244" s="1" t="s">
        <v>9311</v>
      </c>
      <c r="D3244" t="s">
        <v>132</v>
      </c>
    </row>
    <row r="3245" spans="1:4" x14ac:dyDescent="0.15">
      <c r="A3245" t="s">
        <v>9312</v>
      </c>
      <c r="B3245">
        <v>-1.7189063924391901</v>
      </c>
      <c r="C3245" s="1" t="s">
        <v>9313</v>
      </c>
      <c r="D3245" t="s">
        <v>132</v>
      </c>
    </row>
    <row r="3246" spans="1:4" x14ac:dyDescent="0.15">
      <c r="A3246" t="s">
        <v>9314</v>
      </c>
      <c r="B3246">
        <v>-1.72336823785548</v>
      </c>
      <c r="C3246" s="1" t="s">
        <v>9315</v>
      </c>
      <c r="D3246" t="s">
        <v>132</v>
      </c>
    </row>
    <row r="3247" spans="1:4" x14ac:dyDescent="0.15">
      <c r="A3247" t="s">
        <v>9316</v>
      </c>
      <c r="B3247">
        <v>-1.7239248267256599</v>
      </c>
      <c r="C3247" s="1" t="s">
        <v>9317</v>
      </c>
      <c r="D3247" t="s">
        <v>132</v>
      </c>
    </row>
    <row r="3248" spans="1:4" x14ac:dyDescent="0.15">
      <c r="A3248" t="s">
        <v>9318</v>
      </c>
      <c r="B3248">
        <v>-1.72770812436619</v>
      </c>
      <c r="C3248" s="1" t="s">
        <v>9319</v>
      </c>
      <c r="D3248" t="s">
        <v>132</v>
      </c>
    </row>
    <row r="3249" spans="1:4" x14ac:dyDescent="0.15">
      <c r="A3249" t="s">
        <v>9320</v>
      </c>
      <c r="B3249">
        <v>-1.72846593699082</v>
      </c>
      <c r="C3249" s="1" t="s">
        <v>9321</v>
      </c>
      <c r="D3249" t="s">
        <v>132</v>
      </c>
    </row>
    <row r="3250" spans="1:4" x14ac:dyDescent="0.15">
      <c r="A3250" t="s">
        <v>9322</v>
      </c>
      <c r="B3250">
        <v>-1.7290858355192</v>
      </c>
      <c r="C3250" s="1" t="s">
        <v>9323</v>
      </c>
      <c r="D3250" t="s">
        <v>132</v>
      </c>
    </row>
    <row r="3251" spans="1:4" x14ac:dyDescent="0.15">
      <c r="A3251" t="s">
        <v>9324</v>
      </c>
      <c r="B3251">
        <v>-1.73008638203479</v>
      </c>
      <c r="C3251" s="1" t="s">
        <v>9325</v>
      </c>
      <c r="D3251" t="s">
        <v>132</v>
      </c>
    </row>
    <row r="3252" spans="1:4" x14ac:dyDescent="0.15">
      <c r="A3252" t="s">
        <v>9326</v>
      </c>
      <c r="B3252">
        <v>-1.7301362160318099</v>
      </c>
      <c r="C3252" s="1" t="s">
        <v>9327</v>
      </c>
      <c r="D3252" t="s">
        <v>132</v>
      </c>
    </row>
    <row r="3253" spans="1:4" x14ac:dyDescent="0.15">
      <c r="A3253" t="s">
        <v>9328</v>
      </c>
      <c r="B3253">
        <v>-1.73203866630359</v>
      </c>
      <c r="C3253" s="1" t="s">
        <v>9329</v>
      </c>
      <c r="D3253" t="s">
        <v>132</v>
      </c>
    </row>
    <row r="3254" spans="1:4" x14ac:dyDescent="0.15">
      <c r="A3254" t="s">
        <v>9330</v>
      </c>
      <c r="B3254">
        <v>-1.7330914924807099</v>
      </c>
      <c r="C3254" s="1" t="s">
        <v>9331</v>
      </c>
      <c r="D3254" t="s">
        <v>132</v>
      </c>
    </row>
    <row r="3255" spans="1:4" x14ac:dyDescent="0.15">
      <c r="A3255" t="s">
        <v>9332</v>
      </c>
      <c r="B3255">
        <v>-1.7340430897458501</v>
      </c>
      <c r="C3255" s="1" t="s">
        <v>9333</v>
      </c>
      <c r="D3255" t="s">
        <v>132</v>
      </c>
    </row>
    <row r="3256" spans="1:4" x14ac:dyDescent="0.15">
      <c r="A3256" t="s">
        <v>9334</v>
      </c>
      <c r="B3256">
        <v>-1.7344678359515</v>
      </c>
      <c r="C3256" s="1" t="s">
        <v>9335</v>
      </c>
      <c r="D3256" t="s">
        <v>132</v>
      </c>
    </row>
    <row r="3257" spans="1:4" x14ac:dyDescent="0.15">
      <c r="A3257" t="s">
        <v>9336</v>
      </c>
      <c r="B3257">
        <v>-1.7352526749806001</v>
      </c>
      <c r="C3257" s="1" t="s">
        <v>9337</v>
      </c>
      <c r="D3257" t="s">
        <v>132</v>
      </c>
    </row>
    <row r="3258" spans="1:4" x14ac:dyDescent="0.15">
      <c r="A3258" t="s">
        <v>9338</v>
      </c>
      <c r="B3258">
        <v>-1.73648832186841</v>
      </c>
      <c r="C3258" s="1" t="s">
        <v>9339</v>
      </c>
      <c r="D3258" t="s">
        <v>132</v>
      </c>
    </row>
    <row r="3259" spans="1:4" x14ac:dyDescent="0.15">
      <c r="A3259" t="s">
        <v>9340</v>
      </c>
      <c r="B3259">
        <v>-1.73808150986862</v>
      </c>
      <c r="C3259" s="1" t="s">
        <v>9341</v>
      </c>
      <c r="D3259" t="s">
        <v>132</v>
      </c>
    </row>
    <row r="3260" spans="1:4" x14ac:dyDescent="0.15">
      <c r="A3260" t="s">
        <v>9342</v>
      </c>
      <c r="B3260">
        <v>-1.73808801768194</v>
      </c>
      <c r="C3260" s="1" t="s">
        <v>9343</v>
      </c>
      <c r="D3260" t="s">
        <v>132</v>
      </c>
    </row>
    <row r="3261" spans="1:4" x14ac:dyDescent="0.15">
      <c r="A3261" t="s">
        <v>9344</v>
      </c>
      <c r="B3261">
        <v>-1.73936393475979</v>
      </c>
      <c r="C3261" s="1" t="s">
        <v>9345</v>
      </c>
      <c r="D3261" t="s">
        <v>132</v>
      </c>
    </row>
    <row r="3262" spans="1:4" x14ac:dyDescent="0.15">
      <c r="A3262" t="s">
        <v>9346</v>
      </c>
      <c r="B3262">
        <v>-1.74089898435527</v>
      </c>
      <c r="C3262" s="1" t="s">
        <v>9347</v>
      </c>
      <c r="D3262" t="s">
        <v>132</v>
      </c>
    </row>
    <row r="3263" spans="1:4" x14ac:dyDescent="0.15">
      <c r="A3263" t="s">
        <v>9348</v>
      </c>
      <c r="B3263">
        <v>-1.74113631002211</v>
      </c>
      <c r="C3263" s="1" t="s">
        <v>9349</v>
      </c>
      <c r="D3263" t="s">
        <v>132</v>
      </c>
    </row>
    <row r="3264" spans="1:4" x14ac:dyDescent="0.15">
      <c r="A3264" t="s">
        <v>9350</v>
      </c>
      <c r="B3264">
        <v>-1.7411775051284999</v>
      </c>
      <c r="C3264" s="1" t="s">
        <v>9351</v>
      </c>
      <c r="D3264" t="s">
        <v>132</v>
      </c>
    </row>
    <row r="3265" spans="1:4" x14ac:dyDescent="0.15">
      <c r="A3265" t="s">
        <v>9352</v>
      </c>
      <c r="B3265">
        <v>-1.7419688822388799</v>
      </c>
      <c r="C3265" s="1" t="s">
        <v>9353</v>
      </c>
      <c r="D3265" t="s">
        <v>132</v>
      </c>
    </row>
    <row r="3266" spans="1:4" x14ac:dyDescent="0.15">
      <c r="A3266" t="s">
        <v>9354</v>
      </c>
      <c r="B3266">
        <v>-1.74334073118666</v>
      </c>
      <c r="C3266" s="1" t="s">
        <v>9355</v>
      </c>
      <c r="D3266" t="s">
        <v>132</v>
      </c>
    </row>
    <row r="3267" spans="1:4" x14ac:dyDescent="0.15">
      <c r="A3267" t="s">
        <v>9356</v>
      </c>
      <c r="B3267">
        <v>-1.74452725507079</v>
      </c>
      <c r="C3267" s="1" t="s">
        <v>9357</v>
      </c>
      <c r="D3267" t="s">
        <v>132</v>
      </c>
    </row>
    <row r="3268" spans="1:4" x14ac:dyDescent="0.15">
      <c r="A3268" t="s">
        <v>9358</v>
      </c>
      <c r="B3268">
        <v>-1.7448925524213099</v>
      </c>
      <c r="C3268" s="1" t="s">
        <v>9359</v>
      </c>
      <c r="D3268" t="s">
        <v>132</v>
      </c>
    </row>
    <row r="3269" spans="1:4" x14ac:dyDescent="0.15">
      <c r="A3269" t="s">
        <v>9360</v>
      </c>
      <c r="B3269">
        <v>-1.7458102499900301</v>
      </c>
      <c r="C3269" s="1" t="s">
        <v>9361</v>
      </c>
      <c r="D3269" t="s">
        <v>132</v>
      </c>
    </row>
    <row r="3270" spans="1:4" x14ac:dyDescent="0.15">
      <c r="A3270" t="s">
        <v>9362</v>
      </c>
      <c r="B3270">
        <v>-1.74589048034468</v>
      </c>
      <c r="C3270" s="1" t="s">
        <v>9363</v>
      </c>
      <c r="D3270" t="s">
        <v>132</v>
      </c>
    </row>
    <row r="3271" spans="1:4" x14ac:dyDescent="0.15">
      <c r="A3271" t="s">
        <v>9364</v>
      </c>
      <c r="B3271">
        <v>-1.74881401243971</v>
      </c>
      <c r="C3271" s="1" t="s">
        <v>9365</v>
      </c>
      <c r="D3271" t="s">
        <v>132</v>
      </c>
    </row>
    <row r="3272" spans="1:4" x14ac:dyDescent="0.15">
      <c r="A3272" t="s">
        <v>9366</v>
      </c>
      <c r="B3272">
        <v>-1.7531937540282101</v>
      </c>
      <c r="C3272" s="1" t="s">
        <v>9367</v>
      </c>
      <c r="D3272" t="s">
        <v>132</v>
      </c>
    </row>
    <row r="3273" spans="1:4" x14ac:dyDescent="0.15">
      <c r="A3273" t="s">
        <v>9368</v>
      </c>
      <c r="B3273">
        <v>-1.7538855166902401</v>
      </c>
      <c r="C3273" s="1" t="s">
        <v>9369</v>
      </c>
      <c r="D3273" t="s">
        <v>132</v>
      </c>
    </row>
    <row r="3274" spans="1:4" x14ac:dyDescent="0.15">
      <c r="A3274" t="s">
        <v>9370</v>
      </c>
      <c r="B3274">
        <v>-1.7545682255425801</v>
      </c>
      <c r="C3274" s="1" t="s">
        <v>9371</v>
      </c>
      <c r="D3274" t="s">
        <v>132</v>
      </c>
    </row>
    <row r="3275" spans="1:4" x14ac:dyDescent="0.15">
      <c r="A3275" t="s">
        <v>9372</v>
      </c>
      <c r="B3275">
        <v>-1.7553906244592401</v>
      </c>
      <c r="C3275" s="1" t="s">
        <v>9373</v>
      </c>
      <c r="D3275" t="s">
        <v>132</v>
      </c>
    </row>
    <row r="3276" spans="1:4" x14ac:dyDescent="0.15">
      <c r="A3276" t="s">
        <v>9374</v>
      </c>
      <c r="B3276">
        <v>-1.7555067484929301</v>
      </c>
      <c r="C3276" s="1" t="s">
        <v>9375</v>
      </c>
      <c r="D3276" t="s">
        <v>132</v>
      </c>
    </row>
    <row r="3277" spans="1:4" x14ac:dyDescent="0.15">
      <c r="A3277" t="s">
        <v>9376</v>
      </c>
      <c r="B3277">
        <v>-1.75589611311939</v>
      </c>
      <c r="C3277" s="1" t="s">
        <v>9377</v>
      </c>
      <c r="D3277" t="s">
        <v>132</v>
      </c>
    </row>
    <row r="3278" spans="1:4" x14ac:dyDescent="0.15">
      <c r="A3278" t="s">
        <v>9378</v>
      </c>
      <c r="B3278">
        <v>-1.75709251897636</v>
      </c>
      <c r="C3278" s="1" t="s">
        <v>9379</v>
      </c>
      <c r="D3278" t="s">
        <v>132</v>
      </c>
    </row>
    <row r="3279" spans="1:4" x14ac:dyDescent="0.15">
      <c r="A3279" t="s">
        <v>9380</v>
      </c>
      <c r="B3279">
        <v>-1.7591652969906</v>
      </c>
      <c r="C3279" s="1" t="s">
        <v>9381</v>
      </c>
      <c r="D3279" t="s">
        <v>132</v>
      </c>
    </row>
    <row r="3280" spans="1:4" x14ac:dyDescent="0.15">
      <c r="A3280" t="s">
        <v>9382</v>
      </c>
      <c r="B3280">
        <v>-1.7598568430002</v>
      </c>
      <c r="C3280" s="1" t="s">
        <v>9383</v>
      </c>
      <c r="D3280" t="s">
        <v>132</v>
      </c>
    </row>
    <row r="3281" spans="1:4" x14ac:dyDescent="0.15">
      <c r="A3281" t="s">
        <v>9384</v>
      </c>
      <c r="B3281">
        <v>-1.7652130901927501</v>
      </c>
      <c r="C3281" s="1" t="s">
        <v>9385</v>
      </c>
      <c r="D3281" t="s">
        <v>132</v>
      </c>
    </row>
    <row r="3282" spans="1:4" x14ac:dyDescent="0.15">
      <c r="A3282" t="s">
        <v>9386</v>
      </c>
      <c r="B3282">
        <v>-1.767217340288</v>
      </c>
      <c r="C3282" s="1" t="s">
        <v>9387</v>
      </c>
      <c r="D3282" t="s">
        <v>132</v>
      </c>
    </row>
    <row r="3283" spans="1:4" x14ac:dyDescent="0.15">
      <c r="A3283" t="s">
        <v>9388</v>
      </c>
      <c r="B3283">
        <v>-1.7675023949633899</v>
      </c>
      <c r="C3283" s="1" t="s">
        <v>9389</v>
      </c>
      <c r="D3283" t="s">
        <v>132</v>
      </c>
    </row>
    <row r="3284" spans="1:4" x14ac:dyDescent="0.15">
      <c r="A3284" t="s">
        <v>9390</v>
      </c>
      <c r="B3284">
        <v>-1.7690832588682801</v>
      </c>
      <c r="C3284" s="1" t="s">
        <v>9391</v>
      </c>
      <c r="D3284" t="s">
        <v>132</v>
      </c>
    </row>
    <row r="3285" spans="1:4" x14ac:dyDescent="0.15">
      <c r="A3285" t="s">
        <v>9392</v>
      </c>
      <c r="B3285">
        <v>-1.7703298446504201</v>
      </c>
      <c r="C3285" s="1" t="s">
        <v>9393</v>
      </c>
      <c r="D3285" t="s">
        <v>132</v>
      </c>
    </row>
    <row r="3286" spans="1:4" x14ac:dyDescent="0.15">
      <c r="A3286" t="s">
        <v>9394</v>
      </c>
      <c r="B3286">
        <v>-1.7714702083088401</v>
      </c>
      <c r="C3286" s="1" t="s">
        <v>9395</v>
      </c>
      <c r="D3286" t="s">
        <v>132</v>
      </c>
    </row>
    <row r="3287" spans="1:4" x14ac:dyDescent="0.15">
      <c r="A3287" t="s">
        <v>9396</v>
      </c>
      <c r="B3287">
        <v>-1.7742630334793099</v>
      </c>
      <c r="C3287" s="1" t="s">
        <v>9397</v>
      </c>
      <c r="D3287" t="s">
        <v>132</v>
      </c>
    </row>
    <row r="3288" spans="1:4" x14ac:dyDescent="0.15">
      <c r="A3288" t="s">
        <v>9398</v>
      </c>
      <c r="B3288">
        <v>-1.7768979674366601</v>
      </c>
      <c r="C3288" s="1" t="s">
        <v>9399</v>
      </c>
      <c r="D3288" t="s">
        <v>132</v>
      </c>
    </row>
    <row r="3289" spans="1:4" x14ac:dyDescent="0.15">
      <c r="A3289" t="s">
        <v>9400</v>
      </c>
      <c r="B3289">
        <v>-1.77767921779861</v>
      </c>
      <c r="C3289" s="1" t="s">
        <v>9401</v>
      </c>
      <c r="D3289" t="s">
        <v>132</v>
      </c>
    </row>
    <row r="3290" spans="1:4" x14ac:dyDescent="0.15">
      <c r="A3290" t="s">
        <v>9402</v>
      </c>
      <c r="B3290">
        <v>-1.77833209294466</v>
      </c>
      <c r="C3290" s="1" t="s">
        <v>9403</v>
      </c>
      <c r="D3290" t="s">
        <v>132</v>
      </c>
    </row>
    <row r="3291" spans="1:4" x14ac:dyDescent="0.15">
      <c r="A3291" t="s">
        <v>9404</v>
      </c>
      <c r="B3291">
        <v>-1.77992323332744</v>
      </c>
      <c r="C3291" s="1" t="s">
        <v>9405</v>
      </c>
      <c r="D3291" t="s">
        <v>132</v>
      </c>
    </row>
    <row r="3292" spans="1:4" x14ac:dyDescent="0.15">
      <c r="A3292" t="s">
        <v>9406</v>
      </c>
      <c r="B3292">
        <v>-1.7801651778249501</v>
      </c>
      <c r="C3292" s="1" t="s">
        <v>9407</v>
      </c>
      <c r="D3292" t="s">
        <v>132</v>
      </c>
    </row>
    <row r="3293" spans="1:4" x14ac:dyDescent="0.15">
      <c r="A3293" t="s">
        <v>9408</v>
      </c>
      <c r="B3293">
        <v>-1.7818421883275899</v>
      </c>
      <c r="C3293" s="1" t="s">
        <v>9409</v>
      </c>
      <c r="D3293" t="s">
        <v>132</v>
      </c>
    </row>
    <row r="3294" spans="1:4" x14ac:dyDescent="0.15">
      <c r="A3294" t="s">
        <v>9410</v>
      </c>
      <c r="B3294">
        <v>-1.7819050393726801</v>
      </c>
      <c r="C3294" s="1" t="s">
        <v>9411</v>
      </c>
      <c r="D3294" t="s">
        <v>132</v>
      </c>
    </row>
    <row r="3295" spans="1:4" x14ac:dyDescent="0.15">
      <c r="A3295" t="s">
        <v>9412</v>
      </c>
      <c r="B3295">
        <v>-1.78206149130716</v>
      </c>
      <c r="C3295" s="1" t="s">
        <v>9413</v>
      </c>
      <c r="D3295" t="s">
        <v>132</v>
      </c>
    </row>
    <row r="3296" spans="1:4" x14ac:dyDescent="0.15">
      <c r="A3296" t="s">
        <v>9414</v>
      </c>
      <c r="B3296">
        <v>-1.7820961724293101</v>
      </c>
      <c r="C3296" s="1" t="s">
        <v>9415</v>
      </c>
      <c r="D3296" t="s">
        <v>132</v>
      </c>
    </row>
    <row r="3297" spans="1:4" x14ac:dyDescent="0.15">
      <c r="A3297" t="s">
        <v>9416</v>
      </c>
      <c r="B3297">
        <v>-1.78368756627507</v>
      </c>
      <c r="C3297" s="1" t="s">
        <v>9417</v>
      </c>
      <c r="D3297" t="s">
        <v>132</v>
      </c>
    </row>
    <row r="3298" spans="1:4" x14ac:dyDescent="0.15">
      <c r="A3298" t="s">
        <v>9418</v>
      </c>
      <c r="B3298">
        <v>-1.7847668691319001</v>
      </c>
      <c r="C3298" s="1" t="s">
        <v>9419</v>
      </c>
      <c r="D3298" t="s">
        <v>132</v>
      </c>
    </row>
    <row r="3299" spans="1:4" x14ac:dyDescent="0.15">
      <c r="A3299" t="s">
        <v>9420</v>
      </c>
      <c r="B3299">
        <v>-1.7867880659542299</v>
      </c>
      <c r="C3299" s="1" t="s">
        <v>9421</v>
      </c>
      <c r="D3299" t="s">
        <v>132</v>
      </c>
    </row>
    <row r="3300" spans="1:4" x14ac:dyDescent="0.15">
      <c r="A3300" t="s">
        <v>9422</v>
      </c>
      <c r="B3300">
        <v>-1.7881253591378501</v>
      </c>
      <c r="C3300" s="1" t="s">
        <v>9423</v>
      </c>
      <c r="D3300" t="s">
        <v>132</v>
      </c>
    </row>
    <row r="3301" spans="1:4" x14ac:dyDescent="0.15">
      <c r="A3301" t="s">
        <v>9424</v>
      </c>
      <c r="B3301">
        <v>-1.7897714862542899</v>
      </c>
      <c r="C3301" s="1" t="s">
        <v>9425</v>
      </c>
      <c r="D3301" t="s">
        <v>132</v>
      </c>
    </row>
    <row r="3302" spans="1:4" x14ac:dyDescent="0.15">
      <c r="A3302" t="s">
        <v>9426</v>
      </c>
      <c r="B3302">
        <v>-1.79122573935806</v>
      </c>
      <c r="C3302" s="1" t="s">
        <v>9427</v>
      </c>
      <c r="D3302" t="s">
        <v>132</v>
      </c>
    </row>
    <row r="3303" spans="1:4" x14ac:dyDescent="0.15">
      <c r="A3303" t="s">
        <v>9428</v>
      </c>
      <c r="B3303">
        <v>-1.79290050725915</v>
      </c>
      <c r="C3303" s="1" t="s">
        <v>9429</v>
      </c>
      <c r="D3303" t="s">
        <v>132</v>
      </c>
    </row>
    <row r="3304" spans="1:4" x14ac:dyDescent="0.15">
      <c r="A3304" t="s">
        <v>9430</v>
      </c>
      <c r="B3304">
        <v>-1.79369588314342</v>
      </c>
      <c r="C3304" s="1" t="s">
        <v>9431</v>
      </c>
      <c r="D3304" t="s">
        <v>132</v>
      </c>
    </row>
    <row r="3305" spans="1:4" x14ac:dyDescent="0.15">
      <c r="A3305" t="s">
        <v>9432</v>
      </c>
      <c r="B3305">
        <v>-1.79421102402476</v>
      </c>
      <c r="C3305" s="1" t="s">
        <v>9433</v>
      </c>
      <c r="D3305" t="s">
        <v>132</v>
      </c>
    </row>
    <row r="3306" spans="1:4" x14ac:dyDescent="0.15">
      <c r="A3306" t="s">
        <v>9434</v>
      </c>
      <c r="B3306">
        <v>-1.7953794937082499</v>
      </c>
      <c r="C3306" s="1" t="s">
        <v>9435</v>
      </c>
      <c r="D3306" t="s">
        <v>132</v>
      </c>
    </row>
    <row r="3307" spans="1:4" x14ac:dyDescent="0.15">
      <c r="A3307" t="s">
        <v>9436</v>
      </c>
      <c r="B3307">
        <v>-1.79553622164182</v>
      </c>
      <c r="C3307" s="1" t="s">
        <v>9437</v>
      </c>
      <c r="D3307" t="s">
        <v>132</v>
      </c>
    </row>
    <row r="3308" spans="1:4" x14ac:dyDescent="0.15">
      <c r="A3308" t="s">
        <v>9438</v>
      </c>
      <c r="B3308">
        <v>-1.79714075636797</v>
      </c>
      <c r="C3308" s="1" t="s">
        <v>9439</v>
      </c>
      <c r="D3308" t="s">
        <v>132</v>
      </c>
    </row>
    <row r="3309" spans="1:4" x14ac:dyDescent="0.15">
      <c r="A3309" t="s">
        <v>9440</v>
      </c>
      <c r="B3309">
        <v>-1.79739265618446</v>
      </c>
      <c r="C3309" s="1" t="s">
        <v>9441</v>
      </c>
      <c r="D3309" t="s">
        <v>132</v>
      </c>
    </row>
    <row r="3310" spans="1:4" x14ac:dyDescent="0.15">
      <c r="A3310" t="s">
        <v>9442</v>
      </c>
      <c r="B3310">
        <v>-1.7992078943276</v>
      </c>
      <c r="C3310" s="1" t="s">
        <v>9443</v>
      </c>
      <c r="D3310" t="s">
        <v>132</v>
      </c>
    </row>
    <row r="3311" spans="1:4" x14ac:dyDescent="0.15">
      <c r="A3311" t="s">
        <v>9444</v>
      </c>
      <c r="B3311">
        <v>-1.80154012227394</v>
      </c>
      <c r="C3311" s="1" t="s">
        <v>9445</v>
      </c>
      <c r="D3311" t="s">
        <v>132</v>
      </c>
    </row>
    <row r="3312" spans="1:4" x14ac:dyDescent="0.15">
      <c r="A3312" t="s">
        <v>9446</v>
      </c>
      <c r="B3312">
        <v>-1.8018926666978701</v>
      </c>
      <c r="C3312" s="1" t="s">
        <v>9447</v>
      </c>
      <c r="D3312" t="s">
        <v>132</v>
      </c>
    </row>
    <row r="3313" spans="1:4" x14ac:dyDescent="0.15">
      <c r="A3313" t="s">
        <v>9448</v>
      </c>
      <c r="B3313">
        <v>-1.8020927668848099</v>
      </c>
      <c r="C3313" s="1" t="s">
        <v>9449</v>
      </c>
      <c r="D3313" t="s">
        <v>132</v>
      </c>
    </row>
    <row r="3314" spans="1:4" x14ac:dyDescent="0.15">
      <c r="A3314" t="s">
        <v>9450</v>
      </c>
      <c r="B3314">
        <v>-1.8022506871111801</v>
      </c>
      <c r="C3314" s="1" t="s">
        <v>9451</v>
      </c>
      <c r="D3314" t="s">
        <v>132</v>
      </c>
    </row>
    <row r="3315" spans="1:4" x14ac:dyDescent="0.15">
      <c r="A3315" t="s">
        <v>9452</v>
      </c>
      <c r="B3315">
        <v>-1.80505220839064</v>
      </c>
      <c r="C3315" s="1" t="s">
        <v>9453</v>
      </c>
      <c r="D3315" t="s">
        <v>132</v>
      </c>
    </row>
    <row r="3316" spans="1:4" x14ac:dyDescent="0.15">
      <c r="A3316" t="s">
        <v>9454</v>
      </c>
      <c r="B3316">
        <v>-1.8052168343625901</v>
      </c>
      <c r="C3316" s="1" t="s">
        <v>9455</v>
      </c>
      <c r="D3316" t="s">
        <v>132</v>
      </c>
    </row>
    <row r="3317" spans="1:4" x14ac:dyDescent="0.15">
      <c r="A3317" t="s">
        <v>9456</v>
      </c>
      <c r="B3317">
        <v>-1.8054709682151999</v>
      </c>
      <c r="C3317" s="1" t="s">
        <v>9457</v>
      </c>
      <c r="D3317" t="s">
        <v>132</v>
      </c>
    </row>
    <row r="3318" spans="1:4" x14ac:dyDescent="0.15">
      <c r="A3318" t="s">
        <v>9458</v>
      </c>
      <c r="B3318">
        <v>-1.8061474186136699</v>
      </c>
      <c r="C3318" s="1" t="s">
        <v>9459</v>
      </c>
      <c r="D3318" t="s">
        <v>132</v>
      </c>
    </row>
    <row r="3319" spans="1:4" x14ac:dyDescent="0.15">
      <c r="A3319" t="s">
        <v>9460</v>
      </c>
      <c r="B3319">
        <v>-1.8064217367239599</v>
      </c>
      <c r="C3319" s="1" t="s">
        <v>9461</v>
      </c>
      <c r="D3319" t="s">
        <v>132</v>
      </c>
    </row>
    <row r="3320" spans="1:4" x14ac:dyDescent="0.15">
      <c r="A3320" t="s">
        <v>9462</v>
      </c>
      <c r="B3320">
        <v>-1.80659804072</v>
      </c>
      <c r="C3320" s="1" t="s">
        <v>9463</v>
      </c>
      <c r="D3320" t="s">
        <v>132</v>
      </c>
    </row>
    <row r="3321" spans="1:4" x14ac:dyDescent="0.15">
      <c r="A3321" t="s">
        <v>9464</v>
      </c>
      <c r="B3321">
        <v>-1.8069991651372499</v>
      </c>
      <c r="C3321" s="1" t="s">
        <v>9465</v>
      </c>
      <c r="D3321" t="s">
        <v>132</v>
      </c>
    </row>
    <row r="3322" spans="1:4" x14ac:dyDescent="0.15">
      <c r="A3322" t="s">
        <v>9466</v>
      </c>
      <c r="B3322">
        <v>-1.8089907699986101</v>
      </c>
      <c r="C3322" s="1" t="s">
        <v>9467</v>
      </c>
      <c r="D3322" t="s">
        <v>132</v>
      </c>
    </row>
    <row r="3323" spans="1:4" x14ac:dyDescent="0.15">
      <c r="A3323" t="s">
        <v>9468</v>
      </c>
      <c r="B3323">
        <v>-1.8105141512475</v>
      </c>
      <c r="C3323" s="1" t="s">
        <v>9469</v>
      </c>
      <c r="D3323" t="s">
        <v>132</v>
      </c>
    </row>
    <row r="3324" spans="1:4" x14ac:dyDescent="0.15">
      <c r="A3324" t="s">
        <v>9470</v>
      </c>
      <c r="B3324">
        <v>-1.8108417476836001</v>
      </c>
      <c r="C3324" s="1" t="s">
        <v>9471</v>
      </c>
      <c r="D3324" t="s">
        <v>132</v>
      </c>
    </row>
    <row r="3325" spans="1:4" x14ac:dyDescent="0.15">
      <c r="A3325" t="s">
        <v>9472</v>
      </c>
      <c r="B3325">
        <v>-1.8111543056697701</v>
      </c>
      <c r="C3325" s="1" t="s">
        <v>9473</v>
      </c>
      <c r="D3325" t="s">
        <v>132</v>
      </c>
    </row>
    <row r="3326" spans="1:4" x14ac:dyDescent="0.15">
      <c r="A3326" t="s">
        <v>9474</v>
      </c>
      <c r="B3326">
        <v>-1.81403454152786</v>
      </c>
      <c r="C3326" s="1" t="s">
        <v>9475</v>
      </c>
      <c r="D3326" t="s">
        <v>132</v>
      </c>
    </row>
    <row r="3327" spans="1:4" x14ac:dyDescent="0.15">
      <c r="A3327" t="s">
        <v>9476</v>
      </c>
      <c r="B3327">
        <v>-1.8148037015213101</v>
      </c>
      <c r="C3327" s="1" t="s">
        <v>9477</v>
      </c>
      <c r="D3327" t="s">
        <v>132</v>
      </c>
    </row>
    <row r="3328" spans="1:4" x14ac:dyDescent="0.15">
      <c r="A3328" t="s">
        <v>9478</v>
      </c>
      <c r="B3328">
        <v>-1.8171798606112499</v>
      </c>
      <c r="C3328" s="1" t="s">
        <v>9479</v>
      </c>
      <c r="D3328" t="s">
        <v>132</v>
      </c>
    </row>
    <row r="3329" spans="1:4" x14ac:dyDescent="0.15">
      <c r="A3329" t="s">
        <v>9480</v>
      </c>
      <c r="B3329">
        <v>-1.81947789150446</v>
      </c>
      <c r="C3329" s="1" t="s">
        <v>9481</v>
      </c>
      <c r="D3329" t="s">
        <v>132</v>
      </c>
    </row>
    <row r="3330" spans="1:4" x14ac:dyDescent="0.15">
      <c r="A3330" t="s">
        <v>9482</v>
      </c>
      <c r="B3330">
        <v>-1.82092929370576</v>
      </c>
      <c r="C3330" s="1" t="s">
        <v>9483</v>
      </c>
      <c r="D3330" t="s">
        <v>132</v>
      </c>
    </row>
    <row r="3331" spans="1:4" x14ac:dyDescent="0.15">
      <c r="A3331" t="s">
        <v>9484</v>
      </c>
      <c r="B3331">
        <v>-1.8224646252171099</v>
      </c>
      <c r="C3331" s="1" t="s">
        <v>9485</v>
      </c>
      <c r="D3331" t="s">
        <v>132</v>
      </c>
    </row>
    <row r="3332" spans="1:4" x14ac:dyDescent="0.15">
      <c r="A3332" t="s">
        <v>9486</v>
      </c>
      <c r="B3332">
        <v>-1.82379484676725</v>
      </c>
      <c r="C3332" s="1" t="s">
        <v>9487</v>
      </c>
      <c r="D3332" t="s">
        <v>132</v>
      </c>
    </row>
    <row r="3333" spans="1:4" x14ac:dyDescent="0.15">
      <c r="A3333" t="s">
        <v>9488</v>
      </c>
      <c r="B3333">
        <v>-1.8270985688888799</v>
      </c>
      <c r="C3333" s="1" t="s">
        <v>9489</v>
      </c>
      <c r="D3333" t="s">
        <v>132</v>
      </c>
    </row>
    <row r="3334" spans="1:4" x14ac:dyDescent="0.15">
      <c r="A3334" t="s">
        <v>9490</v>
      </c>
      <c r="B3334">
        <v>-1.82864442524812</v>
      </c>
      <c r="C3334" s="1" t="s">
        <v>9491</v>
      </c>
      <c r="D3334" t="s">
        <v>132</v>
      </c>
    </row>
    <row r="3335" spans="1:4" x14ac:dyDescent="0.15">
      <c r="A3335" t="s">
        <v>9492</v>
      </c>
      <c r="B3335">
        <v>-1.82920701260695</v>
      </c>
      <c r="C3335" s="1" t="s">
        <v>9493</v>
      </c>
      <c r="D3335" t="s">
        <v>132</v>
      </c>
    </row>
    <row r="3336" spans="1:4" x14ac:dyDescent="0.15">
      <c r="A3336" t="s">
        <v>9494</v>
      </c>
      <c r="B3336">
        <v>-1.8292357759967599</v>
      </c>
      <c r="C3336" s="1" t="s">
        <v>9495</v>
      </c>
      <c r="D3336" t="s">
        <v>132</v>
      </c>
    </row>
    <row r="3337" spans="1:4" x14ac:dyDescent="0.15">
      <c r="A3337" t="s">
        <v>9496</v>
      </c>
      <c r="B3337">
        <v>-1.82930121161808</v>
      </c>
      <c r="C3337" s="1" t="s">
        <v>9497</v>
      </c>
      <c r="D3337" t="s">
        <v>132</v>
      </c>
    </row>
    <row r="3338" spans="1:4" x14ac:dyDescent="0.15">
      <c r="A3338" t="s">
        <v>9498</v>
      </c>
      <c r="B3338">
        <v>-1.8310184320671401</v>
      </c>
      <c r="C3338" s="1" t="s">
        <v>9499</v>
      </c>
      <c r="D3338" t="s">
        <v>132</v>
      </c>
    </row>
    <row r="3339" spans="1:4" x14ac:dyDescent="0.15">
      <c r="A3339" t="s">
        <v>9500</v>
      </c>
      <c r="B3339">
        <v>-1.8312711741579799</v>
      </c>
      <c r="C3339" s="1" t="s">
        <v>9501</v>
      </c>
      <c r="D3339" t="s">
        <v>132</v>
      </c>
    </row>
    <row r="3340" spans="1:4" x14ac:dyDescent="0.15">
      <c r="A3340" t="s">
        <v>9502</v>
      </c>
      <c r="B3340">
        <v>-1.83205276937218</v>
      </c>
      <c r="C3340" s="1" t="s">
        <v>9503</v>
      </c>
      <c r="D3340" t="s">
        <v>132</v>
      </c>
    </row>
    <row r="3341" spans="1:4" x14ac:dyDescent="0.15">
      <c r="A3341" t="s">
        <v>9504</v>
      </c>
      <c r="B3341">
        <v>-1.8328543055707101</v>
      </c>
      <c r="C3341" s="1" t="s">
        <v>9505</v>
      </c>
      <c r="D3341" t="s">
        <v>132</v>
      </c>
    </row>
    <row r="3342" spans="1:4" x14ac:dyDescent="0.15">
      <c r="A3342" t="s">
        <v>9506</v>
      </c>
      <c r="B3342">
        <v>-1.83762377393089</v>
      </c>
      <c r="C3342" s="1" t="s">
        <v>9507</v>
      </c>
      <c r="D3342" t="s">
        <v>132</v>
      </c>
    </row>
    <row r="3343" spans="1:4" x14ac:dyDescent="0.15">
      <c r="A3343" t="s">
        <v>9508</v>
      </c>
      <c r="B3343">
        <v>-1.83794759187074</v>
      </c>
      <c r="C3343" s="1" t="s">
        <v>9509</v>
      </c>
      <c r="D3343" t="s">
        <v>132</v>
      </c>
    </row>
    <row r="3344" spans="1:4" x14ac:dyDescent="0.15">
      <c r="A3344" t="s">
        <v>9510</v>
      </c>
      <c r="B3344">
        <v>-1.8383995973903</v>
      </c>
      <c r="C3344" s="1" t="s">
        <v>9511</v>
      </c>
      <c r="D3344" t="s">
        <v>132</v>
      </c>
    </row>
    <row r="3345" spans="1:4" x14ac:dyDescent="0.15">
      <c r="A3345" t="s">
        <v>9512</v>
      </c>
      <c r="B3345">
        <v>-1.84113415873672</v>
      </c>
      <c r="C3345" s="1" t="s">
        <v>9513</v>
      </c>
      <c r="D3345" t="s">
        <v>132</v>
      </c>
    </row>
    <row r="3346" spans="1:4" x14ac:dyDescent="0.15">
      <c r="A3346" t="s">
        <v>9514</v>
      </c>
      <c r="B3346">
        <v>-1.8447266775103901</v>
      </c>
      <c r="C3346" s="1" t="s">
        <v>9515</v>
      </c>
      <c r="D3346" t="s">
        <v>132</v>
      </c>
    </row>
    <row r="3347" spans="1:4" x14ac:dyDescent="0.15">
      <c r="A3347" t="s">
        <v>9516</v>
      </c>
      <c r="B3347">
        <v>-1.84685487487887</v>
      </c>
      <c r="C3347" s="1" t="s">
        <v>9517</v>
      </c>
      <c r="D3347" t="s">
        <v>132</v>
      </c>
    </row>
    <row r="3348" spans="1:4" x14ac:dyDescent="0.15">
      <c r="A3348" t="s">
        <v>9518</v>
      </c>
      <c r="B3348">
        <v>-1.85005073265467</v>
      </c>
      <c r="C3348" s="1" t="s">
        <v>9519</v>
      </c>
      <c r="D3348" t="s">
        <v>132</v>
      </c>
    </row>
    <row r="3349" spans="1:4" x14ac:dyDescent="0.15">
      <c r="A3349" t="s">
        <v>9520</v>
      </c>
      <c r="B3349">
        <v>-1.8500980085980601</v>
      </c>
      <c r="C3349" s="1" t="s">
        <v>9521</v>
      </c>
      <c r="D3349" t="s">
        <v>132</v>
      </c>
    </row>
    <row r="3350" spans="1:4" x14ac:dyDescent="0.15">
      <c r="A3350" t="s">
        <v>9522</v>
      </c>
      <c r="B3350">
        <v>-1.85428775616306</v>
      </c>
      <c r="C3350" s="1" t="s">
        <v>9523</v>
      </c>
      <c r="D3350" t="s">
        <v>132</v>
      </c>
    </row>
    <row r="3351" spans="1:4" x14ac:dyDescent="0.15">
      <c r="A3351" t="s">
        <v>9524</v>
      </c>
      <c r="B3351">
        <v>-1.8550605129219799</v>
      </c>
      <c r="C3351" s="1" t="s">
        <v>9525</v>
      </c>
      <c r="D3351" t="s">
        <v>132</v>
      </c>
    </row>
    <row r="3352" spans="1:4" x14ac:dyDescent="0.15">
      <c r="A3352" t="s">
        <v>9526</v>
      </c>
      <c r="B3352">
        <v>-1.85751230522531</v>
      </c>
      <c r="C3352" s="1" t="s">
        <v>9527</v>
      </c>
      <c r="D3352" t="s">
        <v>132</v>
      </c>
    </row>
    <row r="3353" spans="1:4" x14ac:dyDescent="0.15">
      <c r="A3353" t="s">
        <v>9528</v>
      </c>
      <c r="B3353">
        <v>-1.8589676052997299</v>
      </c>
      <c r="C3353" s="1" t="s">
        <v>9529</v>
      </c>
      <c r="D3353" t="s">
        <v>132</v>
      </c>
    </row>
    <row r="3354" spans="1:4" x14ac:dyDescent="0.15">
      <c r="A3354" t="s">
        <v>9530</v>
      </c>
      <c r="B3354">
        <v>-1.8597526660047301</v>
      </c>
      <c r="C3354" s="1" t="s">
        <v>9531</v>
      </c>
      <c r="D3354" t="s">
        <v>132</v>
      </c>
    </row>
    <row r="3355" spans="1:4" x14ac:dyDescent="0.15">
      <c r="A3355" t="s">
        <v>9532</v>
      </c>
      <c r="B3355">
        <v>-1.86121540665994</v>
      </c>
      <c r="C3355" s="1" t="s">
        <v>9533</v>
      </c>
      <c r="D3355" t="s">
        <v>132</v>
      </c>
    </row>
    <row r="3356" spans="1:4" x14ac:dyDescent="0.15">
      <c r="A3356" t="s">
        <v>9534</v>
      </c>
      <c r="B3356">
        <v>-1.8622178282851201</v>
      </c>
      <c r="C3356" s="1" t="s">
        <v>9535</v>
      </c>
      <c r="D3356" t="s">
        <v>132</v>
      </c>
    </row>
    <row r="3357" spans="1:4" x14ac:dyDescent="0.15">
      <c r="A3357" t="s">
        <v>9536</v>
      </c>
      <c r="B3357">
        <v>-1.86222013798867</v>
      </c>
      <c r="C3357" s="1" t="s">
        <v>9537</v>
      </c>
      <c r="D3357" t="s">
        <v>132</v>
      </c>
    </row>
    <row r="3358" spans="1:4" x14ac:dyDescent="0.15">
      <c r="A3358" t="s">
        <v>9538</v>
      </c>
      <c r="B3358">
        <v>-1.8644407723129699</v>
      </c>
      <c r="C3358" s="1" t="s">
        <v>9539</v>
      </c>
      <c r="D3358" t="s">
        <v>132</v>
      </c>
    </row>
    <row r="3359" spans="1:4" x14ac:dyDescent="0.15">
      <c r="A3359" t="s">
        <v>9540</v>
      </c>
      <c r="B3359">
        <v>-1.86589088199771</v>
      </c>
      <c r="C3359" s="1" t="s">
        <v>9541</v>
      </c>
      <c r="D3359" t="s">
        <v>132</v>
      </c>
    </row>
    <row r="3360" spans="1:4" x14ac:dyDescent="0.15">
      <c r="A3360" t="s">
        <v>9542</v>
      </c>
      <c r="B3360">
        <v>-1.8672997551597399</v>
      </c>
      <c r="C3360" s="1" t="s">
        <v>9543</v>
      </c>
      <c r="D3360" t="s">
        <v>132</v>
      </c>
    </row>
    <row r="3361" spans="1:4" x14ac:dyDescent="0.15">
      <c r="A3361" t="s">
        <v>9544</v>
      </c>
      <c r="B3361">
        <v>-1.8673500530864</v>
      </c>
      <c r="C3361" s="1" t="s">
        <v>9545</v>
      </c>
      <c r="D3361" t="s">
        <v>132</v>
      </c>
    </row>
    <row r="3362" spans="1:4" x14ac:dyDescent="0.15">
      <c r="A3362" t="s">
        <v>9546</v>
      </c>
      <c r="B3362">
        <v>-1.8677727484957001</v>
      </c>
      <c r="C3362" s="1" t="s">
        <v>9547</v>
      </c>
      <c r="D3362" t="s">
        <v>132</v>
      </c>
    </row>
    <row r="3363" spans="1:4" x14ac:dyDescent="0.15">
      <c r="A3363" t="s">
        <v>9548</v>
      </c>
      <c r="B3363">
        <v>-1.8706604774011</v>
      </c>
      <c r="C3363" s="1" t="s">
        <v>9549</v>
      </c>
      <c r="D3363" t="s">
        <v>132</v>
      </c>
    </row>
    <row r="3364" spans="1:4" x14ac:dyDescent="0.15">
      <c r="A3364" t="s">
        <v>9550</v>
      </c>
      <c r="B3364">
        <v>-1.87146854536211</v>
      </c>
      <c r="C3364" s="1" t="s">
        <v>9551</v>
      </c>
      <c r="D3364" t="s">
        <v>132</v>
      </c>
    </row>
    <row r="3365" spans="1:4" x14ac:dyDescent="0.15">
      <c r="A3365" t="s">
        <v>9552</v>
      </c>
      <c r="B3365">
        <v>-1.87766682731431</v>
      </c>
      <c r="C3365" s="1" t="s">
        <v>9553</v>
      </c>
      <c r="D3365" t="s">
        <v>132</v>
      </c>
    </row>
    <row r="3366" spans="1:4" x14ac:dyDescent="0.15">
      <c r="A3366" t="s">
        <v>9554</v>
      </c>
      <c r="B3366">
        <v>-1.8779653173045301</v>
      </c>
      <c r="C3366" s="1" t="s">
        <v>9555</v>
      </c>
      <c r="D3366" t="s">
        <v>132</v>
      </c>
    </row>
    <row r="3367" spans="1:4" x14ac:dyDescent="0.15">
      <c r="A3367" t="s">
        <v>9556</v>
      </c>
      <c r="B3367">
        <v>-1.8784906344415799</v>
      </c>
      <c r="C3367" s="1" t="s">
        <v>9557</v>
      </c>
      <c r="D3367" t="s">
        <v>132</v>
      </c>
    </row>
    <row r="3368" spans="1:4" x14ac:dyDescent="0.15">
      <c r="A3368" t="s">
        <v>9558</v>
      </c>
      <c r="B3368">
        <v>-1.8790572758131601</v>
      </c>
      <c r="C3368" s="1" t="s">
        <v>9559</v>
      </c>
      <c r="D3368" t="s">
        <v>132</v>
      </c>
    </row>
    <row r="3369" spans="1:4" x14ac:dyDescent="0.15">
      <c r="A3369" t="s">
        <v>9560</v>
      </c>
      <c r="B3369">
        <v>-1.88033597277776</v>
      </c>
      <c r="C3369" s="1" t="s">
        <v>9561</v>
      </c>
      <c r="D3369" t="s">
        <v>132</v>
      </c>
    </row>
    <row r="3370" spans="1:4" x14ac:dyDescent="0.15">
      <c r="A3370" t="s">
        <v>9562</v>
      </c>
      <c r="B3370">
        <v>-1.8807181585822601</v>
      </c>
      <c r="C3370" s="1" t="s">
        <v>9563</v>
      </c>
      <c r="D3370" t="s">
        <v>132</v>
      </c>
    </row>
    <row r="3371" spans="1:4" x14ac:dyDescent="0.15">
      <c r="A3371" t="s">
        <v>9564</v>
      </c>
      <c r="B3371">
        <v>-1.8841715134603501</v>
      </c>
      <c r="C3371" s="1" t="s">
        <v>9565</v>
      </c>
      <c r="D3371" t="s">
        <v>132</v>
      </c>
    </row>
    <row r="3372" spans="1:4" x14ac:dyDescent="0.15">
      <c r="A3372" t="s">
        <v>9566</v>
      </c>
      <c r="B3372">
        <v>-1.88689283692918</v>
      </c>
      <c r="C3372" s="1" t="s">
        <v>9567</v>
      </c>
      <c r="D3372" t="s">
        <v>132</v>
      </c>
    </row>
    <row r="3373" spans="1:4" x14ac:dyDescent="0.15">
      <c r="A3373" t="s">
        <v>9568</v>
      </c>
      <c r="B3373">
        <v>-1.88692014652789</v>
      </c>
      <c r="C3373" s="1" t="s">
        <v>9569</v>
      </c>
      <c r="D3373" t="s">
        <v>132</v>
      </c>
    </row>
    <row r="3374" spans="1:4" x14ac:dyDescent="0.15">
      <c r="A3374" t="s">
        <v>9570</v>
      </c>
      <c r="B3374">
        <v>-1.8874041335988401</v>
      </c>
      <c r="C3374" s="1" t="s">
        <v>9571</v>
      </c>
      <c r="D3374" t="s">
        <v>132</v>
      </c>
    </row>
    <row r="3375" spans="1:4" x14ac:dyDescent="0.15">
      <c r="A3375" t="s">
        <v>9572</v>
      </c>
      <c r="B3375">
        <v>-1.8901945244148299</v>
      </c>
      <c r="C3375" s="1" t="s">
        <v>9573</v>
      </c>
      <c r="D3375" t="s">
        <v>132</v>
      </c>
    </row>
    <row r="3376" spans="1:4" x14ac:dyDescent="0.15">
      <c r="A3376" t="s">
        <v>9574</v>
      </c>
      <c r="B3376">
        <v>-1.8908299209495301</v>
      </c>
      <c r="C3376" s="1" t="s">
        <v>9575</v>
      </c>
      <c r="D3376" t="s">
        <v>132</v>
      </c>
    </row>
    <row r="3377" spans="1:4" x14ac:dyDescent="0.15">
      <c r="A3377" t="s">
        <v>9576</v>
      </c>
      <c r="B3377">
        <v>-1.8916782226461299</v>
      </c>
      <c r="C3377" s="1" t="s">
        <v>9577</v>
      </c>
      <c r="D3377" t="s">
        <v>132</v>
      </c>
    </row>
    <row r="3378" spans="1:4" x14ac:dyDescent="0.15">
      <c r="A3378" t="s">
        <v>9578</v>
      </c>
      <c r="B3378">
        <v>-1.8918834912368001</v>
      </c>
      <c r="C3378" s="1" t="s">
        <v>9579</v>
      </c>
      <c r="D3378" t="s">
        <v>132</v>
      </c>
    </row>
    <row r="3379" spans="1:4" x14ac:dyDescent="0.15">
      <c r="A3379" t="s">
        <v>9580</v>
      </c>
      <c r="B3379">
        <v>-1.8946315388767001</v>
      </c>
      <c r="C3379" s="1" t="s">
        <v>9581</v>
      </c>
      <c r="D3379" t="s">
        <v>132</v>
      </c>
    </row>
    <row r="3380" spans="1:4" x14ac:dyDescent="0.15">
      <c r="A3380" t="s">
        <v>9582</v>
      </c>
      <c r="B3380">
        <v>-1.89765631457893</v>
      </c>
      <c r="C3380" s="1" t="s">
        <v>9583</v>
      </c>
      <c r="D3380" t="s">
        <v>132</v>
      </c>
    </row>
    <row r="3381" spans="1:4" x14ac:dyDescent="0.15">
      <c r="A3381" t="s">
        <v>9584</v>
      </c>
      <c r="B3381">
        <v>-1.9020683247916099</v>
      </c>
      <c r="C3381" s="1" t="s">
        <v>9585</v>
      </c>
      <c r="D3381" t="s">
        <v>132</v>
      </c>
    </row>
    <row r="3382" spans="1:4" x14ac:dyDescent="0.15">
      <c r="A3382" t="s">
        <v>9586</v>
      </c>
      <c r="B3382">
        <v>-1.90387995543213</v>
      </c>
      <c r="C3382" s="1" t="s">
        <v>9587</v>
      </c>
      <c r="D3382" t="s">
        <v>132</v>
      </c>
    </row>
    <row r="3383" spans="1:4" x14ac:dyDescent="0.15">
      <c r="A3383" t="s">
        <v>9588</v>
      </c>
      <c r="B3383">
        <v>-1.90460290370764</v>
      </c>
      <c r="C3383" s="1" t="s">
        <v>9589</v>
      </c>
      <c r="D3383" t="s">
        <v>132</v>
      </c>
    </row>
    <row r="3384" spans="1:4" x14ac:dyDescent="0.15">
      <c r="A3384" t="s">
        <v>9590</v>
      </c>
      <c r="B3384">
        <v>-1.90841208006029</v>
      </c>
      <c r="C3384" s="1" t="s">
        <v>9591</v>
      </c>
      <c r="D3384" t="s">
        <v>132</v>
      </c>
    </row>
    <row r="3385" spans="1:4" x14ac:dyDescent="0.15">
      <c r="A3385" t="s">
        <v>9592</v>
      </c>
      <c r="B3385">
        <v>-1.9099610888025</v>
      </c>
      <c r="C3385" s="1" t="s">
        <v>9593</v>
      </c>
      <c r="D3385" t="s">
        <v>132</v>
      </c>
    </row>
    <row r="3386" spans="1:4" x14ac:dyDescent="0.15">
      <c r="A3386" t="s">
        <v>9594</v>
      </c>
      <c r="B3386">
        <v>-1.91251766564336</v>
      </c>
      <c r="C3386" s="1" t="s">
        <v>9595</v>
      </c>
      <c r="D3386" t="s">
        <v>132</v>
      </c>
    </row>
    <row r="3387" spans="1:4" x14ac:dyDescent="0.15">
      <c r="A3387" t="s">
        <v>9596</v>
      </c>
      <c r="B3387">
        <v>-1.9147749079985299</v>
      </c>
      <c r="C3387" s="1" t="s">
        <v>9597</v>
      </c>
      <c r="D3387" t="s">
        <v>132</v>
      </c>
    </row>
    <row r="3388" spans="1:4" x14ac:dyDescent="0.15">
      <c r="A3388" t="s">
        <v>9598</v>
      </c>
      <c r="B3388">
        <v>-1.9148522409544999</v>
      </c>
      <c r="C3388" s="1" t="s">
        <v>9599</v>
      </c>
      <c r="D3388" t="s">
        <v>132</v>
      </c>
    </row>
    <row r="3389" spans="1:4" x14ac:dyDescent="0.15">
      <c r="A3389" t="s">
        <v>9600</v>
      </c>
      <c r="B3389">
        <v>-1.91685024353184</v>
      </c>
      <c r="C3389" s="1" t="s">
        <v>9601</v>
      </c>
      <c r="D3389" t="s">
        <v>132</v>
      </c>
    </row>
    <row r="3390" spans="1:4" x14ac:dyDescent="0.15">
      <c r="A3390" t="s">
        <v>9602</v>
      </c>
      <c r="B3390">
        <v>-1.91695364075283</v>
      </c>
      <c r="C3390" s="1" t="s">
        <v>9603</v>
      </c>
      <c r="D3390" t="s">
        <v>132</v>
      </c>
    </row>
    <row r="3391" spans="1:4" x14ac:dyDescent="0.15">
      <c r="A3391" t="s">
        <v>9604</v>
      </c>
      <c r="B3391">
        <v>-1.91797782635278</v>
      </c>
      <c r="C3391" s="1" t="s">
        <v>9605</v>
      </c>
      <c r="D3391" t="s">
        <v>132</v>
      </c>
    </row>
    <row r="3392" spans="1:4" x14ac:dyDescent="0.15">
      <c r="A3392" t="s">
        <v>9606</v>
      </c>
      <c r="B3392">
        <v>-1.91919829431542</v>
      </c>
      <c r="C3392" s="1" t="s">
        <v>9607</v>
      </c>
      <c r="D3392" t="s">
        <v>132</v>
      </c>
    </row>
    <row r="3393" spans="1:4" x14ac:dyDescent="0.15">
      <c r="A3393" t="s">
        <v>9608</v>
      </c>
      <c r="B3393">
        <v>-1.9194480547820501</v>
      </c>
      <c r="C3393" s="1" t="s">
        <v>9609</v>
      </c>
      <c r="D3393" t="s">
        <v>132</v>
      </c>
    </row>
    <row r="3394" spans="1:4" x14ac:dyDescent="0.15">
      <c r="A3394" t="s">
        <v>311</v>
      </c>
      <c r="B3394">
        <v>-1.9203688332295701</v>
      </c>
      <c r="C3394" s="1" t="s">
        <v>9610</v>
      </c>
      <c r="D3394" t="s">
        <v>132</v>
      </c>
    </row>
    <row r="3395" spans="1:4" x14ac:dyDescent="0.15">
      <c r="A3395" t="s">
        <v>9611</v>
      </c>
      <c r="B3395">
        <v>-1.92290037198194</v>
      </c>
      <c r="C3395" s="1" t="s">
        <v>9612</v>
      </c>
      <c r="D3395" t="s">
        <v>132</v>
      </c>
    </row>
    <row r="3396" spans="1:4" x14ac:dyDescent="0.15">
      <c r="A3396" t="s">
        <v>9613</v>
      </c>
      <c r="B3396">
        <v>-1.9237767715549401</v>
      </c>
      <c r="C3396" s="1" t="s">
        <v>9614</v>
      </c>
      <c r="D3396" t="s">
        <v>132</v>
      </c>
    </row>
    <row r="3397" spans="1:4" x14ac:dyDescent="0.15">
      <c r="A3397" t="s">
        <v>9615</v>
      </c>
      <c r="B3397">
        <v>-1.9241402212136101</v>
      </c>
      <c r="C3397" s="1" t="s">
        <v>9616</v>
      </c>
      <c r="D3397" t="s">
        <v>132</v>
      </c>
    </row>
    <row r="3398" spans="1:4" x14ac:dyDescent="0.15">
      <c r="A3398" t="s">
        <v>9617</v>
      </c>
      <c r="B3398">
        <v>-1.9302656944496199</v>
      </c>
      <c r="C3398" s="1" t="s">
        <v>9618</v>
      </c>
      <c r="D3398" t="s">
        <v>132</v>
      </c>
    </row>
    <row r="3399" spans="1:4" x14ac:dyDescent="0.15">
      <c r="A3399" t="s">
        <v>9619</v>
      </c>
      <c r="B3399">
        <v>-1.93148465280311</v>
      </c>
      <c r="C3399" s="1" t="s">
        <v>9620</v>
      </c>
      <c r="D3399" t="s">
        <v>132</v>
      </c>
    </row>
    <row r="3400" spans="1:4" x14ac:dyDescent="0.15">
      <c r="A3400" t="s">
        <v>9621</v>
      </c>
      <c r="B3400">
        <v>-1.9316889001584401</v>
      </c>
      <c r="C3400" s="1" t="s">
        <v>9622</v>
      </c>
      <c r="D3400" t="s">
        <v>132</v>
      </c>
    </row>
    <row r="3401" spans="1:4" x14ac:dyDescent="0.15">
      <c r="A3401" t="s">
        <v>9623</v>
      </c>
      <c r="B3401">
        <v>-1.9324233011218499</v>
      </c>
      <c r="C3401" s="1" t="s">
        <v>9624</v>
      </c>
      <c r="D3401" t="s">
        <v>132</v>
      </c>
    </row>
    <row r="3402" spans="1:4" x14ac:dyDescent="0.15">
      <c r="A3402" t="s">
        <v>9625</v>
      </c>
      <c r="B3402">
        <v>-1.9324491729775899</v>
      </c>
      <c r="C3402" s="1" t="s">
        <v>9626</v>
      </c>
      <c r="D3402" t="s">
        <v>132</v>
      </c>
    </row>
    <row r="3403" spans="1:4" x14ac:dyDescent="0.15">
      <c r="A3403" t="s">
        <v>9627</v>
      </c>
      <c r="B3403">
        <v>-1.9351893229279</v>
      </c>
      <c r="C3403" s="1" t="s">
        <v>9628</v>
      </c>
      <c r="D3403" t="s">
        <v>132</v>
      </c>
    </row>
    <row r="3404" spans="1:4" x14ac:dyDescent="0.15">
      <c r="A3404" t="s">
        <v>9629</v>
      </c>
      <c r="B3404">
        <v>-1.93619665007814</v>
      </c>
      <c r="C3404" s="1" t="s">
        <v>9630</v>
      </c>
      <c r="D3404" t="s">
        <v>132</v>
      </c>
    </row>
    <row r="3405" spans="1:4" x14ac:dyDescent="0.15">
      <c r="A3405" t="s">
        <v>9631</v>
      </c>
      <c r="B3405">
        <v>-1.9386493565102301</v>
      </c>
      <c r="C3405" s="1" t="s">
        <v>9632</v>
      </c>
      <c r="D3405" t="s">
        <v>132</v>
      </c>
    </row>
    <row r="3406" spans="1:4" x14ac:dyDescent="0.15">
      <c r="A3406" t="s">
        <v>9633</v>
      </c>
      <c r="B3406">
        <v>-1.9388595194010501</v>
      </c>
      <c r="C3406" s="1" t="s">
        <v>9634</v>
      </c>
      <c r="D3406" t="s">
        <v>132</v>
      </c>
    </row>
    <row r="3407" spans="1:4" x14ac:dyDescent="0.15">
      <c r="A3407" t="s">
        <v>9635</v>
      </c>
      <c r="B3407">
        <v>-1.9423894201815901</v>
      </c>
      <c r="C3407" s="1" t="s">
        <v>9636</v>
      </c>
      <c r="D3407" t="s">
        <v>132</v>
      </c>
    </row>
    <row r="3408" spans="1:4" x14ac:dyDescent="0.15">
      <c r="A3408" t="s">
        <v>9637</v>
      </c>
      <c r="B3408">
        <v>-1.9426405326463101</v>
      </c>
      <c r="C3408" s="1" t="s">
        <v>9638</v>
      </c>
      <c r="D3408" t="s">
        <v>132</v>
      </c>
    </row>
    <row r="3409" spans="1:4" x14ac:dyDescent="0.15">
      <c r="A3409" t="s">
        <v>9639</v>
      </c>
      <c r="B3409">
        <v>-1.94315714014788</v>
      </c>
      <c r="C3409" s="1" t="s">
        <v>9640</v>
      </c>
      <c r="D3409" t="s">
        <v>132</v>
      </c>
    </row>
    <row r="3410" spans="1:4" x14ac:dyDescent="0.15">
      <c r="A3410" t="s">
        <v>9641</v>
      </c>
      <c r="B3410">
        <v>-1.94645289956682</v>
      </c>
      <c r="C3410" s="1" t="s">
        <v>9642</v>
      </c>
      <c r="D3410" t="s">
        <v>132</v>
      </c>
    </row>
    <row r="3411" spans="1:4" x14ac:dyDescent="0.15">
      <c r="A3411" t="s">
        <v>9643</v>
      </c>
      <c r="B3411">
        <v>-1.9468607685553601</v>
      </c>
      <c r="C3411" s="1" t="s">
        <v>9644</v>
      </c>
      <c r="D3411" t="s">
        <v>132</v>
      </c>
    </row>
    <row r="3412" spans="1:4" x14ac:dyDescent="0.15">
      <c r="A3412" t="s">
        <v>9645</v>
      </c>
      <c r="B3412">
        <v>-1.94771228942932</v>
      </c>
      <c r="C3412" s="1" t="s">
        <v>9646</v>
      </c>
      <c r="D3412" t="s">
        <v>132</v>
      </c>
    </row>
    <row r="3413" spans="1:4" x14ac:dyDescent="0.15">
      <c r="A3413" t="s">
        <v>9647</v>
      </c>
      <c r="B3413">
        <v>-1.9482619648549</v>
      </c>
      <c r="C3413" s="1" t="s">
        <v>9648</v>
      </c>
      <c r="D3413" t="s">
        <v>132</v>
      </c>
    </row>
    <row r="3414" spans="1:4" x14ac:dyDescent="0.15">
      <c r="A3414" t="s">
        <v>9649</v>
      </c>
      <c r="B3414">
        <v>-1.95263863939216</v>
      </c>
      <c r="C3414" s="1" t="s">
        <v>9650</v>
      </c>
      <c r="D3414" t="s">
        <v>132</v>
      </c>
    </row>
    <row r="3415" spans="1:4" x14ac:dyDescent="0.15">
      <c r="A3415" t="s">
        <v>9651</v>
      </c>
      <c r="B3415">
        <v>-1.95363590540259</v>
      </c>
      <c r="C3415" s="1" t="s">
        <v>9652</v>
      </c>
      <c r="D3415" t="s">
        <v>132</v>
      </c>
    </row>
    <row r="3416" spans="1:4" x14ac:dyDescent="0.15">
      <c r="A3416" t="s">
        <v>9653</v>
      </c>
      <c r="B3416">
        <v>-1.9540445725125599</v>
      </c>
      <c r="C3416" s="1" t="s">
        <v>9654</v>
      </c>
      <c r="D3416" t="s">
        <v>132</v>
      </c>
    </row>
    <row r="3417" spans="1:4" x14ac:dyDescent="0.15">
      <c r="A3417" t="s">
        <v>9655</v>
      </c>
      <c r="B3417">
        <v>-1.9558374989154299</v>
      </c>
      <c r="C3417" s="1" t="s">
        <v>9656</v>
      </c>
      <c r="D3417" t="s">
        <v>132</v>
      </c>
    </row>
    <row r="3418" spans="1:4" x14ac:dyDescent="0.15">
      <c r="A3418" t="s">
        <v>9657</v>
      </c>
      <c r="B3418">
        <v>-1.95728117859321</v>
      </c>
      <c r="C3418" s="1" t="s">
        <v>9658</v>
      </c>
      <c r="D3418" t="s">
        <v>132</v>
      </c>
    </row>
    <row r="3419" spans="1:4" x14ac:dyDescent="0.15">
      <c r="A3419" t="s">
        <v>9659</v>
      </c>
      <c r="B3419">
        <v>-1.95952327135969</v>
      </c>
      <c r="C3419" s="1" t="s">
        <v>9660</v>
      </c>
      <c r="D3419" t="s">
        <v>132</v>
      </c>
    </row>
    <row r="3420" spans="1:4" x14ac:dyDescent="0.15">
      <c r="A3420" t="s">
        <v>9661</v>
      </c>
      <c r="B3420">
        <v>-1.9595271338171301</v>
      </c>
      <c r="C3420" s="1" t="s">
        <v>9662</v>
      </c>
      <c r="D3420" t="s">
        <v>132</v>
      </c>
    </row>
    <row r="3421" spans="1:4" x14ac:dyDescent="0.15">
      <c r="A3421" t="s">
        <v>9663</v>
      </c>
      <c r="B3421">
        <v>-1.95980719852643</v>
      </c>
      <c r="C3421" s="1" t="s">
        <v>9664</v>
      </c>
      <c r="D3421" t="s">
        <v>132</v>
      </c>
    </row>
    <row r="3422" spans="1:4" x14ac:dyDescent="0.15">
      <c r="A3422" t="s">
        <v>9665</v>
      </c>
      <c r="B3422">
        <v>-1.9614593217135701</v>
      </c>
      <c r="C3422" s="1" t="s">
        <v>9666</v>
      </c>
      <c r="D3422" t="s">
        <v>132</v>
      </c>
    </row>
    <row r="3423" spans="1:4" x14ac:dyDescent="0.15">
      <c r="A3423" t="s">
        <v>9667</v>
      </c>
      <c r="B3423">
        <v>-1.96559166181334</v>
      </c>
      <c r="C3423" s="1" t="s">
        <v>9668</v>
      </c>
      <c r="D3423" t="s">
        <v>132</v>
      </c>
    </row>
    <row r="3424" spans="1:4" x14ac:dyDescent="0.15">
      <c r="A3424" t="s">
        <v>9669</v>
      </c>
      <c r="B3424">
        <v>-1.9661149180945701</v>
      </c>
      <c r="C3424" s="1" t="s">
        <v>9670</v>
      </c>
      <c r="D3424" t="s">
        <v>132</v>
      </c>
    </row>
    <row r="3425" spans="1:4" x14ac:dyDescent="0.15">
      <c r="A3425" t="s">
        <v>9671</v>
      </c>
      <c r="B3425">
        <v>-1.96721100939442</v>
      </c>
      <c r="C3425" s="1" t="s">
        <v>9672</v>
      </c>
      <c r="D3425" t="s">
        <v>132</v>
      </c>
    </row>
    <row r="3426" spans="1:4" x14ac:dyDescent="0.15">
      <c r="A3426" t="s">
        <v>9673</v>
      </c>
      <c r="B3426">
        <v>-1.9687764475687899</v>
      </c>
      <c r="C3426" s="1" t="s">
        <v>9674</v>
      </c>
      <c r="D3426" t="s">
        <v>132</v>
      </c>
    </row>
    <row r="3427" spans="1:4" x14ac:dyDescent="0.15">
      <c r="A3427" t="s">
        <v>9675</v>
      </c>
      <c r="B3427">
        <v>-1.96961358257644</v>
      </c>
      <c r="C3427" s="1" t="s">
        <v>9676</v>
      </c>
      <c r="D3427" t="s">
        <v>132</v>
      </c>
    </row>
    <row r="3428" spans="1:4" x14ac:dyDescent="0.15">
      <c r="A3428" t="s">
        <v>9677</v>
      </c>
      <c r="B3428">
        <v>-1.97434401229339</v>
      </c>
      <c r="C3428" s="1" t="s">
        <v>9678</v>
      </c>
      <c r="D3428" t="s">
        <v>132</v>
      </c>
    </row>
    <row r="3429" spans="1:4" x14ac:dyDescent="0.15">
      <c r="A3429" t="s">
        <v>9679</v>
      </c>
      <c r="B3429">
        <v>-1.974420213675</v>
      </c>
      <c r="C3429" s="1" t="s">
        <v>9680</v>
      </c>
      <c r="D3429" t="s">
        <v>132</v>
      </c>
    </row>
    <row r="3430" spans="1:4" x14ac:dyDescent="0.15">
      <c r="A3430" t="s">
        <v>9681</v>
      </c>
      <c r="B3430">
        <v>-1.97749986680215</v>
      </c>
      <c r="C3430" s="1" t="s">
        <v>9682</v>
      </c>
      <c r="D3430" t="s">
        <v>132</v>
      </c>
    </row>
    <row r="3431" spans="1:4" x14ac:dyDescent="0.15">
      <c r="A3431" t="s">
        <v>9683</v>
      </c>
      <c r="B3431">
        <v>-1.9778836943724001</v>
      </c>
      <c r="C3431" s="1" t="s">
        <v>9684</v>
      </c>
      <c r="D3431" t="s">
        <v>132</v>
      </c>
    </row>
    <row r="3432" spans="1:4" x14ac:dyDescent="0.15">
      <c r="A3432" t="s">
        <v>9685</v>
      </c>
      <c r="B3432">
        <v>-1.97793126781762</v>
      </c>
      <c r="C3432" s="1" t="s">
        <v>9686</v>
      </c>
      <c r="D3432" t="s">
        <v>132</v>
      </c>
    </row>
    <row r="3433" spans="1:4" x14ac:dyDescent="0.15">
      <c r="A3433" t="s">
        <v>9687</v>
      </c>
      <c r="B3433">
        <v>-1.9809070697025599</v>
      </c>
      <c r="C3433" s="1" t="s">
        <v>9688</v>
      </c>
      <c r="D3433" t="s">
        <v>132</v>
      </c>
    </row>
    <row r="3434" spans="1:4" x14ac:dyDescent="0.15">
      <c r="A3434" t="s">
        <v>9689</v>
      </c>
      <c r="B3434">
        <v>-1.9829386813549399</v>
      </c>
      <c r="C3434" s="1" t="s">
        <v>9690</v>
      </c>
      <c r="D3434" t="s">
        <v>132</v>
      </c>
    </row>
    <row r="3435" spans="1:4" x14ac:dyDescent="0.15">
      <c r="A3435" t="s">
        <v>9691</v>
      </c>
      <c r="B3435">
        <v>-1.98323357407612</v>
      </c>
      <c r="C3435" s="1" t="s">
        <v>9692</v>
      </c>
      <c r="D3435" t="s">
        <v>132</v>
      </c>
    </row>
    <row r="3436" spans="1:4" x14ac:dyDescent="0.15">
      <c r="A3436" t="s">
        <v>9693</v>
      </c>
      <c r="B3436">
        <v>-1.9840037269738799</v>
      </c>
      <c r="C3436" s="1" t="s">
        <v>9694</v>
      </c>
      <c r="D3436" t="s">
        <v>132</v>
      </c>
    </row>
    <row r="3437" spans="1:4" x14ac:dyDescent="0.15">
      <c r="A3437" t="s">
        <v>9695</v>
      </c>
      <c r="B3437">
        <v>-1.9849700178655001</v>
      </c>
      <c r="C3437" s="1" t="s">
        <v>9696</v>
      </c>
      <c r="D3437" t="s">
        <v>132</v>
      </c>
    </row>
    <row r="3438" spans="1:4" x14ac:dyDescent="0.15">
      <c r="A3438" t="s">
        <v>9697</v>
      </c>
      <c r="B3438">
        <v>-1.98635282862538</v>
      </c>
      <c r="C3438" s="1" t="s">
        <v>9698</v>
      </c>
      <c r="D3438" t="s">
        <v>132</v>
      </c>
    </row>
    <row r="3439" spans="1:4" x14ac:dyDescent="0.15">
      <c r="A3439" t="s">
        <v>9699</v>
      </c>
      <c r="B3439">
        <v>-1.98661551328598</v>
      </c>
      <c r="C3439" s="1" t="s">
        <v>9700</v>
      </c>
      <c r="D3439" t="s">
        <v>132</v>
      </c>
    </row>
    <row r="3440" spans="1:4" x14ac:dyDescent="0.15">
      <c r="A3440" t="s">
        <v>9701</v>
      </c>
      <c r="B3440">
        <v>-1.98665497278672</v>
      </c>
      <c r="C3440" s="1" t="s">
        <v>9702</v>
      </c>
      <c r="D3440" t="s">
        <v>132</v>
      </c>
    </row>
    <row r="3441" spans="1:4" x14ac:dyDescent="0.15">
      <c r="A3441" t="s">
        <v>9703</v>
      </c>
      <c r="B3441">
        <v>-1.9875414054789999</v>
      </c>
      <c r="C3441" s="1" t="s">
        <v>9704</v>
      </c>
      <c r="D3441" t="s">
        <v>132</v>
      </c>
    </row>
    <row r="3442" spans="1:4" x14ac:dyDescent="0.15">
      <c r="A3442" t="s">
        <v>9705</v>
      </c>
      <c r="B3442">
        <v>-1.9876377933656699</v>
      </c>
      <c r="C3442" s="1" t="s">
        <v>9706</v>
      </c>
      <c r="D3442" t="s">
        <v>132</v>
      </c>
    </row>
    <row r="3443" spans="1:4" x14ac:dyDescent="0.15">
      <c r="A3443" t="s">
        <v>9707</v>
      </c>
      <c r="B3443">
        <v>-1.98939325947538</v>
      </c>
      <c r="C3443" s="1" t="s">
        <v>9708</v>
      </c>
      <c r="D3443" t="s">
        <v>132</v>
      </c>
    </row>
    <row r="3444" spans="1:4" x14ac:dyDescent="0.15">
      <c r="A3444" t="s">
        <v>9709</v>
      </c>
      <c r="B3444">
        <v>-1.9899241193217401</v>
      </c>
      <c r="C3444" s="1" t="s">
        <v>9710</v>
      </c>
      <c r="D3444" t="s">
        <v>132</v>
      </c>
    </row>
    <row r="3445" spans="1:4" x14ac:dyDescent="0.15">
      <c r="A3445" t="s">
        <v>9711</v>
      </c>
      <c r="B3445">
        <v>-1.99188156642065</v>
      </c>
      <c r="C3445" s="1" t="s">
        <v>9712</v>
      </c>
      <c r="D3445" t="s">
        <v>132</v>
      </c>
    </row>
    <row r="3446" spans="1:4" x14ac:dyDescent="0.15">
      <c r="A3446" t="s">
        <v>9713</v>
      </c>
      <c r="B3446">
        <v>-1.9924582322173101</v>
      </c>
      <c r="C3446" s="1" t="s">
        <v>9714</v>
      </c>
      <c r="D3446" t="s">
        <v>132</v>
      </c>
    </row>
    <row r="3447" spans="1:4" x14ac:dyDescent="0.15">
      <c r="A3447" t="s">
        <v>9715</v>
      </c>
      <c r="B3447">
        <v>-1.9933138968378099</v>
      </c>
      <c r="C3447" s="1" t="s">
        <v>9716</v>
      </c>
      <c r="D3447" t="s">
        <v>132</v>
      </c>
    </row>
    <row r="3448" spans="1:4" x14ac:dyDescent="0.15">
      <c r="A3448" t="s">
        <v>9717</v>
      </c>
      <c r="B3448">
        <v>-1.99379671890293</v>
      </c>
      <c r="C3448" s="1" t="s">
        <v>9718</v>
      </c>
      <c r="D3448" t="s">
        <v>132</v>
      </c>
    </row>
    <row r="3449" spans="1:4" x14ac:dyDescent="0.15">
      <c r="A3449" t="s">
        <v>9719</v>
      </c>
      <c r="B3449">
        <v>-1.99445392156213</v>
      </c>
      <c r="C3449" s="1" t="s">
        <v>9720</v>
      </c>
      <c r="D3449" t="s">
        <v>132</v>
      </c>
    </row>
    <row r="3450" spans="1:4" x14ac:dyDescent="0.15">
      <c r="A3450" t="s">
        <v>9721</v>
      </c>
      <c r="B3450">
        <v>-1.9950901799848999</v>
      </c>
      <c r="C3450" s="1" t="s">
        <v>9722</v>
      </c>
      <c r="D3450" t="s">
        <v>132</v>
      </c>
    </row>
    <row r="3451" spans="1:4" x14ac:dyDescent="0.15">
      <c r="A3451" t="s">
        <v>9723</v>
      </c>
      <c r="B3451">
        <v>-1.9961994707969699</v>
      </c>
      <c r="C3451" s="1" t="s">
        <v>9724</v>
      </c>
      <c r="D3451" t="s">
        <v>132</v>
      </c>
    </row>
    <row r="3452" spans="1:4" x14ac:dyDescent="0.15">
      <c r="A3452" t="s">
        <v>9725</v>
      </c>
      <c r="B3452">
        <v>-1.9964626248622199</v>
      </c>
      <c r="C3452" s="1" t="s">
        <v>9726</v>
      </c>
      <c r="D3452" t="s">
        <v>132</v>
      </c>
    </row>
    <row r="3453" spans="1:4" x14ac:dyDescent="0.15">
      <c r="A3453" t="s">
        <v>9727</v>
      </c>
      <c r="B3453">
        <v>-1.9989002441833601</v>
      </c>
      <c r="C3453" s="1" t="s">
        <v>9728</v>
      </c>
      <c r="D3453" t="s">
        <v>132</v>
      </c>
    </row>
    <row r="3454" spans="1:4" x14ac:dyDescent="0.15">
      <c r="A3454" t="s">
        <v>9729</v>
      </c>
      <c r="B3454">
        <v>-2.00139972594283</v>
      </c>
      <c r="C3454" s="1" t="s">
        <v>9730</v>
      </c>
      <c r="D3454" t="s">
        <v>132</v>
      </c>
    </row>
    <row r="3455" spans="1:4" x14ac:dyDescent="0.15">
      <c r="A3455" t="s">
        <v>9731</v>
      </c>
      <c r="B3455">
        <v>-2.0016141396225899</v>
      </c>
      <c r="C3455" s="1" t="s">
        <v>9732</v>
      </c>
      <c r="D3455" t="s">
        <v>132</v>
      </c>
    </row>
    <row r="3456" spans="1:4" x14ac:dyDescent="0.15">
      <c r="A3456" t="s">
        <v>9733</v>
      </c>
      <c r="B3456">
        <v>-2.0029854099668598</v>
      </c>
      <c r="C3456" s="1" t="s">
        <v>9734</v>
      </c>
      <c r="D3456" t="s">
        <v>132</v>
      </c>
    </row>
    <row r="3457" spans="1:4" x14ac:dyDescent="0.15">
      <c r="A3457" t="s">
        <v>9735</v>
      </c>
      <c r="B3457">
        <v>-2.0073378207672299</v>
      </c>
      <c r="C3457" s="1" t="s">
        <v>9736</v>
      </c>
      <c r="D3457" t="s">
        <v>132</v>
      </c>
    </row>
    <row r="3458" spans="1:4" x14ac:dyDescent="0.15">
      <c r="A3458" t="s">
        <v>9737</v>
      </c>
      <c r="B3458">
        <v>-2.0073552590424901</v>
      </c>
      <c r="C3458" s="1" t="s">
        <v>9738</v>
      </c>
      <c r="D3458" t="s">
        <v>132</v>
      </c>
    </row>
    <row r="3459" spans="1:4" x14ac:dyDescent="0.15">
      <c r="A3459" t="s">
        <v>9739</v>
      </c>
      <c r="B3459">
        <v>-2.0087097752763001</v>
      </c>
      <c r="C3459" s="1" t="s">
        <v>9740</v>
      </c>
      <c r="D3459" t="s">
        <v>132</v>
      </c>
    </row>
    <row r="3460" spans="1:4" x14ac:dyDescent="0.15">
      <c r="A3460" t="s">
        <v>9741</v>
      </c>
      <c r="B3460">
        <v>-2.0093173028375402</v>
      </c>
      <c r="C3460" s="1" t="s">
        <v>9742</v>
      </c>
      <c r="D3460" t="s">
        <v>132</v>
      </c>
    </row>
    <row r="3461" spans="1:4" x14ac:dyDescent="0.15">
      <c r="A3461" t="s">
        <v>9743</v>
      </c>
      <c r="B3461">
        <v>-2.0117626499525199</v>
      </c>
      <c r="C3461" s="1" t="s">
        <v>9744</v>
      </c>
      <c r="D3461" t="s">
        <v>132</v>
      </c>
    </row>
    <row r="3462" spans="1:4" x14ac:dyDescent="0.15">
      <c r="A3462" t="s">
        <v>9745</v>
      </c>
      <c r="B3462">
        <v>-2.0132040884219999</v>
      </c>
      <c r="C3462" s="1" t="s">
        <v>9746</v>
      </c>
      <c r="D3462" t="s">
        <v>132</v>
      </c>
    </row>
    <row r="3463" spans="1:4" x14ac:dyDescent="0.15">
      <c r="A3463" t="s">
        <v>9747</v>
      </c>
      <c r="B3463">
        <v>-2.0136570692559799</v>
      </c>
      <c r="C3463" s="1" t="s">
        <v>9748</v>
      </c>
      <c r="D3463" t="s">
        <v>132</v>
      </c>
    </row>
    <row r="3464" spans="1:4" x14ac:dyDescent="0.15">
      <c r="A3464" t="s">
        <v>9749</v>
      </c>
      <c r="B3464">
        <v>-2.0175268136483799</v>
      </c>
      <c r="C3464" s="1" t="s">
        <v>9750</v>
      </c>
      <c r="D3464" t="s">
        <v>132</v>
      </c>
    </row>
    <row r="3465" spans="1:4" x14ac:dyDescent="0.15">
      <c r="A3465" t="s">
        <v>9751</v>
      </c>
      <c r="B3465">
        <v>-2.0221138355033101</v>
      </c>
      <c r="C3465" s="1" t="s">
        <v>9752</v>
      </c>
      <c r="D3465" t="s">
        <v>132</v>
      </c>
    </row>
    <row r="3466" spans="1:4" x14ac:dyDescent="0.15">
      <c r="A3466" t="s">
        <v>9753</v>
      </c>
      <c r="B3466">
        <v>-2.02415604126102</v>
      </c>
      <c r="C3466" s="1" t="s">
        <v>9754</v>
      </c>
      <c r="D3466" t="s">
        <v>132</v>
      </c>
    </row>
    <row r="3467" spans="1:4" x14ac:dyDescent="0.15">
      <c r="A3467" t="s">
        <v>9755</v>
      </c>
      <c r="B3467">
        <v>-2.02491553948057</v>
      </c>
      <c r="C3467" s="1" t="s">
        <v>9756</v>
      </c>
      <c r="D3467" t="s">
        <v>132</v>
      </c>
    </row>
    <row r="3468" spans="1:4" x14ac:dyDescent="0.15">
      <c r="A3468" t="s">
        <v>9757</v>
      </c>
      <c r="B3468">
        <v>-2.0275457887461101</v>
      </c>
      <c r="C3468" s="1" t="s">
        <v>9758</v>
      </c>
      <c r="D3468" t="s">
        <v>132</v>
      </c>
    </row>
    <row r="3469" spans="1:4" x14ac:dyDescent="0.15">
      <c r="A3469" t="s">
        <v>9759</v>
      </c>
      <c r="B3469">
        <v>-2.0323457139978101</v>
      </c>
      <c r="C3469" s="1" t="s">
        <v>9760</v>
      </c>
      <c r="D3469" t="s">
        <v>132</v>
      </c>
    </row>
    <row r="3470" spans="1:4" x14ac:dyDescent="0.15">
      <c r="A3470" t="s">
        <v>9761</v>
      </c>
      <c r="B3470">
        <v>-2.0323481275663502</v>
      </c>
      <c r="C3470" s="1" t="s">
        <v>9762</v>
      </c>
      <c r="D3470" t="s">
        <v>132</v>
      </c>
    </row>
    <row r="3471" spans="1:4" x14ac:dyDescent="0.15">
      <c r="A3471" t="s">
        <v>9763</v>
      </c>
      <c r="B3471">
        <v>-2.0326507907803699</v>
      </c>
      <c r="C3471" s="1" t="s">
        <v>9764</v>
      </c>
      <c r="D3471" t="s">
        <v>132</v>
      </c>
    </row>
    <row r="3472" spans="1:4" x14ac:dyDescent="0.15">
      <c r="A3472" t="s">
        <v>9765</v>
      </c>
      <c r="B3472">
        <v>-2.03291104675254</v>
      </c>
      <c r="C3472" s="1" t="s">
        <v>9766</v>
      </c>
      <c r="D3472" t="s">
        <v>132</v>
      </c>
    </row>
    <row r="3473" spans="1:4" x14ac:dyDescent="0.15">
      <c r="A3473" t="s">
        <v>9767</v>
      </c>
      <c r="B3473">
        <v>-2.03926310361001</v>
      </c>
      <c r="C3473" s="1" t="s">
        <v>9768</v>
      </c>
      <c r="D3473" t="s">
        <v>132</v>
      </c>
    </row>
    <row r="3474" spans="1:4" x14ac:dyDescent="0.15">
      <c r="A3474" t="s">
        <v>9769</v>
      </c>
      <c r="B3474">
        <v>-2.0402481963129899</v>
      </c>
      <c r="C3474" s="1" t="s">
        <v>9770</v>
      </c>
      <c r="D3474" t="s">
        <v>132</v>
      </c>
    </row>
    <row r="3475" spans="1:4" x14ac:dyDescent="0.15">
      <c r="A3475" t="s">
        <v>9771</v>
      </c>
      <c r="B3475">
        <v>-2.0432518466371601</v>
      </c>
      <c r="C3475" s="1" t="s">
        <v>9772</v>
      </c>
      <c r="D3475" t="s">
        <v>132</v>
      </c>
    </row>
    <row r="3476" spans="1:4" x14ac:dyDescent="0.15">
      <c r="A3476" t="s">
        <v>9773</v>
      </c>
      <c r="B3476">
        <v>-2.0502131431937598</v>
      </c>
      <c r="C3476" s="1" t="s">
        <v>9774</v>
      </c>
      <c r="D3476" t="s">
        <v>132</v>
      </c>
    </row>
    <row r="3477" spans="1:4" x14ac:dyDescent="0.15">
      <c r="A3477" t="s">
        <v>9775</v>
      </c>
      <c r="B3477">
        <v>-2.0502780997182199</v>
      </c>
      <c r="C3477" s="1" t="s">
        <v>9776</v>
      </c>
      <c r="D3477" t="s">
        <v>132</v>
      </c>
    </row>
    <row r="3478" spans="1:4" x14ac:dyDescent="0.15">
      <c r="A3478" t="s">
        <v>9777</v>
      </c>
      <c r="B3478">
        <v>-2.0541754177709701</v>
      </c>
      <c r="C3478" s="1" t="s">
        <v>9778</v>
      </c>
      <c r="D3478" t="s">
        <v>132</v>
      </c>
    </row>
    <row r="3479" spans="1:4" x14ac:dyDescent="0.15">
      <c r="A3479" t="s">
        <v>9779</v>
      </c>
      <c r="B3479">
        <v>-2.0557315511653602</v>
      </c>
      <c r="C3479" s="1" t="s">
        <v>9780</v>
      </c>
      <c r="D3479" t="s">
        <v>132</v>
      </c>
    </row>
    <row r="3480" spans="1:4" x14ac:dyDescent="0.15">
      <c r="A3480" t="s">
        <v>9781</v>
      </c>
      <c r="B3480">
        <v>-2.0619830588402901</v>
      </c>
      <c r="C3480" s="1" t="s">
        <v>9782</v>
      </c>
      <c r="D3480" t="s">
        <v>132</v>
      </c>
    </row>
    <row r="3481" spans="1:4" x14ac:dyDescent="0.15">
      <c r="A3481" t="s">
        <v>9783</v>
      </c>
      <c r="B3481">
        <v>-2.0625639081918399</v>
      </c>
      <c r="C3481" s="1" t="s">
        <v>9784</v>
      </c>
      <c r="D3481" t="s">
        <v>132</v>
      </c>
    </row>
    <row r="3482" spans="1:4" x14ac:dyDescent="0.15">
      <c r="A3482" t="s">
        <v>9785</v>
      </c>
      <c r="B3482">
        <v>-2.0658455259151798</v>
      </c>
      <c r="C3482" s="1" t="s">
        <v>9786</v>
      </c>
      <c r="D3482" t="s">
        <v>132</v>
      </c>
    </row>
    <row r="3483" spans="1:4" x14ac:dyDescent="0.15">
      <c r="A3483" t="s">
        <v>9787</v>
      </c>
      <c r="B3483">
        <v>-2.0703288735652601</v>
      </c>
      <c r="C3483" s="1" t="s">
        <v>9788</v>
      </c>
      <c r="D3483" t="s">
        <v>132</v>
      </c>
    </row>
    <row r="3484" spans="1:4" x14ac:dyDescent="0.15">
      <c r="A3484" t="s">
        <v>9789</v>
      </c>
      <c r="B3484">
        <v>-2.0761456704866599</v>
      </c>
      <c r="C3484" s="1" t="s">
        <v>9790</v>
      </c>
      <c r="D3484" t="s">
        <v>132</v>
      </c>
    </row>
    <row r="3485" spans="1:4" x14ac:dyDescent="0.15">
      <c r="A3485" t="s">
        <v>9791</v>
      </c>
      <c r="B3485">
        <v>-2.07644324698843</v>
      </c>
      <c r="C3485" s="1" t="s">
        <v>9792</v>
      </c>
      <c r="D3485" t="s">
        <v>132</v>
      </c>
    </row>
    <row r="3486" spans="1:4" x14ac:dyDescent="0.15">
      <c r="A3486" t="s">
        <v>9793</v>
      </c>
      <c r="B3486">
        <v>-2.0778989051307701</v>
      </c>
      <c r="C3486" s="1" t="s">
        <v>9794</v>
      </c>
      <c r="D3486" t="s">
        <v>132</v>
      </c>
    </row>
    <row r="3487" spans="1:4" x14ac:dyDescent="0.15">
      <c r="A3487" t="s">
        <v>9795</v>
      </c>
      <c r="B3487">
        <v>-2.0785450704414998</v>
      </c>
      <c r="C3487" s="1" t="s">
        <v>9796</v>
      </c>
      <c r="D3487" t="s">
        <v>132</v>
      </c>
    </row>
    <row r="3488" spans="1:4" x14ac:dyDescent="0.15">
      <c r="A3488" t="s">
        <v>9797</v>
      </c>
      <c r="B3488">
        <v>-2.0805826282514901</v>
      </c>
      <c r="C3488" s="1" t="s">
        <v>9798</v>
      </c>
      <c r="D3488" t="s">
        <v>132</v>
      </c>
    </row>
    <row r="3489" spans="1:4" x14ac:dyDescent="0.15">
      <c r="A3489" t="s">
        <v>9799</v>
      </c>
      <c r="B3489">
        <v>-2.08068358337577</v>
      </c>
      <c r="C3489" s="1" t="s">
        <v>9800</v>
      </c>
      <c r="D3489" t="s">
        <v>132</v>
      </c>
    </row>
    <row r="3490" spans="1:4" x14ac:dyDescent="0.15">
      <c r="A3490" t="s">
        <v>9801</v>
      </c>
      <c r="B3490">
        <v>-2.0852802800672499</v>
      </c>
      <c r="C3490" s="1" t="s">
        <v>9802</v>
      </c>
      <c r="D3490" t="s">
        <v>132</v>
      </c>
    </row>
    <row r="3491" spans="1:4" x14ac:dyDescent="0.15">
      <c r="A3491" t="s">
        <v>9803</v>
      </c>
      <c r="B3491">
        <v>-2.0855948933665802</v>
      </c>
      <c r="C3491" s="1" t="s">
        <v>9804</v>
      </c>
      <c r="D3491" t="s">
        <v>132</v>
      </c>
    </row>
    <row r="3492" spans="1:4" x14ac:dyDescent="0.15">
      <c r="A3492" t="s">
        <v>9805</v>
      </c>
      <c r="B3492">
        <v>-2.08663833993494</v>
      </c>
      <c r="C3492" s="1" t="s">
        <v>9806</v>
      </c>
      <c r="D3492" t="s">
        <v>132</v>
      </c>
    </row>
    <row r="3493" spans="1:4" x14ac:dyDescent="0.15">
      <c r="A3493" t="s">
        <v>9807</v>
      </c>
      <c r="B3493">
        <v>-2.0866532215111602</v>
      </c>
      <c r="C3493" s="1" t="s">
        <v>9808</v>
      </c>
      <c r="D3493" t="s">
        <v>132</v>
      </c>
    </row>
    <row r="3494" spans="1:4" x14ac:dyDescent="0.15">
      <c r="A3494" t="s">
        <v>9809</v>
      </c>
      <c r="B3494">
        <v>-2.0869517129871999</v>
      </c>
      <c r="C3494" s="1" t="s">
        <v>9810</v>
      </c>
      <c r="D3494" t="s">
        <v>132</v>
      </c>
    </row>
    <row r="3495" spans="1:4" x14ac:dyDescent="0.15">
      <c r="A3495" t="s">
        <v>9811</v>
      </c>
      <c r="B3495">
        <v>-2.0871228384849299</v>
      </c>
      <c r="C3495" s="1" t="s">
        <v>9812</v>
      </c>
      <c r="D3495" t="s">
        <v>132</v>
      </c>
    </row>
    <row r="3496" spans="1:4" x14ac:dyDescent="0.15">
      <c r="A3496" t="s">
        <v>9813</v>
      </c>
      <c r="B3496">
        <v>-2.0880274627381499</v>
      </c>
      <c r="C3496" s="1" t="s">
        <v>9814</v>
      </c>
      <c r="D3496" t="s">
        <v>132</v>
      </c>
    </row>
    <row r="3497" spans="1:4" x14ac:dyDescent="0.15">
      <c r="A3497" t="s">
        <v>9815</v>
      </c>
      <c r="B3497">
        <v>-2.0890502586355</v>
      </c>
      <c r="C3497" s="1" t="s">
        <v>9816</v>
      </c>
      <c r="D3497" t="s">
        <v>132</v>
      </c>
    </row>
    <row r="3498" spans="1:4" x14ac:dyDescent="0.15">
      <c r="A3498" t="s">
        <v>9817</v>
      </c>
      <c r="B3498">
        <v>-2.0924635004011698</v>
      </c>
      <c r="C3498" s="1" t="s">
        <v>9818</v>
      </c>
      <c r="D3498" t="s">
        <v>132</v>
      </c>
    </row>
    <row r="3499" spans="1:4" x14ac:dyDescent="0.15">
      <c r="A3499" t="s">
        <v>9819</v>
      </c>
      <c r="B3499">
        <v>-2.0924930951039502</v>
      </c>
      <c r="C3499" s="1" t="s">
        <v>9820</v>
      </c>
      <c r="D3499" t="s">
        <v>132</v>
      </c>
    </row>
    <row r="3500" spans="1:4" x14ac:dyDescent="0.15">
      <c r="A3500" t="s">
        <v>9821</v>
      </c>
      <c r="B3500">
        <v>-2.09313603245243</v>
      </c>
      <c r="C3500" s="1" t="s">
        <v>9822</v>
      </c>
      <c r="D3500" t="s">
        <v>132</v>
      </c>
    </row>
    <row r="3501" spans="1:4" x14ac:dyDescent="0.15">
      <c r="A3501" t="s">
        <v>9823</v>
      </c>
      <c r="B3501">
        <v>-2.0935628035127398</v>
      </c>
      <c r="C3501" s="1" t="s">
        <v>9824</v>
      </c>
      <c r="D3501" t="s">
        <v>132</v>
      </c>
    </row>
    <row r="3502" spans="1:4" x14ac:dyDescent="0.15">
      <c r="A3502" t="s">
        <v>9825</v>
      </c>
      <c r="B3502">
        <v>-2.09438704445376</v>
      </c>
      <c r="C3502" s="1" t="s">
        <v>9826</v>
      </c>
      <c r="D3502" t="s">
        <v>132</v>
      </c>
    </row>
    <row r="3503" spans="1:4" x14ac:dyDescent="0.15">
      <c r="A3503" t="s">
        <v>9827</v>
      </c>
      <c r="B3503">
        <v>-2.0948427737095998</v>
      </c>
      <c r="C3503" s="1" t="s">
        <v>9828</v>
      </c>
      <c r="D3503" t="s">
        <v>132</v>
      </c>
    </row>
    <row r="3504" spans="1:4" x14ac:dyDescent="0.15">
      <c r="A3504" t="s">
        <v>9829</v>
      </c>
      <c r="B3504">
        <v>-2.09596968153053</v>
      </c>
      <c r="C3504" s="1" t="s">
        <v>9830</v>
      </c>
      <c r="D3504" t="s">
        <v>132</v>
      </c>
    </row>
    <row r="3505" spans="1:4" x14ac:dyDescent="0.15">
      <c r="A3505" t="s">
        <v>9831</v>
      </c>
      <c r="B3505">
        <v>-2.1051242676704902</v>
      </c>
      <c r="C3505" s="1" t="s">
        <v>9832</v>
      </c>
      <c r="D3505" t="s">
        <v>132</v>
      </c>
    </row>
    <row r="3506" spans="1:4" x14ac:dyDescent="0.15">
      <c r="A3506" t="s">
        <v>9833</v>
      </c>
      <c r="B3506">
        <v>-2.1151727698106</v>
      </c>
      <c r="C3506" s="1" t="s">
        <v>9834</v>
      </c>
      <c r="D3506" t="s">
        <v>132</v>
      </c>
    </row>
    <row r="3507" spans="1:4" x14ac:dyDescent="0.15">
      <c r="A3507" t="s">
        <v>9835</v>
      </c>
      <c r="B3507">
        <v>-2.1210435657773101</v>
      </c>
      <c r="C3507" s="1" t="s">
        <v>9836</v>
      </c>
      <c r="D3507" t="s">
        <v>132</v>
      </c>
    </row>
    <row r="3508" spans="1:4" x14ac:dyDescent="0.15">
      <c r="A3508" t="s">
        <v>9837</v>
      </c>
      <c r="B3508">
        <v>-2.1225575575589901</v>
      </c>
      <c r="C3508" s="1" t="s">
        <v>9838</v>
      </c>
      <c r="D3508" t="s">
        <v>132</v>
      </c>
    </row>
    <row r="3509" spans="1:4" x14ac:dyDescent="0.15">
      <c r="A3509" t="s">
        <v>9839</v>
      </c>
      <c r="B3509">
        <v>-2.1239884524766102</v>
      </c>
      <c r="C3509" s="1" t="s">
        <v>9840</v>
      </c>
      <c r="D3509" t="s">
        <v>132</v>
      </c>
    </row>
    <row r="3510" spans="1:4" x14ac:dyDescent="0.15">
      <c r="A3510" t="s">
        <v>9841</v>
      </c>
      <c r="B3510">
        <v>-2.1253113034978002</v>
      </c>
      <c r="C3510" s="1" t="s">
        <v>9842</v>
      </c>
      <c r="D3510" t="s">
        <v>132</v>
      </c>
    </row>
    <row r="3511" spans="1:4" x14ac:dyDescent="0.15">
      <c r="A3511" t="s">
        <v>9843</v>
      </c>
      <c r="B3511">
        <v>-2.12648931663428</v>
      </c>
      <c r="C3511" s="1" t="s">
        <v>9844</v>
      </c>
      <c r="D3511" t="s">
        <v>132</v>
      </c>
    </row>
    <row r="3512" spans="1:4" x14ac:dyDescent="0.15">
      <c r="A3512" t="s">
        <v>9845</v>
      </c>
      <c r="B3512">
        <v>-2.1270675834317001</v>
      </c>
      <c r="C3512" s="1" t="s">
        <v>9846</v>
      </c>
      <c r="D3512" t="s">
        <v>132</v>
      </c>
    </row>
    <row r="3513" spans="1:4" x14ac:dyDescent="0.15">
      <c r="A3513" t="s">
        <v>9847</v>
      </c>
      <c r="B3513">
        <v>-2.1275910467918</v>
      </c>
      <c r="C3513" s="1" t="s">
        <v>9848</v>
      </c>
      <c r="D3513" t="s">
        <v>132</v>
      </c>
    </row>
    <row r="3514" spans="1:4" x14ac:dyDescent="0.15">
      <c r="A3514" t="s">
        <v>9849</v>
      </c>
      <c r="B3514">
        <v>-2.1281244555984902</v>
      </c>
      <c r="C3514" s="1" t="s">
        <v>9850</v>
      </c>
      <c r="D3514" t="s">
        <v>132</v>
      </c>
    </row>
    <row r="3515" spans="1:4" x14ac:dyDescent="0.15">
      <c r="A3515" t="s">
        <v>9851</v>
      </c>
      <c r="B3515">
        <v>-2.1305058963773198</v>
      </c>
      <c r="C3515" s="1" t="s">
        <v>9852</v>
      </c>
      <c r="D3515" t="s">
        <v>132</v>
      </c>
    </row>
    <row r="3516" spans="1:4" x14ac:dyDescent="0.15">
      <c r="A3516" t="s">
        <v>9853</v>
      </c>
      <c r="B3516">
        <v>-2.1324128649724101</v>
      </c>
      <c r="C3516" s="1" t="s">
        <v>9854</v>
      </c>
      <c r="D3516" t="s">
        <v>132</v>
      </c>
    </row>
    <row r="3517" spans="1:4" x14ac:dyDescent="0.15">
      <c r="A3517" t="s">
        <v>9855</v>
      </c>
      <c r="B3517">
        <v>-2.1328898805026202</v>
      </c>
      <c r="C3517" s="1" t="s">
        <v>9856</v>
      </c>
      <c r="D3517" t="s">
        <v>132</v>
      </c>
    </row>
    <row r="3518" spans="1:4" x14ac:dyDescent="0.15">
      <c r="A3518" t="s">
        <v>9857</v>
      </c>
      <c r="B3518">
        <v>-2.1332310127768301</v>
      </c>
      <c r="C3518" s="1" t="s">
        <v>9858</v>
      </c>
      <c r="D3518" t="s">
        <v>132</v>
      </c>
    </row>
    <row r="3519" spans="1:4" x14ac:dyDescent="0.15">
      <c r="A3519" t="s">
        <v>9859</v>
      </c>
      <c r="B3519">
        <v>-2.13637257695602</v>
      </c>
      <c r="C3519" s="1" t="s">
        <v>9860</v>
      </c>
      <c r="D3519" t="s">
        <v>132</v>
      </c>
    </row>
    <row r="3520" spans="1:4" x14ac:dyDescent="0.15">
      <c r="A3520" t="s">
        <v>9861</v>
      </c>
      <c r="B3520">
        <v>-2.13649690549176</v>
      </c>
      <c r="C3520" s="1" t="s">
        <v>9862</v>
      </c>
      <c r="D3520" t="s">
        <v>132</v>
      </c>
    </row>
    <row r="3521" spans="1:4" x14ac:dyDescent="0.15">
      <c r="A3521" t="s">
        <v>9863</v>
      </c>
      <c r="B3521">
        <v>-2.1374571859504998</v>
      </c>
      <c r="C3521" s="1" t="s">
        <v>9864</v>
      </c>
      <c r="D3521" t="s">
        <v>132</v>
      </c>
    </row>
    <row r="3522" spans="1:4" x14ac:dyDescent="0.15">
      <c r="A3522" t="s">
        <v>9865</v>
      </c>
      <c r="B3522">
        <v>-2.1378575706779999</v>
      </c>
      <c r="C3522" s="1" t="s">
        <v>9866</v>
      </c>
      <c r="D3522" t="s">
        <v>132</v>
      </c>
    </row>
    <row r="3523" spans="1:4" x14ac:dyDescent="0.15">
      <c r="A3523" t="s">
        <v>9867</v>
      </c>
      <c r="B3523">
        <v>-2.1388669038314201</v>
      </c>
      <c r="C3523" s="1" t="s">
        <v>9868</v>
      </c>
      <c r="D3523" t="s">
        <v>132</v>
      </c>
    </row>
    <row r="3524" spans="1:4" x14ac:dyDescent="0.15">
      <c r="A3524" t="s">
        <v>9869</v>
      </c>
      <c r="B3524">
        <v>-2.13931317749616</v>
      </c>
      <c r="C3524" s="1" t="s">
        <v>9870</v>
      </c>
      <c r="D3524" t="s">
        <v>132</v>
      </c>
    </row>
    <row r="3525" spans="1:4" x14ac:dyDescent="0.15">
      <c r="A3525" t="s">
        <v>9871</v>
      </c>
      <c r="B3525">
        <v>-2.1417442307348198</v>
      </c>
      <c r="C3525" s="1" t="s">
        <v>9872</v>
      </c>
      <c r="D3525" t="s">
        <v>132</v>
      </c>
    </row>
    <row r="3526" spans="1:4" x14ac:dyDescent="0.15">
      <c r="A3526" t="s">
        <v>9873</v>
      </c>
      <c r="B3526">
        <v>-2.1422638113750998</v>
      </c>
      <c r="C3526" s="1" t="s">
        <v>9874</v>
      </c>
      <c r="D3526" t="s">
        <v>132</v>
      </c>
    </row>
    <row r="3527" spans="1:4" x14ac:dyDescent="0.15">
      <c r="A3527" t="s">
        <v>9875</v>
      </c>
      <c r="B3527">
        <v>-2.1425959838027202</v>
      </c>
      <c r="C3527" s="1" t="s">
        <v>9876</v>
      </c>
      <c r="D3527" t="s">
        <v>132</v>
      </c>
    </row>
    <row r="3528" spans="1:4" x14ac:dyDescent="0.15">
      <c r="A3528" t="s">
        <v>9877</v>
      </c>
      <c r="B3528">
        <v>-2.1473769615019598</v>
      </c>
      <c r="C3528" s="1" t="s">
        <v>9878</v>
      </c>
      <c r="D3528" t="s">
        <v>132</v>
      </c>
    </row>
    <row r="3529" spans="1:4" x14ac:dyDescent="0.15">
      <c r="A3529" t="s">
        <v>9879</v>
      </c>
      <c r="B3529">
        <v>-2.1498293714499899</v>
      </c>
      <c r="C3529" s="1" t="s">
        <v>9880</v>
      </c>
      <c r="D3529" t="s">
        <v>132</v>
      </c>
    </row>
    <row r="3530" spans="1:4" x14ac:dyDescent="0.15">
      <c r="A3530" t="s">
        <v>9881</v>
      </c>
      <c r="B3530">
        <v>-2.1509559832452498</v>
      </c>
      <c r="C3530" s="1" t="s">
        <v>9882</v>
      </c>
      <c r="D3530" t="s">
        <v>132</v>
      </c>
    </row>
    <row r="3531" spans="1:4" x14ac:dyDescent="0.15">
      <c r="A3531" t="s">
        <v>9883</v>
      </c>
      <c r="B3531">
        <v>-2.1525457384264599</v>
      </c>
      <c r="C3531" s="1" t="s">
        <v>9884</v>
      </c>
      <c r="D3531" t="s">
        <v>132</v>
      </c>
    </row>
    <row r="3532" spans="1:4" x14ac:dyDescent="0.15">
      <c r="A3532" t="s">
        <v>9885</v>
      </c>
      <c r="B3532">
        <v>-2.1528692324741798</v>
      </c>
      <c r="C3532" s="1" t="s">
        <v>9886</v>
      </c>
      <c r="D3532" t="s">
        <v>132</v>
      </c>
    </row>
    <row r="3533" spans="1:4" x14ac:dyDescent="0.15">
      <c r="A3533" t="s">
        <v>9887</v>
      </c>
      <c r="B3533">
        <v>-2.1536427641835201</v>
      </c>
      <c r="C3533" s="1" t="s">
        <v>9888</v>
      </c>
      <c r="D3533" t="s">
        <v>132</v>
      </c>
    </row>
    <row r="3534" spans="1:4" x14ac:dyDescent="0.15">
      <c r="A3534" t="s">
        <v>9889</v>
      </c>
      <c r="B3534">
        <v>-2.15548238534562</v>
      </c>
      <c r="C3534" s="1" t="s">
        <v>9890</v>
      </c>
      <c r="D3534" t="s">
        <v>132</v>
      </c>
    </row>
    <row r="3535" spans="1:4" x14ac:dyDescent="0.15">
      <c r="A3535" t="s">
        <v>9891</v>
      </c>
      <c r="B3535">
        <v>-2.1564853253343399</v>
      </c>
      <c r="C3535" s="1" t="s">
        <v>9892</v>
      </c>
      <c r="D3535" t="s">
        <v>132</v>
      </c>
    </row>
    <row r="3536" spans="1:4" x14ac:dyDescent="0.15">
      <c r="A3536" t="s">
        <v>9893</v>
      </c>
      <c r="B3536">
        <v>-2.1574517656802601</v>
      </c>
      <c r="C3536" s="1" t="s">
        <v>9894</v>
      </c>
      <c r="D3536" t="s">
        <v>132</v>
      </c>
    </row>
    <row r="3537" spans="1:4" x14ac:dyDescent="0.15">
      <c r="A3537" t="s">
        <v>9895</v>
      </c>
      <c r="B3537">
        <v>-2.15810444380678</v>
      </c>
      <c r="C3537" s="1" t="s">
        <v>9896</v>
      </c>
      <c r="D3537" t="s">
        <v>132</v>
      </c>
    </row>
    <row r="3538" spans="1:4" x14ac:dyDescent="0.15">
      <c r="A3538" t="s">
        <v>9897</v>
      </c>
      <c r="B3538">
        <v>-2.1605506803574301</v>
      </c>
      <c r="C3538" s="1" t="s">
        <v>9898</v>
      </c>
      <c r="D3538" t="s">
        <v>132</v>
      </c>
    </row>
    <row r="3539" spans="1:4" x14ac:dyDescent="0.15">
      <c r="A3539" t="s">
        <v>9899</v>
      </c>
      <c r="B3539">
        <v>-2.1640604340134901</v>
      </c>
      <c r="C3539" s="1" t="s">
        <v>9900</v>
      </c>
      <c r="D3539" t="s">
        <v>132</v>
      </c>
    </row>
    <row r="3540" spans="1:4" x14ac:dyDescent="0.15">
      <c r="A3540" t="s">
        <v>9901</v>
      </c>
      <c r="B3540">
        <v>-2.1718090558522598</v>
      </c>
      <c r="C3540" s="1" t="s">
        <v>9902</v>
      </c>
      <c r="D3540" t="s">
        <v>132</v>
      </c>
    </row>
    <row r="3541" spans="1:4" x14ac:dyDescent="0.15">
      <c r="A3541" t="s">
        <v>9903</v>
      </c>
      <c r="B3541">
        <v>-2.1744308648181101</v>
      </c>
      <c r="C3541" s="1" t="s">
        <v>9904</v>
      </c>
      <c r="D3541" t="s">
        <v>132</v>
      </c>
    </row>
    <row r="3542" spans="1:4" x14ac:dyDescent="0.15">
      <c r="A3542" t="s">
        <v>9905</v>
      </c>
      <c r="B3542">
        <v>-2.1768213877055702</v>
      </c>
      <c r="C3542" s="1" t="s">
        <v>9906</v>
      </c>
      <c r="D3542" t="s">
        <v>132</v>
      </c>
    </row>
    <row r="3543" spans="1:4" x14ac:dyDescent="0.15">
      <c r="A3543" t="s">
        <v>9907</v>
      </c>
      <c r="B3543">
        <v>-2.1775149763103401</v>
      </c>
      <c r="C3543" s="1" t="s">
        <v>9908</v>
      </c>
      <c r="D3543" t="s">
        <v>132</v>
      </c>
    </row>
    <row r="3544" spans="1:4" x14ac:dyDescent="0.15">
      <c r="A3544" t="s">
        <v>9909</v>
      </c>
      <c r="B3544">
        <v>-2.1779448233540402</v>
      </c>
      <c r="C3544" s="1" t="s">
        <v>9910</v>
      </c>
      <c r="D3544" t="s">
        <v>132</v>
      </c>
    </row>
    <row r="3545" spans="1:4" x14ac:dyDescent="0.15">
      <c r="A3545" t="s">
        <v>9911</v>
      </c>
      <c r="B3545">
        <v>-2.1784121287955198</v>
      </c>
      <c r="C3545" s="1" t="s">
        <v>9912</v>
      </c>
      <c r="D3545" t="s">
        <v>132</v>
      </c>
    </row>
    <row r="3546" spans="1:4" x14ac:dyDescent="0.15">
      <c r="A3546" t="s">
        <v>9913</v>
      </c>
      <c r="B3546">
        <v>-2.1805277828281402</v>
      </c>
      <c r="C3546" s="1" t="s">
        <v>9914</v>
      </c>
      <c r="D3546" t="s">
        <v>132</v>
      </c>
    </row>
    <row r="3547" spans="1:4" x14ac:dyDescent="0.15">
      <c r="A3547" t="s">
        <v>9915</v>
      </c>
      <c r="B3547">
        <v>-2.1819125189187898</v>
      </c>
      <c r="C3547" s="1" t="s">
        <v>9916</v>
      </c>
      <c r="D3547" t="s">
        <v>132</v>
      </c>
    </row>
    <row r="3548" spans="1:4" x14ac:dyDescent="0.15">
      <c r="A3548" t="s">
        <v>9917</v>
      </c>
      <c r="B3548">
        <v>-2.1820471117504399</v>
      </c>
      <c r="C3548" s="1" t="s">
        <v>9918</v>
      </c>
      <c r="D3548" t="s">
        <v>132</v>
      </c>
    </row>
    <row r="3549" spans="1:4" x14ac:dyDescent="0.15">
      <c r="A3549" t="s">
        <v>9919</v>
      </c>
      <c r="B3549">
        <v>-2.1828450334185998</v>
      </c>
      <c r="C3549" s="1" t="s">
        <v>9920</v>
      </c>
      <c r="D3549" t="s">
        <v>132</v>
      </c>
    </row>
    <row r="3550" spans="1:4" x14ac:dyDescent="0.15">
      <c r="A3550" t="s">
        <v>9921</v>
      </c>
      <c r="B3550">
        <v>-2.1845734598151401</v>
      </c>
      <c r="C3550" s="1" t="s">
        <v>9922</v>
      </c>
      <c r="D3550" t="s">
        <v>132</v>
      </c>
    </row>
    <row r="3551" spans="1:4" x14ac:dyDescent="0.15">
      <c r="A3551" t="s">
        <v>9923</v>
      </c>
      <c r="B3551">
        <v>-2.1857683348483001</v>
      </c>
      <c r="C3551" s="1" t="s">
        <v>9924</v>
      </c>
      <c r="D3551" t="s">
        <v>132</v>
      </c>
    </row>
    <row r="3552" spans="1:4" x14ac:dyDescent="0.15">
      <c r="A3552" t="s">
        <v>9925</v>
      </c>
      <c r="B3552">
        <v>-2.19498930909237</v>
      </c>
      <c r="C3552" s="1" t="s">
        <v>9926</v>
      </c>
      <c r="D3552" t="s">
        <v>132</v>
      </c>
    </row>
    <row r="3553" spans="1:4" x14ac:dyDescent="0.15">
      <c r="A3553" t="s">
        <v>9927</v>
      </c>
      <c r="B3553">
        <v>-2.1958089341922098</v>
      </c>
      <c r="C3553" s="1" t="s">
        <v>9928</v>
      </c>
      <c r="D3553" t="s">
        <v>132</v>
      </c>
    </row>
    <row r="3554" spans="1:4" x14ac:dyDescent="0.15">
      <c r="A3554" t="s">
        <v>9929</v>
      </c>
      <c r="B3554">
        <v>-2.1960426396856301</v>
      </c>
      <c r="C3554" s="1" t="s">
        <v>9930</v>
      </c>
      <c r="D3554" t="s">
        <v>132</v>
      </c>
    </row>
    <row r="3555" spans="1:4" x14ac:dyDescent="0.15">
      <c r="A3555" t="s">
        <v>9931</v>
      </c>
      <c r="B3555">
        <v>-2.1970549426482999</v>
      </c>
      <c r="C3555" s="1" t="s">
        <v>9932</v>
      </c>
      <c r="D3555" t="s">
        <v>132</v>
      </c>
    </row>
    <row r="3556" spans="1:4" x14ac:dyDescent="0.15">
      <c r="A3556" t="s">
        <v>9933</v>
      </c>
      <c r="B3556">
        <v>-2.1992818065105002</v>
      </c>
      <c r="C3556" s="1" t="s">
        <v>9934</v>
      </c>
      <c r="D3556" t="s">
        <v>132</v>
      </c>
    </row>
    <row r="3557" spans="1:4" x14ac:dyDescent="0.15">
      <c r="A3557" t="s">
        <v>9935</v>
      </c>
      <c r="B3557">
        <v>-2.2016174749339901</v>
      </c>
      <c r="C3557" s="1" t="s">
        <v>9936</v>
      </c>
      <c r="D3557" t="s">
        <v>132</v>
      </c>
    </row>
    <row r="3558" spans="1:4" x14ac:dyDescent="0.15">
      <c r="A3558" t="s">
        <v>9937</v>
      </c>
      <c r="B3558">
        <v>-2.2017375196140798</v>
      </c>
      <c r="C3558" s="1" t="s">
        <v>9938</v>
      </c>
      <c r="D3558" t="s">
        <v>132</v>
      </c>
    </row>
    <row r="3559" spans="1:4" x14ac:dyDescent="0.15">
      <c r="A3559" t="s">
        <v>9939</v>
      </c>
      <c r="B3559">
        <v>-2.2027741686877098</v>
      </c>
      <c r="C3559" s="1" t="s">
        <v>9940</v>
      </c>
      <c r="D3559" t="s">
        <v>132</v>
      </c>
    </row>
    <row r="3560" spans="1:4" x14ac:dyDescent="0.15">
      <c r="A3560" t="s">
        <v>9941</v>
      </c>
      <c r="B3560">
        <v>-2.20301500297946</v>
      </c>
      <c r="C3560" s="1" t="s">
        <v>9942</v>
      </c>
      <c r="D3560" t="s">
        <v>132</v>
      </c>
    </row>
    <row r="3561" spans="1:4" x14ac:dyDescent="0.15">
      <c r="A3561" t="s">
        <v>383</v>
      </c>
      <c r="B3561">
        <v>-2.2045856669253099</v>
      </c>
      <c r="C3561" s="1" t="s">
        <v>9943</v>
      </c>
      <c r="D3561" t="s">
        <v>132</v>
      </c>
    </row>
    <row r="3562" spans="1:4" x14ac:dyDescent="0.15">
      <c r="A3562" t="s">
        <v>9944</v>
      </c>
      <c r="B3562">
        <v>-2.20600562935517</v>
      </c>
      <c r="C3562" s="1" t="s">
        <v>9945</v>
      </c>
      <c r="D3562" t="s">
        <v>132</v>
      </c>
    </row>
    <row r="3563" spans="1:4" x14ac:dyDescent="0.15">
      <c r="A3563" t="s">
        <v>9946</v>
      </c>
      <c r="B3563">
        <v>-2.2074781990168</v>
      </c>
      <c r="C3563" s="1" t="s">
        <v>9947</v>
      </c>
      <c r="D3563" t="s">
        <v>132</v>
      </c>
    </row>
    <row r="3564" spans="1:4" x14ac:dyDescent="0.15">
      <c r="A3564" t="s">
        <v>9948</v>
      </c>
      <c r="B3564">
        <v>-2.2141975738078798</v>
      </c>
      <c r="C3564" s="1" t="s">
        <v>9949</v>
      </c>
      <c r="D3564" t="s">
        <v>132</v>
      </c>
    </row>
    <row r="3565" spans="1:4" x14ac:dyDescent="0.15">
      <c r="A3565" t="s">
        <v>9950</v>
      </c>
      <c r="B3565">
        <v>-2.21492628153573</v>
      </c>
      <c r="C3565" s="1" t="s">
        <v>9951</v>
      </c>
      <c r="D3565" t="s">
        <v>132</v>
      </c>
    </row>
    <row r="3566" spans="1:4" x14ac:dyDescent="0.15">
      <c r="A3566" t="s">
        <v>9952</v>
      </c>
      <c r="B3566">
        <v>-2.21615324600273</v>
      </c>
      <c r="C3566" s="1" t="s">
        <v>9953</v>
      </c>
      <c r="D3566" t="s">
        <v>132</v>
      </c>
    </row>
    <row r="3567" spans="1:4" x14ac:dyDescent="0.15">
      <c r="A3567" t="s">
        <v>9954</v>
      </c>
      <c r="B3567">
        <v>-2.2175189220914899</v>
      </c>
      <c r="C3567" s="1" t="s">
        <v>9955</v>
      </c>
      <c r="D3567" t="s">
        <v>132</v>
      </c>
    </row>
    <row r="3568" spans="1:4" x14ac:dyDescent="0.15">
      <c r="A3568" t="s">
        <v>9956</v>
      </c>
      <c r="B3568">
        <v>-2.2175574383318302</v>
      </c>
      <c r="C3568" s="1" t="s">
        <v>9957</v>
      </c>
      <c r="D3568" t="s">
        <v>132</v>
      </c>
    </row>
    <row r="3569" spans="1:4" x14ac:dyDescent="0.15">
      <c r="A3569" t="s">
        <v>9958</v>
      </c>
      <c r="B3569">
        <v>-2.21760493921624</v>
      </c>
      <c r="C3569" s="1" t="s">
        <v>9959</v>
      </c>
      <c r="D3569" t="s">
        <v>132</v>
      </c>
    </row>
    <row r="3570" spans="1:4" x14ac:dyDescent="0.15">
      <c r="A3570" t="s">
        <v>9960</v>
      </c>
      <c r="B3570">
        <v>-2.21845479386428</v>
      </c>
      <c r="C3570" s="1" t="s">
        <v>9961</v>
      </c>
      <c r="D3570" t="s">
        <v>132</v>
      </c>
    </row>
    <row r="3571" spans="1:4" x14ac:dyDescent="0.15">
      <c r="A3571" t="s">
        <v>9962</v>
      </c>
      <c r="B3571">
        <v>-2.21978106337402</v>
      </c>
      <c r="C3571" s="1" t="s">
        <v>9963</v>
      </c>
      <c r="D3571" t="s">
        <v>132</v>
      </c>
    </row>
    <row r="3572" spans="1:4" x14ac:dyDescent="0.15">
      <c r="A3572" t="s">
        <v>9964</v>
      </c>
      <c r="B3572">
        <v>-2.2209635836410802</v>
      </c>
      <c r="C3572" s="1" t="s">
        <v>9965</v>
      </c>
      <c r="D3572" t="s">
        <v>132</v>
      </c>
    </row>
    <row r="3573" spans="1:4" x14ac:dyDescent="0.15">
      <c r="A3573" t="s">
        <v>9966</v>
      </c>
      <c r="B3573">
        <v>-2.2214153238101302</v>
      </c>
      <c r="C3573" s="1" t="s">
        <v>9967</v>
      </c>
      <c r="D3573" t="s">
        <v>132</v>
      </c>
    </row>
    <row r="3574" spans="1:4" x14ac:dyDescent="0.15">
      <c r="A3574" t="s">
        <v>9968</v>
      </c>
      <c r="B3574">
        <v>-2.2247680569892601</v>
      </c>
      <c r="C3574" s="1" t="s">
        <v>9969</v>
      </c>
      <c r="D3574" t="s">
        <v>132</v>
      </c>
    </row>
    <row r="3575" spans="1:4" x14ac:dyDescent="0.15">
      <c r="A3575" t="s">
        <v>9970</v>
      </c>
      <c r="B3575">
        <v>-2.2353585031116801</v>
      </c>
      <c r="C3575" s="1" t="s">
        <v>9971</v>
      </c>
      <c r="D3575" t="s">
        <v>132</v>
      </c>
    </row>
    <row r="3576" spans="1:4" x14ac:dyDescent="0.15">
      <c r="A3576" t="s">
        <v>9972</v>
      </c>
      <c r="B3576">
        <v>-2.2363690718377001</v>
      </c>
      <c r="C3576" s="1" t="s">
        <v>9973</v>
      </c>
      <c r="D3576" t="s">
        <v>132</v>
      </c>
    </row>
    <row r="3577" spans="1:4" x14ac:dyDescent="0.15">
      <c r="A3577" t="s">
        <v>9974</v>
      </c>
      <c r="B3577">
        <v>-2.23672094886378</v>
      </c>
      <c r="C3577" s="1" t="s">
        <v>9975</v>
      </c>
      <c r="D3577" t="s">
        <v>132</v>
      </c>
    </row>
    <row r="3578" spans="1:4" x14ac:dyDescent="0.15">
      <c r="A3578" t="s">
        <v>9976</v>
      </c>
      <c r="B3578">
        <v>-2.2375573595687501</v>
      </c>
      <c r="C3578" s="1" t="s">
        <v>9977</v>
      </c>
      <c r="D3578" t="s">
        <v>132</v>
      </c>
    </row>
    <row r="3579" spans="1:4" x14ac:dyDescent="0.15">
      <c r="A3579" t="s">
        <v>9978</v>
      </c>
      <c r="B3579">
        <v>-2.2396597588606499</v>
      </c>
      <c r="C3579" s="1" t="s">
        <v>9979</v>
      </c>
      <c r="D3579" t="s">
        <v>132</v>
      </c>
    </row>
    <row r="3580" spans="1:4" x14ac:dyDescent="0.15">
      <c r="A3580" t="s">
        <v>9980</v>
      </c>
      <c r="B3580">
        <v>-2.2403648288228499</v>
      </c>
      <c r="C3580" s="1" t="s">
        <v>9981</v>
      </c>
      <c r="D3580" t="s">
        <v>132</v>
      </c>
    </row>
    <row r="3581" spans="1:4" x14ac:dyDescent="0.15">
      <c r="A3581" t="s">
        <v>9982</v>
      </c>
      <c r="B3581">
        <v>-2.2415647891266</v>
      </c>
      <c r="C3581" s="1" t="s">
        <v>9983</v>
      </c>
      <c r="D3581" t="s">
        <v>132</v>
      </c>
    </row>
    <row r="3582" spans="1:4" x14ac:dyDescent="0.15">
      <c r="A3582" t="s">
        <v>9984</v>
      </c>
      <c r="B3582">
        <v>-2.2431560323366102</v>
      </c>
      <c r="C3582" s="1" t="s">
        <v>9985</v>
      </c>
      <c r="D3582" t="s">
        <v>132</v>
      </c>
    </row>
    <row r="3583" spans="1:4" x14ac:dyDescent="0.15">
      <c r="A3583" t="s">
        <v>9986</v>
      </c>
      <c r="B3583">
        <v>-2.2433822742206102</v>
      </c>
      <c r="C3583" s="1" t="s">
        <v>9987</v>
      </c>
      <c r="D3583" t="s">
        <v>132</v>
      </c>
    </row>
    <row r="3584" spans="1:4" x14ac:dyDescent="0.15">
      <c r="A3584" t="s">
        <v>9988</v>
      </c>
      <c r="B3584">
        <v>-2.2477864881065801</v>
      </c>
      <c r="C3584" s="1" t="s">
        <v>9989</v>
      </c>
      <c r="D3584" t="s">
        <v>132</v>
      </c>
    </row>
    <row r="3585" spans="1:4" x14ac:dyDescent="0.15">
      <c r="A3585" t="s">
        <v>9990</v>
      </c>
      <c r="B3585">
        <v>-2.2478667051374699</v>
      </c>
      <c r="C3585" s="1" t="s">
        <v>9991</v>
      </c>
      <c r="D3585" t="s">
        <v>132</v>
      </c>
    </row>
    <row r="3586" spans="1:4" x14ac:dyDescent="0.15">
      <c r="A3586" t="s">
        <v>9992</v>
      </c>
      <c r="B3586">
        <v>-2.2494404908718</v>
      </c>
      <c r="C3586" s="1" t="s">
        <v>9993</v>
      </c>
      <c r="D3586" t="s">
        <v>132</v>
      </c>
    </row>
    <row r="3587" spans="1:4" x14ac:dyDescent="0.15">
      <c r="A3587" t="s">
        <v>9994</v>
      </c>
      <c r="B3587">
        <v>-2.2535530908944601</v>
      </c>
      <c r="C3587" s="1" t="s">
        <v>9995</v>
      </c>
      <c r="D3587" t="s">
        <v>132</v>
      </c>
    </row>
    <row r="3588" spans="1:4" x14ac:dyDescent="0.15">
      <c r="A3588" t="s">
        <v>9996</v>
      </c>
      <c r="B3588">
        <v>-2.2566723872522498</v>
      </c>
      <c r="C3588" s="1" t="s">
        <v>9997</v>
      </c>
      <c r="D3588" t="s">
        <v>132</v>
      </c>
    </row>
    <row r="3589" spans="1:4" x14ac:dyDescent="0.15">
      <c r="A3589" t="s">
        <v>9998</v>
      </c>
      <c r="B3589">
        <v>-2.2579892319781898</v>
      </c>
      <c r="C3589" s="1" t="s">
        <v>9999</v>
      </c>
      <c r="D3589" t="s">
        <v>132</v>
      </c>
    </row>
    <row r="3590" spans="1:4" x14ac:dyDescent="0.15">
      <c r="A3590" t="s">
        <v>10000</v>
      </c>
      <c r="B3590">
        <v>-2.2580829387783399</v>
      </c>
      <c r="C3590" s="1" t="s">
        <v>10001</v>
      </c>
      <c r="D3590" t="s">
        <v>132</v>
      </c>
    </row>
    <row r="3591" spans="1:4" x14ac:dyDescent="0.15">
      <c r="A3591" t="s">
        <v>10002</v>
      </c>
      <c r="B3591">
        <v>-2.2586124568983399</v>
      </c>
      <c r="C3591" s="1" t="s">
        <v>10003</v>
      </c>
      <c r="D3591" t="s">
        <v>132</v>
      </c>
    </row>
    <row r="3592" spans="1:4" x14ac:dyDescent="0.15">
      <c r="A3592" t="s">
        <v>10004</v>
      </c>
      <c r="B3592">
        <v>-2.2586519917427701</v>
      </c>
      <c r="C3592" s="1" t="s">
        <v>10005</v>
      </c>
      <c r="D3592" t="s">
        <v>132</v>
      </c>
    </row>
    <row r="3593" spans="1:4" x14ac:dyDescent="0.15">
      <c r="A3593" t="s">
        <v>10006</v>
      </c>
      <c r="B3593">
        <v>-2.2598724407761299</v>
      </c>
      <c r="C3593" s="1" t="s">
        <v>10007</v>
      </c>
      <c r="D3593" t="s">
        <v>132</v>
      </c>
    </row>
    <row r="3594" spans="1:4" x14ac:dyDescent="0.15">
      <c r="A3594" t="s">
        <v>10008</v>
      </c>
      <c r="B3594">
        <v>-2.2613499256212601</v>
      </c>
      <c r="C3594" s="1" t="s">
        <v>10009</v>
      </c>
      <c r="D3594" t="s">
        <v>132</v>
      </c>
    </row>
    <row r="3595" spans="1:4" x14ac:dyDescent="0.15">
      <c r="A3595" t="s">
        <v>10010</v>
      </c>
      <c r="B3595">
        <v>-2.2649995092118198</v>
      </c>
      <c r="C3595" s="1" t="s">
        <v>10011</v>
      </c>
      <c r="D3595" t="s">
        <v>132</v>
      </c>
    </row>
    <row r="3596" spans="1:4" x14ac:dyDescent="0.15">
      <c r="A3596" t="s">
        <v>10012</v>
      </c>
      <c r="B3596">
        <v>-2.2659616262298301</v>
      </c>
      <c r="C3596" s="1" t="s">
        <v>10013</v>
      </c>
      <c r="D3596" t="s">
        <v>132</v>
      </c>
    </row>
    <row r="3597" spans="1:4" x14ac:dyDescent="0.15">
      <c r="A3597" t="s">
        <v>10014</v>
      </c>
      <c r="B3597">
        <v>-2.26603922636644</v>
      </c>
      <c r="C3597" s="1" t="s">
        <v>10015</v>
      </c>
      <c r="D3597" t="s">
        <v>132</v>
      </c>
    </row>
    <row r="3598" spans="1:4" x14ac:dyDescent="0.15">
      <c r="A3598" t="s">
        <v>10016</v>
      </c>
      <c r="B3598">
        <v>-2.2674219177124302</v>
      </c>
      <c r="C3598" s="1" t="s">
        <v>10017</v>
      </c>
      <c r="D3598" t="s">
        <v>132</v>
      </c>
    </row>
    <row r="3599" spans="1:4" x14ac:dyDescent="0.15">
      <c r="A3599" t="s">
        <v>10018</v>
      </c>
      <c r="B3599">
        <v>-2.26798253893323</v>
      </c>
      <c r="C3599" s="1" t="s">
        <v>10019</v>
      </c>
      <c r="D3599" t="s">
        <v>132</v>
      </c>
    </row>
    <row r="3600" spans="1:4" x14ac:dyDescent="0.15">
      <c r="A3600" t="s">
        <v>10020</v>
      </c>
      <c r="B3600">
        <v>-2.2743196487953399</v>
      </c>
      <c r="C3600" s="1" t="s">
        <v>10021</v>
      </c>
      <c r="D3600" t="s">
        <v>132</v>
      </c>
    </row>
    <row r="3601" spans="1:4" x14ac:dyDescent="0.15">
      <c r="A3601" t="s">
        <v>10022</v>
      </c>
      <c r="B3601">
        <v>-2.2751946603461</v>
      </c>
      <c r="C3601" s="1" t="s">
        <v>10023</v>
      </c>
      <c r="D3601" t="s">
        <v>132</v>
      </c>
    </row>
    <row r="3602" spans="1:4" x14ac:dyDescent="0.15">
      <c r="A3602" t="s">
        <v>10024</v>
      </c>
      <c r="B3602">
        <v>-2.2757067582311299</v>
      </c>
      <c r="C3602" s="1" t="s">
        <v>10025</v>
      </c>
      <c r="D3602" t="s">
        <v>132</v>
      </c>
    </row>
    <row r="3603" spans="1:4" x14ac:dyDescent="0.15">
      <c r="A3603" t="s">
        <v>10026</v>
      </c>
      <c r="B3603">
        <v>-2.2767522868665599</v>
      </c>
      <c r="C3603" s="1" t="s">
        <v>10027</v>
      </c>
      <c r="D3603" t="s">
        <v>132</v>
      </c>
    </row>
    <row r="3604" spans="1:4" x14ac:dyDescent="0.15">
      <c r="A3604" t="s">
        <v>10028</v>
      </c>
      <c r="B3604">
        <v>-2.2777527462314602</v>
      </c>
      <c r="C3604" s="1" t="s">
        <v>10029</v>
      </c>
      <c r="D3604" t="s">
        <v>132</v>
      </c>
    </row>
    <row r="3605" spans="1:4" x14ac:dyDescent="0.15">
      <c r="A3605" t="s">
        <v>10030</v>
      </c>
      <c r="B3605">
        <v>-2.2806874155624599</v>
      </c>
      <c r="C3605" s="1" t="s">
        <v>10031</v>
      </c>
      <c r="D3605" t="s">
        <v>132</v>
      </c>
    </row>
    <row r="3606" spans="1:4" x14ac:dyDescent="0.15">
      <c r="A3606" t="s">
        <v>10032</v>
      </c>
      <c r="B3606">
        <v>-2.2813470900611601</v>
      </c>
      <c r="C3606" s="1" t="s">
        <v>10033</v>
      </c>
      <c r="D3606" t="s">
        <v>132</v>
      </c>
    </row>
    <row r="3607" spans="1:4" x14ac:dyDescent="0.15">
      <c r="A3607" t="s">
        <v>10034</v>
      </c>
      <c r="B3607">
        <v>-2.2880196528550201</v>
      </c>
      <c r="C3607" s="1" t="s">
        <v>10035</v>
      </c>
      <c r="D3607" t="s">
        <v>132</v>
      </c>
    </row>
    <row r="3608" spans="1:4" x14ac:dyDescent="0.15">
      <c r="A3608" t="s">
        <v>10036</v>
      </c>
      <c r="B3608">
        <v>-2.2906058548728199</v>
      </c>
      <c r="C3608" s="1" t="s">
        <v>10037</v>
      </c>
      <c r="D3608" t="s">
        <v>132</v>
      </c>
    </row>
    <row r="3609" spans="1:4" x14ac:dyDescent="0.15">
      <c r="A3609" t="s">
        <v>10038</v>
      </c>
      <c r="B3609">
        <v>-2.2919672509353402</v>
      </c>
      <c r="C3609" s="1" t="s">
        <v>10039</v>
      </c>
      <c r="D3609" t="s">
        <v>132</v>
      </c>
    </row>
    <row r="3610" spans="1:4" x14ac:dyDescent="0.15">
      <c r="A3610" t="s">
        <v>10040</v>
      </c>
      <c r="B3610">
        <v>-2.2930996840526499</v>
      </c>
      <c r="C3610" s="1" t="s">
        <v>10041</v>
      </c>
      <c r="D3610" t="s">
        <v>132</v>
      </c>
    </row>
    <row r="3611" spans="1:4" x14ac:dyDescent="0.15">
      <c r="A3611" t="s">
        <v>10042</v>
      </c>
      <c r="B3611">
        <v>-2.29416878553568</v>
      </c>
      <c r="C3611" s="1" t="s">
        <v>10043</v>
      </c>
      <c r="D3611" t="s">
        <v>132</v>
      </c>
    </row>
    <row r="3612" spans="1:4" x14ac:dyDescent="0.15">
      <c r="A3612" t="s">
        <v>10044</v>
      </c>
      <c r="B3612">
        <v>-2.29687428185815</v>
      </c>
      <c r="C3612" s="1" t="s">
        <v>10045</v>
      </c>
      <c r="D3612" t="s">
        <v>132</v>
      </c>
    </row>
    <row r="3613" spans="1:4" x14ac:dyDescent="0.15">
      <c r="A3613" t="s">
        <v>10046</v>
      </c>
      <c r="B3613">
        <v>-2.2979383908751001</v>
      </c>
      <c r="C3613" s="1" t="s">
        <v>10047</v>
      </c>
      <c r="D3613" t="s">
        <v>132</v>
      </c>
    </row>
    <row r="3614" spans="1:4" x14ac:dyDescent="0.15">
      <c r="A3614" t="s">
        <v>10048</v>
      </c>
      <c r="B3614">
        <v>-2.30005900934303</v>
      </c>
      <c r="C3614" s="1" t="s">
        <v>10049</v>
      </c>
      <c r="D3614" t="s">
        <v>132</v>
      </c>
    </row>
    <row r="3615" spans="1:4" x14ac:dyDescent="0.15">
      <c r="A3615" t="s">
        <v>10050</v>
      </c>
      <c r="B3615">
        <v>-2.3001376341843698</v>
      </c>
      <c r="C3615" s="1" t="s">
        <v>10051</v>
      </c>
      <c r="D3615" t="s">
        <v>132</v>
      </c>
    </row>
    <row r="3616" spans="1:4" x14ac:dyDescent="0.15">
      <c r="A3616" t="s">
        <v>10052</v>
      </c>
      <c r="B3616">
        <v>-2.3019003564423501</v>
      </c>
      <c r="C3616" s="1" t="s">
        <v>10053</v>
      </c>
      <c r="D3616" t="s">
        <v>132</v>
      </c>
    </row>
    <row r="3617" spans="1:4" x14ac:dyDescent="0.15">
      <c r="A3617" t="s">
        <v>10054</v>
      </c>
      <c r="B3617">
        <v>-2.3022516620961202</v>
      </c>
      <c r="C3617" s="1" t="s">
        <v>10055</v>
      </c>
      <c r="D3617" t="s">
        <v>132</v>
      </c>
    </row>
    <row r="3618" spans="1:4" x14ac:dyDescent="0.15">
      <c r="A3618" t="s">
        <v>10056</v>
      </c>
      <c r="B3618">
        <v>-2.3038747113168401</v>
      </c>
      <c r="C3618" s="1" t="s">
        <v>10057</v>
      </c>
      <c r="D3618" t="s">
        <v>132</v>
      </c>
    </row>
    <row r="3619" spans="1:4" x14ac:dyDescent="0.15">
      <c r="A3619" t="s">
        <v>10058</v>
      </c>
      <c r="B3619">
        <v>-2.3093804846308199</v>
      </c>
      <c r="C3619" s="1" t="s">
        <v>10059</v>
      </c>
      <c r="D3619" t="s">
        <v>132</v>
      </c>
    </row>
    <row r="3620" spans="1:4" x14ac:dyDescent="0.15">
      <c r="A3620" t="s">
        <v>10060</v>
      </c>
      <c r="B3620">
        <v>-2.3155769284771899</v>
      </c>
      <c r="C3620" s="1" t="s">
        <v>10061</v>
      </c>
      <c r="D3620" t="s">
        <v>132</v>
      </c>
    </row>
    <row r="3621" spans="1:4" x14ac:dyDescent="0.15">
      <c r="A3621" t="s">
        <v>10062</v>
      </c>
      <c r="B3621">
        <v>-2.3168609927435901</v>
      </c>
      <c r="C3621" s="1" t="s">
        <v>10063</v>
      </c>
      <c r="D3621" t="s">
        <v>132</v>
      </c>
    </row>
    <row r="3622" spans="1:4" x14ac:dyDescent="0.15">
      <c r="A3622" t="s">
        <v>10064</v>
      </c>
      <c r="B3622">
        <v>-2.3189607592100199</v>
      </c>
      <c r="C3622" s="1" t="s">
        <v>10065</v>
      </c>
      <c r="D3622" t="s">
        <v>132</v>
      </c>
    </row>
    <row r="3623" spans="1:4" x14ac:dyDescent="0.15">
      <c r="A3623" t="s">
        <v>10066</v>
      </c>
      <c r="B3623">
        <v>-2.3238878296353001</v>
      </c>
      <c r="C3623" s="1" t="s">
        <v>10067</v>
      </c>
      <c r="D3623" t="s">
        <v>132</v>
      </c>
    </row>
    <row r="3624" spans="1:4" x14ac:dyDescent="0.15">
      <c r="A3624" t="s">
        <v>10068</v>
      </c>
      <c r="B3624">
        <v>-2.3253990437823502</v>
      </c>
      <c r="C3624" s="1" t="s">
        <v>10069</v>
      </c>
      <c r="D3624" t="s">
        <v>132</v>
      </c>
    </row>
    <row r="3625" spans="1:4" x14ac:dyDescent="0.15">
      <c r="A3625" t="s">
        <v>10070</v>
      </c>
      <c r="B3625">
        <v>-2.3260671655187499</v>
      </c>
      <c r="C3625" s="1" t="s">
        <v>10071</v>
      </c>
      <c r="D3625" t="s">
        <v>132</v>
      </c>
    </row>
    <row r="3626" spans="1:4" x14ac:dyDescent="0.15">
      <c r="A3626" t="s">
        <v>10072</v>
      </c>
      <c r="B3626">
        <v>-2.32712754559941</v>
      </c>
      <c r="C3626" s="1" t="s">
        <v>10073</v>
      </c>
      <c r="D3626" t="s">
        <v>132</v>
      </c>
    </row>
    <row r="3627" spans="1:4" x14ac:dyDescent="0.15">
      <c r="A3627" t="s">
        <v>10074</v>
      </c>
      <c r="B3627">
        <v>-2.3326132578418002</v>
      </c>
      <c r="C3627" s="1" t="s">
        <v>10075</v>
      </c>
      <c r="D3627" t="s">
        <v>132</v>
      </c>
    </row>
    <row r="3628" spans="1:4" x14ac:dyDescent="0.15">
      <c r="A3628" t="s">
        <v>10076</v>
      </c>
      <c r="B3628">
        <v>-2.3327609621912901</v>
      </c>
      <c r="C3628" s="1" t="s">
        <v>10077</v>
      </c>
      <c r="D3628" t="s">
        <v>132</v>
      </c>
    </row>
    <row r="3629" spans="1:4" x14ac:dyDescent="0.15">
      <c r="A3629" t="s">
        <v>10078</v>
      </c>
      <c r="B3629">
        <v>-2.33327030785509</v>
      </c>
      <c r="C3629" s="1" t="s">
        <v>10079</v>
      </c>
      <c r="D3629" t="s">
        <v>132</v>
      </c>
    </row>
    <row r="3630" spans="1:4" x14ac:dyDescent="0.15">
      <c r="A3630" t="s">
        <v>10080</v>
      </c>
      <c r="B3630">
        <v>-2.3350316938702398</v>
      </c>
      <c r="C3630" s="1" t="s">
        <v>10081</v>
      </c>
      <c r="D3630" t="s">
        <v>132</v>
      </c>
    </row>
    <row r="3631" spans="1:4" x14ac:dyDescent="0.15">
      <c r="A3631" t="s">
        <v>10082</v>
      </c>
      <c r="B3631">
        <v>-2.3357961151149098</v>
      </c>
      <c r="C3631" s="1" t="s">
        <v>10083</v>
      </c>
      <c r="D3631" t="s">
        <v>132</v>
      </c>
    </row>
    <row r="3632" spans="1:4" x14ac:dyDescent="0.15">
      <c r="A3632" t="s">
        <v>10084</v>
      </c>
      <c r="B3632">
        <v>-2.3370507186384</v>
      </c>
      <c r="C3632" s="1" t="s">
        <v>10085</v>
      </c>
      <c r="D3632" t="s">
        <v>132</v>
      </c>
    </row>
    <row r="3633" spans="1:4" x14ac:dyDescent="0.15">
      <c r="A3633" t="s">
        <v>10086</v>
      </c>
      <c r="B3633">
        <v>-2.33812026562437</v>
      </c>
      <c r="C3633" s="1" t="s">
        <v>10087</v>
      </c>
      <c r="D3633" t="s">
        <v>132</v>
      </c>
    </row>
    <row r="3634" spans="1:4" x14ac:dyDescent="0.15">
      <c r="A3634" t="s">
        <v>10088</v>
      </c>
      <c r="B3634">
        <v>-2.33925603309569</v>
      </c>
      <c r="C3634" s="1" t="s">
        <v>10089</v>
      </c>
      <c r="D3634" t="s">
        <v>132</v>
      </c>
    </row>
    <row r="3635" spans="1:4" x14ac:dyDescent="0.15">
      <c r="A3635" t="s">
        <v>10090</v>
      </c>
      <c r="B3635">
        <v>-2.3401122003513</v>
      </c>
      <c r="C3635" s="1" t="s">
        <v>10091</v>
      </c>
      <c r="D3635" t="s">
        <v>132</v>
      </c>
    </row>
    <row r="3636" spans="1:4" x14ac:dyDescent="0.15">
      <c r="A3636" t="s">
        <v>10092</v>
      </c>
      <c r="B3636">
        <v>-2.3440971205948902</v>
      </c>
      <c r="C3636" s="1" t="s">
        <v>10093</v>
      </c>
      <c r="D3636" t="s">
        <v>132</v>
      </c>
    </row>
    <row r="3637" spans="1:4" x14ac:dyDescent="0.15">
      <c r="A3637" t="s">
        <v>10094</v>
      </c>
      <c r="B3637">
        <v>-2.3463142815799598</v>
      </c>
      <c r="C3637" s="1" t="s">
        <v>10095</v>
      </c>
      <c r="D3637" t="s">
        <v>132</v>
      </c>
    </row>
    <row r="3638" spans="1:4" x14ac:dyDescent="0.15">
      <c r="A3638" t="s">
        <v>10096</v>
      </c>
      <c r="B3638">
        <v>-2.3487182815946901</v>
      </c>
      <c r="C3638" s="1" t="s">
        <v>10097</v>
      </c>
      <c r="D3638" t="s">
        <v>132</v>
      </c>
    </row>
    <row r="3639" spans="1:4" x14ac:dyDescent="0.15">
      <c r="A3639" t="s">
        <v>10098</v>
      </c>
      <c r="B3639">
        <v>-2.3560055287463801</v>
      </c>
      <c r="C3639" s="1" t="s">
        <v>10099</v>
      </c>
      <c r="D3639" t="s">
        <v>132</v>
      </c>
    </row>
    <row r="3640" spans="1:4" x14ac:dyDescent="0.15">
      <c r="A3640" t="s">
        <v>10100</v>
      </c>
      <c r="B3640">
        <v>-2.3574827667883902</v>
      </c>
      <c r="C3640" s="1" t="s">
        <v>10101</v>
      </c>
      <c r="D3640" t="s">
        <v>132</v>
      </c>
    </row>
    <row r="3641" spans="1:4" x14ac:dyDescent="0.15">
      <c r="A3641" t="s">
        <v>10102</v>
      </c>
      <c r="B3641">
        <v>-2.3612187326291898</v>
      </c>
      <c r="C3641" s="1" t="s">
        <v>10103</v>
      </c>
      <c r="D3641" t="s">
        <v>132</v>
      </c>
    </row>
    <row r="3642" spans="1:4" x14ac:dyDescent="0.15">
      <c r="A3642" t="s">
        <v>10104</v>
      </c>
      <c r="B3642">
        <v>-2.36279122258563</v>
      </c>
      <c r="C3642" s="1" t="s">
        <v>10105</v>
      </c>
      <c r="D3642" t="s">
        <v>132</v>
      </c>
    </row>
    <row r="3643" spans="1:4" x14ac:dyDescent="0.15">
      <c r="A3643" t="s">
        <v>10106</v>
      </c>
      <c r="B3643">
        <v>-2.3629777745303402</v>
      </c>
      <c r="C3643" s="1" t="s">
        <v>10107</v>
      </c>
      <c r="D3643" t="s">
        <v>132</v>
      </c>
    </row>
    <row r="3644" spans="1:4" x14ac:dyDescent="0.15">
      <c r="A3644" t="s">
        <v>10108</v>
      </c>
      <c r="B3644">
        <v>-2.36429333193123</v>
      </c>
      <c r="C3644" s="1" t="s">
        <v>10109</v>
      </c>
      <c r="D3644" t="s">
        <v>132</v>
      </c>
    </row>
    <row r="3645" spans="1:4" x14ac:dyDescent="0.15">
      <c r="A3645" t="s">
        <v>10110</v>
      </c>
      <c r="B3645">
        <v>-2.3659433447096498</v>
      </c>
      <c r="C3645" s="1" t="s">
        <v>10111</v>
      </c>
      <c r="D3645" t="s">
        <v>132</v>
      </c>
    </row>
    <row r="3646" spans="1:4" x14ac:dyDescent="0.15">
      <c r="A3646" t="s">
        <v>10112</v>
      </c>
      <c r="B3646">
        <v>-2.3678422758140201</v>
      </c>
      <c r="C3646" s="1" t="s">
        <v>10113</v>
      </c>
      <c r="D3646" t="s">
        <v>132</v>
      </c>
    </row>
    <row r="3647" spans="1:4" x14ac:dyDescent="0.15">
      <c r="A3647" t="s">
        <v>10114</v>
      </c>
      <c r="B3647">
        <v>-2.3714070437218799</v>
      </c>
      <c r="C3647" s="1" t="s">
        <v>10115</v>
      </c>
      <c r="D3647" t="s">
        <v>132</v>
      </c>
    </row>
    <row r="3648" spans="1:4" x14ac:dyDescent="0.15">
      <c r="A3648" t="s">
        <v>10116</v>
      </c>
      <c r="B3648">
        <v>-2.3752468959551098</v>
      </c>
      <c r="C3648" s="1" t="s">
        <v>10117</v>
      </c>
      <c r="D3648" t="s">
        <v>132</v>
      </c>
    </row>
    <row r="3649" spans="1:4" x14ac:dyDescent="0.15">
      <c r="A3649" t="s">
        <v>10118</v>
      </c>
      <c r="B3649">
        <v>-2.3777476278588301</v>
      </c>
      <c r="C3649" s="1" t="s">
        <v>10119</v>
      </c>
      <c r="D3649" t="s">
        <v>132</v>
      </c>
    </row>
    <row r="3650" spans="1:4" x14ac:dyDescent="0.15">
      <c r="A3650" t="s">
        <v>10120</v>
      </c>
      <c r="B3650">
        <v>-2.3822119439225999</v>
      </c>
      <c r="C3650" s="1" t="s">
        <v>10121</v>
      </c>
      <c r="D3650" t="s">
        <v>132</v>
      </c>
    </row>
    <row r="3651" spans="1:4" x14ac:dyDescent="0.15">
      <c r="A3651" t="s">
        <v>10122</v>
      </c>
      <c r="B3651">
        <v>-2.3823140277221202</v>
      </c>
      <c r="C3651" s="1" t="s">
        <v>10123</v>
      </c>
      <c r="D3651" t="s">
        <v>132</v>
      </c>
    </row>
    <row r="3652" spans="1:4" x14ac:dyDescent="0.15">
      <c r="A3652" t="s">
        <v>10124</v>
      </c>
      <c r="B3652">
        <v>-2.3853247426177999</v>
      </c>
      <c r="C3652" s="1" t="s">
        <v>10125</v>
      </c>
      <c r="D3652" t="s">
        <v>132</v>
      </c>
    </row>
    <row r="3653" spans="1:4" x14ac:dyDescent="0.15">
      <c r="A3653" t="s">
        <v>10126</v>
      </c>
      <c r="B3653">
        <v>-2.3864614002344302</v>
      </c>
      <c r="C3653" s="1" t="s">
        <v>10127</v>
      </c>
      <c r="D3653" t="s">
        <v>132</v>
      </c>
    </row>
    <row r="3654" spans="1:4" x14ac:dyDescent="0.15">
      <c r="A3654" t="s">
        <v>10128</v>
      </c>
      <c r="B3654">
        <v>-2.3873048654015201</v>
      </c>
      <c r="C3654" s="1" t="s">
        <v>10129</v>
      </c>
      <c r="D3654" t="s">
        <v>132</v>
      </c>
    </row>
    <row r="3655" spans="1:4" x14ac:dyDescent="0.15">
      <c r="A3655" t="s">
        <v>10130</v>
      </c>
      <c r="B3655">
        <v>-2.38870046684035</v>
      </c>
      <c r="C3655" s="1" t="s">
        <v>10131</v>
      </c>
      <c r="D3655" t="s">
        <v>132</v>
      </c>
    </row>
    <row r="3656" spans="1:4" x14ac:dyDescent="0.15">
      <c r="A3656" t="s">
        <v>10132</v>
      </c>
      <c r="B3656">
        <v>-2.3933362949801298</v>
      </c>
      <c r="C3656" s="1" t="s">
        <v>10133</v>
      </c>
      <c r="D3656" t="s">
        <v>132</v>
      </c>
    </row>
    <row r="3657" spans="1:4" x14ac:dyDescent="0.15">
      <c r="A3657" t="s">
        <v>10134</v>
      </c>
      <c r="B3657">
        <v>-2.4004321765625498</v>
      </c>
      <c r="C3657" s="1" t="s">
        <v>10135</v>
      </c>
      <c r="D3657" t="s">
        <v>132</v>
      </c>
    </row>
    <row r="3658" spans="1:4" x14ac:dyDescent="0.15">
      <c r="A3658" t="s">
        <v>10136</v>
      </c>
      <c r="B3658">
        <v>-2.4015767855886199</v>
      </c>
      <c r="C3658" s="1" t="s">
        <v>10137</v>
      </c>
      <c r="D3658" t="s">
        <v>132</v>
      </c>
    </row>
    <row r="3659" spans="1:4" x14ac:dyDescent="0.15">
      <c r="A3659" t="s">
        <v>10138</v>
      </c>
      <c r="B3659">
        <v>-2.4023243131339398</v>
      </c>
      <c r="C3659" s="1" t="s">
        <v>10139</v>
      </c>
      <c r="D3659" t="s">
        <v>132</v>
      </c>
    </row>
    <row r="3660" spans="1:4" x14ac:dyDescent="0.15">
      <c r="A3660" t="s">
        <v>10140</v>
      </c>
      <c r="B3660">
        <v>-2.4026666762564002</v>
      </c>
      <c r="C3660" s="1" t="s">
        <v>10141</v>
      </c>
      <c r="D3660" t="s">
        <v>132</v>
      </c>
    </row>
    <row r="3661" spans="1:4" x14ac:dyDescent="0.15">
      <c r="A3661" t="s">
        <v>10142</v>
      </c>
      <c r="B3661">
        <v>-2.40292876611483</v>
      </c>
      <c r="C3661" s="1" t="s">
        <v>10143</v>
      </c>
      <c r="D3661" t="s">
        <v>132</v>
      </c>
    </row>
    <row r="3662" spans="1:4" x14ac:dyDescent="0.15">
      <c r="A3662" t="s">
        <v>10144</v>
      </c>
      <c r="B3662">
        <v>-2.4036166223462399</v>
      </c>
      <c r="C3662" s="1" t="s">
        <v>10145</v>
      </c>
      <c r="D3662" t="s">
        <v>132</v>
      </c>
    </row>
    <row r="3663" spans="1:4" x14ac:dyDescent="0.15">
      <c r="A3663" t="s">
        <v>10146</v>
      </c>
      <c r="B3663">
        <v>-2.4069147097725798</v>
      </c>
      <c r="C3663" s="1" t="s">
        <v>10147</v>
      </c>
      <c r="D3663" t="s">
        <v>132</v>
      </c>
    </row>
    <row r="3664" spans="1:4" x14ac:dyDescent="0.15">
      <c r="A3664" t="s">
        <v>10148</v>
      </c>
      <c r="B3664">
        <v>-2.41016267454585</v>
      </c>
      <c r="C3664" s="1" t="s">
        <v>10149</v>
      </c>
      <c r="D3664" t="s">
        <v>132</v>
      </c>
    </row>
    <row r="3665" spans="1:4" x14ac:dyDescent="0.15">
      <c r="A3665" t="s">
        <v>10150</v>
      </c>
      <c r="B3665">
        <v>-2.4118579180726298</v>
      </c>
      <c r="C3665" s="1" t="s">
        <v>10151</v>
      </c>
      <c r="D3665" t="s">
        <v>132</v>
      </c>
    </row>
    <row r="3666" spans="1:4" x14ac:dyDescent="0.15">
      <c r="A3666" t="s">
        <v>10152</v>
      </c>
      <c r="B3666">
        <v>-2.4128335389547999</v>
      </c>
      <c r="C3666" s="1" t="s">
        <v>10153</v>
      </c>
      <c r="D3666" t="s">
        <v>132</v>
      </c>
    </row>
    <row r="3667" spans="1:4" x14ac:dyDescent="0.15">
      <c r="A3667" t="s">
        <v>10154</v>
      </c>
      <c r="B3667">
        <v>-2.4132735166675601</v>
      </c>
      <c r="C3667" s="1" t="s">
        <v>10155</v>
      </c>
      <c r="D3667" t="s">
        <v>132</v>
      </c>
    </row>
    <row r="3668" spans="1:4" x14ac:dyDescent="0.15">
      <c r="A3668" t="s">
        <v>10156</v>
      </c>
      <c r="B3668">
        <v>-2.4147428120338699</v>
      </c>
      <c r="C3668" s="1" t="s">
        <v>10157</v>
      </c>
      <c r="D3668" t="s">
        <v>132</v>
      </c>
    </row>
    <row r="3669" spans="1:4" x14ac:dyDescent="0.15">
      <c r="A3669" t="s">
        <v>10158</v>
      </c>
      <c r="B3669">
        <v>-2.42004087624511</v>
      </c>
      <c r="C3669" s="1" t="s">
        <v>10159</v>
      </c>
      <c r="D3669" t="s">
        <v>132</v>
      </c>
    </row>
    <row r="3670" spans="1:4" x14ac:dyDescent="0.15">
      <c r="A3670" t="s">
        <v>10160</v>
      </c>
      <c r="B3670">
        <v>-2.4223263332529799</v>
      </c>
      <c r="C3670" s="1" t="s">
        <v>10161</v>
      </c>
      <c r="D3670" t="s">
        <v>132</v>
      </c>
    </row>
    <row r="3671" spans="1:4" x14ac:dyDescent="0.15">
      <c r="A3671" t="s">
        <v>10162</v>
      </c>
      <c r="B3671">
        <v>-2.4241512397305698</v>
      </c>
      <c r="C3671" s="1" t="s">
        <v>10163</v>
      </c>
      <c r="D3671" t="s">
        <v>132</v>
      </c>
    </row>
    <row r="3672" spans="1:4" x14ac:dyDescent="0.15">
      <c r="A3672" t="s">
        <v>10164</v>
      </c>
      <c r="B3672">
        <v>-2.42515527393414</v>
      </c>
      <c r="C3672" s="1" t="s">
        <v>10165</v>
      </c>
      <c r="D3672" t="s">
        <v>132</v>
      </c>
    </row>
    <row r="3673" spans="1:4" x14ac:dyDescent="0.15">
      <c r="A3673" t="s">
        <v>10166</v>
      </c>
      <c r="B3673">
        <v>-2.4252074373163501</v>
      </c>
      <c r="C3673" s="1" t="s">
        <v>10167</v>
      </c>
      <c r="D3673" t="s">
        <v>132</v>
      </c>
    </row>
    <row r="3674" spans="1:4" x14ac:dyDescent="0.15">
      <c r="A3674" t="s">
        <v>10168</v>
      </c>
      <c r="B3674">
        <v>-2.4291707767953401</v>
      </c>
      <c r="C3674" s="1" t="s">
        <v>10169</v>
      </c>
      <c r="D3674" t="s">
        <v>132</v>
      </c>
    </row>
    <row r="3675" spans="1:4" x14ac:dyDescent="0.15">
      <c r="A3675" t="s">
        <v>10170</v>
      </c>
      <c r="B3675">
        <v>-2.4312444954019798</v>
      </c>
      <c r="C3675" s="1" t="s">
        <v>10171</v>
      </c>
      <c r="D3675" t="s">
        <v>132</v>
      </c>
    </row>
    <row r="3676" spans="1:4" x14ac:dyDescent="0.15">
      <c r="A3676" t="s">
        <v>10172</v>
      </c>
      <c r="B3676">
        <v>-2.4338348879218801</v>
      </c>
      <c r="C3676" s="1" t="s">
        <v>10173</v>
      </c>
      <c r="D3676" t="s">
        <v>132</v>
      </c>
    </row>
    <row r="3677" spans="1:4" x14ac:dyDescent="0.15">
      <c r="A3677" t="s">
        <v>10174</v>
      </c>
      <c r="B3677">
        <v>-2.4372904944547602</v>
      </c>
      <c r="C3677" s="1" t="s">
        <v>10175</v>
      </c>
      <c r="D3677" t="s">
        <v>132</v>
      </c>
    </row>
    <row r="3678" spans="1:4" x14ac:dyDescent="0.15">
      <c r="A3678" t="s">
        <v>10176</v>
      </c>
      <c r="B3678">
        <v>-2.4380113836062298</v>
      </c>
      <c r="C3678" s="1" t="s">
        <v>10177</v>
      </c>
      <c r="D3678" t="s">
        <v>132</v>
      </c>
    </row>
    <row r="3679" spans="1:4" x14ac:dyDescent="0.15">
      <c r="A3679" t="s">
        <v>10178</v>
      </c>
      <c r="B3679">
        <v>-2.4385631305561701</v>
      </c>
      <c r="C3679" s="1" t="s">
        <v>10179</v>
      </c>
      <c r="D3679" t="s">
        <v>132</v>
      </c>
    </row>
    <row r="3680" spans="1:4" x14ac:dyDescent="0.15">
      <c r="A3680" t="s">
        <v>10180</v>
      </c>
      <c r="B3680">
        <v>-2.45400506318766</v>
      </c>
      <c r="C3680" s="1" t="s">
        <v>10181</v>
      </c>
      <c r="D3680" t="s">
        <v>132</v>
      </c>
    </row>
    <row r="3681" spans="1:4" x14ac:dyDescent="0.15">
      <c r="A3681" t="s">
        <v>409</v>
      </c>
      <c r="B3681">
        <v>-2.4547514235690402</v>
      </c>
      <c r="C3681" s="1" t="s">
        <v>10182</v>
      </c>
      <c r="D3681" t="s">
        <v>132</v>
      </c>
    </row>
    <row r="3682" spans="1:4" x14ac:dyDescent="0.15">
      <c r="A3682" t="s">
        <v>10183</v>
      </c>
      <c r="B3682">
        <v>-2.4559941379391699</v>
      </c>
      <c r="C3682" s="1" t="s">
        <v>10184</v>
      </c>
      <c r="D3682" t="s">
        <v>132</v>
      </c>
    </row>
    <row r="3683" spans="1:4" x14ac:dyDescent="0.15">
      <c r="A3683" t="s">
        <v>10185</v>
      </c>
      <c r="B3683">
        <v>-2.4561194458397502</v>
      </c>
      <c r="C3683" s="1" t="s">
        <v>10186</v>
      </c>
      <c r="D3683" t="s">
        <v>132</v>
      </c>
    </row>
    <row r="3684" spans="1:4" x14ac:dyDescent="0.15">
      <c r="A3684" t="s">
        <v>10187</v>
      </c>
      <c r="B3684">
        <v>-2.45646286717683</v>
      </c>
      <c r="C3684" s="1" t="s">
        <v>10188</v>
      </c>
      <c r="D3684" t="s">
        <v>132</v>
      </c>
    </row>
    <row r="3685" spans="1:4" x14ac:dyDescent="0.15">
      <c r="A3685" t="s">
        <v>10189</v>
      </c>
      <c r="B3685">
        <v>-2.4595582062194898</v>
      </c>
      <c r="C3685" s="1" t="s">
        <v>10190</v>
      </c>
      <c r="D3685" t="s">
        <v>132</v>
      </c>
    </row>
    <row r="3686" spans="1:4" x14ac:dyDescent="0.15">
      <c r="A3686" t="s">
        <v>10191</v>
      </c>
      <c r="B3686">
        <v>-2.4604612638316401</v>
      </c>
      <c r="C3686" s="1" t="s">
        <v>10192</v>
      </c>
      <c r="D3686" t="s">
        <v>132</v>
      </c>
    </row>
    <row r="3687" spans="1:4" x14ac:dyDescent="0.15">
      <c r="A3687" t="s">
        <v>10193</v>
      </c>
      <c r="B3687">
        <v>-2.46266741682838</v>
      </c>
      <c r="C3687" s="1" t="s">
        <v>10194</v>
      </c>
      <c r="D3687" t="s">
        <v>132</v>
      </c>
    </row>
    <row r="3688" spans="1:4" x14ac:dyDescent="0.15">
      <c r="A3688" t="s">
        <v>10195</v>
      </c>
      <c r="B3688">
        <v>-2.4631794054069198</v>
      </c>
      <c r="C3688" s="1" t="s">
        <v>10196</v>
      </c>
      <c r="D3688" t="s">
        <v>132</v>
      </c>
    </row>
    <row r="3689" spans="1:4" x14ac:dyDescent="0.15">
      <c r="A3689" t="s">
        <v>10197</v>
      </c>
      <c r="B3689">
        <v>-2.46343355258945</v>
      </c>
      <c r="C3689" s="1" t="s">
        <v>10198</v>
      </c>
      <c r="D3689" t="s">
        <v>132</v>
      </c>
    </row>
    <row r="3690" spans="1:4" x14ac:dyDescent="0.15">
      <c r="A3690" t="s">
        <v>10199</v>
      </c>
      <c r="B3690">
        <v>-2.4692875643384</v>
      </c>
      <c r="C3690" s="1" t="s">
        <v>10200</v>
      </c>
      <c r="D3690" t="s">
        <v>132</v>
      </c>
    </row>
    <row r="3691" spans="1:4" x14ac:dyDescent="0.15">
      <c r="A3691" t="s">
        <v>10201</v>
      </c>
      <c r="B3691">
        <v>-2.4733748857180302</v>
      </c>
      <c r="C3691" s="1" t="s">
        <v>10202</v>
      </c>
      <c r="D3691" t="s">
        <v>132</v>
      </c>
    </row>
    <row r="3692" spans="1:4" x14ac:dyDescent="0.15">
      <c r="A3692" t="s">
        <v>10203</v>
      </c>
      <c r="B3692">
        <v>-2.4754341541613201</v>
      </c>
      <c r="C3692" s="1" t="s">
        <v>10204</v>
      </c>
      <c r="D3692" t="s">
        <v>132</v>
      </c>
    </row>
    <row r="3693" spans="1:4" x14ac:dyDescent="0.15">
      <c r="A3693" t="s">
        <v>10205</v>
      </c>
      <c r="B3693">
        <v>-2.4759764569360101</v>
      </c>
      <c r="C3693" s="1" t="s">
        <v>10206</v>
      </c>
      <c r="D3693" t="s">
        <v>132</v>
      </c>
    </row>
    <row r="3694" spans="1:4" x14ac:dyDescent="0.15">
      <c r="A3694" t="s">
        <v>10207</v>
      </c>
      <c r="B3694">
        <v>-2.4784926700021002</v>
      </c>
      <c r="C3694" s="1" t="s">
        <v>10208</v>
      </c>
      <c r="D3694" t="s">
        <v>132</v>
      </c>
    </row>
    <row r="3695" spans="1:4" x14ac:dyDescent="0.15">
      <c r="A3695" t="s">
        <v>10209</v>
      </c>
      <c r="B3695">
        <v>-2.4812936656209801</v>
      </c>
      <c r="C3695" s="1" t="s">
        <v>10210</v>
      </c>
      <c r="D3695" t="s">
        <v>132</v>
      </c>
    </row>
    <row r="3696" spans="1:4" x14ac:dyDescent="0.15">
      <c r="A3696" t="s">
        <v>10211</v>
      </c>
      <c r="B3696">
        <v>-2.4857930050028698</v>
      </c>
      <c r="C3696" s="1" t="s">
        <v>10212</v>
      </c>
      <c r="D3696" t="s">
        <v>132</v>
      </c>
    </row>
    <row r="3697" spans="1:4" x14ac:dyDescent="0.15">
      <c r="A3697" t="s">
        <v>10213</v>
      </c>
      <c r="B3697">
        <v>-2.4863040794714699</v>
      </c>
      <c r="C3697" s="1" t="s">
        <v>10214</v>
      </c>
      <c r="D3697" t="s">
        <v>132</v>
      </c>
    </row>
    <row r="3698" spans="1:4" x14ac:dyDescent="0.15">
      <c r="A3698" t="s">
        <v>10215</v>
      </c>
      <c r="B3698">
        <v>-2.4872024597542</v>
      </c>
      <c r="C3698" s="1" t="s">
        <v>10216</v>
      </c>
      <c r="D3698" t="s">
        <v>132</v>
      </c>
    </row>
    <row r="3699" spans="1:4" x14ac:dyDescent="0.15">
      <c r="A3699" t="s">
        <v>10217</v>
      </c>
      <c r="B3699">
        <v>-2.4944476468648502</v>
      </c>
      <c r="C3699" s="1" t="s">
        <v>10218</v>
      </c>
      <c r="D3699" t="s">
        <v>132</v>
      </c>
    </row>
    <row r="3700" spans="1:4" x14ac:dyDescent="0.15">
      <c r="A3700" t="s">
        <v>10219</v>
      </c>
      <c r="B3700">
        <v>-2.4944690693524998</v>
      </c>
      <c r="C3700" s="1" t="s">
        <v>10220</v>
      </c>
      <c r="D3700" t="s">
        <v>132</v>
      </c>
    </row>
    <row r="3701" spans="1:4" x14ac:dyDescent="0.15">
      <c r="A3701" t="s">
        <v>10221</v>
      </c>
      <c r="B3701">
        <v>-2.4978600582372099</v>
      </c>
      <c r="C3701" s="1" t="s">
        <v>10222</v>
      </c>
      <c r="D3701" t="s">
        <v>132</v>
      </c>
    </row>
    <row r="3702" spans="1:4" x14ac:dyDescent="0.15">
      <c r="A3702" t="s">
        <v>10223</v>
      </c>
      <c r="B3702">
        <v>-2.4991420937720301</v>
      </c>
      <c r="C3702" s="1" t="s">
        <v>10224</v>
      </c>
      <c r="D3702" t="s">
        <v>132</v>
      </c>
    </row>
    <row r="3703" spans="1:4" x14ac:dyDescent="0.15">
      <c r="A3703" t="s">
        <v>10225</v>
      </c>
      <c r="B3703">
        <v>-2.4994314224182399</v>
      </c>
      <c r="C3703" s="1" t="s">
        <v>10226</v>
      </c>
      <c r="D3703" t="s">
        <v>132</v>
      </c>
    </row>
    <row r="3704" spans="1:4" x14ac:dyDescent="0.15">
      <c r="A3704" t="s">
        <v>10227</v>
      </c>
      <c r="B3704">
        <v>-2.5012000447203899</v>
      </c>
      <c r="C3704" s="1" t="s">
        <v>10228</v>
      </c>
      <c r="D3704" t="s">
        <v>132</v>
      </c>
    </row>
    <row r="3705" spans="1:4" x14ac:dyDescent="0.15">
      <c r="A3705" t="s">
        <v>10229</v>
      </c>
      <c r="B3705">
        <v>-2.5012681401466601</v>
      </c>
      <c r="C3705" s="1" t="s">
        <v>10230</v>
      </c>
      <c r="D3705" t="s">
        <v>132</v>
      </c>
    </row>
    <row r="3706" spans="1:4" x14ac:dyDescent="0.15">
      <c r="A3706" t="s">
        <v>10231</v>
      </c>
      <c r="B3706">
        <v>-2.5020908258794101</v>
      </c>
      <c r="C3706" s="1" t="s">
        <v>10232</v>
      </c>
      <c r="D3706" t="s">
        <v>132</v>
      </c>
    </row>
    <row r="3707" spans="1:4" x14ac:dyDescent="0.15">
      <c r="A3707" t="s">
        <v>10233</v>
      </c>
      <c r="B3707">
        <v>-2.5032259839738402</v>
      </c>
      <c r="C3707" s="1" t="s">
        <v>10234</v>
      </c>
      <c r="D3707" t="s">
        <v>132</v>
      </c>
    </row>
    <row r="3708" spans="1:4" x14ac:dyDescent="0.15">
      <c r="A3708" t="s">
        <v>10235</v>
      </c>
      <c r="B3708">
        <v>-2.50520471454834</v>
      </c>
      <c r="C3708" s="1" t="s">
        <v>10236</v>
      </c>
      <c r="D3708" t="s">
        <v>132</v>
      </c>
    </row>
    <row r="3709" spans="1:4" x14ac:dyDescent="0.15">
      <c r="A3709" t="s">
        <v>10237</v>
      </c>
      <c r="B3709">
        <v>-2.5093346636695002</v>
      </c>
      <c r="C3709" s="1" t="s">
        <v>10238</v>
      </c>
      <c r="D3709" t="s">
        <v>132</v>
      </c>
    </row>
    <row r="3710" spans="1:4" x14ac:dyDescent="0.15">
      <c r="A3710" t="s">
        <v>10239</v>
      </c>
      <c r="B3710">
        <v>-2.51376266302058</v>
      </c>
      <c r="C3710" s="1" t="s">
        <v>10240</v>
      </c>
      <c r="D3710" t="s">
        <v>132</v>
      </c>
    </row>
    <row r="3711" spans="1:4" x14ac:dyDescent="0.15">
      <c r="A3711" t="s">
        <v>10241</v>
      </c>
      <c r="B3711">
        <v>-2.5167623863898401</v>
      </c>
      <c r="C3711" s="1" t="s">
        <v>10242</v>
      </c>
      <c r="D3711" t="s">
        <v>132</v>
      </c>
    </row>
    <row r="3712" spans="1:4" x14ac:dyDescent="0.15">
      <c r="A3712" t="s">
        <v>10243</v>
      </c>
      <c r="B3712">
        <v>-2.5168711643135899</v>
      </c>
      <c r="C3712" s="1" t="s">
        <v>10244</v>
      </c>
      <c r="D3712" t="s">
        <v>132</v>
      </c>
    </row>
    <row r="3713" spans="1:4" x14ac:dyDescent="0.15">
      <c r="A3713" t="s">
        <v>10245</v>
      </c>
      <c r="B3713">
        <v>-2.5182437440518299</v>
      </c>
      <c r="C3713" s="1" t="s">
        <v>10246</v>
      </c>
      <c r="D3713" t="s">
        <v>132</v>
      </c>
    </row>
    <row r="3714" spans="1:4" x14ac:dyDescent="0.15">
      <c r="A3714" t="s">
        <v>10247</v>
      </c>
      <c r="B3714">
        <v>-2.51848453258147</v>
      </c>
      <c r="C3714" s="1" t="s">
        <v>10248</v>
      </c>
      <c r="D3714" t="s">
        <v>132</v>
      </c>
    </row>
    <row r="3715" spans="1:4" x14ac:dyDescent="0.15">
      <c r="A3715" t="s">
        <v>10249</v>
      </c>
      <c r="B3715">
        <v>-2.5189906247299101</v>
      </c>
      <c r="C3715" s="1" t="s">
        <v>10250</v>
      </c>
      <c r="D3715" t="s">
        <v>132</v>
      </c>
    </row>
    <row r="3716" spans="1:4" x14ac:dyDescent="0.15">
      <c r="A3716" t="s">
        <v>10251</v>
      </c>
      <c r="B3716">
        <v>-2.5193280818837902</v>
      </c>
      <c r="C3716" s="1" t="s">
        <v>10252</v>
      </c>
      <c r="D3716" t="s">
        <v>132</v>
      </c>
    </row>
    <row r="3717" spans="1:4" x14ac:dyDescent="0.15">
      <c r="A3717" t="s">
        <v>10253</v>
      </c>
      <c r="B3717">
        <v>-2.5201137241189602</v>
      </c>
      <c r="C3717" s="1" t="s">
        <v>10254</v>
      </c>
      <c r="D3717" t="s">
        <v>132</v>
      </c>
    </row>
    <row r="3718" spans="1:4" x14ac:dyDescent="0.15">
      <c r="A3718" t="s">
        <v>10255</v>
      </c>
      <c r="B3718">
        <v>-2.52373038884588</v>
      </c>
      <c r="C3718" s="1" t="s">
        <v>10256</v>
      </c>
      <c r="D3718" t="s">
        <v>132</v>
      </c>
    </row>
    <row r="3719" spans="1:4" x14ac:dyDescent="0.15">
      <c r="A3719" t="s">
        <v>10257</v>
      </c>
      <c r="B3719">
        <v>-2.5246247809048099</v>
      </c>
      <c r="C3719" s="1" t="s">
        <v>10258</v>
      </c>
      <c r="D3719" t="s">
        <v>132</v>
      </c>
    </row>
    <row r="3720" spans="1:4" x14ac:dyDescent="0.15">
      <c r="A3720" t="s">
        <v>10259</v>
      </c>
      <c r="B3720">
        <v>-2.52544078208728</v>
      </c>
      <c r="C3720" s="1" t="s">
        <v>10260</v>
      </c>
      <c r="D3720" t="s">
        <v>132</v>
      </c>
    </row>
    <row r="3721" spans="1:4" x14ac:dyDescent="0.15">
      <c r="A3721" t="s">
        <v>10261</v>
      </c>
      <c r="B3721">
        <v>-2.5276040121613899</v>
      </c>
      <c r="C3721" s="1" t="s">
        <v>10262</v>
      </c>
      <c r="D3721" t="s">
        <v>132</v>
      </c>
    </row>
    <row r="3722" spans="1:4" x14ac:dyDescent="0.15">
      <c r="A3722" t="s">
        <v>10263</v>
      </c>
      <c r="B3722">
        <v>-2.5308722837559099</v>
      </c>
      <c r="C3722" s="1" t="s">
        <v>10264</v>
      </c>
      <c r="D3722" t="s">
        <v>132</v>
      </c>
    </row>
    <row r="3723" spans="1:4" x14ac:dyDescent="0.15">
      <c r="A3723" t="s">
        <v>10265</v>
      </c>
      <c r="B3723">
        <v>-2.5387717329180699</v>
      </c>
      <c r="C3723" s="1" t="s">
        <v>10266</v>
      </c>
      <c r="D3723" t="s">
        <v>132</v>
      </c>
    </row>
    <row r="3724" spans="1:4" x14ac:dyDescent="0.15">
      <c r="A3724" t="s">
        <v>10267</v>
      </c>
      <c r="B3724">
        <v>-2.5413822665955301</v>
      </c>
      <c r="C3724" s="1" t="s">
        <v>10268</v>
      </c>
      <c r="D3724" t="s">
        <v>132</v>
      </c>
    </row>
    <row r="3725" spans="1:4" x14ac:dyDescent="0.15">
      <c r="A3725" t="s">
        <v>141</v>
      </c>
      <c r="B3725">
        <v>-2.5417985863955299</v>
      </c>
      <c r="C3725" s="1" t="s">
        <v>10269</v>
      </c>
      <c r="D3725" t="s">
        <v>132</v>
      </c>
    </row>
    <row r="3726" spans="1:4" x14ac:dyDescent="0.15">
      <c r="A3726" t="s">
        <v>10270</v>
      </c>
      <c r="B3726">
        <v>-2.5441306633818801</v>
      </c>
      <c r="C3726" s="1" t="s">
        <v>10271</v>
      </c>
      <c r="D3726" t="s">
        <v>132</v>
      </c>
    </row>
    <row r="3727" spans="1:4" x14ac:dyDescent="0.15">
      <c r="A3727" t="s">
        <v>10272</v>
      </c>
      <c r="B3727">
        <v>-2.5460915419724501</v>
      </c>
      <c r="C3727" s="1" t="s">
        <v>10273</v>
      </c>
      <c r="D3727" t="s">
        <v>132</v>
      </c>
    </row>
    <row r="3728" spans="1:4" x14ac:dyDescent="0.15">
      <c r="A3728" t="s">
        <v>10274</v>
      </c>
      <c r="B3728">
        <v>-2.5466559190207998</v>
      </c>
      <c r="C3728" s="1" t="s">
        <v>10275</v>
      </c>
      <c r="D3728" t="s">
        <v>132</v>
      </c>
    </row>
    <row r="3729" spans="1:4" x14ac:dyDescent="0.15">
      <c r="A3729" t="s">
        <v>10276</v>
      </c>
      <c r="B3729">
        <v>-2.5480364738397898</v>
      </c>
      <c r="C3729" s="1" t="s">
        <v>10277</v>
      </c>
      <c r="D3729" t="s">
        <v>132</v>
      </c>
    </row>
    <row r="3730" spans="1:4" x14ac:dyDescent="0.15">
      <c r="A3730" t="s">
        <v>10278</v>
      </c>
      <c r="B3730">
        <v>-2.5535935968520702</v>
      </c>
      <c r="C3730" s="1" t="s">
        <v>10279</v>
      </c>
      <c r="D3730" t="s">
        <v>132</v>
      </c>
    </row>
    <row r="3731" spans="1:4" x14ac:dyDescent="0.15">
      <c r="A3731" t="s">
        <v>10280</v>
      </c>
      <c r="B3731">
        <v>-2.5540360296762299</v>
      </c>
      <c r="C3731" s="1" t="s">
        <v>10281</v>
      </c>
      <c r="D3731" t="s">
        <v>132</v>
      </c>
    </row>
    <row r="3732" spans="1:4" x14ac:dyDescent="0.15">
      <c r="A3732" t="s">
        <v>10282</v>
      </c>
      <c r="B3732">
        <v>-2.5545228225586301</v>
      </c>
      <c r="C3732" s="1" t="s">
        <v>10283</v>
      </c>
      <c r="D3732" t="s">
        <v>132</v>
      </c>
    </row>
    <row r="3733" spans="1:4" x14ac:dyDescent="0.15">
      <c r="A3733" t="s">
        <v>10284</v>
      </c>
      <c r="B3733">
        <v>-2.55588174758104</v>
      </c>
      <c r="C3733" s="1" t="s">
        <v>10285</v>
      </c>
      <c r="D3733" t="s">
        <v>132</v>
      </c>
    </row>
    <row r="3734" spans="1:4" x14ac:dyDescent="0.15">
      <c r="A3734" t="s">
        <v>10286</v>
      </c>
      <c r="B3734">
        <v>-2.55757183147414</v>
      </c>
      <c r="C3734" s="1" t="s">
        <v>10287</v>
      </c>
      <c r="D3734" t="s">
        <v>132</v>
      </c>
    </row>
    <row r="3735" spans="1:4" x14ac:dyDescent="0.15">
      <c r="A3735" t="s">
        <v>10288</v>
      </c>
      <c r="B3735">
        <v>-2.5579827319992399</v>
      </c>
      <c r="C3735" s="1" t="s">
        <v>10289</v>
      </c>
      <c r="D3735" t="s">
        <v>132</v>
      </c>
    </row>
    <row r="3736" spans="1:4" x14ac:dyDescent="0.15">
      <c r="A3736" t="s">
        <v>10290</v>
      </c>
      <c r="B3736">
        <v>-2.5584553239355601</v>
      </c>
      <c r="C3736" s="1" t="s">
        <v>10291</v>
      </c>
      <c r="D3736" t="s">
        <v>132</v>
      </c>
    </row>
    <row r="3737" spans="1:4" x14ac:dyDescent="0.15">
      <c r="A3737" t="s">
        <v>10292</v>
      </c>
      <c r="B3737">
        <v>-2.5586629771731602</v>
      </c>
      <c r="C3737" s="1" t="s">
        <v>10293</v>
      </c>
      <c r="D3737" t="s">
        <v>132</v>
      </c>
    </row>
    <row r="3738" spans="1:4" x14ac:dyDescent="0.15">
      <c r="A3738" t="s">
        <v>10294</v>
      </c>
      <c r="B3738">
        <v>-2.55983990220283</v>
      </c>
      <c r="C3738" s="1" t="s">
        <v>10295</v>
      </c>
      <c r="D3738" t="s">
        <v>132</v>
      </c>
    </row>
    <row r="3739" spans="1:4" x14ac:dyDescent="0.15">
      <c r="A3739" t="s">
        <v>10296</v>
      </c>
      <c r="B3739">
        <v>-2.5606527199281501</v>
      </c>
      <c r="C3739" s="1" t="s">
        <v>10297</v>
      </c>
      <c r="D3739" t="s">
        <v>132</v>
      </c>
    </row>
    <row r="3740" spans="1:4" x14ac:dyDescent="0.15">
      <c r="A3740" t="s">
        <v>10298</v>
      </c>
      <c r="B3740">
        <v>-2.56342661627066</v>
      </c>
      <c r="C3740" s="1" t="s">
        <v>10299</v>
      </c>
      <c r="D3740" t="s">
        <v>132</v>
      </c>
    </row>
    <row r="3741" spans="1:4" x14ac:dyDescent="0.15">
      <c r="A3741" t="s">
        <v>10300</v>
      </c>
      <c r="B3741">
        <v>-2.5645299849175598</v>
      </c>
      <c r="C3741" s="1" t="s">
        <v>10301</v>
      </c>
      <c r="D3741" t="s">
        <v>132</v>
      </c>
    </row>
    <row r="3742" spans="1:4" x14ac:dyDescent="0.15">
      <c r="A3742" t="s">
        <v>10302</v>
      </c>
      <c r="B3742">
        <v>-2.56535436242376</v>
      </c>
      <c r="C3742" s="1" t="s">
        <v>10303</v>
      </c>
      <c r="D3742" t="s">
        <v>132</v>
      </c>
    </row>
    <row r="3743" spans="1:4" x14ac:dyDescent="0.15">
      <c r="A3743" t="s">
        <v>10304</v>
      </c>
      <c r="B3743">
        <v>-2.5666509800291601</v>
      </c>
      <c r="C3743" s="1" t="s">
        <v>10305</v>
      </c>
      <c r="D3743" t="s">
        <v>132</v>
      </c>
    </row>
    <row r="3744" spans="1:4" x14ac:dyDescent="0.15">
      <c r="A3744" t="s">
        <v>10306</v>
      </c>
      <c r="B3744">
        <v>-2.5667981783253202</v>
      </c>
      <c r="C3744" s="1" t="s">
        <v>10307</v>
      </c>
      <c r="D3744" t="s">
        <v>132</v>
      </c>
    </row>
    <row r="3745" spans="1:4" x14ac:dyDescent="0.15">
      <c r="A3745" t="s">
        <v>10308</v>
      </c>
      <c r="B3745">
        <v>-2.56718521875074</v>
      </c>
      <c r="C3745" s="1" t="s">
        <v>10309</v>
      </c>
      <c r="D3745" t="s">
        <v>132</v>
      </c>
    </row>
    <row r="3746" spans="1:4" x14ac:dyDescent="0.15">
      <c r="A3746" t="s">
        <v>10310</v>
      </c>
      <c r="B3746">
        <v>-2.5695855083155101</v>
      </c>
      <c r="C3746" s="1" t="s">
        <v>10311</v>
      </c>
      <c r="D3746" t="s">
        <v>132</v>
      </c>
    </row>
    <row r="3747" spans="1:4" x14ac:dyDescent="0.15">
      <c r="A3747" t="s">
        <v>10312</v>
      </c>
      <c r="B3747">
        <v>-2.5702686327155702</v>
      </c>
      <c r="C3747" s="1" t="s">
        <v>10313</v>
      </c>
      <c r="D3747" t="s">
        <v>132</v>
      </c>
    </row>
    <row r="3748" spans="1:4" x14ac:dyDescent="0.15">
      <c r="A3748" t="s">
        <v>10314</v>
      </c>
      <c r="B3748">
        <v>-2.57056922919943</v>
      </c>
      <c r="C3748" s="1" t="s">
        <v>10315</v>
      </c>
      <c r="D3748" t="s">
        <v>132</v>
      </c>
    </row>
    <row r="3749" spans="1:4" x14ac:dyDescent="0.15">
      <c r="A3749" t="s">
        <v>10316</v>
      </c>
      <c r="B3749">
        <v>-2.5708468316772102</v>
      </c>
      <c r="C3749" s="1" t="s">
        <v>10317</v>
      </c>
      <c r="D3749" t="s">
        <v>132</v>
      </c>
    </row>
    <row r="3750" spans="1:4" x14ac:dyDescent="0.15">
      <c r="A3750" t="s">
        <v>10318</v>
      </c>
      <c r="B3750">
        <v>-2.5711595438926702</v>
      </c>
      <c r="C3750" s="1" t="s">
        <v>10319</v>
      </c>
      <c r="D3750" t="s">
        <v>132</v>
      </c>
    </row>
    <row r="3751" spans="1:4" x14ac:dyDescent="0.15">
      <c r="A3751" t="s">
        <v>10320</v>
      </c>
      <c r="B3751">
        <v>-2.5720435513559101</v>
      </c>
      <c r="C3751" s="1" t="s">
        <v>10321</v>
      </c>
      <c r="D3751" t="s">
        <v>132</v>
      </c>
    </row>
    <row r="3752" spans="1:4" x14ac:dyDescent="0.15">
      <c r="A3752" t="s">
        <v>10322</v>
      </c>
      <c r="B3752">
        <v>-2.5728842894748398</v>
      </c>
      <c r="C3752" s="1" t="s">
        <v>10323</v>
      </c>
      <c r="D3752" t="s">
        <v>132</v>
      </c>
    </row>
    <row r="3753" spans="1:4" x14ac:dyDescent="0.15">
      <c r="A3753" t="s">
        <v>10324</v>
      </c>
      <c r="B3753">
        <v>-2.5742147344498099</v>
      </c>
      <c r="C3753" s="1" t="s">
        <v>10325</v>
      </c>
      <c r="D3753" t="s">
        <v>132</v>
      </c>
    </row>
    <row r="3754" spans="1:4" x14ac:dyDescent="0.15">
      <c r="A3754" t="s">
        <v>10326</v>
      </c>
      <c r="B3754">
        <v>-2.5759911520490499</v>
      </c>
      <c r="C3754" s="1" t="s">
        <v>10327</v>
      </c>
      <c r="D3754" t="s">
        <v>132</v>
      </c>
    </row>
    <row r="3755" spans="1:4" x14ac:dyDescent="0.15">
      <c r="A3755" t="s">
        <v>10328</v>
      </c>
      <c r="B3755">
        <v>-2.5772124894511199</v>
      </c>
      <c r="C3755" s="1" t="s">
        <v>10329</v>
      </c>
      <c r="D3755" t="s">
        <v>132</v>
      </c>
    </row>
    <row r="3756" spans="1:4" x14ac:dyDescent="0.15">
      <c r="A3756" t="s">
        <v>10330</v>
      </c>
      <c r="B3756">
        <v>-2.5835230163651302</v>
      </c>
      <c r="C3756" s="1" t="s">
        <v>10331</v>
      </c>
      <c r="D3756" t="s">
        <v>132</v>
      </c>
    </row>
    <row r="3757" spans="1:4" x14ac:dyDescent="0.15">
      <c r="A3757" t="s">
        <v>10332</v>
      </c>
      <c r="B3757">
        <v>-2.5859186435014898</v>
      </c>
      <c r="C3757" s="1" t="s">
        <v>10333</v>
      </c>
      <c r="D3757" t="s">
        <v>132</v>
      </c>
    </row>
    <row r="3758" spans="1:4" x14ac:dyDescent="0.15">
      <c r="A3758" t="s">
        <v>10334</v>
      </c>
      <c r="B3758">
        <v>-2.5870821670566402</v>
      </c>
      <c r="C3758" s="1" t="s">
        <v>10335</v>
      </c>
      <c r="D3758" t="s">
        <v>132</v>
      </c>
    </row>
    <row r="3759" spans="1:4" x14ac:dyDescent="0.15">
      <c r="A3759" t="s">
        <v>10336</v>
      </c>
      <c r="B3759">
        <v>-2.5886138095692499</v>
      </c>
      <c r="C3759" s="1" t="s">
        <v>10337</v>
      </c>
      <c r="D3759" t="s">
        <v>132</v>
      </c>
    </row>
    <row r="3760" spans="1:4" x14ac:dyDescent="0.15">
      <c r="A3760" t="s">
        <v>10338</v>
      </c>
      <c r="B3760">
        <v>-2.5908549431559802</v>
      </c>
      <c r="C3760" s="1" t="s">
        <v>10339</v>
      </c>
      <c r="D3760" t="s">
        <v>132</v>
      </c>
    </row>
    <row r="3761" spans="1:4" x14ac:dyDescent="0.15">
      <c r="A3761" t="s">
        <v>10340</v>
      </c>
      <c r="B3761">
        <v>-2.5924121451126698</v>
      </c>
      <c r="C3761" s="1" t="s">
        <v>10341</v>
      </c>
      <c r="D3761" t="s">
        <v>132</v>
      </c>
    </row>
    <row r="3762" spans="1:4" x14ac:dyDescent="0.15">
      <c r="A3762" t="s">
        <v>10342</v>
      </c>
      <c r="B3762">
        <v>-2.5926882232564199</v>
      </c>
      <c r="C3762" s="1" t="s">
        <v>10343</v>
      </c>
      <c r="D3762" t="s">
        <v>132</v>
      </c>
    </row>
    <row r="3763" spans="1:4" x14ac:dyDescent="0.15">
      <c r="A3763" t="s">
        <v>10344</v>
      </c>
      <c r="B3763">
        <v>-2.59275862963398</v>
      </c>
      <c r="C3763" s="1" t="s">
        <v>10345</v>
      </c>
      <c r="D3763" t="s">
        <v>132</v>
      </c>
    </row>
    <row r="3764" spans="1:4" x14ac:dyDescent="0.15">
      <c r="A3764" t="s">
        <v>10346</v>
      </c>
      <c r="B3764">
        <v>-2.5936021661901201</v>
      </c>
      <c r="C3764" s="1" t="s">
        <v>10347</v>
      </c>
      <c r="D3764" t="s">
        <v>132</v>
      </c>
    </row>
    <row r="3765" spans="1:4" x14ac:dyDescent="0.15">
      <c r="A3765" t="s">
        <v>10348</v>
      </c>
      <c r="B3765">
        <v>-2.5938204064500199</v>
      </c>
      <c r="C3765" s="1" t="s">
        <v>10349</v>
      </c>
      <c r="D3765" t="s">
        <v>132</v>
      </c>
    </row>
    <row r="3766" spans="1:4" x14ac:dyDescent="0.15">
      <c r="A3766" t="s">
        <v>10350</v>
      </c>
      <c r="B3766">
        <v>-2.5946107886176599</v>
      </c>
      <c r="C3766" s="1" t="s">
        <v>10351</v>
      </c>
      <c r="D3766" t="s">
        <v>132</v>
      </c>
    </row>
    <row r="3767" spans="1:4" x14ac:dyDescent="0.15">
      <c r="A3767" t="s">
        <v>10352</v>
      </c>
      <c r="B3767">
        <v>-2.5951855028175101</v>
      </c>
      <c r="C3767" s="1" t="s">
        <v>10353</v>
      </c>
      <c r="D3767" t="s">
        <v>132</v>
      </c>
    </row>
    <row r="3768" spans="1:4" x14ac:dyDescent="0.15">
      <c r="A3768" t="s">
        <v>10354</v>
      </c>
      <c r="B3768">
        <v>-2.59685291671979</v>
      </c>
      <c r="C3768" s="1" t="s">
        <v>10355</v>
      </c>
      <c r="D3768" t="s">
        <v>132</v>
      </c>
    </row>
    <row r="3769" spans="1:4" x14ac:dyDescent="0.15">
      <c r="A3769" t="s">
        <v>10356</v>
      </c>
      <c r="B3769">
        <v>-2.6020350311199301</v>
      </c>
      <c r="C3769" s="1" t="s">
        <v>10357</v>
      </c>
      <c r="D3769" t="s">
        <v>132</v>
      </c>
    </row>
    <row r="3770" spans="1:4" x14ac:dyDescent="0.15">
      <c r="A3770" t="s">
        <v>10358</v>
      </c>
      <c r="B3770">
        <v>-2.6020626550805801</v>
      </c>
      <c r="C3770" s="1" t="s">
        <v>10359</v>
      </c>
      <c r="D3770" t="s">
        <v>132</v>
      </c>
    </row>
    <row r="3771" spans="1:4" x14ac:dyDescent="0.15">
      <c r="A3771" t="s">
        <v>10360</v>
      </c>
      <c r="B3771">
        <v>-2.6037629790844399</v>
      </c>
      <c r="C3771" s="1" t="s">
        <v>10361</v>
      </c>
      <c r="D3771" t="s">
        <v>132</v>
      </c>
    </row>
    <row r="3772" spans="1:4" x14ac:dyDescent="0.15">
      <c r="A3772" t="s">
        <v>10362</v>
      </c>
      <c r="B3772">
        <v>-2.6043169150746599</v>
      </c>
      <c r="C3772" s="1" t="s">
        <v>10363</v>
      </c>
      <c r="D3772" t="s">
        <v>132</v>
      </c>
    </row>
    <row r="3773" spans="1:4" x14ac:dyDescent="0.15">
      <c r="A3773" t="s">
        <v>10364</v>
      </c>
      <c r="B3773">
        <v>-2.6081416579590799</v>
      </c>
      <c r="C3773" s="1" t="s">
        <v>10365</v>
      </c>
      <c r="D3773" t="s">
        <v>132</v>
      </c>
    </row>
    <row r="3774" spans="1:4" x14ac:dyDescent="0.15">
      <c r="A3774" t="s">
        <v>10366</v>
      </c>
      <c r="B3774">
        <v>-2.6092332687740201</v>
      </c>
      <c r="C3774" s="1" t="s">
        <v>10367</v>
      </c>
      <c r="D3774" t="s">
        <v>132</v>
      </c>
    </row>
    <row r="3775" spans="1:4" x14ac:dyDescent="0.15">
      <c r="A3775" t="s">
        <v>10368</v>
      </c>
      <c r="B3775">
        <v>-2.6119071411621499</v>
      </c>
      <c r="C3775" s="1" t="s">
        <v>10369</v>
      </c>
      <c r="D3775" t="s">
        <v>132</v>
      </c>
    </row>
    <row r="3776" spans="1:4" x14ac:dyDescent="0.15">
      <c r="A3776" t="s">
        <v>10370</v>
      </c>
      <c r="B3776">
        <v>-2.6169076377229898</v>
      </c>
      <c r="C3776" s="1" t="s">
        <v>10371</v>
      </c>
      <c r="D3776" t="s">
        <v>132</v>
      </c>
    </row>
    <row r="3777" spans="1:4" x14ac:dyDescent="0.15">
      <c r="A3777" t="s">
        <v>10372</v>
      </c>
      <c r="B3777">
        <v>-2.6184867031633199</v>
      </c>
      <c r="C3777" s="1" t="s">
        <v>10373</v>
      </c>
      <c r="D3777" t="s">
        <v>132</v>
      </c>
    </row>
    <row r="3778" spans="1:4" x14ac:dyDescent="0.15">
      <c r="A3778" t="s">
        <v>10374</v>
      </c>
      <c r="B3778">
        <v>-2.6229489007379998</v>
      </c>
      <c r="C3778" s="1" t="s">
        <v>10375</v>
      </c>
      <c r="D3778" t="s">
        <v>132</v>
      </c>
    </row>
    <row r="3779" spans="1:4" x14ac:dyDescent="0.15">
      <c r="A3779" t="s">
        <v>10376</v>
      </c>
      <c r="B3779">
        <v>-2.62497201338266</v>
      </c>
      <c r="C3779" s="1" t="s">
        <v>10377</v>
      </c>
      <c r="D3779" t="s">
        <v>132</v>
      </c>
    </row>
    <row r="3780" spans="1:4" x14ac:dyDescent="0.15">
      <c r="A3780" t="s">
        <v>10378</v>
      </c>
      <c r="B3780">
        <v>-2.6249961275054501</v>
      </c>
      <c r="C3780" s="1" t="s">
        <v>10379</v>
      </c>
      <c r="D3780" t="s">
        <v>132</v>
      </c>
    </row>
    <row r="3781" spans="1:4" x14ac:dyDescent="0.15">
      <c r="A3781" t="s">
        <v>10380</v>
      </c>
      <c r="B3781">
        <v>-2.6270685875653799</v>
      </c>
      <c r="C3781" s="1" t="s">
        <v>10381</v>
      </c>
      <c r="D3781" t="s">
        <v>132</v>
      </c>
    </row>
    <row r="3782" spans="1:4" x14ac:dyDescent="0.15">
      <c r="A3782" t="s">
        <v>10382</v>
      </c>
      <c r="B3782">
        <v>-2.6338254185411798</v>
      </c>
      <c r="C3782" s="1" t="s">
        <v>10383</v>
      </c>
      <c r="D3782" t="s">
        <v>132</v>
      </c>
    </row>
    <row r="3783" spans="1:4" x14ac:dyDescent="0.15">
      <c r="A3783" t="s">
        <v>10384</v>
      </c>
      <c r="B3783">
        <v>-2.6351673825512298</v>
      </c>
      <c r="C3783" s="1" t="s">
        <v>10385</v>
      </c>
      <c r="D3783" t="s">
        <v>132</v>
      </c>
    </row>
    <row r="3784" spans="1:4" x14ac:dyDescent="0.15">
      <c r="A3784" t="s">
        <v>10386</v>
      </c>
      <c r="B3784">
        <v>-2.6365003922514401</v>
      </c>
      <c r="C3784" s="1" t="s">
        <v>10387</v>
      </c>
      <c r="D3784" t="s">
        <v>132</v>
      </c>
    </row>
    <row r="3785" spans="1:4" x14ac:dyDescent="0.15">
      <c r="A3785" t="s">
        <v>10388</v>
      </c>
      <c r="B3785">
        <v>-2.6398855053863501</v>
      </c>
      <c r="C3785" s="1" t="s">
        <v>10389</v>
      </c>
      <c r="D3785" t="s">
        <v>132</v>
      </c>
    </row>
    <row r="3786" spans="1:4" x14ac:dyDescent="0.15">
      <c r="A3786" t="s">
        <v>10390</v>
      </c>
      <c r="B3786">
        <v>-2.6411286517258699</v>
      </c>
      <c r="C3786" s="1" t="s">
        <v>10391</v>
      </c>
      <c r="D3786" t="s">
        <v>132</v>
      </c>
    </row>
    <row r="3787" spans="1:4" x14ac:dyDescent="0.15">
      <c r="A3787" t="s">
        <v>10392</v>
      </c>
      <c r="B3787">
        <v>-2.6433031158512601</v>
      </c>
      <c r="C3787" s="1" t="s">
        <v>10393</v>
      </c>
      <c r="D3787" t="s">
        <v>132</v>
      </c>
    </row>
    <row r="3788" spans="1:4" x14ac:dyDescent="0.15">
      <c r="A3788" t="s">
        <v>10394</v>
      </c>
      <c r="B3788">
        <v>-2.6433590703936498</v>
      </c>
      <c r="C3788" s="1" t="s">
        <v>10395</v>
      </c>
      <c r="D3788" t="s">
        <v>132</v>
      </c>
    </row>
    <row r="3789" spans="1:4" x14ac:dyDescent="0.15">
      <c r="A3789" t="s">
        <v>10396</v>
      </c>
      <c r="B3789">
        <v>-2.6452623753563902</v>
      </c>
      <c r="C3789" s="1" t="s">
        <v>10397</v>
      </c>
      <c r="D3789" t="s">
        <v>132</v>
      </c>
    </row>
    <row r="3790" spans="1:4" x14ac:dyDescent="0.15">
      <c r="A3790" t="s">
        <v>10398</v>
      </c>
      <c r="B3790">
        <v>-2.64780633251591</v>
      </c>
      <c r="C3790" s="1" t="s">
        <v>10399</v>
      </c>
      <c r="D3790" t="s">
        <v>132</v>
      </c>
    </row>
    <row r="3791" spans="1:4" x14ac:dyDescent="0.15">
      <c r="A3791" t="s">
        <v>10400</v>
      </c>
      <c r="B3791">
        <v>-2.6499643510324402</v>
      </c>
      <c r="C3791" s="1" t="s">
        <v>10401</v>
      </c>
      <c r="D3791" t="s">
        <v>132</v>
      </c>
    </row>
    <row r="3792" spans="1:4" x14ac:dyDescent="0.15">
      <c r="A3792" t="s">
        <v>10402</v>
      </c>
      <c r="B3792">
        <v>-2.6527205013735502</v>
      </c>
      <c r="C3792" s="1" t="s">
        <v>10403</v>
      </c>
      <c r="D3792" t="s">
        <v>132</v>
      </c>
    </row>
    <row r="3793" spans="1:4" x14ac:dyDescent="0.15">
      <c r="A3793" t="s">
        <v>10404</v>
      </c>
      <c r="B3793">
        <v>-2.6535995080232699</v>
      </c>
      <c r="C3793" s="1" t="s">
        <v>10405</v>
      </c>
      <c r="D3793" t="s">
        <v>132</v>
      </c>
    </row>
    <row r="3794" spans="1:4" x14ac:dyDescent="0.15">
      <c r="A3794" t="s">
        <v>10406</v>
      </c>
      <c r="B3794">
        <v>-2.6559797099699498</v>
      </c>
      <c r="C3794" s="1" t="s">
        <v>10407</v>
      </c>
      <c r="D3794" t="s">
        <v>132</v>
      </c>
    </row>
    <row r="3795" spans="1:4" x14ac:dyDescent="0.15">
      <c r="A3795" t="s">
        <v>10408</v>
      </c>
      <c r="B3795">
        <v>-2.6566298513341402</v>
      </c>
      <c r="C3795" s="1" t="s">
        <v>10409</v>
      </c>
      <c r="D3795" t="s">
        <v>132</v>
      </c>
    </row>
    <row r="3796" spans="1:4" x14ac:dyDescent="0.15">
      <c r="A3796" t="s">
        <v>10410</v>
      </c>
      <c r="B3796">
        <v>-2.66235456857759</v>
      </c>
      <c r="C3796" s="1" t="s">
        <v>10411</v>
      </c>
      <c r="D3796" t="s">
        <v>132</v>
      </c>
    </row>
    <row r="3797" spans="1:4" x14ac:dyDescent="0.15">
      <c r="A3797" t="s">
        <v>253</v>
      </c>
      <c r="B3797">
        <v>-2.66652750241373</v>
      </c>
      <c r="C3797" s="1" t="s">
        <v>10412</v>
      </c>
      <c r="D3797" t="s">
        <v>132</v>
      </c>
    </row>
    <row r="3798" spans="1:4" x14ac:dyDescent="0.15">
      <c r="A3798" t="s">
        <v>10413</v>
      </c>
      <c r="B3798">
        <v>-2.6687373826688399</v>
      </c>
      <c r="C3798" s="1" t="s">
        <v>10414</v>
      </c>
      <c r="D3798" t="s">
        <v>132</v>
      </c>
    </row>
    <row r="3799" spans="1:4" x14ac:dyDescent="0.15">
      <c r="A3799" t="s">
        <v>10415</v>
      </c>
      <c r="B3799">
        <v>-2.6747828421192299</v>
      </c>
      <c r="C3799" s="1" t="s">
        <v>10416</v>
      </c>
      <c r="D3799" t="s">
        <v>132</v>
      </c>
    </row>
    <row r="3800" spans="1:4" x14ac:dyDescent="0.15">
      <c r="A3800" t="s">
        <v>10417</v>
      </c>
      <c r="B3800">
        <v>-2.6752292211906701</v>
      </c>
      <c r="C3800" s="1" t="s">
        <v>10418</v>
      </c>
      <c r="D3800" t="s">
        <v>132</v>
      </c>
    </row>
    <row r="3801" spans="1:4" x14ac:dyDescent="0.15">
      <c r="A3801" t="s">
        <v>10419</v>
      </c>
      <c r="B3801">
        <v>-2.6772576577069001</v>
      </c>
      <c r="C3801" s="1" t="s">
        <v>10420</v>
      </c>
      <c r="D3801" t="s">
        <v>132</v>
      </c>
    </row>
    <row r="3802" spans="1:4" x14ac:dyDescent="0.15">
      <c r="A3802" t="s">
        <v>10421</v>
      </c>
      <c r="B3802">
        <v>-2.67968533669915</v>
      </c>
      <c r="C3802" s="1" t="s">
        <v>10422</v>
      </c>
      <c r="D3802" t="s">
        <v>132</v>
      </c>
    </row>
    <row r="3803" spans="1:4" x14ac:dyDescent="0.15">
      <c r="A3803" t="s">
        <v>10423</v>
      </c>
      <c r="B3803">
        <v>-2.6827673991933998</v>
      </c>
      <c r="C3803" s="1" t="s">
        <v>10424</v>
      </c>
      <c r="D3803" t="s">
        <v>132</v>
      </c>
    </row>
    <row r="3804" spans="1:4" x14ac:dyDescent="0.15">
      <c r="A3804" t="s">
        <v>10425</v>
      </c>
      <c r="B3804">
        <v>-2.6835022577993901</v>
      </c>
      <c r="C3804" s="1" t="s">
        <v>10426</v>
      </c>
      <c r="D3804" t="s">
        <v>132</v>
      </c>
    </row>
    <row r="3805" spans="1:4" x14ac:dyDescent="0.15">
      <c r="A3805" t="s">
        <v>10427</v>
      </c>
      <c r="B3805">
        <v>-2.6904904894878299</v>
      </c>
      <c r="C3805" s="1" t="s">
        <v>10428</v>
      </c>
      <c r="D3805" t="s">
        <v>132</v>
      </c>
    </row>
    <row r="3806" spans="1:4" x14ac:dyDescent="0.15">
      <c r="A3806" t="s">
        <v>10429</v>
      </c>
      <c r="B3806">
        <v>-2.6948048132330902</v>
      </c>
      <c r="C3806" s="1" t="s">
        <v>10430</v>
      </c>
      <c r="D3806" t="s">
        <v>132</v>
      </c>
    </row>
    <row r="3807" spans="1:4" x14ac:dyDescent="0.15">
      <c r="A3807" t="s">
        <v>10431</v>
      </c>
      <c r="B3807">
        <v>-2.6961354957288202</v>
      </c>
      <c r="C3807" s="1" t="s">
        <v>10432</v>
      </c>
      <c r="D3807" t="s">
        <v>132</v>
      </c>
    </row>
    <row r="3808" spans="1:4" x14ac:dyDescent="0.15">
      <c r="A3808" t="s">
        <v>10433</v>
      </c>
      <c r="B3808">
        <v>-2.6982382250880801</v>
      </c>
      <c r="C3808" s="1" t="s">
        <v>10434</v>
      </c>
      <c r="D3808" t="s">
        <v>132</v>
      </c>
    </row>
    <row r="3809" spans="1:4" x14ac:dyDescent="0.15">
      <c r="A3809" t="s">
        <v>10435</v>
      </c>
      <c r="B3809">
        <v>-2.7028040904945398</v>
      </c>
      <c r="C3809" s="1" t="s">
        <v>10436</v>
      </c>
      <c r="D3809" t="s">
        <v>132</v>
      </c>
    </row>
    <row r="3810" spans="1:4" x14ac:dyDescent="0.15">
      <c r="A3810" t="s">
        <v>10437</v>
      </c>
      <c r="B3810">
        <v>-2.70514678224492</v>
      </c>
      <c r="C3810" s="1" t="s">
        <v>10438</v>
      </c>
      <c r="D3810" t="s">
        <v>132</v>
      </c>
    </row>
    <row r="3811" spans="1:4" x14ac:dyDescent="0.15">
      <c r="A3811" t="s">
        <v>10439</v>
      </c>
      <c r="B3811">
        <v>-2.7076054091836101</v>
      </c>
      <c r="C3811" s="1" t="s">
        <v>10440</v>
      </c>
      <c r="D3811" t="s">
        <v>132</v>
      </c>
    </row>
    <row r="3812" spans="1:4" x14ac:dyDescent="0.15">
      <c r="A3812" t="s">
        <v>10441</v>
      </c>
      <c r="B3812">
        <v>-2.7083642814759199</v>
      </c>
      <c r="C3812" s="1" t="s">
        <v>10442</v>
      </c>
      <c r="D3812" t="s">
        <v>132</v>
      </c>
    </row>
    <row r="3813" spans="1:4" x14ac:dyDescent="0.15">
      <c r="A3813" t="s">
        <v>10443</v>
      </c>
      <c r="B3813">
        <v>-2.70853406287369</v>
      </c>
      <c r="C3813" s="1" t="s">
        <v>10444</v>
      </c>
      <c r="D3813" t="s">
        <v>132</v>
      </c>
    </row>
    <row r="3814" spans="1:4" x14ac:dyDescent="0.15">
      <c r="A3814" t="s">
        <v>10445</v>
      </c>
      <c r="B3814">
        <v>-2.7091925800528598</v>
      </c>
      <c r="C3814" s="1" t="s">
        <v>10446</v>
      </c>
      <c r="D3814" t="s">
        <v>132</v>
      </c>
    </row>
    <row r="3815" spans="1:4" x14ac:dyDescent="0.15">
      <c r="A3815" t="s">
        <v>10447</v>
      </c>
      <c r="B3815">
        <v>-2.7097465857671201</v>
      </c>
      <c r="C3815" s="1" t="s">
        <v>10448</v>
      </c>
      <c r="D3815" t="s">
        <v>132</v>
      </c>
    </row>
    <row r="3816" spans="1:4" x14ac:dyDescent="0.15">
      <c r="A3816" t="s">
        <v>10449</v>
      </c>
      <c r="B3816">
        <v>-2.7109835274769498</v>
      </c>
      <c r="C3816" s="1" t="s">
        <v>10450</v>
      </c>
      <c r="D3816" t="s">
        <v>132</v>
      </c>
    </row>
    <row r="3817" spans="1:4" x14ac:dyDescent="0.15">
      <c r="A3817" t="s">
        <v>10451</v>
      </c>
      <c r="B3817">
        <v>-2.7113127231229299</v>
      </c>
      <c r="C3817" s="1" t="s">
        <v>10452</v>
      </c>
      <c r="D3817" t="s">
        <v>132</v>
      </c>
    </row>
    <row r="3818" spans="1:4" x14ac:dyDescent="0.15">
      <c r="A3818" t="s">
        <v>10453</v>
      </c>
      <c r="B3818">
        <v>-2.7161717525560101</v>
      </c>
      <c r="C3818" s="1" t="s">
        <v>10454</v>
      </c>
      <c r="D3818" t="s">
        <v>132</v>
      </c>
    </row>
    <row r="3819" spans="1:4" x14ac:dyDescent="0.15">
      <c r="A3819" t="s">
        <v>10455</v>
      </c>
      <c r="B3819">
        <v>-2.7184152670137198</v>
      </c>
      <c r="C3819" s="1" t="s">
        <v>10456</v>
      </c>
      <c r="D3819" t="s">
        <v>132</v>
      </c>
    </row>
    <row r="3820" spans="1:4" x14ac:dyDescent="0.15">
      <c r="A3820" t="s">
        <v>10457</v>
      </c>
      <c r="B3820">
        <v>-2.7196504349892501</v>
      </c>
      <c r="C3820" s="1" t="s">
        <v>10458</v>
      </c>
      <c r="D3820" t="s">
        <v>132</v>
      </c>
    </row>
    <row r="3821" spans="1:4" x14ac:dyDescent="0.15">
      <c r="A3821" t="s">
        <v>10459</v>
      </c>
      <c r="B3821">
        <v>-2.7252995895893801</v>
      </c>
      <c r="C3821" s="1" t="s">
        <v>10460</v>
      </c>
      <c r="D3821" t="s">
        <v>132</v>
      </c>
    </row>
    <row r="3822" spans="1:4" x14ac:dyDescent="0.15">
      <c r="A3822" t="s">
        <v>10461</v>
      </c>
      <c r="B3822">
        <v>-2.72962415086619</v>
      </c>
      <c r="C3822" s="1" t="s">
        <v>10462</v>
      </c>
      <c r="D3822" t="s">
        <v>132</v>
      </c>
    </row>
    <row r="3823" spans="1:4" x14ac:dyDescent="0.15">
      <c r="A3823" t="s">
        <v>10463</v>
      </c>
      <c r="B3823">
        <v>-2.7341599171201998</v>
      </c>
      <c r="C3823" s="1" t="s">
        <v>10464</v>
      </c>
      <c r="D3823" t="s">
        <v>132</v>
      </c>
    </row>
    <row r="3824" spans="1:4" x14ac:dyDescent="0.15">
      <c r="A3824" t="s">
        <v>10465</v>
      </c>
      <c r="B3824">
        <v>-2.7370810649494102</v>
      </c>
      <c r="C3824" s="1" t="s">
        <v>10466</v>
      </c>
      <c r="D3824" t="s">
        <v>132</v>
      </c>
    </row>
    <row r="3825" spans="1:4" x14ac:dyDescent="0.15">
      <c r="A3825" t="s">
        <v>10467</v>
      </c>
      <c r="B3825">
        <v>-2.74614374850387</v>
      </c>
      <c r="C3825" s="1" t="s">
        <v>10468</v>
      </c>
      <c r="D3825" t="s">
        <v>132</v>
      </c>
    </row>
    <row r="3826" spans="1:4" x14ac:dyDescent="0.15">
      <c r="A3826" t="s">
        <v>10469</v>
      </c>
      <c r="B3826">
        <v>-2.7467377194734599</v>
      </c>
      <c r="C3826" s="1" t="s">
        <v>10470</v>
      </c>
      <c r="D3826" t="s">
        <v>132</v>
      </c>
    </row>
    <row r="3827" spans="1:4" x14ac:dyDescent="0.15">
      <c r="A3827" t="s">
        <v>10471</v>
      </c>
      <c r="B3827">
        <v>-2.7476136123971</v>
      </c>
      <c r="C3827" s="1" t="s">
        <v>10472</v>
      </c>
      <c r="D3827" t="s">
        <v>132</v>
      </c>
    </row>
    <row r="3828" spans="1:4" x14ac:dyDescent="0.15">
      <c r="A3828" t="s">
        <v>10473</v>
      </c>
      <c r="B3828">
        <v>-2.7477854666921502</v>
      </c>
      <c r="C3828" s="1" t="s">
        <v>10474</v>
      </c>
      <c r="D3828" t="s">
        <v>132</v>
      </c>
    </row>
    <row r="3829" spans="1:4" x14ac:dyDescent="0.15">
      <c r="A3829" t="s">
        <v>10475</v>
      </c>
      <c r="B3829">
        <v>-2.7484311116814002</v>
      </c>
      <c r="C3829" s="1" t="s">
        <v>10476</v>
      </c>
      <c r="D3829" t="s">
        <v>132</v>
      </c>
    </row>
    <row r="3830" spans="1:4" x14ac:dyDescent="0.15">
      <c r="A3830" t="s">
        <v>10477</v>
      </c>
      <c r="B3830">
        <v>-2.74861787940582</v>
      </c>
      <c r="C3830" s="1" t="s">
        <v>10478</v>
      </c>
      <c r="D3830" t="s">
        <v>132</v>
      </c>
    </row>
    <row r="3831" spans="1:4" x14ac:dyDescent="0.15">
      <c r="A3831" t="s">
        <v>10479</v>
      </c>
      <c r="B3831">
        <v>-2.7489346347746402</v>
      </c>
      <c r="C3831" s="1" t="s">
        <v>10480</v>
      </c>
      <c r="D3831" t="s">
        <v>132</v>
      </c>
    </row>
    <row r="3832" spans="1:4" x14ac:dyDescent="0.15">
      <c r="A3832" t="s">
        <v>10481</v>
      </c>
      <c r="B3832">
        <v>-2.7491844235960201</v>
      </c>
      <c r="C3832" s="1" t="s">
        <v>10482</v>
      </c>
      <c r="D3832" t="s">
        <v>132</v>
      </c>
    </row>
    <row r="3833" spans="1:4" x14ac:dyDescent="0.15">
      <c r="A3833" t="s">
        <v>10483</v>
      </c>
      <c r="B3833">
        <v>-2.7534115188844601</v>
      </c>
      <c r="C3833" s="1" t="s">
        <v>10484</v>
      </c>
      <c r="D3833" t="s">
        <v>132</v>
      </c>
    </row>
    <row r="3834" spans="1:4" x14ac:dyDescent="0.15">
      <c r="A3834" t="s">
        <v>10485</v>
      </c>
      <c r="B3834">
        <v>-2.75675208263812</v>
      </c>
      <c r="C3834" s="1" t="s">
        <v>10486</v>
      </c>
      <c r="D3834" t="s">
        <v>132</v>
      </c>
    </row>
    <row r="3835" spans="1:4" x14ac:dyDescent="0.15">
      <c r="A3835" t="s">
        <v>10487</v>
      </c>
      <c r="B3835">
        <v>-2.7573619176559601</v>
      </c>
      <c r="C3835" s="1" t="s">
        <v>10488</v>
      </c>
      <c r="D3835" t="s">
        <v>132</v>
      </c>
    </row>
    <row r="3836" spans="1:4" x14ac:dyDescent="0.15">
      <c r="A3836" t="s">
        <v>10489</v>
      </c>
      <c r="B3836">
        <v>-2.7597065954323501</v>
      </c>
      <c r="C3836" s="1" t="s">
        <v>10490</v>
      </c>
      <c r="D3836" t="s">
        <v>132</v>
      </c>
    </row>
    <row r="3837" spans="1:4" x14ac:dyDescent="0.15">
      <c r="A3837" t="s">
        <v>10491</v>
      </c>
      <c r="B3837">
        <v>-2.7665837493591501</v>
      </c>
      <c r="C3837" s="1" t="s">
        <v>10492</v>
      </c>
      <c r="D3837" t="s">
        <v>132</v>
      </c>
    </row>
    <row r="3838" spans="1:4" x14ac:dyDescent="0.15">
      <c r="A3838" t="s">
        <v>10493</v>
      </c>
      <c r="B3838">
        <v>-2.7716348228210501</v>
      </c>
      <c r="C3838" s="1" t="s">
        <v>10494</v>
      </c>
      <c r="D3838" t="s">
        <v>132</v>
      </c>
    </row>
    <row r="3839" spans="1:4" x14ac:dyDescent="0.15">
      <c r="A3839" t="s">
        <v>10495</v>
      </c>
      <c r="B3839">
        <v>-2.77477987915508</v>
      </c>
      <c r="C3839" s="1" t="s">
        <v>10496</v>
      </c>
      <c r="D3839" t="s">
        <v>132</v>
      </c>
    </row>
    <row r="3840" spans="1:4" x14ac:dyDescent="0.15">
      <c r="A3840" t="s">
        <v>10497</v>
      </c>
      <c r="B3840">
        <v>-2.77774639824485</v>
      </c>
      <c r="C3840" s="1" t="s">
        <v>10498</v>
      </c>
      <c r="D3840" t="s">
        <v>132</v>
      </c>
    </row>
    <row r="3841" spans="1:4" x14ac:dyDescent="0.15">
      <c r="A3841" t="s">
        <v>10499</v>
      </c>
      <c r="B3841">
        <v>-2.7828016496541998</v>
      </c>
      <c r="C3841" s="1" t="s">
        <v>10500</v>
      </c>
      <c r="D3841" t="s">
        <v>132</v>
      </c>
    </row>
    <row r="3842" spans="1:4" x14ac:dyDescent="0.15">
      <c r="A3842" t="s">
        <v>10501</v>
      </c>
      <c r="B3842">
        <v>-2.7840104283554399</v>
      </c>
      <c r="C3842" s="1" t="s">
        <v>10502</v>
      </c>
      <c r="D3842" t="s">
        <v>132</v>
      </c>
    </row>
    <row r="3843" spans="1:4" x14ac:dyDescent="0.15">
      <c r="A3843" t="s">
        <v>10503</v>
      </c>
      <c r="B3843">
        <v>-2.7842839451427901</v>
      </c>
      <c r="C3843" s="1" t="s">
        <v>10504</v>
      </c>
      <c r="D3843" t="s">
        <v>132</v>
      </c>
    </row>
    <row r="3844" spans="1:4" x14ac:dyDescent="0.15">
      <c r="A3844" t="s">
        <v>10505</v>
      </c>
      <c r="B3844">
        <v>-2.7871825752216801</v>
      </c>
      <c r="C3844" s="1" t="s">
        <v>10506</v>
      </c>
      <c r="D3844" t="s">
        <v>132</v>
      </c>
    </row>
    <row r="3845" spans="1:4" x14ac:dyDescent="0.15">
      <c r="A3845" t="s">
        <v>10507</v>
      </c>
      <c r="B3845">
        <v>-2.7886792640447702</v>
      </c>
      <c r="C3845" s="1" t="s">
        <v>10508</v>
      </c>
      <c r="D3845" t="s">
        <v>132</v>
      </c>
    </row>
    <row r="3846" spans="1:4" x14ac:dyDescent="0.15">
      <c r="A3846" t="s">
        <v>10509</v>
      </c>
      <c r="B3846">
        <v>-2.7912996715465499</v>
      </c>
      <c r="C3846" s="1" t="s">
        <v>10510</v>
      </c>
      <c r="D3846" t="s">
        <v>132</v>
      </c>
    </row>
    <row r="3847" spans="1:4" x14ac:dyDescent="0.15">
      <c r="A3847" t="s">
        <v>10511</v>
      </c>
      <c r="B3847">
        <v>-2.79366887839792</v>
      </c>
      <c r="C3847" s="1" t="s">
        <v>10512</v>
      </c>
      <c r="D3847" t="s">
        <v>132</v>
      </c>
    </row>
    <row r="3848" spans="1:4" x14ac:dyDescent="0.15">
      <c r="A3848" t="s">
        <v>10513</v>
      </c>
      <c r="B3848">
        <v>-2.7965309976746902</v>
      </c>
      <c r="C3848" s="1" t="s">
        <v>10514</v>
      </c>
      <c r="D3848" t="s">
        <v>132</v>
      </c>
    </row>
    <row r="3849" spans="1:4" x14ac:dyDescent="0.15">
      <c r="A3849" t="s">
        <v>10515</v>
      </c>
      <c r="B3849">
        <v>-2.8003221092105601</v>
      </c>
      <c r="C3849" s="1" t="s">
        <v>10516</v>
      </c>
      <c r="D3849" t="s">
        <v>132</v>
      </c>
    </row>
    <row r="3850" spans="1:4" x14ac:dyDescent="0.15">
      <c r="A3850" t="s">
        <v>10517</v>
      </c>
      <c r="B3850">
        <v>-2.8032148366529199</v>
      </c>
      <c r="C3850" s="1" t="s">
        <v>10518</v>
      </c>
      <c r="D3850" t="s">
        <v>132</v>
      </c>
    </row>
    <row r="3851" spans="1:4" x14ac:dyDescent="0.15">
      <c r="A3851" t="s">
        <v>10519</v>
      </c>
      <c r="B3851">
        <v>-2.8053069468193401</v>
      </c>
      <c r="C3851" s="1" t="s">
        <v>10520</v>
      </c>
      <c r="D3851" t="s">
        <v>132</v>
      </c>
    </row>
    <row r="3852" spans="1:4" x14ac:dyDescent="0.15">
      <c r="A3852" t="s">
        <v>10521</v>
      </c>
      <c r="B3852">
        <v>-2.8059274837922299</v>
      </c>
      <c r="C3852" s="1" t="s">
        <v>10522</v>
      </c>
      <c r="D3852" t="s">
        <v>132</v>
      </c>
    </row>
    <row r="3853" spans="1:4" x14ac:dyDescent="0.15">
      <c r="A3853" t="s">
        <v>10523</v>
      </c>
      <c r="B3853">
        <v>-2.8137836696056699</v>
      </c>
      <c r="C3853" s="1" t="s">
        <v>10524</v>
      </c>
      <c r="D3853" t="s">
        <v>132</v>
      </c>
    </row>
    <row r="3854" spans="1:4" x14ac:dyDescent="0.15">
      <c r="A3854" t="s">
        <v>10525</v>
      </c>
      <c r="B3854">
        <v>-2.8140388439413799</v>
      </c>
      <c r="C3854" s="1" t="s">
        <v>10526</v>
      </c>
      <c r="D3854" t="s">
        <v>132</v>
      </c>
    </row>
    <row r="3855" spans="1:4" x14ac:dyDescent="0.15">
      <c r="A3855" t="s">
        <v>10527</v>
      </c>
      <c r="B3855">
        <v>-2.81468161452726</v>
      </c>
      <c r="C3855" s="1" t="s">
        <v>10528</v>
      </c>
      <c r="D3855" t="s">
        <v>132</v>
      </c>
    </row>
    <row r="3856" spans="1:4" x14ac:dyDescent="0.15">
      <c r="A3856" t="s">
        <v>10529</v>
      </c>
      <c r="B3856">
        <v>-2.8172323220767401</v>
      </c>
      <c r="C3856" s="1" t="s">
        <v>10530</v>
      </c>
      <c r="D3856" t="s">
        <v>132</v>
      </c>
    </row>
    <row r="3857" spans="1:4" x14ac:dyDescent="0.15">
      <c r="A3857" t="s">
        <v>10531</v>
      </c>
      <c r="B3857">
        <v>-2.8181079281738199</v>
      </c>
      <c r="C3857" s="1" t="s">
        <v>10532</v>
      </c>
      <c r="D3857" t="s">
        <v>132</v>
      </c>
    </row>
    <row r="3858" spans="1:4" x14ac:dyDescent="0.15">
      <c r="A3858" t="s">
        <v>10533</v>
      </c>
      <c r="B3858">
        <v>-2.8214807129095001</v>
      </c>
      <c r="C3858" s="1" t="s">
        <v>10534</v>
      </c>
      <c r="D3858" t="s">
        <v>132</v>
      </c>
    </row>
    <row r="3859" spans="1:4" x14ac:dyDescent="0.15">
      <c r="A3859" t="s">
        <v>10535</v>
      </c>
      <c r="B3859">
        <v>-2.8259862782713898</v>
      </c>
      <c r="C3859" s="1" t="s">
        <v>10536</v>
      </c>
      <c r="D3859" t="s">
        <v>132</v>
      </c>
    </row>
    <row r="3860" spans="1:4" x14ac:dyDescent="0.15">
      <c r="A3860" t="s">
        <v>10537</v>
      </c>
      <c r="B3860">
        <v>-2.8275239933845402</v>
      </c>
      <c r="C3860" s="1" t="s">
        <v>10538</v>
      </c>
      <c r="D3860" t="s">
        <v>132</v>
      </c>
    </row>
    <row r="3861" spans="1:4" x14ac:dyDescent="0.15">
      <c r="A3861" t="s">
        <v>10539</v>
      </c>
      <c r="B3861">
        <v>-2.82961582843163</v>
      </c>
      <c r="C3861" s="1" t="s">
        <v>10540</v>
      </c>
      <c r="D3861" t="s">
        <v>132</v>
      </c>
    </row>
    <row r="3862" spans="1:4" x14ac:dyDescent="0.15">
      <c r="A3862" t="s">
        <v>10541</v>
      </c>
      <c r="B3862">
        <v>-2.83020581747529</v>
      </c>
      <c r="C3862" s="1" t="s">
        <v>10542</v>
      </c>
      <c r="D3862" t="s">
        <v>132</v>
      </c>
    </row>
    <row r="3863" spans="1:4" x14ac:dyDescent="0.15">
      <c r="A3863" t="s">
        <v>10543</v>
      </c>
      <c r="B3863">
        <v>-2.83140867975359</v>
      </c>
      <c r="C3863" s="1" t="s">
        <v>10544</v>
      </c>
      <c r="D3863" t="s">
        <v>132</v>
      </c>
    </row>
    <row r="3864" spans="1:4" x14ac:dyDescent="0.15">
      <c r="A3864" t="s">
        <v>10545</v>
      </c>
      <c r="B3864">
        <v>-2.8337852725400801</v>
      </c>
      <c r="C3864" s="1" t="s">
        <v>10546</v>
      </c>
      <c r="D3864" t="s">
        <v>132</v>
      </c>
    </row>
    <row r="3865" spans="1:4" x14ac:dyDescent="0.15">
      <c r="A3865" t="s">
        <v>10547</v>
      </c>
      <c r="B3865">
        <v>-2.8390791108298998</v>
      </c>
      <c r="C3865" s="1" t="s">
        <v>10548</v>
      </c>
      <c r="D3865" t="s">
        <v>132</v>
      </c>
    </row>
    <row r="3866" spans="1:4" x14ac:dyDescent="0.15">
      <c r="A3866" t="s">
        <v>10549</v>
      </c>
      <c r="B3866">
        <v>-2.8397932550195701</v>
      </c>
      <c r="C3866" s="1" t="s">
        <v>10550</v>
      </c>
      <c r="D3866" t="s">
        <v>132</v>
      </c>
    </row>
    <row r="3867" spans="1:4" x14ac:dyDescent="0.15">
      <c r="A3867" t="s">
        <v>10551</v>
      </c>
      <c r="B3867">
        <v>-2.84120101729573</v>
      </c>
      <c r="C3867" s="1" t="s">
        <v>10552</v>
      </c>
      <c r="D3867" t="s">
        <v>132</v>
      </c>
    </row>
    <row r="3868" spans="1:4" x14ac:dyDescent="0.15">
      <c r="A3868" t="s">
        <v>10553</v>
      </c>
      <c r="B3868">
        <v>-2.8423833256864901</v>
      </c>
      <c r="C3868" s="1" t="s">
        <v>10554</v>
      </c>
      <c r="D3868" t="s">
        <v>132</v>
      </c>
    </row>
    <row r="3869" spans="1:4" x14ac:dyDescent="0.15">
      <c r="A3869" t="s">
        <v>161</v>
      </c>
      <c r="B3869">
        <v>-2.84393197013403</v>
      </c>
      <c r="C3869" s="1" t="s">
        <v>10555</v>
      </c>
      <c r="D3869" t="s">
        <v>132</v>
      </c>
    </row>
    <row r="3870" spans="1:4" x14ac:dyDescent="0.15">
      <c r="A3870" t="s">
        <v>10556</v>
      </c>
      <c r="B3870">
        <v>-2.8474334873016001</v>
      </c>
      <c r="C3870" s="1" t="s">
        <v>10557</v>
      </c>
      <c r="D3870" t="s">
        <v>132</v>
      </c>
    </row>
    <row r="3871" spans="1:4" x14ac:dyDescent="0.15">
      <c r="A3871" t="s">
        <v>43</v>
      </c>
      <c r="B3871">
        <v>-2.84801113908004</v>
      </c>
      <c r="C3871" s="1" t="s">
        <v>10558</v>
      </c>
      <c r="D3871" t="s">
        <v>132</v>
      </c>
    </row>
    <row r="3872" spans="1:4" x14ac:dyDescent="0.15">
      <c r="A3872" t="s">
        <v>10559</v>
      </c>
      <c r="B3872">
        <v>-2.85286334209031</v>
      </c>
      <c r="C3872" s="1" t="s">
        <v>10560</v>
      </c>
      <c r="D3872" t="s">
        <v>132</v>
      </c>
    </row>
    <row r="3873" spans="1:4" x14ac:dyDescent="0.15">
      <c r="A3873" t="s">
        <v>10561</v>
      </c>
      <c r="B3873">
        <v>-2.85490250876276</v>
      </c>
      <c r="C3873" s="1" t="s">
        <v>10562</v>
      </c>
      <c r="D3873" t="s">
        <v>132</v>
      </c>
    </row>
    <row r="3874" spans="1:4" x14ac:dyDescent="0.15">
      <c r="A3874" t="s">
        <v>10563</v>
      </c>
      <c r="B3874">
        <v>-2.86022585066313</v>
      </c>
      <c r="C3874" s="1" t="s">
        <v>10564</v>
      </c>
      <c r="D3874" t="s">
        <v>132</v>
      </c>
    </row>
    <row r="3875" spans="1:4" x14ac:dyDescent="0.15">
      <c r="A3875" t="s">
        <v>10565</v>
      </c>
      <c r="B3875">
        <v>-2.8607368645475701</v>
      </c>
      <c r="C3875" s="1" t="s">
        <v>10566</v>
      </c>
      <c r="D3875" t="s">
        <v>132</v>
      </c>
    </row>
    <row r="3876" spans="1:4" x14ac:dyDescent="0.15">
      <c r="A3876" t="s">
        <v>10567</v>
      </c>
      <c r="B3876">
        <v>-2.86394968474574</v>
      </c>
      <c r="C3876" s="1" t="s">
        <v>10568</v>
      </c>
      <c r="D3876" t="s">
        <v>132</v>
      </c>
    </row>
    <row r="3877" spans="1:4" x14ac:dyDescent="0.15">
      <c r="A3877" t="s">
        <v>10569</v>
      </c>
      <c r="B3877">
        <v>-2.8691360054491799</v>
      </c>
      <c r="C3877" s="1" t="s">
        <v>10570</v>
      </c>
      <c r="D3877" t="s">
        <v>132</v>
      </c>
    </row>
    <row r="3878" spans="1:4" x14ac:dyDescent="0.15">
      <c r="A3878" t="s">
        <v>10571</v>
      </c>
      <c r="B3878">
        <v>-2.8705460588759601</v>
      </c>
      <c r="C3878" s="1" t="s">
        <v>10572</v>
      </c>
      <c r="D3878" t="s">
        <v>132</v>
      </c>
    </row>
    <row r="3879" spans="1:4" x14ac:dyDescent="0.15">
      <c r="A3879" t="s">
        <v>10573</v>
      </c>
      <c r="B3879">
        <v>-2.8770073765287498</v>
      </c>
      <c r="C3879" s="1" t="s">
        <v>10574</v>
      </c>
      <c r="D3879" t="s">
        <v>132</v>
      </c>
    </row>
    <row r="3880" spans="1:4" x14ac:dyDescent="0.15">
      <c r="A3880" t="s">
        <v>10575</v>
      </c>
      <c r="B3880">
        <v>-2.8849892105688499</v>
      </c>
      <c r="C3880" s="1" t="s">
        <v>10576</v>
      </c>
      <c r="D3880" t="s">
        <v>132</v>
      </c>
    </row>
    <row r="3881" spans="1:4" x14ac:dyDescent="0.15">
      <c r="A3881" t="s">
        <v>10577</v>
      </c>
      <c r="B3881">
        <v>-2.8853247206477399</v>
      </c>
      <c r="C3881" s="1" t="s">
        <v>10578</v>
      </c>
      <c r="D3881" t="s">
        <v>132</v>
      </c>
    </row>
    <row r="3882" spans="1:4" x14ac:dyDescent="0.15">
      <c r="A3882" t="s">
        <v>10579</v>
      </c>
      <c r="B3882">
        <v>-2.8892145197708698</v>
      </c>
      <c r="C3882" s="1" t="s">
        <v>10580</v>
      </c>
      <c r="D3882" t="s">
        <v>132</v>
      </c>
    </row>
    <row r="3883" spans="1:4" x14ac:dyDescent="0.15">
      <c r="A3883" t="s">
        <v>10581</v>
      </c>
      <c r="B3883">
        <v>-2.89015979279006</v>
      </c>
      <c r="C3883" s="1" t="s">
        <v>10582</v>
      </c>
      <c r="D3883" t="s">
        <v>132</v>
      </c>
    </row>
    <row r="3884" spans="1:4" x14ac:dyDescent="0.15">
      <c r="A3884" t="s">
        <v>10583</v>
      </c>
      <c r="B3884">
        <v>-2.8988017663977601</v>
      </c>
      <c r="C3884" s="1" t="s">
        <v>10584</v>
      </c>
      <c r="D3884" t="s">
        <v>132</v>
      </c>
    </row>
    <row r="3885" spans="1:4" x14ac:dyDescent="0.15">
      <c r="A3885" t="s">
        <v>10585</v>
      </c>
      <c r="B3885">
        <v>-2.8991169218503599</v>
      </c>
      <c r="C3885" s="1" t="s">
        <v>10586</v>
      </c>
      <c r="D3885" t="s">
        <v>132</v>
      </c>
    </row>
    <row r="3886" spans="1:4" x14ac:dyDescent="0.15">
      <c r="A3886" t="s">
        <v>10587</v>
      </c>
      <c r="B3886">
        <v>-2.90021498880852</v>
      </c>
      <c r="C3886" s="1" t="s">
        <v>10588</v>
      </c>
      <c r="D3886" t="s">
        <v>132</v>
      </c>
    </row>
    <row r="3887" spans="1:4" x14ac:dyDescent="0.15">
      <c r="A3887" t="s">
        <v>10589</v>
      </c>
      <c r="B3887">
        <v>-2.9007115553549001</v>
      </c>
      <c r="C3887" s="1" t="s">
        <v>10590</v>
      </c>
      <c r="D3887" t="s">
        <v>132</v>
      </c>
    </row>
    <row r="3888" spans="1:4" x14ac:dyDescent="0.15">
      <c r="A3888" t="s">
        <v>10591</v>
      </c>
      <c r="B3888">
        <v>-2.9089989905775302</v>
      </c>
      <c r="C3888" s="1" t="s">
        <v>10592</v>
      </c>
      <c r="D3888" t="s">
        <v>132</v>
      </c>
    </row>
    <row r="3889" spans="1:4" x14ac:dyDescent="0.15">
      <c r="A3889" t="s">
        <v>10593</v>
      </c>
      <c r="B3889">
        <v>-2.9090548741332598</v>
      </c>
      <c r="C3889" s="1" t="s">
        <v>10594</v>
      </c>
      <c r="D3889" t="s">
        <v>132</v>
      </c>
    </row>
    <row r="3890" spans="1:4" x14ac:dyDescent="0.15">
      <c r="A3890" t="s">
        <v>10595</v>
      </c>
      <c r="B3890">
        <v>-2.9152885627677301</v>
      </c>
      <c r="C3890" s="1" t="s">
        <v>10596</v>
      </c>
      <c r="D3890" t="s">
        <v>132</v>
      </c>
    </row>
    <row r="3891" spans="1:4" x14ac:dyDescent="0.15">
      <c r="A3891" t="s">
        <v>10597</v>
      </c>
      <c r="B3891">
        <v>-2.9172201592697502</v>
      </c>
      <c r="C3891" s="1" t="s">
        <v>10598</v>
      </c>
      <c r="D3891" t="s">
        <v>132</v>
      </c>
    </row>
    <row r="3892" spans="1:4" x14ac:dyDescent="0.15">
      <c r="A3892" t="s">
        <v>10599</v>
      </c>
      <c r="B3892">
        <v>-2.9178125501769898</v>
      </c>
      <c r="C3892" s="1" t="s">
        <v>10600</v>
      </c>
      <c r="D3892" t="s">
        <v>132</v>
      </c>
    </row>
    <row r="3893" spans="1:4" x14ac:dyDescent="0.15">
      <c r="A3893" t="s">
        <v>10601</v>
      </c>
      <c r="B3893">
        <v>-2.9186703941988101</v>
      </c>
      <c r="C3893" s="1" t="s">
        <v>10602</v>
      </c>
      <c r="D3893" t="s">
        <v>132</v>
      </c>
    </row>
    <row r="3894" spans="1:4" x14ac:dyDescent="0.15">
      <c r="A3894" t="s">
        <v>10603</v>
      </c>
      <c r="B3894">
        <v>-2.91876868416615</v>
      </c>
      <c r="C3894" s="1" t="s">
        <v>10604</v>
      </c>
      <c r="D3894" t="s">
        <v>132</v>
      </c>
    </row>
    <row r="3895" spans="1:4" x14ac:dyDescent="0.15">
      <c r="A3895" t="s">
        <v>10605</v>
      </c>
      <c r="B3895">
        <v>-2.9202253546433501</v>
      </c>
      <c r="C3895" s="1" t="s">
        <v>10606</v>
      </c>
      <c r="D3895" t="s">
        <v>132</v>
      </c>
    </row>
    <row r="3896" spans="1:4" x14ac:dyDescent="0.15">
      <c r="A3896" t="s">
        <v>10607</v>
      </c>
      <c r="B3896">
        <v>-2.9217968501182199</v>
      </c>
      <c r="C3896" s="1" t="s">
        <v>10608</v>
      </c>
      <c r="D3896" t="s">
        <v>132</v>
      </c>
    </row>
    <row r="3897" spans="1:4" x14ac:dyDescent="0.15">
      <c r="A3897" t="s">
        <v>10609</v>
      </c>
      <c r="B3897">
        <v>-2.9320820652591202</v>
      </c>
      <c r="C3897" s="1" t="s">
        <v>10610</v>
      </c>
      <c r="D3897" t="s">
        <v>132</v>
      </c>
    </row>
    <row r="3898" spans="1:4" x14ac:dyDescent="0.15">
      <c r="A3898" t="s">
        <v>10611</v>
      </c>
      <c r="B3898">
        <v>-2.9360303696667698</v>
      </c>
      <c r="C3898" s="1" t="s">
        <v>10612</v>
      </c>
      <c r="D3898" t="s">
        <v>132</v>
      </c>
    </row>
    <row r="3899" spans="1:4" x14ac:dyDescent="0.15">
      <c r="A3899" t="s">
        <v>10613</v>
      </c>
      <c r="B3899">
        <v>-2.9384358697017801</v>
      </c>
      <c r="C3899" s="1" t="s">
        <v>10614</v>
      </c>
      <c r="D3899" t="s">
        <v>132</v>
      </c>
    </row>
    <row r="3900" spans="1:4" x14ac:dyDescent="0.15">
      <c r="A3900" t="s">
        <v>10615</v>
      </c>
      <c r="B3900">
        <v>-2.94085354865808</v>
      </c>
      <c r="C3900" s="1" t="s">
        <v>10616</v>
      </c>
      <c r="D3900" t="s">
        <v>132</v>
      </c>
    </row>
    <row r="3901" spans="1:4" x14ac:dyDescent="0.15">
      <c r="A3901" t="s">
        <v>369</v>
      </c>
      <c r="B3901">
        <v>-2.94320857524353</v>
      </c>
      <c r="C3901" s="1" t="s">
        <v>10617</v>
      </c>
      <c r="D3901" t="s">
        <v>132</v>
      </c>
    </row>
    <row r="3902" spans="1:4" x14ac:dyDescent="0.15">
      <c r="A3902" t="s">
        <v>10618</v>
      </c>
      <c r="B3902">
        <v>-2.9433994664597898</v>
      </c>
      <c r="C3902" s="1" t="s">
        <v>10619</v>
      </c>
      <c r="D3902" t="s">
        <v>132</v>
      </c>
    </row>
    <row r="3903" spans="1:4" x14ac:dyDescent="0.15">
      <c r="A3903" t="s">
        <v>10620</v>
      </c>
      <c r="B3903">
        <v>-2.9449404798496799</v>
      </c>
      <c r="C3903" s="1" t="s">
        <v>10621</v>
      </c>
      <c r="D3903" t="s">
        <v>132</v>
      </c>
    </row>
    <row r="3904" spans="1:4" x14ac:dyDescent="0.15">
      <c r="A3904" t="s">
        <v>10622</v>
      </c>
      <c r="B3904">
        <v>-2.9465987029090099</v>
      </c>
      <c r="C3904" s="1" t="s">
        <v>10623</v>
      </c>
      <c r="D3904" t="s">
        <v>132</v>
      </c>
    </row>
    <row r="3905" spans="1:4" x14ac:dyDescent="0.15">
      <c r="A3905" t="s">
        <v>10624</v>
      </c>
      <c r="B3905">
        <v>-2.9469805170268399</v>
      </c>
      <c r="C3905" s="1" t="s">
        <v>10625</v>
      </c>
      <c r="D3905" t="s">
        <v>132</v>
      </c>
    </row>
    <row r="3906" spans="1:4" x14ac:dyDescent="0.15">
      <c r="A3906" t="s">
        <v>10626</v>
      </c>
      <c r="B3906">
        <v>-2.9488112053142999</v>
      </c>
      <c r="C3906" s="1" t="s">
        <v>10627</v>
      </c>
      <c r="D3906" t="s">
        <v>132</v>
      </c>
    </row>
    <row r="3907" spans="1:4" x14ac:dyDescent="0.15">
      <c r="A3907" t="s">
        <v>10628</v>
      </c>
      <c r="B3907">
        <v>-2.9514069954119702</v>
      </c>
      <c r="C3907" s="1" t="s">
        <v>10629</v>
      </c>
      <c r="D3907" t="s">
        <v>132</v>
      </c>
    </row>
    <row r="3908" spans="1:4" x14ac:dyDescent="0.15">
      <c r="A3908" t="s">
        <v>10630</v>
      </c>
      <c r="B3908">
        <v>-2.9524656683987698</v>
      </c>
      <c r="C3908" s="1" t="s">
        <v>10631</v>
      </c>
      <c r="D3908" t="s">
        <v>132</v>
      </c>
    </row>
    <row r="3909" spans="1:4" x14ac:dyDescent="0.15">
      <c r="A3909" t="s">
        <v>10632</v>
      </c>
      <c r="B3909">
        <v>-2.95877482441648</v>
      </c>
      <c r="C3909" s="1" t="s">
        <v>10633</v>
      </c>
      <c r="D3909" t="s">
        <v>132</v>
      </c>
    </row>
    <row r="3910" spans="1:4" x14ac:dyDescent="0.15">
      <c r="A3910" t="s">
        <v>10634</v>
      </c>
      <c r="B3910">
        <v>-2.9625924691279701</v>
      </c>
      <c r="C3910" s="1" t="s">
        <v>10635</v>
      </c>
      <c r="D3910" t="s">
        <v>132</v>
      </c>
    </row>
    <row r="3911" spans="1:4" x14ac:dyDescent="0.15">
      <c r="A3911" t="s">
        <v>10636</v>
      </c>
      <c r="B3911">
        <v>-2.9652209757749399</v>
      </c>
      <c r="C3911" s="1" t="s">
        <v>10637</v>
      </c>
      <c r="D3911" t="s">
        <v>132</v>
      </c>
    </row>
    <row r="3912" spans="1:4" x14ac:dyDescent="0.15">
      <c r="A3912" t="s">
        <v>10638</v>
      </c>
      <c r="B3912">
        <v>-2.9662990466396701</v>
      </c>
      <c r="C3912" s="1" t="s">
        <v>10639</v>
      </c>
      <c r="D3912" t="s">
        <v>132</v>
      </c>
    </row>
    <row r="3913" spans="1:4" x14ac:dyDescent="0.15">
      <c r="A3913" t="s">
        <v>10640</v>
      </c>
      <c r="B3913">
        <v>-2.9700101661202498</v>
      </c>
      <c r="C3913" s="1" t="s">
        <v>10641</v>
      </c>
      <c r="D3913" t="s">
        <v>132</v>
      </c>
    </row>
    <row r="3914" spans="1:4" x14ac:dyDescent="0.15">
      <c r="A3914" t="s">
        <v>10642</v>
      </c>
      <c r="B3914">
        <v>-2.9719599237274599</v>
      </c>
      <c r="C3914" s="1" t="s">
        <v>10643</v>
      </c>
      <c r="D3914" t="s">
        <v>132</v>
      </c>
    </row>
    <row r="3915" spans="1:4" x14ac:dyDescent="0.15">
      <c r="A3915" t="s">
        <v>10644</v>
      </c>
      <c r="B3915">
        <v>-2.9748753129154699</v>
      </c>
      <c r="C3915" s="1" t="s">
        <v>10645</v>
      </c>
      <c r="D3915" t="s">
        <v>132</v>
      </c>
    </row>
    <row r="3916" spans="1:4" x14ac:dyDescent="0.15">
      <c r="A3916" t="s">
        <v>10646</v>
      </c>
      <c r="B3916">
        <v>-2.9749140368308802</v>
      </c>
      <c r="C3916" s="1" t="s">
        <v>10647</v>
      </c>
      <c r="D3916" t="s">
        <v>132</v>
      </c>
    </row>
    <row r="3917" spans="1:4" x14ac:dyDescent="0.15">
      <c r="A3917" t="s">
        <v>10648</v>
      </c>
      <c r="B3917">
        <v>-2.9763054342177901</v>
      </c>
      <c r="C3917" s="1" t="s">
        <v>10649</v>
      </c>
      <c r="D3917" t="s">
        <v>132</v>
      </c>
    </row>
    <row r="3918" spans="1:4" x14ac:dyDescent="0.15">
      <c r="A3918" t="s">
        <v>10650</v>
      </c>
      <c r="B3918">
        <v>-2.9815457618796</v>
      </c>
      <c r="C3918" s="1" t="s">
        <v>10651</v>
      </c>
      <c r="D3918" t="s">
        <v>132</v>
      </c>
    </row>
    <row r="3919" spans="1:4" x14ac:dyDescent="0.15">
      <c r="A3919" t="s">
        <v>10652</v>
      </c>
      <c r="B3919">
        <v>-2.9820955876894102</v>
      </c>
      <c r="C3919" s="1" t="s">
        <v>10653</v>
      </c>
      <c r="D3919" t="s">
        <v>132</v>
      </c>
    </row>
    <row r="3920" spans="1:4" x14ac:dyDescent="0.15">
      <c r="A3920" t="s">
        <v>10654</v>
      </c>
      <c r="B3920">
        <v>-2.9850385990166601</v>
      </c>
      <c r="C3920" s="1" t="s">
        <v>10655</v>
      </c>
      <c r="D3920" t="s">
        <v>132</v>
      </c>
    </row>
    <row r="3921" spans="1:4" x14ac:dyDescent="0.15">
      <c r="A3921" t="s">
        <v>10656</v>
      </c>
      <c r="B3921">
        <v>-2.9873200703950999</v>
      </c>
      <c r="C3921" s="1" t="s">
        <v>10657</v>
      </c>
      <c r="D3921" t="s">
        <v>132</v>
      </c>
    </row>
    <row r="3922" spans="1:4" x14ac:dyDescent="0.15">
      <c r="A3922" t="s">
        <v>10658</v>
      </c>
      <c r="B3922">
        <v>-2.9969781530026398</v>
      </c>
      <c r="C3922" s="1" t="s">
        <v>10659</v>
      </c>
      <c r="D3922" t="s">
        <v>132</v>
      </c>
    </row>
    <row r="3923" spans="1:4" x14ac:dyDescent="0.15">
      <c r="A3923" t="s">
        <v>10660</v>
      </c>
      <c r="B3923">
        <v>-3.00780241170381</v>
      </c>
      <c r="C3923" s="1" t="s">
        <v>10661</v>
      </c>
      <c r="D3923" t="s">
        <v>132</v>
      </c>
    </row>
    <row r="3924" spans="1:4" x14ac:dyDescent="0.15">
      <c r="A3924" t="s">
        <v>10662</v>
      </c>
      <c r="B3924">
        <v>-3.00915645990785</v>
      </c>
      <c r="C3924" s="1" t="s">
        <v>10663</v>
      </c>
      <c r="D3924" t="s">
        <v>132</v>
      </c>
    </row>
    <row r="3925" spans="1:4" x14ac:dyDescent="0.15">
      <c r="A3925" t="s">
        <v>10664</v>
      </c>
      <c r="B3925">
        <v>-3.0108168351867799</v>
      </c>
      <c r="C3925" s="1" t="s">
        <v>10665</v>
      </c>
      <c r="D3925" t="s">
        <v>132</v>
      </c>
    </row>
    <row r="3926" spans="1:4" x14ac:dyDescent="0.15">
      <c r="A3926" t="s">
        <v>10666</v>
      </c>
      <c r="B3926">
        <v>-3.0119768867480099</v>
      </c>
      <c r="C3926" s="1" t="s">
        <v>10667</v>
      </c>
      <c r="D3926" t="s">
        <v>132</v>
      </c>
    </row>
    <row r="3927" spans="1:4" x14ac:dyDescent="0.15">
      <c r="A3927" t="s">
        <v>10668</v>
      </c>
      <c r="B3927">
        <v>-3.0133991566584801</v>
      </c>
      <c r="C3927" s="1" t="s">
        <v>10669</v>
      </c>
      <c r="D3927" t="s">
        <v>132</v>
      </c>
    </row>
    <row r="3928" spans="1:4" x14ac:dyDescent="0.15">
      <c r="A3928" t="s">
        <v>10670</v>
      </c>
      <c r="B3928">
        <v>-3.0140341385040399</v>
      </c>
      <c r="C3928" s="1" t="s">
        <v>10671</v>
      </c>
      <c r="D3928" t="s">
        <v>132</v>
      </c>
    </row>
    <row r="3929" spans="1:4" x14ac:dyDescent="0.15">
      <c r="A3929" t="s">
        <v>10672</v>
      </c>
      <c r="B3929">
        <v>-3.0141179376410898</v>
      </c>
      <c r="C3929" s="1" t="s">
        <v>10673</v>
      </c>
      <c r="D3929" t="s">
        <v>132</v>
      </c>
    </row>
    <row r="3930" spans="1:4" x14ac:dyDescent="0.15">
      <c r="A3930" t="s">
        <v>10674</v>
      </c>
      <c r="B3930">
        <v>-3.0142901340814499</v>
      </c>
      <c r="C3930" s="1" t="s">
        <v>10675</v>
      </c>
      <c r="D3930" t="s">
        <v>132</v>
      </c>
    </row>
    <row r="3931" spans="1:4" x14ac:dyDescent="0.15">
      <c r="A3931" t="s">
        <v>10676</v>
      </c>
      <c r="B3931">
        <v>-3.0158534560504</v>
      </c>
      <c r="C3931" s="1" t="s">
        <v>10677</v>
      </c>
      <c r="D3931" t="s">
        <v>132</v>
      </c>
    </row>
    <row r="3932" spans="1:4" x14ac:dyDescent="0.15">
      <c r="A3932" t="s">
        <v>10678</v>
      </c>
      <c r="B3932">
        <v>-3.01864107435952</v>
      </c>
      <c r="C3932" s="1" t="s">
        <v>10679</v>
      </c>
      <c r="D3932" t="s">
        <v>132</v>
      </c>
    </row>
    <row r="3933" spans="1:4" x14ac:dyDescent="0.15">
      <c r="A3933" t="s">
        <v>10680</v>
      </c>
      <c r="B3933">
        <v>-3.0223033088352</v>
      </c>
      <c r="C3933" s="1" t="s">
        <v>10681</v>
      </c>
      <c r="D3933" t="s">
        <v>132</v>
      </c>
    </row>
    <row r="3934" spans="1:4" x14ac:dyDescent="0.15">
      <c r="A3934" t="s">
        <v>10682</v>
      </c>
      <c r="B3934">
        <v>-3.0226665383645401</v>
      </c>
      <c r="C3934" s="1" t="s">
        <v>10683</v>
      </c>
      <c r="D3934" t="s">
        <v>132</v>
      </c>
    </row>
    <row r="3935" spans="1:4" x14ac:dyDescent="0.15">
      <c r="A3935" t="s">
        <v>10684</v>
      </c>
      <c r="B3935">
        <v>-3.02520506760529</v>
      </c>
      <c r="C3935" s="1" t="s">
        <v>10685</v>
      </c>
      <c r="D3935" t="s">
        <v>132</v>
      </c>
    </row>
    <row r="3936" spans="1:4" x14ac:dyDescent="0.15">
      <c r="A3936" t="s">
        <v>10686</v>
      </c>
      <c r="B3936">
        <v>-3.0261724843595399</v>
      </c>
      <c r="C3936" s="1" t="s">
        <v>10687</v>
      </c>
      <c r="D3936" t="s">
        <v>132</v>
      </c>
    </row>
    <row r="3937" spans="1:4" x14ac:dyDescent="0.15">
      <c r="A3937" t="s">
        <v>10688</v>
      </c>
      <c r="B3937">
        <v>-3.0264616540610798</v>
      </c>
      <c r="C3937" s="1" t="s">
        <v>10689</v>
      </c>
      <c r="D3937" t="s">
        <v>132</v>
      </c>
    </row>
    <row r="3938" spans="1:4" x14ac:dyDescent="0.15">
      <c r="A3938" t="s">
        <v>10690</v>
      </c>
      <c r="B3938">
        <v>-3.0277501750522702</v>
      </c>
      <c r="C3938" s="1" t="s">
        <v>10691</v>
      </c>
      <c r="D3938" t="s">
        <v>132</v>
      </c>
    </row>
    <row r="3939" spans="1:4" x14ac:dyDescent="0.15">
      <c r="A3939" t="s">
        <v>10692</v>
      </c>
      <c r="B3939">
        <v>-3.0324352426894299</v>
      </c>
      <c r="C3939" s="1" t="s">
        <v>10693</v>
      </c>
      <c r="D3939" t="s">
        <v>132</v>
      </c>
    </row>
    <row r="3940" spans="1:4" x14ac:dyDescent="0.15">
      <c r="A3940" t="s">
        <v>10694</v>
      </c>
      <c r="B3940">
        <v>-3.0347238270087802</v>
      </c>
      <c r="C3940" s="1" t="s">
        <v>10695</v>
      </c>
      <c r="D3940" t="s">
        <v>132</v>
      </c>
    </row>
    <row r="3941" spans="1:4" x14ac:dyDescent="0.15">
      <c r="A3941" t="s">
        <v>10696</v>
      </c>
      <c r="B3941">
        <v>-3.03576262486926</v>
      </c>
      <c r="C3941" s="1" t="s">
        <v>10697</v>
      </c>
      <c r="D3941" t="s">
        <v>132</v>
      </c>
    </row>
    <row r="3942" spans="1:4" x14ac:dyDescent="0.15">
      <c r="A3942" t="s">
        <v>10698</v>
      </c>
      <c r="B3942">
        <v>-3.0388466377789798</v>
      </c>
      <c r="C3942" s="1" t="s">
        <v>10699</v>
      </c>
      <c r="D3942" t="s">
        <v>132</v>
      </c>
    </row>
    <row r="3943" spans="1:4" x14ac:dyDescent="0.15">
      <c r="A3943" t="s">
        <v>10700</v>
      </c>
      <c r="B3943">
        <v>-3.0388596653584901</v>
      </c>
      <c r="C3943" s="1" t="s">
        <v>10701</v>
      </c>
      <c r="D3943" t="s">
        <v>132</v>
      </c>
    </row>
    <row r="3944" spans="1:4" x14ac:dyDescent="0.15">
      <c r="A3944" t="s">
        <v>10702</v>
      </c>
      <c r="B3944">
        <v>-3.0454875106299899</v>
      </c>
      <c r="C3944" s="1" t="s">
        <v>10703</v>
      </c>
      <c r="D3944" t="s">
        <v>132</v>
      </c>
    </row>
    <row r="3945" spans="1:4" x14ac:dyDescent="0.15">
      <c r="A3945" t="s">
        <v>10704</v>
      </c>
      <c r="B3945">
        <v>-3.0463316410795902</v>
      </c>
      <c r="C3945" s="1" t="s">
        <v>10705</v>
      </c>
      <c r="D3945" t="s">
        <v>132</v>
      </c>
    </row>
    <row r="3946" spans="1:4" x14ac:dyDescent="0.15">
      <c r="A3946" t="s">
        <v>10706</v>
      </c>
      <c r="B3946">
        <v>-3.0467299763139999</v>
      </c>
      <c r="C3946" s="1" t="s">
        <v>10707</v>
      </c>
      <c r="D3946" t="s">
        <v>132</v>
      </c>
    </row>
    <row r="3947" spans="1:4" x14ac:dyDescent="0.15">
      <c r="A3947" t="s">
        <v>10708</v>
      </c>
      <c r="B3947">
        <v>-3.0499158580496601</v>
      </c>
      <c r="C3947" s="1" t="s">
        <v>10709</v>
      </c>
      <c r="D3947" t="s">
        <v>132</v>
      </c>
    </row>
    <row r="3948" spans="1:4" x14ac:dyDescent="0.15">
      <c r="A3948" t="s">
        <v>10710</v>
      </c>
      <c r="B3948">
        <v>-3.0532423411392</v>
      </c>
      <c r="C3948" s="1" t="s">
        <v>10711</v>
      </c>
      <c r="D3948" t="s">
        <v>132</v>
      </c>
    </row>
    <row r="3949" spans="1:4" x14ac:dyDescent="0.15">
      <c r="A3949" t="s">
        <v>10712</v>
      </c>
      <c r="B3949">
        <v>-3.0597585998732102</v>
      </c>
      <c r="C3949" s="1" t="s">
        <v>10713</v>
      </c>
      <c r="D3949" t="s">
        <v>132</v>
      </c>
    </row>
    <row r="3950" spans="1:4" x14ac:dyDescent="0.15">
      <c r="A3950" t="s">
        <v>479</v>
      </c>
      <c r="B3950">
        <v>-3.0654441445871998</v>
      </c>
      <c r="C3950" s="1" t="s">
        <v>10714</v>
      </c>
      <c r="D3950" t="s">
        <v>132</v>
      </c>
    </row>
    <row r="3951" spans="1:4" x14ac:dyDescent="0.15">
      <c r="A3951" t="s">
        <v>10715</v>
      </c>
      <c r="B3951">
        <v>-3.0751049762732099</v>
      </c>
      <c r="C3951" s="1" t="s">
        <v>10716</v>
      </c>
      <c r="D3951" t="s">
        <v>132</v>
      </c>
    </row>
    <row r="3952" spans="1:4" x14ac:dyDescent="0.15">
      <c r="A3952" t="s">
        <v>10717</v>
      </c>
      <c r="B3952">
        <v>-3.0758236463600501</v>
      </c>
      <c r="C3952" s="1" t="s">
        <v>10718</v>
      </c>
      <c r="D3952" t="s">
        <v>132</v>
      </c>
    </row>
    <row r="3953" spans="1:4" x14ac:dyDescent="0.15">
      <c r="A3953" t="s">
        <v>10719</v>
      </c>
      <c r="B3953">
        <v>-3.0819369835165098</v>
      </c>
      <c r="C3953" s="1" t="s">
        <v>10720</v>
      </c>
      <c r="D3953" t="s">
        <v>132</v>
      </c>
    </row>
    <row r="3954" spans="1:4" x14ac:dyDescent="0.15">
      <c r="A3954" t="s">
        <v>10721</v>
      </c>
      <c r="B3954">
        <v>-3.0822214700488102</v>
      </c>
      <c r="C3954" s="1" t="s">
        <v>10722</v>
      </c>
      <c r="D3954" t="s">
        <v>132</v>
      </c>
    </row>
    <row r="3955" spans="1:4" x14ac:dyDescent="0.15">
      <c r="A3955" t="s">
        <v>10723</v>
      </c>
      <c r="B3955">
        <v>-3.08792217621389</v>
      </c>
      <c r="C3955" s="1" t="s">
        <v>10724</v>
      </c>
      <c r="D3955" t="s">
        <v>132</v>
      </c>
    </row>
    <row r="3956" spans="1:4" x14ac:dyDescent="0.15">
      <c r="A3956" t="s">
        <v>10725</v>
      </c>
      <c r="B3956">
        <v>-3.0892209508855002</v>
      </c>
      <c r="C3956" s="1" t="s">
        <v>10726</v>
      </c>
      <c r="D3956" t="s">
        <v>132</v>
      </c>
    </row>
    <row r="3957" spans="1:4" x14ac:dyDescent="0.15">
      <c r="A3957" t="s">
        <v>10727</v>
      </c>
      <c r="B3957">
        <v>-3.09189085700987</v>
      </c>
      <c r="C3957" s="1" t="s">
        <v>10728</v>
      </c>
      <c r="D3957" t="s">
        <v>132</v>
      </c>
    </row>
    <row r="3958" spans="1:4" x14ac:dyDescent="0.15">
      <c r="A3958" t="s">
        <v>10729</v>
      </c>
      <c r="B3958">
        <v>-3.0957286826558699</v>
      </c>
      <c r="C3958" s="1" t="s">
        <v>10730</v>
      </c>
      <c r="D3958" t="s">
        <v>132</v>
      </c>
    </row>
    <row r="3959" spans="1:4" x14ac:dyDescent="0.15">
      <c r="A3959" t="s">
        <v>10731</v>
      </c>
      <c r="B3959">
        <v>-3.09585371173119</v>
      </c>
      <c r="C3959" s="1" t="s">
        <v>10732</v>
      </c>
      <c r="D3959" t="s">
        <v>132</v>
      </c>
    </row>
    <row r="3960" spans="1:4" x14ac:dyDescent="0.15">
      <c r="A3960" t="s">
        <v>10733</v>
      </c>
      <c r="B3960">
        <v>-3.1067102841690302</v>
      </c>
      <c r="C3960" s="1" t="s">
        <v>10734</v>
      </c>
      <c r="D3960" t="s">
        <v>132</v>
      </c>
    </row>
    <row r="3961" spans="1:4" x14ac:dyDescent="0.15">
      <c r="A3961" t="s">
        <v>10735</v>
      </c>
      <c r="B3961">
        <v>-3.1070035577591999</v>
      </c>
      <c r="C3961" s="1" t="s">
        <v>10736</v>
      </c>
      <c r="D3961" t="s">
        <v>132</v>
      </c>
    </row>
    <row r="3962" spans="1:4" x14ac:dyDescent="0.15">
      <c r="A3962" t="s">
        <v>10737</v>
      </c>
      <c r="B3962">
        <v>-3.1087886215718101</v>
      </c>
      <c r="C3962" s="1" t="s">
        <v>10738</v>
      </c>
      <c r="D3962" t="s">
        <v>132</v>
      </c>
    </row>
    <row r="3963" spans="1:4" x14ac:dyDescent="0.15">
      <c r="A3963" t="s">
        <v>10739</v>
      </c>
      <c r="B3963">
        <v>-3.1109096847641999</v>
      </c>
      <c r="C3963" s="1" t="s">
        <v>10740</v>
      </c>
      <c r="D3963" t="s">
        <v>132</v>
      </c>
    </row>
    <row r="3964" spans="1:4" x14ac:dyDescent="0.15">
      <c r="A3964" t="s">
        <v>10741</v>
      </c>
      <c r="B3964">
        <v>-3.1123380512118599</v>
      </c>
      <c r="C3964" s="1" t="s">
        <v>10742</v>
      </c>
      <c r="D3964" t="s">
        <v>132</v>
      </c>
    </row>
    <row r="3965" spans="1:4" x14ac:dyDescent="0.15">
      <c r="A3965" t="s">
        <v>10743</v>
      </c>
      <c r="B3965">
        <v>-3.1148768378873299</v>
      </c>
      <c r="C3965" s="1" t="s">
        <v>10744</v>
      </c>
      <c r="D3965" t="s">
        <v>132</v>
      </c>
    </row>
    <row r="3966" spans="1:4" x14ac:dyDescent="0.15">
      <c r="A3966" t="s">
        <v>10745</v>
      </c>
      <c r="B3966">
        <v>-3.1227247880189299</v>
      </c>
      <c r="C3966" s="1" t="s">
        <v>10746</v>
      </c>
      <c r="D3966" t="s">
        <v>132</v>
      </c>
    </row>
    <row r="3967" spans="1:4" x14ac:dyDescent="0.15">
      <c r="A3967" t="s">
        <v>10747</v>
      </c>
      <c r="B3967">
        <v>-3.1247956120795402</v>
      </c>
      <c r="C3967" s="1" t="s">
        <v>10748</v>
      </c>
      <c r="D3967" t="s">
        <v>132</v>
      </c>
    </row>
    <row r="3968" spans="1:4" x14ac:dyDescent="0.15">
      <c r="A3968" t="s">
        <v>10749</v>
      </c>
      <c r="B3968">
        <v>-3.1284435337897598</v>
      </c>
      <c r="C3968" s="1" t="s">
        <v>10750</v>
      </c>
      <c r="D3968" t="s">
        <v>132</v>
      </c>
    </row>
    <row r="3969" spans="1:4" x14ac:dyDescent="0.15">
      <c r="A3969" t="s">
        <v>10751</v>
      </c>
      <c r="B3969">
        <v>-3.1291808230042002</v>
      </c>
      <c r="C3969" s="1" t="s">
        <v>10752</v>
      </c>
      <c r="D3969" t="s">
        <v>132</v>
      </c>
    </row>
    <row r="3970" spans="1:4" x14ac:dyDescent="0.15">
      <c r="A3970" t="s">
        <v>10753</v>
      </c>
      <c r="B3970">
        <v>-3.1368167307186998</v>
      </c>
      <c r="C3970" s="1" t="s">
        <v>10754</v>
      </c>
      <c r="D3970" t="s">
        <v>132</v>
      </c>
    </row>
    <row r="3971" spans="1:4" x14ac:dyDescent="0.15">
      <c r="A3971" t="s">
        <v>10755</v>
      </c>
      <c r="B3971">
        <v>-3.13730739971558</v>
      </c>
      <c r="C3971" s="1" t="s">
        <v>10756</v>
      </c>
      <c r="D3971" t="s">
        <v>132</v>
      </c>
    </row>
    <row r="3972" spans="1:4" x14ac:dyDescent="0.15">
      <c r="A3972" t="s">
        <v>10757</v>
      </c>
      <c r="B3972">
        <v>-3.13999500213917</v>
      </c>
      <c r="C3972" s="1" t="s">
        <v>10758</v>
      </c>
      <c r="D3972" t="s">
        <v>132</v>
      </c>
    </row>
    <row r="3973" spans="1:4" x14ac:dyDescent="0.15">
      <c r="A3973" t="s">
        <v>10759</v>
      </c>
      <c r="B3973">
        <v>-3.1416569046248402</v>
      </c>
      <c r="C3973" s="1" t="s">
        <v>10760</v>
      </c>
      <c r="D3973" t="s">
        <v>132</v>
      </c>
    </row>
    <row r="3974" spans="1:4" x14ac:dyDescent="0.15">
      <c r="A3974" t="s">
        <v>10761</v>
      </c>
      <c r="B3974">
        <v>-3.1440851813992601</v>
      </c>
      <c r="C3974" s="1" t="s">
        <v>10762</v>
      </c>
      <c r="D3974" t="s">
        <v>132</v>
      </c>
    </row>
    <row r="3975" spans="1:4" x14ac:dyDescent="0.15">
      <c r="A3975" t="s">
        <v>10763</v>
      </c>
      <c r="B3975">
        <v>-3.1441124335050898</v>
      </c>
      <c r="C3975" s="1" t="s">
        <v>10764</v>
      </c>
      <c r="D3975" t="s">
        <v>132</v>
      </c>
    </row>
    <row r="3976" spans="1:4" x14ac:dyDescent="0.15">
      <c r="A3976" t="s">
        <v>10765</v>
      </c>
      <c r="B3976">
        <v>-3.1453931399244599</v>
      </c>
      <c r="C3976" s="1" t="s">
        <v>10766</v>
      </c>
      <c r="D3976" t="s">
        <v>132</v>
      </c>
    </row>
    <row r="3977" spans="1:4" x14ac:dyDescent="0.15">
      <c r="A3977" t="s">
        <v>10767</v>
      </c>
      <c r="B3977">
        <v>-3.1493694137415398</v>
      </c>
      <c r="C3977" s="1" t="s">
        <v>10768</v>
      </c>
      <c r="D3977" t="s">
        <v>132</v>
      </c>
    </row>
    <row r="3978" spans="1:4" x14ac:dyDescent="0.15">
      <c r="A3978" t="s">
        <v>10769</v>
      </c>
      <c r="B3978">
        <v>-3.1508798833094001</v>
      </c>
      <c r="C3978" s="1" t="s">
        <v>10770</v>
      </c>
      <c r="D3978" t="s">
        <v>132</v>
      </c>
    </row>
    <row r="3979" spans="1:4" x14ac:dyDescent="0.15">
      <c r="A3979" t="s">
        <v>10771</v>
      </c>
      <c r="B3979">
        <v>-3.1509649796950998</v>
      </c>
      <c r="C3979" s="1" t="s">
        <v>10772</v>
      </c>
      <c r="D3979" t="s">
        <v>132</v>
      </c>
    </row>
    <row r="3980" spans="1:4" x14ac:dyDescent="0.15">
      <c r="A3980" t="s">
        <v>10773</v>
      </c>
      <c r="B3980">
        <v>-3.15411786794269</v>
      </c>
      <c r="C3980" s="1" t="s">
        <v>10774</v>
      </c>
      <c r="D3980" t="s">
        <v>132</v>
      </c>
    </row>
    <row r="3981" spans="1:4" x14ac:dyDescent="0.15">
      <c r="A3981" t="s">
        <v>10775</v>
      </c>
      <c r="B3981">
        <v>-3.1599735784707401</v>
      </c>
      <c r="C3981" s="1" t="s">
        <v>10776</v>
      </c>
      <c r="D3981" t="s">
        <v>132</v>
      </c>
    </row>
    <row r="3982" spans="1:4" x14ac:dyDescent="0.15">
      <c r="A3982" t="s">
        <v>10777</v>
      </c>
      <c r="B3982">
        <v>-3.1636118828485702</v>
      </c>
      <c r="C3982" s="1" t="s">
        <v>10778</v>
      </c>
      <c r="D3982" t="s">
        <v>132</v>
      </c>
    </row>
    <row r="3983" spans="1:4" x14ac:dyDescent="0.15">
      <c r="A3983" t="s">
        <v>10779</v>
      </c>
      <c r="B3983">
        <v>-3.1699786511436399</v>
      </c>
      <c r="C3983" s="1" t="s">
        <v>10780</v>
      </c>
      <c r="D3983" t="s">
        <v>132</v>
      </c>
    </row>
    <row r="3984" spans="1:4" x14ac:dyDescent="0.15">
      <c r="A3984" t="s">
        <v>10781</v>
      </c>
      <c r="B3984">
        <v>-3.1723609564558402</v>
      </c>
      <c r="C3984" s="1" t="s">
        <v>10782</v>
      </c>
      <c r="D3984" t="s">
        <v>132</v>
      </c>
    </row>
    <row r="3985" spans="1:4" x14ac:dyDescent="0.15">
      <c r="A3985" t="s">
        <v>10783</v>
      </c>
      <c r="B3985">
        <v>-3.1736418377317301</v>
      </c>
      <c r="C3985" s="1" t="s">
        <v>10784</v>
      </c>
      <c r="D3985" t="s">
        <v>132</v>
      </c>
    </row>
    <row r="3986" spans="1:4" x14ac:dyDescent="0.15">
      <c r="A3986" t="s">
        <v>10785</v>
      </c>
      <c r="B3986">
        <v>-3.17554115794041</v>
      </c>
      <c r="C3986" s="1" t="s">
        <v>10786</v>
      </c>
      <c r="D3986" t="s">
        <v>132</v>
      </c>
    </row>
    <row r="3987" spans="1:4" x14ac:dyDescent="0.15">
      <c r="A3987" t="s">
        <v>10787</v>
      </c>
      <c r="B3987">
        <v>-3.1786908099219402</v>
      </c>
      <c r="C3987" s="1" t="s">
        <v>10788</v>
      </c>
      <c r="D3987" t="s">
        <v>132</v>
      </c>
    </row>
    <row r="3988" spans="1:4" x14ac:dyDescent="0.15">
      <c r="A3988" t="s">
        <v>10789</v>
      </c>
      <c r="B3988">
        <v>-3.1847405722526698</v>
      </c>
      <c r="C3988" s="1" t="s">
        <v>10790</v>
      </c>
      <c r="D3988" t="s">
        <v>132</v>
      </c>
    </row>
    <row r="3989" spans="1:4" x14ac:dyDescent="0.15">
      <c r="A3989" t="s">
        <v>10791</v>
      </c>
      <c r="B3989">
        <v>-3.18756587740104</v>
      </c>
      <c r="C3989" s="1" t="s">
        <v>10792</v>
      </c>
      <c r="D3989" t="s">
        <v>132</v>
      </c>
    </row>
    <row r="3990" spans="1:4" x14ac:dyDescent="0.15">
      <c r="A3990" t="s">
        <v>10793</v>
      </c>
      <c r="B3990">
        <v>-3.1899543784681601</v>
      </c>
      <c r="C3990" s="1" t="s">
        <v>10794</v>
      </c>
      <c r="D3990" t="s">
        <v>132</v>
      </c>
    </row>
    <row r="3991" spans="1:4" x14ac:dyDescent="0.15">
      <c r="A3991" t="s">
        <v>10795</v>
      </c>
      <c r="B3991">
        <v>-3.1905788137694899</v>
      </c>
      <c r="C3991" s="1" t="s">
        <v>10796</v>
      </c>
      <c r="D3991" t="s">
        <v>132</v>
      </c>
    </row>
    <row r="3992" spans="1:4" x14ac:dyDescent="0.15">
      <c r="A3992" t="s">
        <v>10797</v>
      </c>
      <c r="B3992">
        <v>-3.1914347622461201</v>
      </c>
      <c r="C3992" s="1" t="s">
        <v>10798</v>
      </c>
      <c r="D3992" t="s">
        <v>132</v>
      </c>
    </row>
    <row r="3993" spans="1:4" x14ac:dyDescent="0.15">
      <c r="A3993" t="s">
        <v>10799</v>
      </c>
      <c r="B3993">
        <v>-3.1922811673776801</v>
      </c>
      <c r="C3993" s="1" t="s">
        <v>10800</v>
      </c>
      <c r="D3993" t="s">
        <v>132</v>
      </c>
    </row>
    <row r="3994" spans="1:4" x14ac:dyDescent="0.15">
      <c r="A3994" t="s">
        <v>10801</v>
      </c>
      <c r="B3994">
        <v>-3.1936549412658</v>
      </c>
      <c r="C3994" s="1" t="s">
        <v>10802</v>
      </c>
      <c r="D3994" t="s">
        <v>132</v>
      </c>
    </row>
    <row r="3995" spans="1:4" x14ac:dyDescent="0.15">
      <c r="A3995" t="s">
        <v>10803</v>
      </c>
      <c r="B3995">
        <v>-3.1937503251182799</v>
      </c>
      <c r="C3995" s="1" t="s">
        <v>10804</v>
      </c>
      <c r="D3995" t="s">
        <v>132</v>
      </c>
    </row>
    <row r="3996" spans="1:4" x14ac:dyDescent="0.15">
      <c r="A3996" t="s">
        <v>10805</v>
      </c>
      <c r="B3996">
        <v>-3.1958398074189298</v>
      </c>
      <c r="C3996" s="1" t="s">
        <v>10806</v>
      </c>
      <c r="D3996" t="s">
        <v>132</v>
      </c>
    </row>
    <row r="3997" spans="1:4" x14ac:dyDescent="0.15">
      <c r="A3997" t="s">
        <v>10807</v>
      </c>
      <c r="B3997">
        <v>-3.1965824127326701</v>
      </c>
      <c r="C3997" s="1" t="s">
        <v>10808</v>
      </c>
      <c r="D3997" t="s">
        <v>132</v>
      </c>
    </row>
    <row r="3998" spans="1:4" x14ac:dyDescent="0.15">
      <c r="A3998" t="s">
        <v>10809</v>
      </c>
      <c r="B3998">
        <v>-3.1969102261210698</v>
      </c>
      <c r="C3998" s="1" t="s">
        <v>10810</v>
      </c>
      <c r="D3998" t="s">
        <v>132</v>
      </c>
    </row>
    <row r="3999" spans="1:4" x14ac:dyDescent="0.15">
      <c r="A3999" t="s">
        <v>10811</v>
      </c>
      <c r="B3999">
        <v>-3.1975666208373998</v>
      </c>
      <c r="C3999" s="1" t="s">
        <v>10812</v>
      </c>
      <c r="D3999" t="s">
        <v>132</v>
      </c>
    </row>
    <row r="4000" spans="1:4" x14ac:dyDescent="0.15">
      <c r="A4000" t="s">
        <v>10813</v>
      </c>
      <c r="B4000">
        <v>-3.1983361949457598</v>
      </c>
      <c r="C4000" s="1" t="s">
        <v>10814</v>
      </c>
      <c r="D4000" t="s">
        <v>132</v>
      </c>
    </row>
    <row r="4001" spans="1:4" x14ac:dyDescent="0.15">
      <c r="A4001" t="s">
        <v>10815</v>
      </c>
      <c r="B4001">
        <v>-3.2041702302361799</v>
      </c>
      <c r="C4001" s="1" t="s">
        <v>10816</v>
      </c>
      <c r="D4001" t="s">
        <v>132</v>
      </c>
    </row>
    <row r="4002" spans="1:4" x14ac:dyDescent="0.15">
      <c r="A4002" t="s">
        <v>10817</v>
      </c>
      <c r="B4002">
        <v>-3.2059516321606698</v>
      </c>
      <c r="C4002" s="1" t="s">
        <v>10818</v>
      </c>
      <c r="D4002" t="s">
        <v>132</v>
      </c>
    </row>
    <row r="4003" spans="1:4" x14ac:dyDescent="0.15">
      <c r="A4003" t="s">
        <v>10819</v>
      </c>
      <c r="B4003">
        <v>-3.2083858262423601</v>
      </c>
      <c r="C4003" s="1" t="s">
        <v>10820</v>
      </c>
      <c r="D4003" t="s">
        <v>132</v>
      </c>
    </row>
    <row r="4004" spans="1:4" x14ac:dyDescent="0.15">
      <c r="A4004" t="s">
        <v>10821</v>
      </c>
      <c r="B4004">
        <v>-3.20913185708392</v>
      </c>
      <c r="C4004" s="1" t="s">
        <v>10822</v>
      </c>
      <c r="D4004" t="s">
        <v>132</v>
      </c>
    </row>
    <row r="4005" spans="1:4" x14ac:dyDescent="0.15">
      <c r="A4005" t="s">
        <v>10823</v>
      </c>
      <c r="B4005">
        <v>-3.2091721159570401</v>
      </c>
      <c r="C4005" s="1" t="s">
        <v>10824</v>
      </c>
      <c r="D4005" t="s">
        <v>132</v>
      </c>
    </row>
    <row r="4006" spans="1:4" x14ac:dyDescent="0.15">
      <c r="A4006" t="s">
        <v>10825</v>
      </c>
      <c r="B4006">
        <v>-3.2104361107660102</v>
      </c>
      <c r="C4006" s="1" t="s">
        <v>10826</v>
      </c>
      <c r="D4006" t="s">
        <v>132</v>
      </c>
    </row>
    <row r="4007" spans="1:4" x14ac:dyDescent="0.15">
      <c r="A4007" t="s">
        <v>10827</v>
      </c>
      <c r="B4007">
        <v>-3.2113659477702599</v>
      </c>
      <c r="C4007" s="1" t="s">
        <v>10828</v>
      </c>
      <c r="D4007" t="s">
        <v>132</v>
      </c>
    </row>
    <row r="4008" spans="1:4" x14ac:dyDescent="0.15">
      <c r="A4008" t="s">
        <v>10829</v>
      </c>
      <c r="B4008">
        <v>-3.21197958662699</v>
      </c>
      <c r="C4008" s="1" t="s">
        <v>10830</v>
      </c>
      <c r="D4008" t="s">
        <v>132</v>
      </c>
    </row>
    <row r="4009" spans="1:4" x14ac:dyDescent="0.15">
      <c r="A4009" t="s">
        <v>10831</v>
      </c>
      <c r="B4009">
        <v>-3.2121711319173398</v>
      </c>
      <c r="C4009" s="1" t="s">
        <v>10832</v>
      </c>
      <c r="D4009" t="s">
        <v>132</v>
      </c>
    </row>
    <row r="4010" spans="1:4" x14ac:dyDescent="0.15">
      <c r="A4010" t="s">
        <v>10833</v>
      </c>
      <c r="B4010">
        <v>-3.2161713144105102</v>
      </c>
      <c r="C4010" s="1" t="s">
        <v>10834</v>
      </c>
      <c r="D4010" t="s">
        <v>132</v>
      </c>
    </row>
    <row r="4011" spans="1:4" x14ac:dyDescent="0.15">
      <c r="A4011" t="s">
        <v>10835</v>
      </c>
      <c r="B4011">
        <v>-3.2165674095229599</v>
      </c>
      <c r="C4011" s="1" t="s">
        <v>10836</v>
      </c>
      <c r="D4011" t="s">
        <v>132</v>
      </c>
    </row>
    <row r="4012" spans="1:4" x14ac:dyDescent="0.15">
      <c r="A4012" t="s">
        <v>10837</v>
      </c>
      <c r="B4012">
        <v>-3.22025154656375</v>
      </c>
      <c r="C4012" s="1" t="s">
        <v>10838</v>
      </c>
      <c r="D4012" t="s">
        <v>132</v>
      </c>
    </row>
    <row r="4013" spans="1:4" x14ac:dyDescent="0.15">
      <c r="A4013" t="s">
        <v>10839</v>
      </c>
      <c r="B4013">
        <v>-3.2206488464653198</v>
      </c>
      <c r="C4013" s="1" t="s">
        <v>10840</v>
      </c>
      <c r="D4013" t="s">
        <v>132</v>
      </c>
    </row>
    <row r="4014" spans="1:4" x14ac:dyDescent="0.15">
      <c r="A4014" t="s">
        <v>10841</v>
      </c>
      <c r="B4014">
        <v>-3.2275916522671602</v>
      </c>
      <c r="C4014" s="1" t="s">
        <v>10842</v>
      </c>
      <c r="D4014" t="s">
        <v>132</v>
      </c>
    </row>
    <row r="4015" spans="1:4" x14ac:dyDescent="0.15">
      <c r="A4015" t="s">
        <v>10843</v>
      </c>
      <c r="B4015">
        <v>-3.22841232607106</v>
      </c>
      <c r="C4015" s="1" t="s">
        <v>10844</v>
      </c>
      <c r="D4015" t="s">
        <v>132</v>
      </c>
    </row>
    <row r="4016" spans="1:4" x14ac:dyDescent="0.15">
      <c r="A4016" t="s">
        <v>10845</v>
      </c>
      <c r="B4016">
        <v>-3.2293252813443201</v>
      </c>
      <c r="C4016" s="1" t="s">
        <v>10846</v>
      </c>
      <c r="D4016" t="s">
        <v>132</v>
      </c>
    </row>
    <row r="4017" spans="1:4" x14ac:dyDescent="0.15">
      <c r="A4017" t="s">
        <v>10847</v>
      </c>
      <c r="B4017">
        <v>-3.23074239013199</v>
      </c>
      <c r="C4017" s="1" t="s">
        <v>10848</v>
      </c>
      <c r="D4017" t="s">
        <v>132</v>
      </c>
    </row>
    <row r="4018" spans="1:4" x14ac:dyDescent="0.15">
      <c r="A4018" t="s">
        <v>10849</v>
      </c>
      <c r="B4018">
        <v>-3.2316613645130698</v>
      </c>
      <c r="C4018" s="1" t="s">
        <v>10850</v>
      </c>
      <c r="D4018" t="s">
        <v>132</v>
      </c>
    </row>
    <row r="4019" spans="1:4" x14ac:dyDescent="0.15">
      <c r="A4019" t="s">
        <v>10851</v>
      </c>
      <c r="B4019">
        <v>-3.2431094325208401</v>
      </c>
      <c r="C4019" s="1" t="s">
        <v>10852</v>
      </c>
      <c r="D4019" t="s">
        <v>132</v>
      </c>
    </row>
    <row r="4020" spans="1:4" x14ac:dyDescent="0.15">
      <c r="A4020" t="s">
        <v>10853</v>
      </c>
      <c r="B4020">
        <v>-3.2431371333243999</v>
      </c>
      <c r="C4020" s="1" t="s">
        <v>10854</v>
      </c>
      <c r="D4020" t="s">
        <v>132</v>
      </c>
    </row>
    <row r="4021" spans="1:4" x14ac:dyDescent="0.15">
      <c r="A4021" t="s">
        <v>321</v>
      </c>
      <c r="B4021">
        <v>-3.2465631007589599</v>
      </c>
      <c r="C4021" s="1" t="s">
        <v>10855</v>
      </c>
      <c r="D4021" t="s">
        <v>132</v>
      </c>
    </row>
    <row r="4022" spans="1:4" x14ac:dyDescent="0.15">
      <c r="A4022" t="s">
        <v>10856</v>
      </c>
      <c r="B4022">
        <v>-3.2477350625864898</v>
      </c>
      <c r="C4022" s="1" t="s">
        <v>10857</v>
      </c>
      <c r="D4022" t="s">
        <v>132</v>
      </c>
    </row>
    <row r="4023" spans="1:4" x14ac:dyDescent="0.15">
      <c r="A4023" t="s">
        <v>10858</v>
      </c>
      <c r="B4023">
        <v>-3.2486660079151002</v>
      </c>
      <c r="C4023" s="1" t="s">
        <v>10859</v>
      </c>
      <c r="D4023" t="s">
        <v>132</v>
      </c>
    </row>
    <row r="4024" spans="1:4" x14ac:dyDescent="0.15">
      <c r="A4024" t="s">
        <v>10860</v>
      </c>
      <c r="B4024">
        <v>-3.24903254364005</v>
      </c>
      <c r="C4024" s="1" t="s">
        <v>10861</v>
      </c>
      <c r="D4024" t="s">
        <v>132</v>
      </c>
    </row>
    <row r="4025" spans="1:4" x14ac:dyDescent="0.15">
      <c r="A4025" t="s">
        <v>10862</v>
      </c>
      <c r="B4025">
        <v>-3.2493483058183301</v>
      </c>
      <c r="C4025" s="1" t="s">
        <v>10863</v>
      </c>
      <c r="D4025" t="s">
        <v>132</v>
      </c>
    </row>
    <row r="4026" spans="1:4" x14ac:dyDescent="0.15">
      <c r="A4026" t="s">
        <v>10864</v>
      </c>
      <c r="B4026">
        <v>-3.2522713342967</v>
      </c>
      <c r="C4026" s="1" t="s">
        <v>10865</v>
      </c>
      <c r="D4026" t="s">
        <v>132</v>
      </c>
    </row>
    <row r="4027" spans="1:4" x14ac:dyDescent="0.15">
      <c r="A4027" t="s">
        <v>10866</v>
      </c>
      <c r="B4027">
        <v>-3.2602836455145998</v>
      </c>
      <c r="C4027" s="1" t="s">
        <v>10867</v>
      </c>
      <c r="D4027" t="s">
        <v>132</v>
      </c>
    </row>
    <row r="4028" spans="1:4" x14ac:dyDescent="0.15">
      <c r="A4028" t="s">
        <v>10868</v>
      </c>
      <c r="B4028">
        <v>-3.2676866993762901</v>
      </c>
      <c r="C4028" s="1" t="s">
        <v>10869</v>
      </c>
      <c r="D4028" t="s">
        <v>132</v>
      </c>
    </row>
    <row r="4029" spans="1:4" x14ac:dyDescent="0.15">
      <c r="A4029" t="s">
        <v>10870</v>
      </c>
      <c r="B4029">
        <v>-3.27528660607656</v>
      </c>
      <c r="C4029" s="1" t="s">
        <v>10871</v>
      </c>
      <c r="D4029" t="s">
        <v>132</v>
      </c>
    </row>
    <row r="4030" spans="1:4" x14ac:dyDescent="0.15">
      <c r="A4030" t="s">
        <v>10872</v>
      </c>
      <c r="B4030">
        <v>-3.2877319788999499</v>
      </c>
      <c r="C4030" s="1" t="s">
        <v>10873</v>
      </c>
      <c r="D4030" t="s">
        <v>132</v>
      </c>
    </row>
    <row r="4031" spans="1:4" x14ac:dyDescent="0.15">
      <c r="A4031" t="s">
        <v>10874</v>
      </c>
      <c r="B4031">
        <v>-3.2880077055903598</v>
      </c>
      <c r="C4031" s="1" t="s">
        <v>10875</v>
      </c>
      <c r="D4031" t="s">
        <v>132</v>
      </c>
    </row>
    <row r="4032" spans="1:4" x14ac:dyDescent="0.15">
      <c r="A4032" t="s">
        <v>10876</v>
      </c>
      <c r="B4032">
        <v>-3.29170431677134</v>
      </c>
      <c r="C4032" s="1" t="s">
        <v>10877</v>
      </c>
      <c r="D4032" t="s">
        <v>132</v>
      </c>
    </row>
    <row r="4033" spans="1:4" x14ac:dyDescent="0.15">
      <c r="A4033" t="s">
        <v>10878</v>
      </c>
      <c r="B4033">
        <v>-3.30486698822348</v>
      </c>
      <c r="C4033" s="1" t="s">
        <v>10879</v>
      </c>
      <c r="D4033" t="s">
        <v>132</v>
      </c>
    </row>
    <row r="4034" spans="1:4" x14ac:dyDescent="0.15">
      <c r="A4034" t="s">
        <v>10880</v>
      </c>
      <c r="B4034">
        <v>-3.3082061159111702</v>
      </c>
      <c r="C4034" s="1" t="s">
        <v>10881</v>
      </c>
      <c r="D4034" t="s">
        <v>132</v>
      </c>
    </row>
    <row r="4035" spans="1:4" x14ac:dyDescent="0.15">
      <c r="A4035" t="s">
        <v>451</v>
      </c>
      <c r="B4035">
        <v>-3.3122120198025899</v>
      </c>
      <c r="C4035" s="1" t="s">
        <v>10882</v>
      </c>
      <c r="D4035" t="s">
        <v>132</v>
      </c>
    </row>
    <row r="4036" spans="1:4" x14ac:dyDescent="0.15">
      <c r="A4036" t="s">
        <v>10883</v>
      </c>
      <c r="B4036">
        <v>-3.3125284837062301</v>
      </c>
      <c r="C4036" s="1" t="s">
        <v>10884</v>
      </c>
      <c r="D4036" t="s">
        <v>132</v>
      </c>
    </row>
    <row r="4037" spans="1:4" x14ac:dyDescent="0.15">
      <c r="A4037" t="s">
        <v>10885</v>
      </c>
      <c r="B4037">
        <v>-3.3141035570200499</v>
      </c>
      <c r="C4037" s="1" t="s">
        <v>10886</v>
      </c>
      <c r="D4037" t="s">
        <v>132</v>
      </c>
    </row>
    <row r="4038" spans="1:4" x14ac:dyDescent="0.15">
      <c r="A4038" t="s">
        <v>10887</v>
      </c>
      <c r="B4038">
        <v>-3.3155713030482898</v>
      </c>
      <c r="C4038" s="1" t="s">
        <v>10888</v>
      </c>
      <c r="D4038" t="s">
        <v>132</v>
      </c>
    </row>
    <row r="4039" spans="1:4" x14ac:dyDescent="0.15">
      <c r="A4039" t="s">
        <v>10889</v>
      </c>
      <c r="B4039">
        <v>-3.3180131598959202</v>
      </c>
      <c r="C4039" s="1" t="s">
        <v>10890</v>
      </c>
      <c r="D4039" t="s">
        <v>132</v>
      </c>
    </row>
    <row r="4040" spans="1:4" x14ac:dyDescent="0.15">
      <c r="A4040" t="s">
        <v>10891</v>
      </c>
      <c r="B4040">
        <v>-3.3287021291093</v>
      </c>
      <c r="C4040" s="1" t="s">
        <v>10892</v>
      </c>
      <c r="D4040" t="s">
        <v>132</v>
      </c>
    </row>
    <row r="4041" spans="1:4" x14ac:dyDescent="0.15">
      <c r="A4041" t="s">
        <v>10893</v>
      </c>
      <c r="B4041">
        <v>-3.3295151849757301</v>
      </c>
      <c r="C4041" s="1" t="s">
        <v>10894</v>
      </c>
      <c r="D4041" t="s">
        <v>132</v>
      </c>
    </row>
    <row r="4042" spans="1:4" x14ac:dyDescent="0.15">
      <c r="A4042" t="s">
        <v>191</v>
      </c>
      <c r="B4042">
        <v>-3.3300167043819999</v>
      </c>
      <c r="C4042" s="1" t="s">
        <v>10895</v>
      </c>
      <c r="D4042" t="s">
        <v>132</v>
      </c>
    </row>
    <row r="4043" spans="1:4" x14ac:dyDescent="0.15">
      <c r="A4043" t="s">
        <v>10896</v>
      </c>
      <c r="B4043">
        <v>-3.3378493426373299</v>
      </c>
      <c r="C4043" s="1" t="s">
        <v>10897</v>
      </c>
      <c r="D4043" t="s">
        <v>132</v>
      </c>
    </row>
    <row r="4044" spans="1:4" x14ac:dyDescent="0.15">
      <c r="A4044" t="s">
        <v>10898</v>
      </c>
      <c r="B4044">
        <v>-3.3422998811759901</v>
      </c>
      <c r="C4044" s="1" t="s">
        <v>10899</v>
      </c>
      <c r="D4044" t="s">
        <v>132</v>
      </c>
    </row>
    <row r="4045" spans="1:4" x14ac:dyDescent="0.15">
      <c r="A4045" t="s">
        <v>10900</v>
      </c>
      <c r="B4045">
        <v>-3.3475463816678199</v>
      </c>
      <c r="C4045" s="1" t="s">
        <v>10901</v>
      </c>
      <c r="D4045" t="s">
        <v>132</v>
      </c>
    </row>
    <row r="4046" spans="1:4" x14ac:dyDescent="0.15">
      <c r="A4046" t="s">
        <v>10902</v>
      </c>
      <c r="B4046">
        <v>-3.34770986433002</v>
      </c>
      <c r="C4046" s="1" t="s">
        <v>10903</v>
      </c>
      <c r="D4046" t="s">
        <v>132</v>
      </c>
    </row>
    <row r="4047" spans="1:4" x14ac:dyDescent="0.15">
      <c r="A4047" t="s">
        <v>10904</v>
      </c>
      <c r="B4047">
        <v>-3.3500344513391802</v>
      </c>
      <c r="C4047" s="1" t="s">
        <v>10905</v>
      </c>
      <c r="D4047" t="s">
        <v>132</v>
      </c>
    </row>
    <row r="4048" spans="1:4" x14ac:dyDescent="0.15">
      <c r="A4048" t="s">
        <v>10906</v>
      </c>
      <c r="B4048">
        <v>-3.3656711353107802</v>
      </c>
      <c r="C4048" s="1" t="s">
        <v>10907</v>
      </c>
      <c r="D4048" t="s">
        <v>132</v>
      </c>
    </row>
    <row r="4049" spans="1:4" x14ac:dyDescent="0.15">
      <c r="A4049" t="s">
        <v>10908</v>
      </c>
      <c r="B4049">
        <v>-3.3671294687525801</v>
      </c>
      <c r="C4049" s="1" t="s">
        <v>10909</v>
      </c>
      <c r="D4049" t="s">
        <v>132</v>
      </c>
    </row>
    <row r="4050" spans="1:4" x14ac:dyDescent="0.15">
      <c r="A4050" t="s">
        <v>10910</v>
      </c>
      <c r="B4050">
        <v>-3.36762564695925</v>
      </c>
      <c r="C4050" s="1" t="s">
        <v>10911</v>
      </c>
      <c r="D4050" t="s">
        <v>132</v>
      </c>
    </row>
    <row r="4051" spans="1:4" x14ac:dyDescent="0.15">
      <c r="A4051" t="s">
        <v>10912</v>
      </c>
      <c r="B4051">
        <v>-3.3700140629331998</v>
      </c>
      <c r="C4051" s="1" t="s">
        <v>10913</v>
      </c>
      <c r="D4051" t="s">
        <v>132</v>
      </c>
    </row>
    <row r="4052" spans="1:4" x14ac:dyDescent="0.15">
      <c r="A4052" t="s">
        <v>10914</v>
      </c>
      <c r="B4052">
        <v>-3.3775251149205001</v>
      </c>
      <c r="C4052" s="1" t="s">
        <v>10915</v>
      </c>
      <c r="D4052" t="s">
        <v>132</v>
      </c>
    </row>
    <row r="4053" spans="1:4" x14ac:dyDescent="0.15">
      <c r="A4053" t="s">
        <v>10916</v>
      </c>
      <c r="B4053">
        <v>-3.3872874132380599</v>
      </c>
      <c r="C4053" s="1" t="s">
        <v>10917</v>
      </c>
      <c r="D4053" t="s">
        <v>132</v>
      </c>
    </row>
    <row r="4054" spans="1:4" x14ac:dyDescent="0.15">
      <c r="A4054" t="s">
        <v>10918</v>
      </c>
      <c r="B4054">
        <v>-3.3882803794609999</v>
      </c>
      <c r="C4054" s="1" t="s">
        <v>10919</v>
      </c>
      <c r="D4054" t="s">
        <v>132</v>
      </c>
    </row>
    <row r="4055" spans="1:4" x14ac:dyDescent="0.15">
      <c r="A4055" t="s">
        <v>10920</v>
      </c>
      <c r="B4055">
        <v>-3.3884342182626699</v>
      </c>
      <c r="C4055" s="1" t="s">
        <v>10921</v>
      </c>
      <c r="D4055" t="s">
        <v>132</v>
      </c>
    </row>
    <row r="4056" spans="1:4" x14ac:dyDescent="0.15">
      <c r="A4056" t="s">
        <v>10922</v>
      </c>
      <c r="B4056">
        <v>-3.3916361335115699</v>
      </c>
      <c r="C4056" s="1" t="s">
        <v>10923</v>
      </c>
      <c r="D4056" t="s">
        <v>132</v>
      </c>
    </row>
    <row r="4057" spans="1:4" x14ac:dyDescent="0.15">
      <c r="A4057" t="s">
        <v>10924</v>
      </c>
      <c r="B4057">
        <v>-3.3953609334253398</v>
      </c>
      <c r="C4057" s="1" t="s">
        <v>10925</v>
      </c>
      <c r="D4057" t="s">
        <v>132</v>
      </c>
    </row>
    <row r="4058" spans="1:4" x14ac:dyDescent="0.15">
      <c r="A4058" t="s">
        <v>10926</v>
      </c>
      <c r="B4058">
        <v>-3.3960217684596601</v>
      </c>
      <c r="C4058" s="1" t="s">
        <v>10927</v>
      </c>
      <c r="D4058" t="s">
        <v>132</v>
      </c>
    </row>
    <row r="4059" spans="1:4" x14ac:dyDescent="0.15">
      <c r="A4059" t="s">
        <v>10928</v>
      </c>
      <c r="B4059">
        <v>-3.4006626619051001</v>
      </c>
      <c r="C4059" s="1" t="s">
        <v>10929</v>
      </c>
      <c r="D4059" t="s">
        <v>132</v>
      </c>
    </row>
    <row r="4060" spans="1:4" x14ac:dyDescent="0.15">
      <c r="A4060" t="s">
        <v>10930</v>
      </c>
      <c r="B4060">
        <v>-3.41071176120768</v>
      </c>
      <c r="C4060" s="1" t="s">
        <v>10931</v>
      </c>
      <c r="D4060" t="s">
        <v>132</v>
      </c>
    </row>
    <row r="4061" spans="1:4" x14ac:dyDescent="0.15">
      <c r="A4061" t="s">
        <v>10932</v>
      </c>
      <c r="B4061">
        <v>-3.41258949563665</v>
      </c>
      <c r="C4061" s="1" t="s">
        <v>10933</v>
      </c>
      <c r="D4061" t="s">
        <v>132</v>
      </c>
    </row>
    <row r="4062" spans="1:4" x14ac:dyDescent="0.15">
      <c r="A4062" t="s">
        <v>10934</v>
      </c>
      <c r="B4062">
        <v>-3.42174419593427</v>
      </c>
      <c r="C4062" s="1" t="s">
        <v>10935</v>
      </c>
      <c r="D4062" t="s">
        <v>132</v>
      </c>
    </row>
    <row r="4063" spans="1:4" x14ac:dyDescent="0.15">
      <c r="A4063" t="s">
        <v>10936</v>
      </c>
      <c r="B4063">
        <v>-3.4262341360153901</v>
      </c>
      <c r="C4063" s="1" t="s">
        <v>10937</v>
      </c>
      <c r="D4063" t="s">
        <v>132</v>
      </c>
    </row>
    <row r="4064" spans="1:4" x14ac:dyDescent="0.15">
      <c r="A4064" t="s">
        <v>10938</v>
      </c>
      <c r="B4064">
        <v>-3.4269229881018699</v>
      </c>
      <c r="C4064" s="1" t="s">
        <v>10939</v>
      </c>
      <c r="D4064" t="s">
        <v>132</v>
      </c>
    </row>
    <row r="4065" spans="1:4" x14ac:dyDescent="0.15">
      <c r="A4065" t="s">
        <v>10940</v>
      </c>
      <c r="B4065">
        <v>-3.4295304453015798</v>
      </c>
      <c r="C4065" s="1" t="s">
        <v>10941</v>
      </c>
      <c r="D4065" t="s">
        <v>132</v>
      </c>
    </row>
    <row r="4066" spans="1:4" x14ac:dyDescent="0.15">
      <c r="A4066" t="s">
        <v>10942</v>
      </c>
      <c r="B4066">
        <v>-3.42975417682573</v>
      </c>
      <c r="C4066" s="1" t="s">
        <v>10943</v>
      </c>
      <c r="D4066" t="s">
        <v>132</v>
      </c>
    </row>
    <row r="4067" spans="1:4" x14ac:dyDescent="0.15">
      <c r="A4067" t="s">
        <v>10944</v>
      </c>
      <c r="B4067">
        <v>-3.44021527869468</v>
      </c>
      <c r="C4067" s="1" t="s">
        <v>10945</v>
      </c>
      <c r="D4067" t="s">
        <v>132</v>
      </c>
    </row>
    <row r="4068" spans="1:4" x14ac:dyDescent="0.15">
      <c r="A4068" t="s">
        <v>10946</v>
      </c>
      <c r="B4068">
        <v>-3.4506494745996998</v>
      </c>
      <c r="C4068" s="1" t="s">
        <v>10947</v>
      </c>
      <c r="D4068" t="s">
        <v>132</v>
      </c>
    </row>
    <row r="4069" spans="1:4" x14ac:dyDescent="0.15">
      <c r="A4069" t="s">
        <v>10948</v>
      </c>
      <c r="B4069">
        <v>-3.4556088496866701</v>
      </c>
      <c r="C4069" s="1" t="s">
        <v>10949</v>
      </c>
      <c r="D4069" t="s">
        <v>132</v>
      </c>
    </row>
    <row r="4070" spans="1:4" x14ac:dyDescent="0.15">
      <c r="A4070" t="s">
        <v>10950</v>
      </c>
      <c r="B4070">
        <v>-3.4574248682221902</v>
      </c>
      <c r="C4070" s="1" t="s">
        <v>10951</v>
      </c>
      <c r="D4070" t="s">
        <v>132</v>
      </c>
    </row>
    <row r="4071" spans="1:4" x14ac:dyDescent="0.15">
      <c r="A4071" t="s">
        <v>10952</v>
      </c>
      <c r="B4071">
        <v>-3.45763996097013</v>
      </c>
      <c r="C4071" s="1" t="s">
        <v>10953</v>
      </c>
      <c r="D4071" t="s">
        <v>132</v>
      </c>
    </row>
    <row r="4072" spans="1:4" x14ac:dyDescent="0.15">
      <c r="A4072" t="s">
        <v>10954</v>
      </c>
      <c r="B4072">
        <v>-3.4619367307605402</v>
      </c>
      <c r="C4072" s="1" t="s">
        <v>10955</v>
      </c>
      <c r="D4072" t="s">
        <v>132</v>
      </c>
    </row>
    <row r="4073" spans="1:4" x14ac:dyDescent="0.15">
      <c r="A4073" t="s">
        <v>10956</v>
      </c>
      <c r="B4073">
        <v>-3.4626206005359301</v>
      </c>
      <c r="C4073" s="1" t="s">
        <v>10957</v>
      </c>
      <c r="D4073" t="s">
        <v>132</v>
      </c>
    </row>
    <row r="4074" spans="1:4" x14ac:dyDescent="0.15">
      <c r="A4074" t="s">
        <v>10958</v>
      </c>
      <c r="B4074">
        <v>-3.4800778008528699</v>
      </c>
      <c r="C4074" s="1" t="s">
        <v>10959</v>
      </c>
      <c r="D4074" t="s">
        <v>132</v>
      </c>
    </row>
    <row r="4075" spans="1:4" x14ac:dyDescent="0.15">
      <c r="A4075" t="s">
        <v>10960</v>
      </c>
      <c r="B4075">
        <v>-3.4812431507808901</v>
      </c>
      <c r="C4075" s="1" t="s">
        <v>10961</v>
      </c>
      <c r="D4075" t="s">
        <v>132</v>
      </c>
    </row>
    <row r="4076" spans="1:4" x14ac:dyDescent="0.15">
      <c r="A4076" t="s">
        <v>10962</v>
      </c>
      <c r="B4076">
        <v>-3.4845432749034302</v>
      </c>
      <c r="C4076" s="1" t="s">
        <v>10963</v>
      </c>
      <c r="D4076" t="s">
        <v>132</v>
      </c>
    </row>
    <row r="4077" spans="1:4" x14ac:dyDescent="0.15">
      <c r="A4077" t="s">
        <v>10964</v>
      </c>
      <c r="B4077">
        <v>-3.4862911874726699</v>
      </c>
      <c r="C4077" s="1" t="s">
        <v>10965</v>
      </c>
      <c r="D4077" t="s">
        <v>132</v>
      </c>
    </row>
    <row r="4078" spans="1:4" x14ac:dyDescent="0.15">
      <c r="A4078" t="s">
        <v>10966</v>
      </c>
      <c r="B4078">
        <v>-3.48975934064668</v>
      </c>
      <c r="C4078" s="1" t="s">
        <v>10967</v>
      </c>
      <c r="D4078" t="s">
        <v>132</v>
      </c>
    </row>
    <row r="4079" spans="1:4" x14ac:dyDescent="0.15">
      <c r="A4079" t="s">
        <v>10968</v>
      </c>
      <c r="B4079">
        <v>-3.4934309072715699</v>
      </c>
      <c r="C4079" s="1" t="s">
        <v>10969</v>
      </c>
      <c r="D4079" t="s">
        <v>132</v>
      </c>
    </row>
    <row r="4080" spans="1:4" x14ac:dyDescent="0.15">
      <c r="A4080" t="s">
        <v>10970</v>
      </c>
      <c r="B4080">
        <v>-3.4994018283080899</v>
      </c>
      <c r="C4080" s="1" t="s">
        <v>10971</v>
      </c>
      <c r="D4080" t="s">
        <v>132</v>
      </c>
    </row>
    <row r="4081" spans="1:4" x14ac:dyDescent="0.15">
      <c r="A4081" t="s">
        <v>10972</v>
      </c>
      <c r="B4081">
        <v>-3.50459808541232</v>
      </c>
      <c r="C4081" s="1" t="s">
        <v>10973</v>
      </c>
      <c r="D4081" t="s">
        <v>132</v>
      </c>
    </row>
    <row r="4082" spans="1:4" x14ac:dyDescent="0.15">
      <c r="A4082" t="s">
        <v>10974</v>
      </c>
      <c r="B4082">
        <v>-3.5051621136195501</v>
      </c>
      <c r="C4082" s="1" t="s">
        <v>10975</v>
      </c>
      <c r="D4082" t="s">
        <v>132</v>
      </c>
    </row>
    <row r="4083" spans="1:4" x14ac:dyDescent="0.15">
      <c r="A4083" t="s">
        <v>10976</v>
      </c>
      <c r="B4083">
        <v>-3.51084080807188</v>
      </c>
      <c r="C4083" s="1" t="s">
        <v>10977</v>
      </c>
      <c r="D4083" t="s">
        <v>132</v>
      </c>
    </row>
    <row r="4084" spans="1:4" x14ac:dyDescent="0.15">
      <c r="A4084" t="s">
        <v>10978</v>
      </c>
      <c r="B4084">
        <v>-3.5116638937125</v>
      </c>
      <c r="C4084" s="1" t="s">
        <v>10979</v>
      </c>
      <c r="D4084" t="s">
        <v>132</v>
      </c>
    </row>
    <row r="4085" spans="1:4" x14ac:dyDescent="0.15">
      <c r="A4085" t="s">
        <v>10980</v>
      </c>
      <c r="B4085">
        <v>-3.5154065750175798</v>
      </c>
      <c r="C4085" s="1" t="s">
        <v>10981</v>
      </c>
      <c r="D4085" t="s">
        <v>132</v>
      </c>
    </row>
    <row r="4086" spans="1:4" x14ac:dyDescent="0.15">
      <c r="A4086" t="s">
        <v>10982</v>
      </c>
      <c r="B4086">
        <v>-3.51634154320364</v>
      </c>
      <c r="C4086" s="1" t="s">
        <v>10983</v>
      </c>
      <c r="D4086" t="s">
        <v>132</v>
      </c>
    </row>
    <row r="4087" spans="1:4" x14ac:dyDescent="0.15">
      <c r="A4087" t="s">
        <v>10984</v>
      </c>
      <c r="B4087">
        <v>-3.5166071938928298</v>
      </c>
      <c r="C4087" s="1" t="s">
        <v>10985</v>
      </c>
      <c r="D4087" t="s">
        <v>132</v>
      </c>
    </row>
    <row r="4088" spans="1:4" x14ac:dyDescent="0.15">
      <c r="A4088" t="s">
        <v>10986</v>
      </c>
      <c r="B4088">
        <v>-3.5167964354596699</v>
      </c>
      <c r="C4088" s="1" t="s">
        <v>10987</v>
      </c>
      <c r="D4088" t="s">
        <v>132</v>
      </c>
    </row>
    <row r="4089" spans="1:4" x14ac:dyDescent="0.15">
      <c r="A4089" t="s">
        <v>10988</v>
      </c>
      <c r="B4089">
        <v>-3.53011521515791</v>
      </c>
      <c r="C4089" s="1" t="s">
        <v>10989</v>
      </c>
      <c r="D4089" t="s">
        <v>132</v>
      </c>
    </row>
    <row r="4090" spans="1:4" x14ac:dyDescent="0.15">
      <c r="A4090" t="s">
        <v>10990</v>
      </c>
      <c r="B4090">
        <v>-3.5368691591378001</v>
      </c>
      <c r="C4090" s="1" t="s">
        <v>10991</v>
      </c>
      <c r="D4090" t="s">
        <v>132</v>
      </c>
    </row>
    <row r="4091" spans="1:4" x14ac:dyDescent="0.15">
      <c r="A4091" t="s">
        <v>10992</v>
      </c>
      <c r="B4091">
        <v>-3.5383582277176999</v>
      </c>
      <c r="C4091" s="1" t="s">
        <v>10993</v>
      </c>
      <c r="D4091" t="s">
        <v>132</v>
      </c>
    </row>
    <row r="4092" spans="1:4" x14ac:dyDescent="0.15">
      <c r="A4092" t="s">
        <v>10994</v>
      </c>
      <c r="B4092">
        <v>-3.5427515541349099</v>
      </c>
      <c r="C4092" s="1" t="s">
        <v>10995</v>
      </c>
      <c r="D4092" t="s">
        <v>132</v>
      </c>
    </row>
    <row r="4093" spans="1:4" x14ac:dyDescent="0.15">
      <c r="A4093" t="s">
        <v>10996</v>
      </c>
      <c r="B4093">
        <v>-3.5440752897072398</v>
      </c>
      <c r="C4093" s="1" t="s">
        <v>10997</v>
      </c>
      <c r="D4093" t="s">
        <v>132</v>
      </c>
    </row>
    <row r="4094" spans="1:4" x14ac:dyDescent="0.15">
      <c r="A4094" t="s">
        <v>10998</v>
      </c>
      <c r="B4094">
        <v>-3.5534690824106101</v>
      </c>
      <c r="C4094" s="1" t="s">
        <v>10999</v>
      </c>
      <c r="D4094" t="s">
        <v>132</v>
      </c>
    </row>
    <row r="4095" spans="1:4" x14ac:dyDescent="0.15">
      <c r="A4095" t="s">
        <v>11000</v>
      </c>
      <c r="B4095">
        <v>-3.5535226706351</v>
      </c>
      <c r="C4095" s="1" t="s">
        <v>11001</v>
      </c>
      <c r="D4095" t="s">
        <v>132</v>
      </c>
    </row>
    <row r="4096" spans="1:4" x14ac:dyDescent="0.15">
      <c r="A4096" t="s">
        <v>11002</v>
      </c>
      <c r="B4096">
        <v>-3.5548702513810402</v>
      </c>
      <c r="C4096" s="1" t="s">
        <v>11003</v>
      </c>
      <c r="D4096" t="s">
        <v>132</v>
      </c>
    </row>
    <row r="4097" spans="1:4" x14ac:dyDescent="0.15">
      <c r="A4097" t="s">
        <v>11004</v>
      </c>
      <c r="B4097">
        <v>-3.5575682490848402</v>
      </c>
      <c r="C4097" s="1" t="s">
        <v>11005</v>
      </c>
      <c r="D4097" t="s">
        <v>132</v>
      </c>
    </row>
    <row r="4098" spans="1:4" x14ac:dyDescent="0.15">
      <c r="A4098" t="s">
        <v>11006</v>
      </c>
      <c r="B4098">
        <v>-3.56694098007002</v>
      </c>
      <c r="C4098" s="1" t="s">
        <v>11007</v>
      </c>
      <c r="D4098" t="s">
        <v>132</v>
      </c>
    </row>
    <row r="4099" spans="1:4" x14ac:dyDescent="0.15">
      <c r="A4099" t="s">
        <v>11008</v>
      </c>
      <c r="B4099">
        <v>-3.5715048756714398</v>
      </c>
      <c r="C4099" s="1" t="s">
        <v>11009</v>
      </c>
      <c r="D4099" t="s">
        <v>132</v>
      </c>
    </row>
    <row r="4100" spans="1:4" x14ac:dyDescent="0.15">
      <c r="A4100" t="s">
        <v>11010</v>
      </c>
      <c r="B4100">
        <v>-3.5790806436118698</v>
      </c>
      <c r="C4100" s="1" t="s">
        <v>11011</v>
      </c>
      <c r="D4100" t="s">
        <v>132</v>
      </c>
    </row>
    <row r="4101" spans="1:4" x14ac:dyDescent="0.15">
      <c r="A4101" t="s">
        <v>11012</v>
      </c>
      <c r="B4101">
        <v>-3.5812868464198102</v>
      </c>
      <c r="C4101" s="1" t="s">
        <v>11013</v>
      </c>
      <c r="D4101" t="s">
        <v>132</v>
      </c>
    </row>
    <row r="4102" spans="1:4" x14ac:dyDescent="0.15">
      <c r="A4102" t="s">
        <v>11014</v>
      </c>
      <c r="B4102">
        <v>-3.5820873686875898</v>
      </c>
      <c r="C4102" s="1" t="s">
        <v>11015</v>
      </c>
      <c r="D4102" t="s">
        <v>132</v>
      </c>
    </row>
    <row r="4103" spans="1:4" x14ac:dyDescent="0.15">
      <c r="A4103" t="s">
        <v>11016</v>
      </c>
      <c r="B4103">
        <v>-3.58464840991304</v>
      </c>
      <c r="C4103" s="1" t="s">
        <v>11017</v>
      </c>
      <c r="D4103" t="s">
        <v>132</v>
      </c>
    </row>
    <row r="4104" spans="1:4" x14ac:dyDescent="0.15">
      <c r="A4104" t="s">
        <v>11018</v>
      </c>
      <c r="B4104">
        <v>-3.5856360157330598</v>
      </c>
      <c r="C4104" s="1" t="s">
        <v>11019</v>
      </c>
      <c r="D4104" t="s">
        <v>132</v>
      </c>
    </row>
    <row r="4105" spans="1:4" x14ac:dyDescent="0.15">
      <c r="A4105" t="s">
        <v>11020</v>
      </c>
      <c r="B4105">
        <v>-3.5859809974783898</v>
      </c>
      <c r="C4105" s="1" t="s">
        <v>11021</v>
      </c>
      <c r="D4105" t="s">
        <v>132</v>
      </c>
    </row>
    <row r="4106" spans="1:4" x14ac:dyDescent="0.15">
      <c r="A4106" t="s">
        <v>11022</v>
      </c>
      <c r="B4106">
        <v>-3.5862083446874702</v>
      </c>
      <c r="C4106" s="1" t="s">
        <v>11023</v>
      </c>
      <c r="D4106" t="s">
        <v>132</v>
      </c>
    </row>
    <row r="4107" spans="1:4" x14ac:dyDescent="0.15">
      <c r="A4107" t="s">
        <v>11024</v>
      </c>
      <c r="B4107">
        <v>-3.5862512615022299</v>
      </c>
      <c r="C4107" s="1" t="s">
        <v>11025</v>
      </c>
      <c r="D4107" t="s">
        <v>132</v>
      </c>
    </row>
    <row r="4108" spans="1:4" x14ac:dyDescent="0.15">
      <c r="A4108" t="s">
        <v>11026</v>
      </c>
      <c r="B4108">
        <v>-3.5941919010063001</v>
      </c>
      <c r="C4108" s="1" t="s">
        <v>11027</v>
      </c>
      <c r="D4108" t="s">
        <v>132</v>
      </c>
    </row>
    <row r="4109" spans="1:4" x14ac:dyDescent="0.15">
      <c r="A4109" t="s">
        <v>11028</v>
      </c>
      <c r="B4109">
        <v>-3.6094297389941401</v>
      </c>
      <c r="C4109" s="1" t="s">
        <v>11029</v>
      </c>
      <c r="D4109" t="s">
        <v>132</v>
      </c>
    </row>
    <row r="4110" spans="1:4" x14ac:dyDescent="0.15">
      <c r="A4110" t="s">
        <v>11030</v>
      </c>
      <c r="B4110">
        <v>-3.6096519636017499</v>
      </c>
      <c r="C4110" s="1" t="s">
        <v>11031</v>
      </c>
      <c r="D4110" t="s">
        <v>132</v>
      </c>
    </row>
    <row r="4111" spans="1:4" x14ac:dyDescent="0.15">
      <c r="A4111" t="s">
        <v>11032</v>
      </c>
      <c r="B4111">
        <v>-3.61238803669921</v>
      </c>
      <c r="C4111" s="1" t="s">
        <v>11033</v>
      </c>
      <c r="D4111" t="s">
        <v>132</v>
      </c>
    </row>
    <row r="4112" spans="1:4" x14ac:dyDescent="0.15">
      <c r="A4112" t="s">
        <v>11034</v>
      </c>
      <c r="B4112">
        <v>-3.6127125026649001</v>
      </c>
      <c r="C4112" s="1" t="s">
        <v>11035</v>
      </c>
      <c r="D4112" t="s">
        <v>132</v>
      </c>
    </row>
    <row r="4113" spans="1:4" x14ac:dyDescent="0.15">
      <c r="A4113" t="s">
        <v>11036</v>
      </c>
      <c r="B4113">
        <v>-3.6176731104262698</v>
      </c>
      <c r="C4113" s="1" t="s">
        <v>11037</v>
      </c>
      <c r="D4113" t="s">
        <v>132</v>
      </c>
    </row>
    <row r="4114" spans="1:4" x14ac:dyDescent="0.15">
      <c r="A4114" t="s">
        <v>11038</v>
      </c>
      <c r="B4114">
        <v>-3.6185427804642001</v>
      </c>
      <c r="C4114" s="1" t="s">
        <v>11039</v>
      </c>
      <c r="D4114" t="s">
        <v>132</v>
      </c>
    </row>
    <row r="4115" spans="1:4" x14ac:dyDescent="0.15">
      <c r="A4115" t="s">
        <v>11040</v>
      </c>
      <c r="B4115">
        <v>-3.6270993121455701</v>
      </c>
      <c r="C4115" s="1" t="s">
        <v>11041</v>
      </c>
      <c r="D4115" t="s">
        <v>132</v>
      </c>
    </row>
    <row r="4116" spans="1:4" x14ac:dyDescent="0.15">
      <c r="A4116" t="s">
        <v>11042</v>
      </c>
      <c r="B4116">
        <v>-3.63067269957262</v>
      </c>
      <c r="C4116" s="1" t="s">
        <v>11043</v>
      </c>
      <c r="D4116" t="s">
        <v>132</v>
      </c>
    </row>
    <row r="4117" spans="1:4" x14ac:dyDescent="0.15">
      <c r="A4117" t="s">
        <v>11044</v>
      </c>
      <c r="B4117">
        <v>-3.6374968076449901</v>
      </c>
      <c r="C4117" s="1" t="s">
        <v>11045</v>
      </c>
      <c r="D4117" t="s">
        <v>132</v>
      </c>
    </row>
    <row r="4118" spans="1:4" x14ac:dyDescent="0.15">
      <c r="A4118" t="s">
        <v>11046</v>
      </c>
      <c r="B4118">
        <v>-3.6410605059417902</v>
      </c>
      <c r="C4118" s="1" t="s">
        <v>11047</v>
      </c>
      <c r="D4118" t="s">
        <v>132</v>
      </c>
    </row>
    <row r="4119" spans="1:4" x14ac:dyDescent="0.15">
      <c r="A4119" t="s">
        <v>11048</v>
      </c>
      <c r="B4119">
        <v>-3.6423419000621302</v>
      </c>
      <c r="C4119" s="1" t="s">
        <v>11049</v>
      </c>
      <c r="D4119" t="s">
        <v>132</v>
      </c>
    </row>
    <row r="4120" spans="1:4" x14ac:dyDescent="0.15">
      <c r="A4120" t="s">
        <v>11050</v>
      </c>
      <c r="B4120">
        <v>-3.6442609159914698</v>
      </c>
      <c r="C4120" s="1" t="s">
        <v>11051</v>
      </c>
      <c r="D4120" t="s">
        <v>132</v>
      </c>
    </row>
    <row r="4121" spans="1:4" x14ac:dyDescent="0.15">
      <c r="A4121" t="s">
        <v>11052</v>
      </c>
      <c r="B4121">
        <v>-3.6458393336484902</v>
      </c>
      <c r="C4121" s="1" t="s">
        <v>11053</v>
      </c>
      <c r="D4121" t="s">
        <v>132</v>
      </c>
    </row>
    <row r="4122" spans="1:4" x14ac:dyDescent="0.15">
      <c r="A4122" t="s">
        <v>11054</v>
      </c>
      <c r="B4122">
        <v>-3.6491956368057101</v>
      </c>
      <c r="C4122" s="1" t="s">
        <v>11055</v>
      </c>
      <c r="D4122" t="s">
        <v>132</v>
      </c>
    </row>
    <row r="4123" spans="1:4" x14ac:dyDescent="0.15">
      <c r="A4123" t="s">
        <v>11056</v>
      </c>
      <c r="B4123">
        <v>-3.65364042693226</v>
      </c>
      <c r="C4123" s="1" t="s">
        <v>11057</v>
      </c>
      <c r="D4123" t="s">
        <v>132</v>
      </c>
    </row>
    <row r="4124" spans="1:4" x14ac:dyDescent="0.15">
      <c r="A4124" t="s">
        <v>11058</v>
      </c>
      <c r="B4124">
        <v>-3.65654611000623</v>
      </c>
      <c r="C4124" s="1" t="s">
        <v>11059</v>
      </c>
      <c r="D4124" t="s">
        <v>132</v>
      </c>
    </row>
    <row r="4125" spans="1:4" x14ac:dyDescent="0.15">
      <c r="A4125" t="s">
        <v>11060</v>
      </c>
      <c r="B4125">
        <v>-3.65664903098765</v>
      </c>
      <c r="C4125" s="1" t="s">
        <v>11061</v>
      </c>
      <c r="D4125" t="s">
        <v>132</v>
      </c>
    </row>
    <row r="4126" spans="1:4" x14ac:dyDescent="0.15">
      <c r="A4126" t="s">
        <v>11062</v>
      </c>
      <c r="B4126">
        <v>-3.66092136883851</v>
      </c>
      <c r="C4126" s="1" t="s">
        <v>11063</v>
      </c>
      <c r="D4126" t="s">
        <v>132</v>
      </c>
    </row>
    <row r="4127" spans="1:4" x14ac:dyDescent="0.15">
      <c r="A4127" t="s">
        <v>11064</v>
      </c>
      <c r="B4127">
        <v>-3.6657578667370401</v>
      </c>
      <c r="C4127" s="1" t="s">
        <v>11065</v>
      </c>
      <c r="D4127" t="s">
        <v>132</v>
      </c>
    </row>
    <row r="4128" spans="1:4" x14ac:dyDescent="0.15">
      <c r="A4128" t="s">
        <v>11066</v>
      </c>
      <c r="B4128">
        <v>-3.6738689650915299</v>
      </c>
      <c r="C4128" s="1" t="s">
        <v>11067</v>
      </c>
      <c r="D4128" t="s">
        <v>132</v>
      </c>
    </row>
    <row r="4129" spans="1:4" x14ac:dyDescent="0.15">
      <c r="A4129" t="s">
        <v>11068</v>
      </c>
      <c r="B4129">
        <v>-3.6813163323842399</v>
      </c>
      <c r="C4129" s="1" t="s">
        <v>11069</v>
      </c>
      <c r="D4129" t="s">
        <v>132</v>
      </c>
    </row>
    <row r="4130" spans="1:4" x14ac:dyDescent="0.15">
      <c r="A4130" t="s">
        <v>11070</v>
      </c>
      <c r="B4130">
        <v>-3.68438343842787</v>
      </c>
      <c r="C4130" s="1" t="s">
        <v>11071</v>
      </c>
      <c r="D4130" t="s">
        <v>132</v>
      </c>
    </row>
    <row r="4131" spans="1:4" x14ac:dyDescent="0.15">
      <c r="A4131" t="s">
        <v>11072</v>
      </c>
      <c r="B4131">
        <v>-3.6912135509556401</v>
      </c>
      <c r="C4131" s="1" t="s">
        <v>11073</v>
      </c>
      <c r="D4131" t="s">
        <v>132</v>
      </c>
    </row>
    <row r="4132" spans="1:4" x14ac:dyDescent="0.15">
      <c r="A4132" t="s">
        <v>11074</v>
      </c>
      <c r="B4132">
        <v>-3.6952682340652498</v>
      </c>
      <c r="C4132" s="1" t="s">
        <v>11075</v>
      </c>
      <c r="D4132" t="s">
        <v>132</v>
      </c>
    </row>
    <row r="4133" spans="1:4" x14ac:dyDescent="0.15">
      <c r="A4133" t="s">
        <v>11076</v>
      </c>
      <c r="B4133">
        <v>-3.6965167774658099</v>
      </c>
      <c r="C4133" s="1" t="s">
        <v>11077</v>
      </c>
      <c r="D4133" t="s">
        <v>132</v>
      </c>
    </row>
    <row r="4134" spans="1:4" x14ac:dyDescent="0.15">
      <c r="A4134" t="s">
        <v>11078</v>
      </c>
      <c r="B4134">
        <v>-3.6977851086856899</v>
      </c>
      <c r="C4134" s="1" t="s">
        <v>11079</v>
      </c>
      <c r="D4134" t="s">
        <v>132</v>
      </c>
    </row>
    <row r="4135" spans="1:4" x14ac:dyDescent="0.15">
      <c r="A4135" t="s">
        <v>11080</v>
      </c>
      <c r="B4135">
        <v>-3.6990288817345802</v>
      </c>
      <c r="C4135" s="1" t="s">
        <v>11081</v>
      </c>
      <c r="D4135" t="s">
        <v>132</v>
      </c>
    </row>
    <row r="4136" spans="1:4" x14ac:dyDescent="0.15">
      <c r="A4136" t="s">
        <v>11082</v>
      </c>
      <c r="B4136">
        <v>-3.7035380539648401</v>
      </c>
      <c r="C4136" s="1" t="s">
        <v>11083</v>
      </c>
      <c r="D4136" t="s">
        <v>132</v>
      </c>
    </row>
    <row r="4137" spans="1:4" x14ac:dyDescent="0.15">
      <c r="A4137" t="s">
        <v>11084</v>
      </c>
      <c r="B4137">
        <v>-3.7047647161395298</v>
      </c>
      <c r="C4137" s="1" t="s">
        <v>11085</v>
      </c>
      <c r="D4137" t="s">
        <v>132</v>
      </c>
    </row>
    <row r="4138" spans="1:4" x14ac:dyDescent="0.15">
      <c r="A4138" t="s">
        <v>11086</v>
      </c>
      <c r="B4138">
        <v>-3.7080730362300698</v>
      </c>
      <c r="C4138" s="1" t="s">
        <v>11087</v>
      </c>
      <c r="D4138" t="s">
        <v>132</v>
      </c>
    </row>
    <row r="4139" spans="1:4" x14ac:dyDescent="0.15">
      <c r="A4139" t="s">
        <v>11088</v>
      </c>
      <c r="B4139">
        <v>-3.7126374355787402</v>
      </c>
      <c r="C4139" s="1" t="s">
        <v>11089</v>
      </c>
      <c r="D4139" t="s">
        <v>132</v>
      </c>
    </row>
    <row r="4140" spans="1:4" x14ac:dyDescent="0.15">
      <c r="A4140" t="s">
        <v>11090</v>
      </c>
      <c r="B4140">
        <v>-3.7152686868338498</v>
      </c>
      <c r="C4140" s="1" t="s">
        <v>11091</v>
      </c>
      <c r="D4140" t="s">
        <v>132</v>
      </c>
    </row>
    <row r="4141" spans="1:4" x14ac:dyDescent="0.15">
      <c r="A4141" t="s">
        <v>11092</v>
      </c>
      <c r="B4141">
        <v>-3.72122909398289</v>
      </c>
      <c r="C4141" s="1" t="s">
        <v>11093</v>
      </c>
      <c r="D4141" t="s">
        <v>132</v>
      </c>
    </row>
    <row r="4142" spans="1:4" x14ac:dyDescent="0.15">
      <c r="A4142" t="s">
        <v>11094</v>
      </c>
      <c r="B4142">
        <v>-3.7232346712230502</v>
      </c>
      <c r="C4142" s="1" t="s">
        <v>11095</v>
      </c>
      <c r="D4142" t="s">
        <v>132</v>
      </c>
    </row>
    <row r="4143" spans="1:4" x14ac:dyDescent="0.15">
      <c r="A4143" t="s">
        <v>11096</v>
      </c>
      <c r="B4143">
        <v>-3.7259096376777401</v>
      </c>
      <c r="C4143" s="1" t="s">
        <v>11097</v>
      </c>
      <c r="D4143" t="s">
        <v>132</v>
      </c>
    </row>
    <row r="4144" spans="1:4" x14ac:dyDescent="0.15">
      <c r="A4144" t="s">
        <v>11098</v>
      </c>
      <c r="B4144">
        <v>-3.7263791929535599</v>
      </c>
      <c r="C4144" s="1" t="s">
        <v>11099</v>
      </c>
      <c r="D4144" t="s">
        <v>132</v>
      </c>
    </row>
    <row r="4145" spans="1:4" x14ac:dyDescent="0.15">
      <c r="A4145" t="s">
        <v>11100</v>
      </c>
      <c r="B4145">
        <v>-3.7295242572382898</v>
      </c>
      <c r="C4145" s="1" t="s">
        <v>11101</v>
      </c>
      <c r="D4145" t="s">
        <v>132</v>
      </c>
    </row>
    <row r="4146" spans="1:4" x14ac:dyDescent="0.15">
      <c r="A4146" t="s">
        <v>11102</v>
      </c>
      <c r="B4146">
        <v>-3.7301546813168902</v>
      </c>
      <c r="C4146" s="1" t="s">
        <v>11103</v>
      </c>
      <c r="D4146" t="s">
        <v>132</v>
      </c>
    </row>
    <row r="4147" spans="1:4" x14ac:dyDescent="0.15">
      <c r="A4147" t="s">
        <v>11104</v>
      </c>
      <c r="B4147">
        <v>-3.7339910914084702</v>
      </c>
      <c r="C4147" s="1" t="s">
        <v>11105</v>
      </c>
      <c r="D4147" t="s">
        <v>132</v>
      </c>
    </row>
    <row r="4148" spans="1:4" x14ac:dyDescent="0.15">
      <c r="A4148" t="s">
        <v>11106</v>
      </c>
      <c r="B4148">
        <v>-3.7490917047374399</v>
      </c>
      <c r="C4148" s="1" t="s">
        <v>11107</v>
      </c>
      <c r="D4148" t="s">
        <v>132</v>
      </c>
    </row>
    <row r="4149" spans="1:4" x14ac:dyDescent="0.15">
      <c r="A4149" t="s">
        <v>11108</v>
      </c>
      <c r="B4149">
        <v>-3.7507535800660201</v>
      </c>
      <c r="C4149" s="1" t="s">
        <v>11109</v>
      </c>
      <c r="D4149" t="s">
        <v>132</v>
      </c>
    </row>
    <row r="4150" spans="1:4" x14ac:dyDescent="0.15">
      <c r="A4150" t="s">
        <v>11110</v>
      </c>
      <c r="B4150">
        <v>-3.7525279191446899</v>
      </c>
      <c r="C4150" s="1" t="s">
        <v>11111</v>
      </c>
      <c r="D4150" t="s">
        <v>132</v>
      </c>
    </row>
    <row r="4151" spans="1:4" x14ac:dyDescent="0.15">
      <c r="A4151" t="s">
        <v>11112</v>
      </c>
      <c r="B4151">
        <v>-3.75734593259426</v>
      </c>
      <c r="C4151" s="1" t="s">
        <v>11113</v>
      </c>
      <c r="D4151" t="s">
        <v>132</v>
      </c>
    </row>
    <row r="4152" spans="1:4" x14ac:dyDescent="0.15">
      <c r="A4152" t="s">
        <v>11114</v>
      </c>
      <c r="B4152">
        <v>-3.7587187383985401</v>
      </c>
      <c r="C4152" s="1" t="s">
        <v>11115</v>
      </c>
      <c r="D4152" t="s">
        <v>132</v>
      </c>
    </row>
    <row r="4153" spans="1:4" x14ac:dyDescent="0.15">
      <c r="A4153" t="s">
        <v>11116</v>
      </c>
      <c r="B4153">
        <v>-3.7593658108866599</v>
      </c>
      <c r="C4153" s="1" t="s">
        <v>11117</v>
      </c>
      <c r="D4153" t="s">
        <v>132</v>
      </c>
    </row>
    <row r="4154" spans="1:4" x14ac:dyDescent="0.15">
      <c r="A4154" t="s">
        <v>11118</v>
      </c>
      <c r="B4154">
        <v>-3.76145139278943</v>
      </c>
      <c r="C4154" s="1" t="s">
        <v>11119</v>
      </c>
      <c r="D4154" t="s">
        <v>132</v>
      </c>
    </row>
    <row r="4155" spans="1:4" x14ac:dyDescent="0.15">
      <c r="A4155" t="s">
        <v>11120</v>
      </c>
      <c r="B4155">
        <v>-3.7761805409129399</v>
      </c>
      <c r="C4155" s="1" t="s">
        <v>11121</v>
      </c>
      <c r="D4155" t="s">
        <v>132</v>
      </c>
    </row>
    <row r="4156" spans="1:4" x14ac:dyDescent="0.15">
      <c r="A4156" t="s">
        <v>11122</v>
      </c>
      <c r="B4156">
        <v>-3.7818174845293702</v>
      </c>
      <c r="C4156" s="1" t="s">
        <v>11123</v>
      </c>
      <c r="D4156" t="s">
        <v>132</v>
      </c>
    </row>
    <row r="4157" spans="1:4" x14ac:dyDescent="0.15">
      <c r="A4157" t="s">
        <v>11124</v>
      </c>
      <c r="B4157">
        <v>-3.8062670517498098</v>
      </c>
      <c r="C4157" s="1" t="s">
        <v>11125</v>
      </c>
      <c r="D4157" t="s">
        <v>132</v>
      </c>
    </row>
    <row r="4158" spans="1:4" x14ac:dyDescent="0.15">
      <c r="A4158" t="s">
        <v>11126</v>
      </c>
      <c r="B4158">
        <v>-3.8159972845965799</v>
      </c>
      <c r="C4158" s="1" t="s">
        <v>11127</v>
      </c>
      <c r="D4158" t="s">
        <v>132</v>
      </c>
    </row>
    <row r="4159" spans="1:4" x14ac:dyDescent="0.15">
      <c r="A4159" t="s">
        <v>11128</v>
      </c>
      <c r="B4159">
        <v>-3.8360876478653898</v>
      </c>
      <c r="C4159" s="1" t="s">
        <v>11129</v>
      </c>
      <c r="D4159" t="s">
        <v>132</v>
      </c>
    </row>
    <row r="4160" spans="1:4" x14ac:dyDescent="0.15">
      <c r="A4160" t="s">
        <v>11130</v>
      </c>
      <c r="B4160">
        <v>-3.8492113693644598</v>
      </c>
      <c r="C4160" s="1" t="s">
        <v>11131</v>
      </c>
      <c r="D4160" t="s">
        <v>132</v>
      </c>
    </row>
    <row r="4161" spans="1:4" x14ac:dyDescent="0.15">
      <c r="A4161" t="s">
        <v>11132</v>
      </c>
      <c r="B4161">
        <v>-3.8511508430147399</v>
      </c>
      <c r="C4161" s="1" t="s">
        <v>11133</v>
      </c>
      <c r="D4161" t="s">
        <v>132</v>
      </c>
    </row>
    <row r="4162" spans="1:4" x14ac:dyDescent="0.15">
      <c r="A4162" t="s">
        <v>11134</v>
      </c>
      <c r="B4162">
        <v>-3.8671427554614199</v>
      </c>
      <c r="C4162" s="1" t="s">
        <v>11135</v>
      </c>
      <c r="D4162" t="s">
        <v>132</v>
      </c>
    </row>
    <row r="4163" spans="1:4" x14ac:dyDescent="0.15">
      <c r="A4163" t="s">
        <v>11136</v>
      </c>
      <c r="B4163">
        <v>-3.8738053458352302</v>
      </c>
      <c r="C4163" s="1" t="s">
        <v>11137</v>
      </c>
      <c r="D4163" t="s">
        <v>132</v>
      </c>
    </row>
    <row r="4164" spans="1:4" x14ac:dyDescent="0.15">
      <c r="A4164" t="s">
        <v>11138</v>
      </c>
      <c r="B4164">
        <v>-3.8871325561642802</v>
      </c>
      <c r="C4164" s="1" t="s">
        <v>11139</v>
      </c>
      <c r="D4164" t="s">
        <v>132</v>
      </c>
    </row>
    <row r="4165" spans="1:4" x14ac:dyDescent="0.15">
      <c r="A4165" t="s">
        <v>11140</v>
      </c>
      <c r="B4165">
        <v>-3.8877642897523099</v>
      </c>
      <c r="C4165" s="1" t="s">
        <v>11141</v>
      </c>
      <c r="D4165" t="s">
        <v>132</v>
      </c>
    </row>
    <row r="4166" spans="1:4" x14ac:dyDescent="0.15">
      <c r="A4166" t="s">
        <v>11142</v>
      </c>
      <c r="B4166">
        <v>-3.8915111980538399</v>
      </c>
      <c r="C4166" s="1" t="s">
        <v>11143</v>
      </c>
      <c r="D4166" t="s">
        <v>132</v>
      </c>
    </row>
    <row r="4167" spans="1:4" x14ac:dyDescent="0.15">
      <c r="A4167" t="s">
        <v>11144</v>
      </c>
      <c r="B4167">
        <v>-3.89968985492205</v>
      </c>
      <c r="C4167" s="1" t="s">
        <v>11145</v>
      </c>
      <c r="D4167" t="s">
        <v>132</v>
      </c>
    </row>
    <row r="4168" spans="1:4" x14ac:dyDescent="0.15">
      <c r="A4168" t="s">
        <v>11146</v>
      </c>
      <c r="B4168">
        <v>-3.9097678021314</v>
      </c>
      <c r="C4168" s="1" t="s">
        <v>11147</v>
      </c>
      <c r="D4168" t="s">
        <v>132</v>
      </c>
    </row>
    <row r="4169" spans="1:4" x14ac:dyDescent="0.15">
      <c r="A4169" t="s">
        <v>11148</v>
      </c>
      <c r="B4169">
        <v>-3.9099699565549799</v>
      </c>
      <c r="C4169" s="1" t="s">
        <v>11149</v>
      </c>
      <c r="D4169" t="s">
        <v>132</v>
      </c>
    </row>
    <row r="4170" spans="1:4" x14ac:dyDescent="0.15">
      <c r="A4170" t="s">
        <v>347</v>
      </c>
      <c r="B4170">
        <v>-3.9127716647317099</v>
      </c>
      <c r="C4170" s="1" t="s">
        <v>11150</v>
      </c>
      <c r="D4170" t="s">
        <v>132</v>
      </c>
    </row>
    <row r="4171" spans="1:4" x14ac:dyDescent="0.15">
      <c r="A4171" t="s">
        <v>11151</v>
      </c>
      <c r="B4171">
        <v>-3.9226169667410802</v>
      </c>
      <c r="C4171" s="1" t="s">
        <v>11152</v>
      </c>
      <c r="D4171" t="s">
        <v>132</v>
      </c>
    </row>
    <row r="4172" spans="1:4" x14ac:dyDescent="0.15">
      <c r="A4172" t="s">
        <v>11153</v>
      </c>
      <c r="B4172">
        <v>-3.92394593933785</v>
      </c>
      <c r="C4172" s="1" t="s">
        <v>11154</v>
      </c>
      <c r="D4172" t="s">
        <v>132</v>
      </c>
    </row>
    <row r="4173" spans="1:4" x14ac:dyDescent="0.15">
      <c r="A4173" t="s">
        <v>11155</v>
      </c>
      <c r="B4173">
        <v>-3.9345369584713898</v>
      </c>
      <c r="C4173" s="1" t="s">
        <v>11156</v>
      </c>
      <c r="D4173" t="s">
        <v>132</v>
      </c>
    </row>
    <row r="4174" spans="1:4" x14ac:dyDescent="0.15">
      <c r="A4174" t="s">
        <v>11157</v>
      </c>
      <c r="B4174">
        <v>-3.9346935564633498</v>
      </c>
      <c r="C4174" s="1" t="s">
        <v>11158</v>
      </c>
      <c r="D4174" t="s">
        <v>132</v>
      </c>
    </row>
    <row r="4175" spans="1:4" x14ac:dyDescent="0.15">
      <c r="A4175" t="s">
        <v>11159</v>
      </c>
      <c r="B4175">
        <v>-3.95277718205051</v>
      </c>
      <c r="C4175" s="1" t="s">
        <v>11160</v>
      </c>
      <c r="D4175" t="s">
        <v>132</v>
      </c>
    </row>
    <row r="4176" spans="1:4" x14ac:dyDescent="0.15">
      <c r="A4176" t="s">
        <v>11161</v>
      </c>
      <c r="B4176">
        <v>-3.9788679341705899</v>
      </c>
      <c r="C4176" s="1" t="s">
        <v>11162</v>
      </c>
      <c r="D4176" t="s">
        <v>132</v>
      </c>
    </row>
    <row r="4177" spans="1:4" x14ac:dyDescent="0.15">
      <c r="A4177" t="s">
        <v>11163</v>
      </c>
      <c r="B4177">
        <v>-3.9910147050937801</v>
      </c>
      <c r="C4177" s="1" t="s">
        <v>11164</v>
      </c>
      <c r="D4177" t="s">
        <v>132</v>
      </c>
    </row>
    <row r="4178" spans="1:4" x14ac:dyDescent="0.15">
      <c r="A4178" t="s">
        <v>11165</v>
      </c>
      <c r="B4178">
        <v>-3.99197451268734</v>
      </c>
      <c r="C4178" s="1" t="s">
        <v>11166</v>
      </c>
      <c r="D4178" t="s">
        <v>132</v>
      </c>
    </row>
    <row r="4179" spans="1:4" x14ac:dyDescent="0.15">
      <c r="A4179" t="s">
        <v>11167</v>
      </c>
      <c r="B4179">
        <v>-3.9992697152400098</v>
      </c>
      <c r="C4179" s="1" t="s">
        <v>11168</v>
      </c>
      <c r="D4179" t="s">
        <v>132</v>
      </c>
    </row>
    <row r="4180" spans="1:4" x14ac:dyDescent="0.15">
      <c r="A4180" t="s">
        <v>11169</v>
      </c>
      <c r="B4180">
        <v>-4.0197649271979401</v>
      </c>
      <c r="C4180" s="1" t="s">
        <v>11170</v>
      </c>
      <c r="D4180" t="s">
        <v>132</v>
      </c>
    </row>
    <row r="4181" spans="1:4" x14ac:dyDescent="0.15">
      <c r="A4181" t="s">
        <v>11171</v>
      </c>
      <c r="B4181">
        <v>-4.0197991924121999</v>
      </c>
      <c r="C4181" s="1" t="s">
        <v>11172</v>
      </c>
      <c r="D4181" t="s">
        <v>132</v>
      </c>
    </row>
    <row r="4182" spans="1:4" x14ac:dyDescent="0.15">
      <c r="A4182" t="s">
        <v>11173</v>
      </c>
      <c r="B4182">
        <v>-4.0210822026558999</v>
      </c>
      <c r="C4182" s="1" t="s">
        <v>11174</v>
      </c>
      <c r="D4182" t="s">
        <v>132</v>
      </c>
    </row>
    <row r="4183" spans="1:4" x14ac:dyDescent="0.15">
      <c r="A4183" t="s">
        <v>11175</v>
      </c>
      <c r="B4183">
        <v>-4.02688323993348</v>
      </c>
      <c r="C4183" s="1" t="s">
        <v>11176</v>
      </c>
      <c r="D4183" t="s">
        <v>132</v>
      </c>
    </row>
    <row r="4184" spans="1:4" x14ac:dyDescent="0.15">
      <c r="A4184" t="s">
        <v>11177</v>
      </c>
      <c r="B4184">
        <v>-4.02811864956593</v>
      </c>
      <c r="C4184" s="1" t="s">
        <v>11178</v>
      </c>
      <c r="D4184" t="s">
        <v>132</v>
      </c>
    </row>
    <row r="4185" spans="1:4" x14ac:dyDescent="0.15">
      <c r="A4185" t="s">
        <v>11179</v>
      </c>
      <c r="B4185">
        <v>-4.0306019482524897</v>
      </c>
      <c r="C4185" s="1" t="s">
        <v>11180</v>
      </c>
      <c r="D4185" t="s">
        <v>132</v>
      </c>
    </row>
    <row r="4186" spans="1:4" x14ac:dyDescent="0.15">
      <c r="A4186" t="s">
        <v>11181</v>
      </c>
      <c r="B4186">
        <v>-4.0309188203666499</v>
      </c>
      <c r="C4186" s="1" t="s">
        <v>11182</v>
      </c>
      <c r="D4186" t="s">
        <v>132</v>
      </c>
    </row>
    <row r="4187" spans="1:4" x14ac:dyDescent="0.15">
      <c r="A4187" t="s">
        <v>11183</v>
      </c>
      <c r="B4187">
        <v>-4.0455105043711601</v>
      </c>
      <c r="C4187" s="1" t="s">
        <v>11184</v>
      </c>
      <c r="D4187" t="s">
        <v>132</v>
      </c>
    </row>
    <row r="4188" spans="1:4" x14ac:dyDescent="0.15">
      <c r="A4188" t="s">
        <v>11185</v>
      </c>
      <c r="B4188">
        <v>-4.0624270272564296</v>
      </c>
      <c r="C4188" s="1" t="s">
        <v>11186</v>
      </c>
      <c r="D4188" t="s">
        <v>132</v>
      </c>
    </row>
    <row r="4189" spans="1:4" x14ac:dyDescent="0.15">
      <c r="A4189" t="s">
        <v>11187</v>
      </c>
      <c r="B4189">
        <v>-4.0642820300246996</v>
      </c>
      <c r="C4189" s="1" t="s">
        <v>11188</v>
      </c>
      <c r="D4189" t="s">
        <v>132</v>
      </c>
    </row>
    <row r="4190" spans="1:4" x14ac:dyDescent="0.15">
      <c r="A4190" t="s">
        <v>11189</v>
      </c>
      <c r="B4190">
        <v>-4.0734831619330896</v>
      </c>
      <c r="C4190" s="1" t="s">
        <v>11190</v>
      </c>
      <c r="D4190" t="s">
        <v>132</v>
      </c>
    </row>
    <row r="4191" spans="1:4" x14ac:dyDescent="0.15">
      <c r="A4191" t="s">
        <v>11191</v>
      </c>
      <c r="B4191">
        <v>-4.0739625325304898</v>
      </c>
      <c r="C4191" s="1" t="s">
        <v>11192</v>
      </c>
      <c r="D4191" t="s">
        <v>132</v>
      </c>
    </row>
    <row r="4192" spans="1:4" x14ac:dyDescent="0.15">
      <c r="A4192" t="s">
        <v>11193</v>
      </c>
      <c r="B4192">
        <v>-4.0765994733753601</v>
      </c>
      <c r="C4192" s="1" t="s">
        <v>11194</v>
      </c>
      <c r="D4192" t="s">
        <v>132</v>
      </c>
    </row>
    <row r="4193" spans="1:4" x14ac:dyDescent="0.15">
      <c r="A4193" t="s">
        <v>11195</v>
      </c>
      <c r="B4193">
        <v>-4.0858042140511497</v>
      </c>
      <c r="C4193" s="1" t="s">
        <v>11196</v>
      </c>
      <c r="D4193" t="s">
        <v>132</v>
      </c>
    </row>
    <row r="4194" spans="1:4" x14ac:dyDescent="0.15">
      <c r="A4194" t="s">
        <v>11197</v>
      </c>
      <c r="B4194">
        <v>-4.0910402727652304</v>
      </c>
      <c r="C4194" s="1" t="s">
        <v>11198</v>
      </c>
      <c r="D4194" t="s">
        <v>132</v>
      </c>
    </row>
    <row r="4195" spans="1:4" x14ac:dyDescent="0.15">
      <c r="A4195" t="s">
        <v>11199</v>
      </c>
      <c r="B4195">
        <v>-4.0925345298136397</v>
      </c>
      <c r="C4195" s="1" t="s">
        <v>11200</v>
      </c>
      <c r="D4195" t="s">
        <v>132</v>
      </c>
    </row>
    <row r="4196" spans="1:4" x14ac:dyDescent="0.15">
      <c r="A4196" t="s">
        <v>11201</v>
      </c>
      <c r="B4196">
        <v>-4.0966317777906696</v>
      </c>
      <c r="C4196" s="1" t="s">
        <v>11202</v>
      </c>
      <c r="D4196" t="s">
        <v>132</v>
      </c>
    </row>
    <row r="4197" spans="1:4" x14ac:dyDescent="0.15">
      <c r="A4197" t="s">
        <v>11203</v>
      </c>
      <c r="B4197">
        <v>-4.1158047774961197</v>
      </c>
      <c r="C4197" s="1" t="s">
        <v>11204</v>
      </c>
      <c r="D4197" t="s">
        <v>132</v>
      </c>
    </row>
    <row r="4198" spans="1:4" x14ac:dyDescent="0.15">
      <c r="A4198" t="s">
        <v>11205</v>
      </c>
      <c r="B4198">
        <v>-4.1199519583419697</v>
      </c>
      <c r="C4198" s="1" t="s">
        <v>11206</v>
      </c>
      <c r="D4198" t="s">
        <v>132</v>
      </c>
    </row>
    <row r="4199" spans="1:4" x14ac:dyDescent="0.15">
      <c r="A4199" t="s">
        <v>11207</v>
      </c>
      <c r="B4199">
        <v>-4.1247498992821399</v>
      </c>
      <c r="C4199" s="1" t="s">
        <v>11208</v>
      </c>
      <c r="D4199" t="s">
        <v>132</v>
      </c>
    </row>
    <row r="4200" spans="1:4" x14ac:dyDescent="0.15">
      <c r="A4200" t="s">
        <v>11209</v>
      </c>
      <c r="B4200">
        <v>-4.1288861232321104</v>
      </c>
      <c r="C4200" s="1" t="s">
        <v>11210</v>
      </c>
      <c r="D4200" t="s">
        <v>132</v>
      </c>
    </row>
    <row r="4201" spans="1:4" x14ac:dyDescent="0.15">
      <c r="A4201" t="s">
        <v>11211</v>
      </c>
      <c r="B4201">
        <v>-4.1302671100959998</v>
      </c>
      <c r="C4201" s="1" t="s">
        <v>11212</v>
      </c>
      <c r="D4201" t="s">
        <v>132</v>
      </c>
    </row>
    <row r="4202" spans="1:4" x14ac:dyDescent="0.15">
      <c r="A4202" t="s">
        <v>11213</v>
      </c>
      <c r="B4202">
        <v>-4.1432108098443798</v>
      </c>
      <c r="C4202" s="1" t="s">
        <v>11214</v>
      </c>
      <c r="D4202" t="s">
        <v>132</v>
      </c>
    </row>
    <row r="4203" spans="1:4" x14ac:dyDescent="0.15">
      <c r="A4203" t="s">
        <v>11215</v>
      </c>
      <c r="B4203">
        <v>-4.1557944904507602</v>
      </c>
      <c r="C4203" s="1" t="s">
        <v>11216</v>
      </c>
      <c r="D4203" t="s">
        <v>132</v>
      </c>
    </row>
    <row r="4204" spans="1:4" x14ac:dyDescent="0.15">
      <c r="A4204" t="s">
        <v>11217</v>
      </c>
      <c r="B4204">
        <v>-4.1633850254341702</v>
      </c>
      <c r="C4204" s="1" t="s">
        <v>11218</v>
      </c>
      <c r="D4204" t="s">
        <v>132</v>
      </c>
    </row>
    <row r="4205" spans="1:4" x14ac:dyDescent="0.15">
      <c r="A4205" t="s">
        <v>11219</v>
      </c>
      <c r="B4205">
        <v>-4.1737248021370403</v>
      </c>
      <c r="C4205" s="1" t="s">
        <v>11220</v>
      </c>
      <c r="D4205" t="s">
        <v>132</v>
      </c>
    </row>
    <row r="4206" spans="1:4" x14ac:dyDescent="0.15">
      <c r="A4206" t="s">
        <v>11221</v>
      </c>
      <c r="B4206">
        <v>-4.1947566394703104</v>
      </c>
      <c r="C4206" s="1" t="s">
        <v>11222</v>
      </c>
      <c r="D4206" t="s">
        <v>132</v>
      </c>
    </row>
    <row r="4207" spans="1:4" x14ac:dyDescent="0.15">
      <c r="A4207" t="s">
        <v>11223</v>
      </c>
      <c r="B4207">
        <v>-4.2011899142633098</v>
      </c>
      <c r="C4207" s="1" t="s">
        <v>11224</v>
      </c>
      <c r="D4207" t="s">
        <v>132</v>
      </c>
    </row>
    <row r="4208" spans="1:4" x14ac:dyDescent="0.15">
      <c r="A4208" t="s">
        <v>11225</v>
      </c>
      <c r="B4208">
        <v>-4.2104158738251396</v>
      </c>
      <c r="C4208" s="1" t="s">
        <v>11226</v>
      </c>
      <c r="D4208" t="s">
        <v>132</v>
      </c>
    </row>
    <row r="4209" spans="1:4" x14ac:dyDescent="0.15">
      <c r="A4209" t="s">
        <v>11227</v>
      </c>
      <c r="B4209">
        <v>-4.2154689617992602</v>
      </c>
      <c r="C4209" s="1" t="s">
        <v>11228</v>
      </c>
      <c r="D4209" t="s">
        <v>132</v>
      </c>
    </row>
    <row r="4210" spans="1:4" x14ac:dyDescent="0.15">
      <c r="A4210" t="s">
        <v>11229</v>
      </c>
      <c r="B4210">
        <v>-4.2207248566871698</v>
      </c>
      <c r="C4210" s="1" t="s">
        <v>11230</v>
      </c>
      <c r="D4210" t="s">
        <v>132</v>
      </c>
    </row>
    <row r="4211" spans="1:4" x14ac:dyDescent="0.15">
      <c r="A4211" t="s">
        <v>11231</v>
      </c>
      <c r="B4211">
        <v>-4.2229897805057597</v>
      </c>
      <c r="C4211" s="1" t="s">
        <v>11232</v>
      </c>
      <c r="D4211" t="s">
        <v>132</v>
      </c>
    </row>
    <row r="4212" spans="1:4" x14ac:dyDescent="0.15">
      <c r="A4212" t="s">
        <v>11233</v>
      </c>
      <c r="B4212">
        <v>-4.2277768856743503</v>
      </c>
      <c r="C4212" s="1" t="s">
        <v>11234</v>
      </c>
      <c r="D4212" t="s">
        <v>132</v>
      </c>
    </row>
    <row r="4213" spans="1:4" x14ac:dyDescent="0.15">
      <c r="A4213" t="s">
        <v>11235</v>
      </c>
      <c r="B4213">
        <v>-4.2297901030175504</v>
      </c>
      <c r="C4213" s="1" t="s">
        <v>11236</v>
      </c>
      <c r="D4213" t="s">
        <v>132</v>
      </c>
    </row>
    <row r="4214" spans="1:4" x14ac:dyDescent="0.15">
      <c r="A4214" t="s">
        <v>11237</v>
      </c>
      <c r="B4214">
        <v>-4.2365156427214199</v>
      </c>
      <c r="C4214" s="1" t="s">
        <v>11238</v>
      </c>
      <c r="D4214" t="s">
        <v>132</v>
      </c>
    </row>
    <row r="4215" spans="1:4" x14ac:dyDescent="0.15">
      <c r="A4215" t="s">
        <v>11239</v>
      </c>
      <c r="B4215">
        <v>-4.2449568603844599</v>
      </c>
      <c r="C4215" s="1" t="s">
        <v>11240</v>
      </c>
      <c r="D4215" t="s">
        <v>132</v>
      </c>
    </row>
    <row r="4216" spans="1:4" x14ac:dyDescent="0.15">
      <c r="A4216" t="s">
        <v>11241</v>
      </c>
      <c r="B4216">
        <v>-4.26844210855322</v>
      </c>
      <c r="C4216" s="1" t="s">
        <v>11242</v>
      </c>
      <c r="D4216" t="s">
        <v>132</v>
      </c>
    </row>
    <row r="4217" spans="1:4" x14ac:dyDescent="0.15">
      <c r="A4217" t="s">
        <v>11243</v>
      </c>
      <c r="B4217">
        <v>-4.2827916251829601</v>
      </c>
      <c r="C4217" s="1" t="s">
        <v>11244</v>
      </c>
      <c r="D4217" t="s">
        <v>132</v>
      </c>
    </row>
    <row r="4218" spans="1:4" x14ac:dyDescent="0.15">
      <c r="A4218" t="s">
        <v>11245</v>
      </c>
      <c r="B4218">
        <v>-4.2928238815866697</v>
      </c>
      <c r="C4218" s="1" t="s">
        <v>11246</v>
      </c>
      <c r="D4218" t="s">
        <v>132</v>
      </c>
    </row>
    <row r="4219" spans="1:4" x14ac:dyDescent="0.15">
      <c r="A4219" t="s">
        <v>11247</v>
      </c>
      <c r="B4219">
        <v>-4.3215539842753801</v>
      </c>
      <c r="C4219" s="1" t="s">
        <v>11248</v>
      </c>
      <c r="D4219" t="s">
        <v>132</v>
      </c>
    </row>
    <row r="4220" spans="1:4" x14ac:dyDescent="0.15">
      <c r="A4220" t="s">
        <v>11249</v>
      </c>
      <c r="B4220">
        <v>-4.3322573776529403</v>
      </c>
      <c r="C4220" s="1" t="s">
        <v>11250</v>
      </c>
      <c r="D4220" t="s">
        <v>132</v>
      </c>
    </row>
    <row r="4221" spans="1:4" x14ac:dyDescent="0.15">
      <c r="A4221" t="s">
        <v>11251</v>
      </c>
      <c r="B4221">
        <v>-4.3358156546392497</v>
      </c>
      <c r="C4221" s="1" t="s">
        <v>11252</v>
      </c>
      <c r="D4221" t="s">
        <v>132</v>
      </c>
    </row>
    <row r="4222" spans="1:4" x14ac:dyDescent="0.15">
      <c r="A4222" t="s">
        <v>11253</v>
      </c>
      <c r="B4222">
        <v>-4.3524797436117897</v>
      </c>
      <c r="C4222" s="1" t="s">
        <v>11254</v>
      </c>
      <c r="D4222" t="s">
        <v>132</v>
      </c>
    </row>
    <row r="4223" spans="1:4" x14ac:dyDescent="0.15">
      <c r="A4223" t="s">
        <v>11255</v>
      </c>
      <c r="B4223">
        <v>-4.3733694605676003</v>
      </c>
      <c r="C4223" s="1" t="s">
        <v>11256</v>
      </c>
      <c r="D4223" t="s">
        <v>132</v>
      </c>
    </row>
    <row r="4224" spans="1:4" x14ac:dyDescent="0.15">
      <c r="A4224" t="s">
        <v>11257</v>
      </c>
      <c r="B4224">
        <v>-4.3864177223935101</v>
      </c>
      <c r="C4224" s="1" t="s">
        <v>11258</v>
      </c>
      <c r="D4224" t="s">
        <v>132</v>
      </c>
    </row>
    <row r="4225" spans="1:4" x14ac:dyDescent="0.15">
      <c r="A4225" t="s">
        <v>11259</v>
      </c>
      <c r="B4225">
        <v>-4.3914858091415097</v>
      </c>
      <c r="C4225" s="1" t="s">
        <v>11260</v>
      </c>
      <c r="D4225" t="s">
        <v>132</v>
      </c>
    </row>
    <row r="4226" spans="1:4" x14ac:dyDescent="0.15">
      <c r="A4226" t="s">
        <v>11261</v>
      </c>
      <c r="B4226">
        <v>-4.4057667701271797</v>
      </c>
      <c r="C4226" s="1" t="s">
        <v>11262</v>
      </c>
      <c r="D4226" t="s">
        <v>132</v>
      </c>
    </row>
    <row r="4227" spans="1:4" x14ac:dyDescent="0.15">
      <c r="A4227" t="s">
        <v>11263</v>
      </c>
      <c r="B4227">
        <v>-4.4058018352820296</v>
      </c>
      <c r="C4227" s="1" t="s">
        <v>11264</v>
      </c>
      <c r="D4227" t="s">
        <v>132</v>
      </c>
    </row>
    <row r="4228" spans="1:4" x14ac:dyDescent="0.15">
      <c r="A4228" t="s">
        <v>11265</v>
      </c>
      <c r="B4228">
        <v>-4.4080299298410903</v>
      </c>
      <c r="C4228" s="1" t="s">
        <v>11266</v>
      </c>
      <c r="D4228" t="s">
        <v>132</v>
      </c>
    </row>
    <row r="4229" spans="1:4" x14ac:dyDescent="0.15">
      <c r="A4229" t="s">
        <v>11267</v>
      </c>
      <c r="B4229">
        <v>-4.40968805486402</v>
      </c>
      <c r="C4229" s="1" t="s">
        <v>11268</v>
      </c>
      <c r="D4229" t="s">
        <v>132</v>
      </c>
    </row>
    <row r="4230" spans="1:4" x14ac:dyDescent="0.15">
      <c r="A4230" t="s">
        <v>11269</v>
      </c>
      <c r="B4230">
        <v>-4.4099145461943303</v>
      </c>
      <c r="C4230" s="1" t="s">
        <v>11270</v>
      </c>
      <c r="D4230" t="s">
        <v>132</v>
      </c>
    </row>
    <row r="4231" spans="1:4" x14ac:dyDescent="0.15">
      <c r="A4231" t="s">
        <v>11271</v>
      </c>
      <c r="B4231">
        <v>-4.4102373804404804</v>
      </c>
      <c r="C4231" s="1" t="s">
        <v>11272</v>
      </c>
      <c r="D4231" t="s">
        <v>132</v>
      </c>
    </row>
    <row r="4232" spans="1:4" x14ac:dyDescent="0.15">
      <c r="A4232" t="s">
        <v>11273</v>
      </c>
      <c r="B4232">
        <v>-4.4279174534848904</v>
      </c>
      <c r="C4232" s="1" t="s">
        <v>11274</v>
      </c>
      <c r="D4232" t="s">
        <v>132</v>
      </c>
    </row>
    <row r="4233" spans="1:4" x14ac:dyDescent="0.15">
      <c r="A4233" t="s">
        <v>11275</v>
      </c>
      <c r="B4233">
        <v>-4.4370902453553001</v>
      </c>
      <c r="C4233" s="1" t="s">
        <v>11276</v>
      </c>
      <c r="D4233" t="s">
        <v>132</v>
      </c>
    </row>
    <row r="4234" spans="1:4" x14ac:dyDescent="0.15">
      <c r="A4234" t="s">
        <v>11277</v>
      </c>
      <c r="B4234">
        <v>-4.4458269939455297</v>
      </c>
      <c r="C4234" s="1" t="s">
        <v>11278</v>
      </c>
      <c r="D4234" t="s">
        <v>132</v>
      </c>
    </row>
    <row r="4235" spans="1:4" x14ac:dyDescent="0.15">
      <c r="A4235" t="s">
        <v>11279</v>
      </c>
      <c r="B4235">
        <v>-4.4498026842494403</v>
      </c>
      <c r="C4235" s="1" t="s">
        <v>11280</v>
      </c>
      <c r="D4235" t="s">
        <v>132</v>
      </c>
    </row>
    <row r="4236" spans="1:4" x14ac:dyDescent="0.15">
      <c r="A4236" t="s">
        <v>11281</v>
      </c>
      <c r="B4236">
        <v>-4.4541446258749602</v>
      </c>
      <c r="C4236" s="1" t="s">
        <v>11282</v>
      </c>
      <c r="D4236" t="s">
        <v>132</v>
      </c>
    </row>
    <row r="4237" spans="1:4" x14ac:dyDescent="0.15">
      <c r="A4237" t="s">
        <v>11283</v>
      </c>
      <c r="B4237">
        <v>-4.46152220829185</v>
      </c>
      <c r="C4237" s="1" t="s">
        <v>11284</v>
      </c>
      <c r="D4237" t="s">
        <v>132</v>
      </c>
    </row>
    <row r="4238" spans="1:4" x14ac:dyDescent="0.15">
      <c r="A4238" t="s">
        <v>11285</v>
      </c>
      <c r="B4238">
        <v>-4.4829199670807398</v>
      </c>
      <c r="C4238" s="1" t="s">
        <v>11286</v>
      </c>
      <c r="D4238" t="s">
        <v>132</v>
      </c>
    </row>
    <row r="4239" spans="1:4" x14ac:dyDescent="0.15">
      <c r="A4239" t="s">
        <v>11287</v>
      </c>
      <c r="B4239">
        <v>-4.4845773466947296</v>
      </c>
      <c r="C4239" s="1" t="s">
        <v>11288</v>
      </c>
      <c r="D4239" t="s">
        <v>132</v>
      </c>
    </row>
    <row r="4240" spans="1:4" x14ac:dyDescent="0.15">
      <c r="A4240" t="s">
        <v>11289</v>
      </c>
      <c r="B4240">
        <v>-4.4880375315975796</v>
      </c>
      <c r="C4240" s="1" t="s">
        <v>11290</v>
      </c>
      <c r="D4240" t="s">
        <v>132</v>
      </c>
    </row>
    <row r="4241" spans="1:4" x14ac:dyDescent="0.15">
      <c r="A4241" t="s">
        <v>11291</v>
      </c>
      <c r="B4241">
        <v>-4.4938417912182897</v>
      </c>
      <c r="C4241" s="1" t="s">
        <v>11292</v>
      </c>
      <c r="D4241" t="s">
        <v>132</v>
      </c>
    </row>
    <row r="4242" spans="1:4" x14ac:dyDescent="0.15">
      <c r="A4242" t="s">
        <v>11293</v>
      </c>
      <c r="B4242">
        <v>-4.4951112488614902</v>
      </c>
      <c r="C4242" s="1" t="s">
        <v>11294</v>
      </c>
      <c r="D4242" t="s">
        <v>132</v>
      </c>
    </row>
    <row r="4243" spans="1:4" x14ac:dyDescent="0.15">
      <c r="A4243" t="s">
        <v>11295</v>
      </c>
      <c r="B4243">
        <v>-4.5046886817791902</v>
      </c>
      <c r="C4243" s="1" t="s">
        <v>11296</v>
      </c>
      <c r="D4243" t="s">
        <v>132</v>
      </c>
    </row>
    <row r="4244" spans="1:4" x14ac:dyDescent="0.15">
      <c r="A4244" t="s">
        <v>11297</v>
      </c>
      <c r="B4244">
        <v>-4.5384224324775104</v>
      </c>
      <c r="C4244" s="1" t="s">
        <v>11298</v>
      </c>
      <c r="D4244" t="s">
        <v>132</v>
      </c>
    </row>
    <row r="4245" spans="1:4" x14ac:dyDescent="0.15">
      <c r="A4245" t="s">
        <v>11299</v>
      </c>
      <c r="B4245">
        <v>-4.5488055227312598</v>
      </c>
      <c r="C4245" s="1" t="s">
        <v>11300</v>
      </c>
      <c r="D4245" t="s">
        <v>132</v>
      </c>
    </row>
    <row r="4246" spans="1:4" x14ac:dyDescent="0.15">
      <c r="A4246" t="s">
        <v>11301</v>
      </c>
      <c r="B4246">
        <v>-4.5538190286076103</v>
      </c>
      <c r="C4246" s="1" t="s">
        <v>11302</v>
      </c>
      <c r="D4246" t="s">
        <v>132</v>
      </c>
    </row>
    <row r="4247" spans="1:4" x14ac:dyDescent="0.15">
      <c r="A4247" t="s">
        <v>355</v>
      </c>
      <c r="B4247">
        <v>-4.5610511821776596</v>
      </c>
      <c r="C4247" s="1" t="s">
        <v>11303</v>
      </c>
      <c r="D4247" t="s">
        <v>132</v>
      </c>
    </row>
    <row r="4248" spans="1:4" x14ac:dyDescent="0.15">
      <c r="A4248" t="s">
        <v>11304</v>
      </c>
      <c r="B4248">
        <v>-4.56150832184185</v>
      </c>
      <c r="C4248" s="1" t="s">
        <v>11305</v>
      </c>
      <c r="D4248" t="s">
        <v>132</v>
      </c>
    </row>
    <row r="4249" spans="1:4" x14ac:dyDescent="0.15">
      <c r="A4249" t="s">
        <v>11306</v>
      </c>
      <c r="B4249">
        <v>-4.5732251812313498</v>
      </c>
      <c r="C4249" s="1" t="s">
        <v>11307</v>
      </c>
      <c r="D4249" t="s">
        <v>132</v>
      </c>
    </row>
    <row r="4250" spans="1:4" x14ac:dyDescent="0.15">
      <c r="A4250" t="s">
        <v>11308</v>
      </c>
      <c r="B4250">
        <v>-4.58579893497736</v>
      </c>
      <c r="C4250" s="1" t="s">
        <v>11309</v>
      </c>
      <c r="D4250" t="s">
        <v>132</v>
      </c>
    </row>
    <row r="4251" spans="1:4" x14ac:dyDescent="0.15">
      <c r="A4251" t="s">
        <v>11310</v>
      </c>
      <c r="B4251">
        <v>-4.6049217182787601</v>
      </c>
      <c r="C4251" s="1" t="s">
        <v>11311</v>
      </c>
      <c r="D4251" t="s">
        <v>132</v>
      </c>
    </row>
    <row r="4252" spans="1:4" x14ac:dyDescent="0.15">
      <c r="A4252" t="s">
        <v>11312</v>
      </c>
      <c r="B4252">
        <v>-4.6767456515533299</v>
      </c>
      <c r="C4252" s="1" t="s">
        <v>11313</v>
      </c>
      <c r="D4252" t="s">
        <v>132</v>
      </c>
    </row>
    <row r="4253" spans="1:4" x14ac:dyDescent="0.15">
      <c r="A4253" t="s">
        <v>11314</v>
      </c>
      <c r="B4253">
        <v>-4.6902702374811804</v>
      </c>
      <c r="C4253" s="1" t="s">
        <v>11315</v>
      </c>
      <c r="D4253" t="s">
        <v>132</v>
      </c>
    </row>
    <row r="4254" spans="1:4" x14ac:dyDescent="0.15">
      <c r="A4254" t="s">
        <v>11316</v>
      </c>
      <c r="B4254">
        <v>-4.7066897433552803</v>
      </c>
      <c r="C4254" s="1" t="s">
        <v>11317</v>
      </c>
      <c r="D4254" t="s">
        <v>132</v>
      </c>
    </row>
    <row r="4255" spans="1:4" x14ac:dyDescent="0.15">
      <c r="A4255" t="s">
        <v>11318</v>
      </c>
      <c r="B4255">
        <v>-4.7487775165699304</v>
      </c>
      <c r="C4255" s="1" t="s">
        <v>11319</v>
      </c>
      <c r="D4255" t="s">
        <v>132</v>
      </c>
    </row>
    <row r="4256" spans="1:4" x14ac:dyDescent="0.15">
      <c r="A4256" t="s">
        <v>11320</v>
      </c>
      <c r="B4256">
        <v>-4.7577055914928703</v>
      </c>
      <c r="C4256" s="1" t="s">
        <v>11321</v>
      </c>
      <c r="D4256" t="s">
        <v>132</v>
      </c>
    </row>
    <row r="4257" spans="1:4" x14ac:dyDescent="0.15">
      <c r="A4257" t="s">
        <v>11322</v>
      </c>
      <c r="B4257">
        <v>-4.7673061633400904</v>
      </c>
      <c r="C4257" s="1" t="s">
        <v>11323</v>
      </c>
      <c r="D4257" t="s">
        <v>132</v>
      </c>
    </row>
    <row r="4258" spans="1:4" x14ac:dyDescent="0.15">
      <c r="A4258" t="s">
        <v>11324</v>
      </c>
      <c r="B4258">
        <v>-4.7865683810922004</v>
      </c>
      <c r="C4258" s="1" t="s">
        <v>11325</v>
      </c>
      <c r="D4258" t="s">
        <v>132</v>
      </c>
    </row>
    <row r="4259" spans="1:4" x14ac:dyDescent="0.15">
      <c r="A4259" t="s">
        <v>11326</v>
      </c>
      <c r="B4259">
        <v>-4.8141242809910398</v>
      </c>
      <c r="C4259" s="1" t="s">
        <v>11327</v>
      </c>
      <c r="D4259" t="s">
        <v>132</v>
      </c>
    </row>
    <row r="4260" spans="1:4" x14ac:dyDescent="0.15">
      <c r="A4260" t="s">
        <v>11328</v>
      </c>
      <c r="B4260">
        <v>-4.8296949753771496</v>
      </c>
      <c r="C4260" s="1" t="s">
        <v>11329</v>
      </c>
      <c r="D4260" t="s">
        <v>132</v>
      </c>
    </row>
    <row r="4261" spans="1:4" x14ac:dyDescent="0.15">
      <c r="A4261" t="s">
        <v>11330</v>
      </c>
      <c r="B4261">
        <v>-4.8594760148584601</v>
      </c>
      <c r="C4261" s="1" t="s">
        <v>11331</v>
      </c>
      <c r="D4261" t="s">
        <v>132</v>
      </c>
    </row>
    <row r="4262" spans="1:4" x14ac:dyDescent="0.15">
      <c r="A4262" t="s">
        <v>11332</v>
      </c>
      <c r="B4262">
        <v>-4.9030758797870897</v>
      </c>
      <c r="C4262" s="1" t="s">
        <v>11333</v>
      </c>
      <c r="D4262" t="s">
        <v>132</v>
      </c>
    </row>
    <row r="4263" spans="1:4" x14ac:dyDescent="0.15">
      <c r="A4263" t="s">
        <v>11334</v>
      </c>
      <c r="B4263">
        <v>-4.9103952489830496</v>
      </c>
      <c r="C4263" s="1" t="s">
        <v>11335</v>
      </c>
      <c r="D4263" t="s">
        <v>132</v>
      </c>
    </row>
    <row r="4264" spans="1:4" x14ac:dyDescent="0.15">
      <c r="A4264" t="s">
        <v>11336</v>
      </c>
      <c r="B4264">
        <v>-4.9628430877379799</v>
      </c>
      <c r="C4264" s="1" t="s">
        <v>11337</v>
      </c>
      <c r="D4264" t="s">
        <v>132</v>
      </c>
    </row>
    <row r="4265" spans="1:4" x14ac:dyDescent="0.15">
      <c r="A4265" t="s">
        <v>11338</v>
      </c>
      <c r="B4265">
        <v>-4.9898926960868097</v>
      </c>
      <c r="C4265" s="1" t="s">
        <v>11339</v>
      </c>
      <c r="D4265" t="s">
        <v>132</v>
      </c>
    </row>
    <row r="4266" spans="1:4" x14ac:dyDescent="0.15">
      <c r="A4266" t="s">
        <v>11340</v>
      </c>
      <c r="B4266">
        <v>-4.9970539917004304</v>
      </c>
      <c r="C4266" s="1" t="s">
        <v>11341</v>
      </c>
      <c r="D4266" t="s">
        <v>132</v>
      </c>
    </row>
    <row r="4267" spans="1:4" x14ac:dyDescent="0.15">
      <c r="A4267" t="s">
        <v>11342</v>
      </c>
      <c r="B4267">
        <v>-4.9979237684344602</v>
      </c>
      <c r="C4267" s="1" t="s">
        <v>11343</v>
      </c>
      <c r="D4267" t="s">
        <v>132</v>
      </c>
    </row>
    <row r="4268" spans="1:4" x14ac:dyDescent="0.15">
      <c r="A4268" t="s">
        <v>11344</v>
      </c>
      <c r="B4268">
        <v>-5.0153754734056797</v>
      </c>
      <c r="C4268" s="1" t="s">
        <v>11345</v>
      </c>
      <c r="D4268" t="s">
        <v>132</v>
      </c>
    </row>
    <row r="4269" spans="1:4" x14ac:dyDescent="0.15">
      <c r="A4269" t="s">
        <v>345</v>
      </c>
      <c r="B4269">
        <v>-5.0259477562005701</v>
      </c>
      <c r="C4269" s="1" t="s">
        <v>11346</v>
      </c>
      <c r="D4269" t="s">
        <v>132</v>
      </c>
    </row>
    <row r="4270" spans="1:4" x14ac:dyDescent="0.15">
      <c r="A4270" t="s">
        <v>11347</v>
      </c>
      <c r="B4270">
        <v>-5.0417194231223901</v>
      </c>
      <c r="C4270" s="1" t="s">
        <v>11348</v>
      </c>
      <c r="D4270" t="s">
        <v>132</v>
      </c>
    </row>
    <row r="4271" spans="1:4" x14ac:dyDescent="0.15">
      <c r="A4271" t="s">
        <v>11349</v>
      </c>
      <c r="B4271">
        <v>-5.0527936542686902</v>
      </c>
      <c r="C4271" s="1" t="s">
        <v>11350</v>
      </c>
      <c r="D4271" t="s">
        <v>132</v>
      </c>
    </row>
    <row r="4272" spans="1:4" x14ac:dyDescent="0.15">
      <c r="A4272" t="s">
        <v>11351</v>
      </c>
      <c r="B4272">
        <v>-5.0705764974862602</v>
      </c>
      <c r="C4272" s="1" t="s">
        <v>11352</v>
      </c>
      <c r="D4272" t="s">
        <v>132</v>
      </c>
    </row>
    <row r="4273" spans="1:4" x14ac:dyDescent="0.15">
      <c r="A4273" t="s">
        <v>11353</v>
      </c>
      <c r="B4273">
        <v>-5.0742760225598396</v>
      </c>
      <c r="C4273" s="1" t="s">
        <v>11354</v>
      </c>
      <c r="D4273" t="s">
        <v>132</v>
      </c>
    </row>
    <row r="4274" spans="1:4" x14ac:dyDescent="0.15">
      <c r="A4274" t="s">
        <v>11355</v>
      </c>
      <c r="B4274">
        <v>-5.08941023603359</v>
      </c>
      <c r="C4274" s="1" t="s">
        <v>11356</v>
      </c>
      <c r="D4274" t="s">
        <v>132</v>
      </c>
    </row>
    <row r="4275" spans="1:4" x14ac:dyDescent="0.15">
      <c r="A4275" t="s">
        <v>11357</v>
      </c>
      <c r="B4275">
        <v>-5.1412307375587298</v>
      </c>
      <c r="C4275" s="1" t="s">
        <v>11358</v>
      </c>
      <c r="D4275" t="s">
        <v>132</v>
      </c>
    </row>
    <row r="4276" spans="1:4" x14ac:dyDescent="0.15">
      <c r="A4276" t="s">
        <v>11359</v>
      </c>
      <c r="B4276">
        <v>-5.1483051368908699</v>
      </c>
      <c r="C4276" s="1" t="s">
        <v>11360</v>
      </c>
      <c r="D4276" t="s">
        <v>132</v>
      </c>
    </row>
    <row r="4277" spans="1:4" x14ac:dyDescent="0.15">
      <c r="A4277" t="s">
        <v>11361</v>
      </c>
      <c r="B4277">
        <v>-5.1704737203106399</v>
      </c>
      <c r="C4277" s="1" t="s">
        <v>11362</v>
      </c>
      <c r="D4277" t="s">
        <v>132</v>
      </c>
    </row>
    <row r="4278" spans="1:4" x14ac:dyDescent="0.15">
      <c r="A4278" t="s">
        <v>11363</v>
      </c>
      <c r="B4278">
        <v>-5.1774477196367501</v>
      </c>
      <c r="C4278" s="1" t="s">
        <v>11364</v>
      </c>
      <c r="D4278" t="s">
        <v>132</v>
      </c>
    </row>
    <row r="4279" spans="1:4" x14ac:dyDescent="0.15">
      <c r="A4279" t="s">
        <v>11365</v>
      </c>
      <c r="B4279">
        <v>-5.2105180993813098</v>
      </c>
      <c r="C4279" s="1" t="s">
        <v>11366</v>
      </c>
      <c r="D4279" t="s">
        <v>132</v>
      </c>
    </row>
    <row r="4280" spans="1:4" x14ac:dyDescent="0.15">
      <c r="A4280" t="s">
        <v>11367</v>
      </c>
      <c r="B4280">
        <v>-5.2646056733700899</v>
      </c>
      <c r="C4280" s="1" t="s">
        <v>11368</v>
      </c>
      <c r="D4280" t="s">
        <v>132</v>
      </c>
    </row>
    <row r="4281" spans="1:4" x14ac:dyDescent="0.15">
      <c r="A4281" t="s">
        <v>11369</v>
      </c>
      <c r="B4281">
        <v>-5.2749249834853504</v>
      </c>
      <c r="C4281" s="1" t="s">
        <v>11370</v>
      </c>
      <c r="D4281" t="s">
        <v>132</v>
      </c>
    </row>
    <row r="4282" spans="1:4" x14ac:dyDescent="0.15">
      <c r="A4282" t="s">
        <v>11371</v>
      </c>
      <c r="B4282">
        <v>-5.3515749493287297</v>
      </c>
      <c r="C4282" s="1" t="s">
        <v>11372</v>
      </c>
      <c r="D4282" t="s">
        <v>132</v>
      </c>
    </row>
    <row r="4283" spans="1:4" x14ac:dyDescent="0.15">
      <c r="A4283" t="s">
        <v>11373</v>
      </c>
      <c r="B4283">
        <v>-5.3839384615846804</v>
      </c>
      <c r="C4283" s="1" t="s">
        <v>11374</v>
      </c>
      <c r="D4283" t="s">
        <v>132</v>
      </c>
    </row>
    <row r="4284" spans="1:4" x14ac:dyDescent="0.15">
      <c r="A4284" t="s">
        <v>11375</v>
      </c>
      <c r="B4284">
        <v>-5.4054894229881896</v>
      </c>
      <c r="C4284" s="1" t="s">
        <v>11376</v>
      </c>
      <c r="D4284" t="s">
        <v>132</v>
      </c>
    </row>
    <row r="4285" spans="1:4" x14ac:dyDescent="0.15">
      <c r="A4285" t="s">
        <v>91</v>
      </c>
      <c r="B4285">
        <v>-5.4266043177258698</v>
      </c>
      <c r="C4285" s="1" t="s">
        <v>11377</v>
      </c>
      <c r="D4285" t="s">
        <v>132</v>
      </c>
    </row>
    <row r="4286" spans="1:4" x14ac:dyDescent="0.15">
      <c r="A4286" t="s">
        <v>11378</v>
      </c>
      <c r="B4286">
        <v>-5.4276277499500702</v>
      </c>
      <c r="C4286" s="1" t="s">
        <v>11379</v>
      </c>
      <c r="D4286" t="s">
        <v>132</v>
      </c>
    </row>
    <row r="4287" spans="1:4" x14ac:dyDescent="0.15">
      <c r="A4287" t="s">
        <v>11380</v>
      </c>
      <c r="B4287">
        <v>-5.4497668526043199</v>
      </c>
      <c r="C4287" s="1" t="s">
        <v>11381</v>
      </c>
      <c r="D4287" t="s">
        <v>132</v>
      </c>
    </row>
    <row r="4288" spans="1:4" x14ac:dyDescent="0.15">
      <c r="A4288" t="s">
        <v>11382</v>
      </c>
      <c r="B4288">
        <v>-5.5061392534345996</v>
      </c>
      <c r="C4288" s="1" t="s">
        <v>11383</v>
      </c>
      <c r="D4288" t="s">
        <v>132</v>
      </c>
    </row>
    <row r="4289" spans="1:4" x14ac:dyDescent="0.15">
      <c r="A4289" t="s">
        <v>11384</v>
      </c>
      <c r="B4289">
        <v>-5.6118253431322698</v>
      </c>
      <c r="C4289" s="1" t="s">
        <v>11385</v>
      </c>
      <c r="D4289" t="s">
        <v>132</v>
      </c>
    </row>
    <row r="4290" spans="1:4" x14ac:dyDescent="0.15">
      <c r="A4290" t="s">
        <v>11386</v>
      </c>
      <c r="B4290">
        <v>-5.8036055512481104</v>
      </c>
      <c r="C4290" s="1" t="s">
        <v>11387</v>
      </c>
      <c r="D4290" t="s">
        <v>132</v>
      </c>
    </row>
    <row r="4291" spans="1:4" x14ac:dyDescent="0.15">
      <c r="A4291" t="s">
        <v>11388</v>
      </c>
      <c r="B4291">
        <v>-5.8106622988698602</v>
      </c>
      <c r="C4291" s="1" t="s">
        <v>11389</v>
      </c>
      <c r="D4291" t="s">
        <v>132</v>
      </c>
    </row>
    <row r="4292" spans="1:4" x14ac:dyDescent="0.15">
      <c r="A4292" t="s">
        <v>11390</v>
      </c>
      <c r="B4292">
        <v>-5.9788728100112101</v>
      </c>
      <c r="C4292" s="1" t="s">
        <v>11391</v>
      </c>
      <c r="D4292" t="s">
        <v>132</v>
      </c>
    </row>
    <row r="4293" spans="1:4" x14ac:dyDescent="0.15">
      <c r="A4293" t="s">
        <v>11392</v>
      </c>
      <c r="B4293">
        <v>-5.99546638243564</v>
      </c>
      <c r="C4293" s="1" t="s">
        <v>11393</v>
      </c>
      <c r="D4293" t="s">
        <v>132</v>
      </c>
    </row>
    <row r="4294" spans="1:4" x14ac:dyDescent="0.15">
      <c r="A4294" t="s">
        <v>11394</v>
      </c>
      <c r="B4294">
        <v>-6.0025349733743596</v>
      </c>
      <c r="C4294" s="1" t="s">
        <v>11395</v>
      </c>
      <c r="D4294" t="s">
        <v>132</v>
      </c>
    </row>
    <row r="4295" spans="1:4" x14ac:dyDescent="0.15">
      <c r="A4295" t="s">
        <v>11396</v>
      </c>
      <c r="B4295">
        <v>-6.0486149358274499</v>
      </c>
      <c r="C4295" s="1" t="s">
        <v>11397</v>
      </c>
      <c r="D4295" t="s">
        <v>132</v>
      </c>
    </row>
    <row r="4296" spans="1:4" x14ac:dyDescent="0.15">
      <c r="A4296" t="s">
        <v>507</v>
      </c>
      <c r="B4296">
        <v>-6.1871110376621301</v>
      </c>
      <c r="C4296" s="1" t="s">
        <v>11398</v>
      </c>
      <c r="D4296" t="s">
        <v>132</v>
      </c>
    </row>
    <row r="4297" spans="1:4" x14ac:dyDescent="0.15">
      <c r="A4297" t="s">
        <v>11399</v>
      </c>
      <c r="B4297">
        <v>-6.3136381307221496</v>
      </c>
      <c r="C4297" s="1" t="s">
        <v>11400</v>
      </c>
      <c r="D4297" t="s">
        <v>132</v>
      </c>
    </row>
    <row r="4298" spans="1:4" x14ac:dyDescent="0.15">
      <c r="A4298" t="s">
        <v>11401</v>
      </c>
      <c r="B4298">
        <v>-6.4340563009363203</v>
      </c>
      <c r="C4298" s="1" t="s">
        <v>11402</v>
      </c>
      <c r="D4298" t="s">
        <v>132</v>
      </c>
    </row>
    <row r="4299" spans="1:4" x14ac:dyDescent="0.15">
      <c r="A4299" t="s">
        <v>11403</v>
      </c>
      <c r="B4299">
        <v>-6.7068818348934602</v>
      </c>
      <c r="C4299" s="1" t="s">
        <v>11404</v>
      </c>
      <c r="D4299" t="s">
        <v>132</v>
      </c>
    </row>
    <row r="4300" spans="1:4" x14ac:dyDescent="0.15">
      <c r="A4300" t="s">
        <v>11405</v>
      </c>
      <c r="B4300">
        <v>-7.0917168742563002</v>
      </c>
      <c r="C4300" s="1" t="s">
        <v>11406</v>
      </c>
      <c r="D4300" t="s">
        <v>132</v>
      </c>
    </row>
    <row r="4301" spans="1:4" x14ac:dyDescent="0.15">
      <c r="A4301" t="s">
        <v>11407</v>
      </c>
      <c r="B4301">
        <v>-7.3867838798691299</v>
      </c>
      <c r="C4301" s="1" t="s">
        <v>11408</v>
      </c>
      <c r="D4301" t="s">
        <v>132</v>
      </c>
    </row>
    <row r="4302" spans="1:4" x14ac:dyDescent="0.15">
      <c r="A4302" t="s">
        <v>11409</v>
      </c>
      <c r="B4302">
        <v>-8.5440834683185205</v>
      </c>
      <c r="C4302" s="1" t="s">
        <v>11410</v>
      </c>
      <c r="D4302" t="s">
        <v>132</v>
      </c>
    </row>
  </sheetData>
  <sortState xmlns:xlrd2="http://schemas.microsoft.com/office/spreadsheetml/2017/richdata2" ref="A1:D4302">
    <sortCondition descending="1" ref="B1"/>
  </sortState>
  <phoneticPr fontId="2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A7E5-EA70-4B7C-9D8D-01DB2EE09ADC}">
  <dimension ref="A1:D371"/>
  <sheetViews>
    <sheetView workbookViewId="0">
      <selection activeCell="J37" sqref="J37"/>
    </sheetView>
  </sheetViews>
  <sheetFormatPr defaultRowHeight="13.5" x14ac:dyDescent="0.15"/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22897</v>
      </c>
      <c r="B2" s="1" t="s">
        <v>22898</v>
      </c>
      <c r="C2" s="1" t="s">
        <v>22899</v>
      </c>
      <c r="D2" t="s">
        <v>6</v>
      </c>
    </row>
    <row r="3" spans="1:4" x14ac:dyDescent="0.15">
      <c r="A3" t="s">
        <v>22900</v>
      </c>
      <c r="B3" s="1" t="s">
        <v>22901</v>
      </c>
      <c r="C3" s="1" t="s">
        <v>22902</v>
      </c>
      <c r="D3" t="s">
        <v>6</v>
      </c>
    </row>
    <row r="4" spans="1:4" x14ac:dyDescent="0.15">
      <c r="A4" t="s">
        <v>22903</v>
      </c>
      <c r="B4" s="1" t="s">
        <v>22904</v>
      </c>
      <c r="C4" s="1" t="s">
        <v>22905</v>
      </c>
      <c r="D4" t="s">
        <v>6</v>
      </c>
    </row>
    <row r="5" spans="1:4" x14ac:dyDescent="0.15">
      <c r="A5" t="s">
        <v>22906</v>
      </c>
      <c r="B5" s="1" t="s">
        <v>22907</v>
      </c>
      <c r="C5" s="1" t="s">
        <v>22908</v>
      </c>
      <c r="D5" t="s">
        <v>6</v>
      </c>
    </row>
    <row r="6" spans="1:4" x14ac:dyDescent="0.15">
      <c r="A6" t="s">
        <v>22909</v>
      </c>
      <c r="B6" s="1" t="s">
        <v>22910</v>
      </c>
      <c r="C6" s="1" t="s">
        <v>22911</v>
      </c>
      <c r="D6" t="s">
        <v>6</v>
      </c>
    </row>
    <row r="7" spans="1:4" x14ac:dyDescent="0.15">
      <c r="A7" t="s">
        <v>22912</v>
      </c>
      <c r="B7" s="1" t="s">
        <v>22913</v>
      </c>
      <c r="C7" s="1" t="s">
        <v>22914</v>
      </c>
      <c r="D7" t="s">
        <v>6</v>
      </c>
    </row>
    <row r="8" spans="1:4" x14ac:dyDescent="0.15">
      <c r="A8" t="s">
        <v>22915</v>
      </c>
      <c r="B8" s="1" t="s">
        <v>22916</v>
      </c>
      <c r="C8" s="1" t="s">
        <v>22917</v>
      </c>
      <c r="D8" t="s">
        <v>6</v>
      </c>
    </row>
    <row r="9" spans="1:4" x14ac:dyDescent="0.15">
      <c r="A9" t="s">
        <v>22918</v>
      </c>
      <c r="B9" s="1" t="s">
        <v>22919</v>
      </c>
      <c r="C9" s="1" t="s">
        <v>22920</v>
      </c>
      <c r="D9" t="s">
        <v>6</v>
      </c>
    </row>
    <row r="10" spans="1:4" x14ac:dyDescent="0.15">
      <c r="A10" t="s">
        <v>22921</v>
      </c>
      <c r="B10" s="1" t="s">
        <v>22922</v>
      </c>
      <c r="C10" s="1" t="s">
        <v>22923</v>
      </c>
      <c r="D10" t="s">
        <v>6</v>
      </c>
    </row>
    <row r="11" spans="1:4" x14ac:dyDescent="0.15">
      <c r="A11" t="s">
        <v>22924</v>
      </c>
      <c r="B11" s="1" t="s">
        <v>22925</v>
      </c>
      <c r="C11" s="1" t="s">
        <v>22926</v>
      </c>
      <c r="D11" t="s">
        <v>6</v>
      </c>
    </row>
    <row r="12" spans="1:4" x14ac:dyDescent="0.15">
      <c r="A12" t="s">
        <v>22927</v>
      </c>
      <c r="B12" s="1" t="s">
        <v>22928</v>
      </c>
      <c r="C12" s="1" t="s">
        <v>22929</v>
      </c>
      <c r="D12" t="s">
        <v>6</v>
      </c>
    </row>
    <row r="13" spans="1:4" x14ac:dyDescent="0.15">
      <c r="A13" t="s">
        <v>22930</v>
      </c>
      <c r="B13" s="1" t="s">
        <v>22931</v>
      </c>
      <c r="C13" s="1" t="s">
        <v>22932</v>
      </c>
      <c r="D13" t="s">
        <v>6</v>
      </c>
    </row>
    <row r="14" spans="1:4" x14ac:dyDescent="0.15">
      <c r="A14" t="s">
        <v>18337</v>
      </c>
      <c r="B14" s="1" t="s">
        <v>22933</v>
      </c>
      <c r="C14" s="1" t="s">
        <v>22934</v>
      </c>
      <c r="D14" t="s">
        <v>6</v>
      </c>
    </row>
    <row r="15" spans="1:4" x14ac:dyDescent="0.15">
      <c r="A15" t="s">
        <v>22935</v>
      </c>
      <c r="B15" s="1" t="s">
        <v>22936</v>
      </c>
      <c r="C15" s="1" t="s">
        <v>22937</v>
      </c>
      <c r="D15" t="s">
        <v>6</v>
      </c>
    </row>
    <row r="16" spans="1:4" x14ac:dyDescent="0.15">
      <c r="A16" t="s">
        <v>22938</v>
      </c>
      <c r="B16" s="1" t="s">
        <v>22939</v>
      </c>
      <c r="C16" s="1" t="s">
        <v>22940</v>
      </c>
      <c r="D16" t="s">
        <v>6</v>
      </c>
    </row>
    <row r="17" spans="1:4" x14ac:dyDescent="0.15">
      <c r="A17" t="s">
        <v>22941</v>
      </c>
      <c r="B17" s="1" t="s">
        <v>22942</v>
      </c>
      <c r="C17" s="1" t="s">
        <v>22943</v>
      </c>
      <c r="D17" t="s">
        <v>6</v>
      </c>
    </row>
    <row r="18" spans="1:4" x14ac:dyDescent="0.15">
      <c r="A18" t="s">
        <v>2804</v>
      </c>
      <c r="B18" s="1" t="s">
        <v>22944</v>
      </c>
      <c r="C18" s="1" t="s">
        <v>22945</v>
      </c>
      <c r="D18" t="s">
        <v>6</v>
      </c>
    </row>
    <row r="19" spans="1:4" x14ac:dyDescent="0.15">
      <c r="A19" t="s">
        <v>22946</v>
      </c>
      <c r="B19" s="1" t="s">
        <v>22947</v>
      </c>
      <c r="C19" s="1" t="s">
        <v>22948</v>
      </c>
      <c r="D19" t="s">
        <v>6</v>
      </c>
    </row>
    <row r="20" spans="1:4" x14ac:dyDescent="0.15">
      <c r="A20" t="s">
        <v>22949</v>
      </c>
      <c r="B20" s="1" t="s">
        <v>22950</v>
      </c>
      <c r="C20" s="1" t="s">
        <v>22951</v>
      </c>
      <c r="D20" t="s">
        <v>6</v>
      </c>
    </row>
    <row r="21" spans="1:4" x14ac:dyDescent="0.15">
      <c r="A21" t="s">
        <v>1035</v>
      </c>
      <c r="B21" s="1" t="s">
        <v>22952</v>
      </c>
      <c r="C21" s="1" t="s">
        <v>22953</v>
      </c>
      <c r="D21" t="s">
        <v>6</v>
      </c>
    </row>
    <row r="22" spans="1:4" x14ac:dyDescent="0.15">
      <c r="A22" t="s">
        <v>22954</v>
      </c>
      <c r="B22" s="1" t="s">
        <v>22955</v>
      </c>
      <c r="C22" s="1" t="s">
        <v>22956</v>
      </c>
      <c r="D22" t="s">
        <v>6</v>
      </c>
    </row>
    <row r="23" spans="1:4" x14ac:dyDescent="0.15">
      <c r="A23" t="s">
        <v>22957</v>
      </c>
      <c r="B23" s="1" t="s">
        <v>22958</v>
      </c>
      <c r="C23" s="1" t="s">
        <v>22959</v>
      </c>
      <c r="D23" t="s">
        <v>6</v>
      </c>
    </row>
    <row r="24" spans="1:4" x14ac:dyDescent="0.15">
      <c r="A24" t="s">
        <v>149</v>
      </c>
      <c r="B24" s="1" t="s">
        <v>22960</v>
      </c>
      <c r="C24" s="1" t="s">
        <v>22961</v>
      </c>
      <c r="D24" t="s">
        <v>6</v>
      </c>
    </row>
    <row r="25" spans="1:4" x14ac:dyDescent="0.15">
      <c r="A25" t="s">
        <v>22962</v>
      </c>
      <c r="B25" s="1" t="s">
        <v>22963</v>
      </c>
      <c r="C25" s="1" t="s">
        <v>22964</v>
      </c>
      <c r="D25" t="s">
        <v>6</v>
      </c>
    </row>
    <row r="26" spans="1:4" x14ac:dyDescent="0.15">
      <c r="A26" t="s">
        <v>22965</v>
      </c>
      <c r="B26" s="1" t="s">
        <v>22966</v>
      </c>
      <c r="C26" s="1" t="s">
        <v>22967</v>
      </c>
      <c r="D26" t="s">
        <v>6</v>
      </c>
    </row>
    <row r="27" spans="1:4" x14ac:dyDescent="0.15">
      <c r="A27" t="s">
        <v>22968</v>
      </c>
      <c r="B27" s="1" t="s">
        <v>22969</v>
      </c>
      <c r="C27" s="1" t="s">
        <v>22970</v>
      </c>
      <c r="D27" t="s">
        <v>6</v>
      </c>
    </row>
    <row r="28" spans="1:4" x14ac:dyDescent="0.15">
      <c r="A28" t="s">
        <v>22971</v>
      </c>
      <c r="B28" s="1" t="s">
        <v>22972</v>
      </c>
      <c r="C28" s="1" t="s">
        <v>22973</v>
      </c>
      <c r="D28" t="s">
        <v>6</v>
      </c>
    </row>
    <row r="29" spans="1:4" x14ac:dyDescent="0.15">
      <c r="A29" t="s">
        <v>22527</v>
      </c>
      <c r="B29" s="1" t="s">
        <v>22974</v>
      </c>
      <c r="C29" s="1" t="s">
        <v>22975</v>
      </c>
      <c r="D29" t="s">
        <v>6</v>
      </c>
    </row>
    <row r="30" spans="1:4" x14ac:dyDescent="0.15">
      <c r="A30" t="s">
        <v>18057</v>
      </c>
      <c r="B30" s="1" t="s">
        <v>22976</v>
      </c>
      <c r="C30" s="1" t="s">
        <v>22977</v>
      </c>
      <c r="D30" t="s">
        <v>6</v>
      </c>
    </row>
    <row r="31" spans="1:4" x14ac:dyDescent="0.15">
      <c r="A31" t="s">
        <v>2417</v>
      </c>
      <c r="B31" s="1" t="s">
        <v>22978</v>
      </c>
      <c r="C31" s="1" t="s">
        <v>22979</v>
      </c>
      <c r="D31" t="s">
        <v>6</v>
      </c>
    </row>
    <row r="32" spans="1:4" x14ac:dyDescent="0.15">
      <c r="A32" t="s">
        <v>2950</v>
      </c>
      <c r="B32" s="1" t="s">
        <v>22980</v>
      </c>
      <c r="C32" s="1" t="s">
        <v>22981</v>
      </c>
      <c r="D32" t="s">
        <v>6</v>
      </c>
    </row>
    <row r="33" spans="1:4" x14ac:dyDescent="0.15">
      <c r="A33" t="s">
        <v>22982</v>
      </c>
      <c r="B33" s="1" t="s">
        <v>22983</v>
      </c>
      <c r="C33" s="1" t="s">
        <v>22984</v>
      </c>
      <c r="D33" t="s">
        <v>6</v>
      </c>
    </row>
    <row r="34" spans="1:4" x14ac:dyDescent="0.15">
      <c r="A34" t="s">
        <v>22985</v>
      </c>
      <c r="B34" s="1" t="s">
        <v>22986</v>
      </c>
      <c r="C34" s="1" t="s">
        <v>22987</v>
      </c>
      <c r="D34" t="s">
        <v>6</v>
      </c>
    </row>
    <row r="35" spans="1:4" x14ac:dyDescent="0.15">
      <c r="A35" t="s">
        <v>18222</v>
      </c>
      <c r="B35" s="1" t="s">
        <v>22988</v>
      </c>
      <c r="C35" s="1" t="s">
        <v>22989</v>
      </c>
      <c r="D35" t="s">
        <v>6</v>
      </c>
    </row>
    <row r="36" spans="1:4" x14ac:dyDescent="0.15">
      <c r="A36" t="s">
        <v>2810</v>
      </c>
      <c r="B36" s="1" t="s">
        <v>22990</v>
      </c>
      <c r="C36" s="1" t="s">
        <v>22991</v>
      </c>
      <c r="D36" t="s">
        <v>6</v>
      </c>
    </row>
    <row r="37" spans="1:4" x14ac:dyDescent="0.15">
      <c r="A37" t="s">
        <v>22992</v>
      </c>
      <c r="B37" s="1" t="s">
        <v>22993</v>
      </c>
      <c r="C37" s="1" t="s">
        <v>22994</v>
      </c>
      <c r="D37" t="s">
        <v>6</v>
      </c>
    </row>
    <row r="38" spans="1:4" x14ac:dyDescent="0.15">
      <c r="A38" t="s">
        <v>22995</v>
      </c>
      <c r="B38" s="1" t="s">
        <v>22996</v>
      </c>
      <c r="C38" s="1" t="s">
        <v>22997</v>
      </c>
      <c r="D38" t="s">
        <v>6</v>
      </c>
    </row>
    <row r="39" spans="1:4" x14ac:dyDescent="0.15">
      <c r="A39" t="s">
        <v>22998</v>
      </c>
      <c r="B39" s="1" t="s">
        <v>22999</v>
      </c>
      <c r="C39" s="1" t="s">
        <v>23000</v>
      </c>
      <c r="D39" t="s">
        <v>6</v>
      </c>
    </row>
    <row r="40" spans="1:4" x14ac:dyDescent="0.15">
      <c r="A40" t="s">
        <v>23001</v>
      </c>
      <c r="B40" s="1" t="s">
        <v>23002</v>
      </c>
      <c r="C40" s="1" t="s">
        <v>23003</v>
      </c>
      <c r="D40" t="s">
        <v>6</v>
      </c>
    </row>
    <row r="41" spans="1:4" x14ac:dyDescent="0.15">
      <c r="A41" t="s">
        <v>23004</v>
      </c>
      <c r="B41" s="1" t="s">
        <v>23005</v>
      </c>
      <c r="C41" s="1" t="s">
        <v>23006</v>
      </c>
      <c r="D41" t="s">
        <v>6</v>
      </c>
    </row>
    <row r="42" spans="1:4" x14ac:dyDescent="0.15">
      <c r="A42" t="s">
        <v>23007</v>
      </c>
      <c r="B42" s="1" t="s">
        <v>23008</v>
      </c>
      <c r="C42" s="1" t="s">
        <v>23009</v>
      </c>
      <c r="D42" t="s">
        <v>6</v>
      </c>
    </row>
    <row r="43" spans="1:4" x14ac:dyDescent="0.15">
      <c r="A43" t="s">
        <v>23010</v>
      </c>
      <c r="B43" s="1" t="s">
        <v>23011</v>
      </c>
      <c r="C43" s="1" t="s">
        <v>23012</v>
      </c>
      <c r="D43" t="s">
        <v>6</v>
      </c>
    </row>
    <row r="44" spans="1:4" x14ac:dyDescent="0.15">
      <c r="A44" t="s">
        <v>23013</v>
      </c>
      <c r="B44" s="1" t="s">
        <v>23014</v>
      </c>
      <c r="C44" s="1" t="s">
        <v>23015</v>
      </c>
      <c r="D44" t="s">
        <v>6</v>
      </c>
    </row>
    <row r="45" spans="1:4" x14ac:dyDescent="0.15">
      <c r="A45" t="s">
        <v>16232</v>
      </c>
      <c r="B45" s="1" t="s">
        <v>23016</v>
      </c>
      <c r="C45" s="1" t="s">
        <v>23017</v>
      </c>
      <c r="D45" t="s">
        <v>6</v>
      </c>
    </row>
    <row r="46" spans="1:4" x14ac:dyDescent="0.15">
      <c r="A46" t="s">
        <v>2273</v>
      </c>
      <c r="B46" s="1" t="s">
        <v>23018</v>
      </c>
      <c r="C46" s="1" t="s">
        <v>23019</v>
      </c>
      <c r="D46" t="s">
        <v>6</v>
      </c>
    </row>
    <row r="47" spans="1:4" x14ac:dyDescent="0.15">
      <c r="A47" t="s">
        <v>23020</v>
      </c>
      <c r="B47" s="1" t="s">
        <v>23021</v>
      </c>
      <c r="C47" s="1" t="s">
        <v>23022</v>
      </c>
      <c r="D47" t="s">
        <v>6</v>
      </c>
    </row>
    <row r="48" spans="1:4" x14ac:dyDescent="0.15">
      <c r="A48" t="s">
        <v>23023</v>
      </c>
      <c r="B48" s="1" t="s">
        <v>23024</v>
      </c>
      <c r="C48" s="1" t="s">
        <v>23025</v>
      </c>
      <c r="D48" t="s">
        <v>6</v>
      </c>
    </row>
    <row r="49" spans="1:4" x14ac:dyDescent="0.15">
      <c r="A49" t="s">
        <v>23026</v>
      </c>
      <c r="B49" s="1" t="s">
        <v>23027</v>
      </c>
      <c r="C49" s="1" t="s">
        <v>23028</v>
      </c>
      <c r="D49" t="s">
        <v>6</v>
      </c>
    </row>
    <row r="50" spans="1:4" x14ac:dyDescent="0.15">
      <c r="A50" t="s">
        <v>22772</v>
      </c>
      <c r="B50" s="1" t="s">
        <v>23029</v>
      </c>
      <c r="C50" s="1" t="s">
        <v>23030</v>
      </c>
      <c r="D50" t="s">
        <v>6</v>
      </c>
    </row>
    <row r="51" spans="1:4" x14ac:dyDescent="0.15">
      <c r="A51" t="s">
        <v>2211</v>
      </c>
      <c r="B51">
        <v>1.1059400166119999</v>
      </c>
      <c r="C51" s="1" t="s">
        <v>23031</v>
      </c>
      <c r="D51" t="s">
        <v>6</v>
      </c>
    </row>
    <row r="52" spans="1:4" x14ac:dyDescent="0.15">
      <c r="A52" t="s">
        <v>16866</v>
      </c>
      <c r="B52">
        <v>1.0450319197089999</v>
      </c>
      <c r="C52" s="1" t="s">
        <v>23032</v>
      </c>
      <c r="D52" t="s">
        <v>6</v>
      </c>
    </row>
    <row r="53" spans="1:4" x14ac:dyDescent="0.15">
      <c r="A53" t="s">
        <v>23033</v>
      </c>
      <c r="B53">
        <v>-1.0017434380682599</v>
      </c>
      <c r="C53" s="1" t="s">
        <v>23034</v>
      </c>
      <c r="D53" t="s">
        <v>132</v>
      </c>
    </row>
    <row r="54" spans="1:4" x14ac:dyDescent="0.15">
      <c r="A54" t="s">
        <v>9731</v>
      </c>
      <c r="B54">
        <v>-1.00220422522345</v>
      </c>
      <c r="C54" s="1" t="s">
        <v>23035</v>
      </c>
      <c r="D54" t="s">
        <v>132</v>
      </c>
    </row>
    <row r="55" spans="1:4" x14ac:dyDescent="0.15">
      <c r="A55" t="s">
        <v>5221</v>
      </c>
      <c r="B55">
        <v>-1.00470526466286</v>
      </c>
      <c r="C55" s="1" t="s">
        <v>23036</v>
      </c>
      <c r="D55" t="s">
        <v>132</v>
      </c>
    </row>
    <row r="56" spans="1:4" x14ac:dyDescent="0.15">
      <c r="A56" t="s">
        <v>12914</v>
      </c>
      <c r="B56">
        <v>-1.0069087604840501</v>
      </c>
      <c r="C56" s="1" t="s">
        <v>23037</v>
      </c>
      <c r="D56" t="s">
        <v>132</v>
      </c>
    </row>
    <row r="57" spans="1:4" x14ac:dyDescent="0.15">
      <c r="A57" t="s">
        <v>23038</v>
      </c>
      <c r="B57">
        <v>-1.0159111929752001</v>
      </c>
      <c r="C57" s="1" t="s">
        <v>23039</v>
      </c>
      <c r="D57" t="s">
        <v>132</v>
      </c>
    </row>
    <row r="58" spans="1:4" x14ac:dyDescent="0.15">
      <c r="A58" t="s">
        <v>23040</v>
      </c>
      <c r="B58">
        <v>-1.01927043470821</v>
      </c>
      <c r="C58" s="1" t="s">
        <v>23041</v>
      </c>
      <c r="D58" t="s">
        <v>132</v>
      </c>
    </row>
    <row r="59" spans="1:4" x14ac:dyDescent="0.15">
      <c r="A59" t="s">
        <v>11167</v>
      </c>
      <c r="B59">
        <v>-1.01978288490433</v>
      </c>
      <c r="C59" s="1" t="s">
        <v>23042</v>
      </c>
      <c r="D59" t="s">
        <v>132</v>
      </c>
    </row>
    <row r="60" spans="1:4" x14ac:dyDescent="0.15">
      <c r="A60" t="s">
        <v>10477</v>
      </c>
      <c r="B60">
        <v>-1.0231996989786101</v>
      </c>
      <c r="C60" s="1" t="s">
        <v>23043</v>
      </c>
      <c r="D60" t="s">
        <v>132</v>
      </c>
    </row>
    <row r="61" spans="1:4" x14ac:dyDescent="0.15">
      <c r="A61" t="s">
        <v>23044</v>
      </c>
      <c r="B61">
        <v>-1.0249791837297799</v>
      </c>
      <c r="C61" s="1" t="s">
        <v>23045</v>
      </c>
      <c r="D61" t="s">
        <v>132</v>
      </c>
    </row>
    <row r="62" spans="1:4" x14ac:dyDescent="0.15">
      <c r="A62" t="s">
        <v>23046</v>
      </c>
      <c r="B62">
        <v>-1.0258418152651301</v>
      </c>
      <c r="C62" s="1" t="s">
        <v>23047</v>
      </c>
      <c r="D62" t="s">
        <v>132</v>
      </c>
    </row>
    <row r="63" spans="1:4" x14ac:dyDescent="0.15">
      <c r="A63" t="s">
        <v>23048</v>
      </c>
      <c r="B63">
        <v>-1.0275449050349501</v>
      </c>
      <c r="C63" s="1" t="s">
        <v>23049</v>
      </c>
      <c r="D63" t="s">
        <v>132</v>
      </c>
    </row>
    <row r="64" spans="1:4" x14ac:dyDescent="0.15">
      <c r="A64" t="s">
        <v>15839</v>
      </c>
      <c r="B64">
        <v>-1.0278085877712799</v>
      </c>
      <c r="C64" s="1" t="s">
        <v>23050</v>
      </c>
      <c r="D64" t="s">
        <v>132</v>
      </c>
    </row>
    <row r="65" spans="1:4" x14ac:dyDescent="0.15">
      <c r="A65" t="s">
        <v>5750</v>
      </c>
      <c r="B65">
        <v>-1.0286031790075201</v>
      </c>
      <c r="C65" s="1" t="s">
        <v>23051</v>
      </c>
      <c r="D65" t="s">
        <v>132</v>
      </c>
    </row>
    <row r="66" spans="1:4" x14ac:dyDescent="0.15">
      <c r="A66" t="s">
        <v>3263</v>
      </c>
      <c r="B66">
        <v>-1.02913583609389</v>
      </c>
      <c r="C66" s="1" t="s">
        <v>23052</v>
      </c>
      <c r="D66" t="s">
        <v>132</v>
      </c>
    </row>
    <row r="67" spans="1:4" x14ac:dyDescent="0.15">
      <c r="A67" t="s">
        <v>4323</v>
      </c>
      <c r="B67">
        <v>-1.03057223532692</v>
      </c>
      <c r="C67" s="1" t="s">
        <v>23053</v>
      </c>
      <c r="D67" t="s">
        <v>132</v>
      </c>
    </row>
    <row r="68" spans="1:4" x14ac:dyDescent="0.15">
      <c r="A68" t="s">
        <v>23054</v>
      </c>
      <c r="B68">
        <v>-1.0328897620050901</v>
      </c>
      <c r="C68" s="1" t="s">
        <v>23055</v>
      </c>
      <c r="D68" t="s">
        <v>132</v>
      </c>
    </row>
    <row r="69" spans="1:4" x14ac:dyDescent="0.15">
      <c r="A69" t="s">
        <v>23056</v>
      </c>
      <c r="B69">
        <v>-1.03374902537935</v>
      </c>
      <c r="C69" s="1" t="s">
        <v>23057</v>
      </c>
      <c r="D69" t="s">
        <v>132</v>
      </c>
    </row>
    <row r="70" spans="1:4" x14ac:dyDescent="0.15">
      <c r="A70" t="s">
        <v>18540</v>
      </c>
      <c r="B70">
        <v>-1.0378398865402201</v>
      </c>
      <c r="C70" s="1" t="s">
        <v>23058</v>
      </c>
      <c r="D70" t="s">
        <v>132</v>
      </c>
    </row>
    <row r="71" spans="1:4" x14ac:dyDescent="0.15">
      <c r="A71" t="s">
        <v>11036</v>
      </c>
      <c r="B71">
        <v>-1.04111489971523</v>
      </c>
      <c r="C71" s="1" t="s">
        <v>23059</v>
      </c>
      <c r="D71" t="s">
        <v>132</v>
      </c>
    </row>
    <row r="72" spans="1:4" x14ac:dyDescent="0.15">
      <c r="A72" t="s">
        <v>23060</v>
      </c>
      <c r="B72">
        <v>-1.0413948262623201</v>
      </c>
      <c r="C72" s="1" t="s">
        <v>23061</v>
      </c>
      <c r="D72" t="s">
        <v>132</v>
      </c>
    </row>
    <row r="73" spans="1:4" x14ac:dyDescent="0.15">
      <c r="A73" t="s">
        <v>5570</v>
      </c>
      <c r="B73">
        <v>-1.0414212069925199</v>
      </c>
      <c r="C73" s="1" t="s">
        <v>23062</v>
      </c>
      <c r="D73" t="s">
        <v>132</v>
      </c>
    </row>
    <row r="74" spans="1:4" x14ac:dyDescent="0.15">
      <c r="A74" t="s">
        <v>23063</v>
      </c>
      <c r="B74">
        <v>-1.0415786665845099</v>
      </c>
      <c r="C74" s="1" t="s">
        <v>23064</v>
      </c>
      <c r="D74" t="s">
        <v>132</v>
      </c>
    </row>
    <row r="75" spans="1:4" x14ac:dyDescent="0.15">
      <c r="A75" t="s">
        <v>23065</v>
      </c>
      <c r="B75">
        <v>-1.04161529072111</v>
      </c>
      <c r="C75" s="1" t="s">
        <v>23066</v>
      </c>
      <c r="D75" t="s">
        <v>132</v>
      </c>
    </row>
    <row r="76" spans="1:4" x14ac:dyDescent="0.15">
      <c r="A76" t="s">
        <v>23067</v>
      </c>
      <c r="B76">
        <v>-1.0433554107522101</v>
      </c>
      <c r="C76" s="1" t="s">
        <v>23068</v>
      </c>
      <c r="D76" t="s">
        <v>132</v>
      </c>
    </row>
    <row r="77" spans="1:4" x14ac:dyDescent="0.15">
      <c r="A77" t="s">
        <v>12768</v>
      </c>
      <c r="B77">
        <v>-1.04447906941629</v>
      </c>
      <c r="C77" s="1" t="s">
        <v>23069</v>
      </c>
      <c r="D77" t="s">
        <v>132</v>
      </c>
    </row>
    <row r="78" spans="1:4" x14ac:dyDescent="0.15">
      <c r="A78" t="s">
        <v>23070</v>
      </c>
      <c r="B78">
        <v>-1.0449794046985399</v>
      </c>
      <c r="C78" s="1" t="s">
        <v>23071</v>
      </c>
      <c r="D78" t="s">
        <v>132</v>
      </c>
    </row>
    <row r="79" spans="1:4" x14ac:dyDescent="0.15">
      <c r="A79" t="s">
        <v>6988</v>
      </c>
      <c r="B79">
        <v>-1.0475918411335501</v>
      </c>
      <c r="C79" s="1" t="s">
        <v>23072</v>
      </c>
      <c r="D79" t="s">
        <v>132</v>
      </c>
    </row>
    <row r="80" spans="1:4" x14ac:dyDescent="0.15">
      <c r="A80" t="s">
        <v>3021</v>
      </c>
      <c r="B80">
        <v>-1.0480160568688599</v>
      </c>
      <c r="C80" s="1" t="s">
        <v>23073</v>
      </c>
      <c r="D80" t="s">
        <v>132</v>
      </c>
    </row>
    <row r="81" spans="1:4" x14ac:dyDescent="0.15">
      <c r="A81" t="s">
        <v>5702</v>
      </c>
      <c r="B81">
        <v>-1.0485739064253801</v>
      </c>
      <c r="C81" s="1" t="s">
        <v>23074</v>
      </c>
      <c r="D81" t="s">
        <v>132</v>
      </c>
    </row>
    <row r="82" spans="1:4" x14ac:dyDescent="0.15">
      <c r="A82" t="s">
        <v>23075</v>
      </c>
      <c r="B82">
        <v>-1.04998233605837</v>
      </c>
      <c r="C82" s="1" t="s">
        <v>23076</v>
      </c>
      <c r="D82" t="s">
        <v>132</v>
      </c>
    </row>
    <row r="83" spans="1:4" x14ac:dyDescent="0.15">
      <c r="A83" t="s">
        <v>23077</v>
      </c>
      <c r="B83">
        <v>-1.0508332227935999</v>
      </c>
      <c r="C83" s="1" t="s">
        <v>23078</v>
      </c>
      <c r="D83" t="s">
        <v>132</v>
      </c>
    </row>
    <row r="84" spans="1:4" x14ac:dyDescent="0.15">
      <c r="A84" t="s">
        <v>23079</v>
      </c>
      <c r="B84">
        <v>-1.0514781038543</v>
      </c>
      <c r="C84" s="1" t="s">
        <v>23080</v>
      </c>
      <c r="D84" t="s">
        <v>132</v>
      </c>
    </row>
    <row r="85" spans="1:4" x14ac:dyDescent="0.15">
      <c r="A85" t="s">
        <v>2558</v>
      </c>
      <c r="B85">
        <v>-1.05246248120948</v>
      </c>
      <c r="C85" s="1" t="s">
        <v>23081</v>
      </c>
      <c r="D85" t="s">
        <v>132</v>
      </c>
    </row>
    <row r="86" spans="1:4" x14ac:dyDescent="0.15">
      <c r="A86" t="s">
        <v>7910</v>
      </c>
      <c r="B86">
        <v>-1.0551335093390299</v>
      </c>
      <c r="C86" s="1" t="s">
        <v>23082</v>
      </c>
      <c r="D86" t="s">
        <v>132</v>
      </c>
    </row>
    <row r="87" spans="1:4" x14ac:dyDescent="0.15">
      <c r="A87" t="s">
        <v>18825</v>
      </c>
      <c r="B87">
        <v>-1.0554253330494801</v>
      </c>
      <c r="C87" s="1" t="s">
        <v>23083</v>
      </c>
      <c r="D87" t="s">
        <v>132</v>
      </c>
    </row>
    <row r="88" spans="1:4" x14ac:dyDescent="0.15">
      <c r="A88" t="s">
        <v>23084</v>
      </c>
      <c r="B88">
        <v>-1.0690433665591399</v>
      </c>
      <c r="C88" s="1" t="s">
        <v>23085</v>
      </c>
      <c r="D88" t="s">
        <v>132</v>
      </c>
    </row>
    <row r="89" spans="1:4" x14ac:dyDescent="0.15">
      <c r="A89" t="s">
        <v>1679</v>
      </c>
      <c r="B89">
        <v>-1.0691909107886399</v>
      </c>
      <c r="C89" s="1" t="s">
        <v>23086</v>
      </c>
      <c r="D89" t="s">
        <v>132</v>
      </c>
    </row>
    <row r="90" spans="1:4" x14ac:dyDescent="0.15">
      <c r="A90" t="s">
        <v>3737</v>
      </c>
      <c r="B90">
        <v>-1.07136203051256</v>
      </c>
      <c r="C90" s="1" t="s">
        <v>23087</v>
      </c>
      <c r="D90" t="s">
        <v>132</v>
      </c>
    </row>
    <row r="91" spans="1:4" x14ac:dyDescent="0.15">
      <c r="A91" t="s">
        <v>23088</v>
      </c>
      <c r="B91">
        <v>-1.07475372261215</v>
      </c>
      <c r="C91" s="1" t="s">
        <v>23089</v>
      </c>
      <c r="D91" t="s">
        <v>132</v>
      </c>
    </row>
    <row r="92" spans="1:4" x14ac:dyDescent="0.15">
      <c r="A92" t="s">
        <v>12100</v>
      </c>
      <c r="B92">
        <v>-1.0751703205348699</v>
      </c>
      <c r="C92" s="1" t="s">
        <v>23090</v>
      </c>
      <c r="D92" t="s">
        <v>132</v>
      </c>
    </row>
    <row r="93" spans="1:4" x14ac:dyDescent="0.15">
      <c r="A93" t="s">
        <v>4484</v>
      </c>
      <c r="B93">
        <v>-1.0765034877045701</v>
      </c>
      <c r="C93" s="1" t="s">
        <v>23091</v>
      </c>
      <c r="D93" t="s">
        <v>132</v>
      </c>
    </row>
    <row r="94" spans="1:4" x14ac:dyDescent="0.15">
      <c r="A94" t="s">
        <v>23092</v>
      </c>
      <c r="B94">
        <v>-1.0766843757846301</v>
      </c>
      <c r="C94" s="1" t="s">
        <v>23093</v>
      </c>
      <c r="D94" t="s">
        <v>132</v>
      </c>
    </row>
    <row r="95" spans="1:4" x14ac:dyDescent="0.15">
      <c r="A95" t="s">
        <v>3051</v>
      </c>
      <c r="B95">
        <v>-1.07688093886893</v>
      </c>
      <c r="C95" s="1" t="s">
        <v>23094</v>
      </c>
      <c r="D95" t="s">
        <v>132</v>
      </c>
    </row>
    <row r="96" spans="1:4" x14ac:dyDescent="0.15">
      <c r="A96" t="s">
        <v>23095</v>
      </c>
      <c r="B96">
        <v>-1.0797474811229699</v>
      </c>
      <c r="C96" s="1" t="s">
        <v>23096</v>
      </c>
      <c r="D96" t="s">
        <v>132</v>
      </c>
    </row>
    <row r="97" spans="1:4" x14ac:dyDescent="0.15">
      <c r="A97" t="s">
        <v>23097</v>
      </c>
      <c r="B97">
        <v>-1.0857217420182901</v>
      </c>
      <c r="C97" s="1" t="s">
        <v>23098</v>
      </c>
      <c r="D97" t="s">
        <v>132</v>
      </c>
    </row>
    <row r="98" spans="1:4" x14ac:dyDescent="0.15">
      <c r="A98" t="s">
        <v>23099</v>
      </c>
      <c r="B98">
        <v>-1.0872759553951901</v>
      </c>
      <c r="C98" s="1" t="s">
        <v>23100</v>
      </c>
      <c r="D98" t="s">
        <v>132</v>
      </c>
    </row>
    <row r="99" spans="1:4" x14ac:dyDescent="0.15">
      <c r="A99" t="s">
        <v>4431</v>
      </c>
      <c r="B99">
        <v>-1.09204345212859</v>
      </c>
      <c r="C99" s="1" t="s">
        <v>23101</v>
      </c>
      <c r="D99" t="s">
        <v>132</v>
      </c>
    </row>
    <row r="100" spans="1:4" x14ac:dyDescent="0.15">
      <c r="A100" t="s">
        <v>10134</v>
      </c>
      <c r="B100">
        <v>-1.0931930764603801</v>
      </c>
      <c r="C100" s="1" t="s">
        <v>23102</v>
      </c>
      <c r="D100" t="s">
        <v>132</v>
      </c>
    </row>
    <row r="101" spans="1:4" x14ac:dyDescent="0.15">
      <c r="A101" t="s">
        <v>3607</v>
      </c>
      <c r="B101">
        <v>-1.0933146654766499</v>
      </c>
      <c r="C101" s="1" t="s">
        <v>23103</v>
      </c>
      <c r="D101" t="s">
        <v>132</v>
      </c>
    </row>
    <row r="102" spans="1:4" x14ac:dyDescent="0.15">
      <c r="A102" t="s">
        <v>23104</v>
      </c>
      <c r="B102">
        <v>-1.09397566994818</v>
      </c>
      <c r="C102" s="1" t="s">
        <v>23105</v>
      </c>
      <c r="D102" t="s">
        <v>132</v>
      </c>
    </row>
    <row r="103" spans="1:4" x14ac:dyDescent="0.15">
      <c r="A103" t="s">
        <v>23106</v>
      </c>
      <c r="B103">
        <v>-1.09493517836321</v>
      </c>
      <c r="C103" s="1" t="s">
        <v>23107</v>
      </c>
      <c r="D103" t="s">
        <v>132</v>
      </c>
    </row>
    <row r="104" spans="1:4" x14ac:dyDescent="0.15">
      <c r="A104" t="s">
        <v>23108</v>
      </c>
      <c r="B104">
        <v>-1.0963608159232801</v>
      </c>
      <c r="C104" s="1" t="s">
        <v>23109</v>
      </c>
      <c r="D104" t="s">
        <v>132</v>
      </c>
    </row>
    <row r="105" spans="1:4" x14ac:dyDescent="0.15">
      <c r="A105" t="s">
        <v>14087</v>
      </c>
      <c r="B105">
        <v>-1.09672980365636</v>
      </c>
      <c r="C105" s="1" t="s">
        <v>23110</v>
      </c>
      <c r="D105" t="s">
        <v>132</v>
      </c>
    </row>
    <row r="106" spans="1:4" x14ac:dyDescent="0.15">
      <c r="A106" t="s">
        <v>12454</v>
      </c>
      <c r="B106">
        <v>-1.09709682931485</v>
      </c>
      <c r="C106" s="1" t="s">
        <v>23111</v>
      </c>
      <c r="D106" t="s">
        <v>132</v>
      </c>
    </row>
    <row r="107" spans="1:4" x14ac:dyDescent="0.15">
      <c r="A107" t="s">
        <v>23112</v>
      </c>
      <c r="B107">
        <v>-1.09746017377893</v>
      </c>
      <c r="C107" s="1" t="s">
        <v>23113</v>
      </c>
      <c r="D107" t="s">
        <v>132</v>
      </c>
    </row>
    <row r="108" spans="1:4" x14ac:dyDescent="0.15">
      <c r="A108" t="s">
        <v>737</v>
      </c>
      <c r="B108">
        <v>-1.09827355043288</v>
      </c>
      <c r="C108" s="1" t="s">
        <v>23114</v>
      </c>
      <c r="D108" t="s">
        <v>132</v>
      </c>
    </row>
    <row r="109" spans="1:4" x14ac:dyDescent="0.15">
      <c r="A109" t="s">
        <v>23115</v>
      </c>
      <c r="B109">
        <v>-1.10023593032336</v>
      </c>
      <c r="C109" s="1" t="s">
        <v>23116</v>
      </c>
      <c r="D109" t="s">
        <v>132</v>
      </c>
    </row>
    <row r="110" spans="1:4" x14ac:dyDescent="0.15">
      <c r="A110" t="s">
        <v>23117</v>
      </c>
      <c r="B110">
        <v>-1.10029161940515</v>
      </c>
      <c r="C110" s="1" t="s">
        <v>23118</v>
      </c>
      <c r="D110" t="s">
        <v>132</v>
      </c>
    </row>
    <row r="111" spans="1:4" x14ac:dyDescent="0.15">
      <c r="A111" t="s">
        <v>2456</v>
      </c>
      <c r="B111">
        <v>-1.10206386410863</v>
      </c>
      <c r="C111" s="1" t="s">
        <v>23119</v>
      </c>
      <c r="D111" t="s">
        <v>132</v>
      </c>
    </row>
    <row r="112" spans="1:4" x14ac:dyDescent="0.15">
      <c r="A112" t="s">
        <v>14606</v>
      </c>
      <c r="B112">
        <v>-1.10602230234276</v>
      </c>
      <c r="C112" s="1" t="s">
        <v>23120</v>
      </c>
      <c r="D112" t="s">
        <v>132</v>
      </c>
    </row>
    <row r="113" spans="1:4" x14ac:dyDescent="0.15">
      <c r="A113" t="s">
        <v>19145</v>
      </c>
      <c r="B113">
        <v>-1.1071230443045901</v>
      </c>
      <c r="C113" s="1" t="s">
        <v>23121</v>
      </c>
      <c r="D113" t="s">
        <v>132</v>
      </c>
    </row>
    <row r="114" spans="1:4" x14ac:dyDescent="0.15">
      <c r="A114" t="s">
        <v>23122</v>
      </c>
      <c r="B114">
        <v>-1.1086748559619299</v>
      </c>
      <c r="C114" s="1" t="s">
        <v>23123</v>
      </c>
      <c r="D114" t="s">
        <v>132</v>
      </c>
    </row>
    <row r="115" spans="1:4" x14ac:dyDescent="0.15">
      <c r="A115" t="s">
        <v>10942</v>
      </c>
      <c r="B115">
        <v>-1.1107118293228999</v>
      </c>
      <c r="C115" s="1" t="s">
        <v>23124</v>
      </c>
      <c r="D115" t="s">
        <v>132</v>
      </c>
    </row>
    <row r="116" spans="1:4" x14ac:dyDescent="0.15">
      <c r="A116" t="s">
        <v>23125</v>
      </c>
      <c r="B116">
        <v>-1.11189784492045</v>
      </c>
      <c r="C116" s="1" t="s">
        <v>23126</v>
      </c>
      <c r="D116" t="s">
        <v>132</v>
      </c>
    </row>
    <row r="117" spans="1:4" x14ac:dyDescent="0.15">
      <c r="A117" t="s">
        <v>23127</v>
      </c>
      <c r="B117">
        <v>-1.11308260104239</v>
      </c>
      <c r="C117" s="1" t="s">
        <v>23128</v>
      </c>
      <c r="D117" t="s">
        <v>132</v>
      </c>
    </row>
    <row r="118" spans="1:4" x14ac:dyDescent="0.15">
      <c r="A118" t="s">
        <v>10986</v>
      </c>
      <c r="B118">
        <v>-1.1144656783709199</v>
      </c>
      <c r="C118" s="1" t="s">
        <v>23129</v>
      </c>
      <c r="D118" t="s">
        <v>132</v>
      </c>
    </row>
    <row r="119" spans="1:4" x14ac:dyDescent="0.15">
      <c r="A119" t="s">
        <v>23130</v>
      </c>
      <c r="B119">
        <v>-1.1145584025394699</v>
      </c>
      <c r="C119" s="1" t="s">
        <v>23131</v>
      </c>
      <c r="D119" t="s">
        <v>132</v>
      </c>
    </row>
    <row r="120" spans="1:4" x14ac:dyDescent="0.15">
      <c r="A120" t="s">
        <v>23132</v>
      </c>
      <c r="B120">
        <v>-1.1147709942500901</v>
      </c>
      <c r="C120" s="1" t="s">
        <v>23133</v>
      </c>
      <c r="D120" t="s">
        <v>132</v>
      </c>
    </row>
    <row r="121" spans="1:4" x14ac:dyDescent="0.15">
      <c r="A121" t="s">
        <v>12500</v>
      </c>
      <c r="B121">
        <v>-1.1175713541225101</v>
      </c>
      <c r="C121" s="1" t="s">
        <v>23134</v>
      </c>
      <c r="D121" t="s">
        <v>132</v>
      </c>
    </row>
    <row r="122" spans="1:4" x14ac:dyDescent="0.15">
      <c r="A122" t="s">
        <v>3544</v>
      </c>
      <c r="B122">
        <v>-1.1198353822974001</v>
      </c>
      <c r="C122" s="1" t="s">
        <v>23135</v>
      </c>
      <c r="D122" t="s">
        <v>132</v>
      </c>
    </row>
    <row r="123" spans="1:4" x14ac:dyDescent="0.15">
      <c r="A123" t="s">
        <v>23136</v>
      </c>
      <c r="B123">
        <v>-1.1203840838492301</v>
      </c>
      <c r="C123" s="1" t="s">
        <v>23137</v>
      </c>
      <c r="D123" t="s">
        <v>132</v>
      </c>
    </row>
    <row r="124" spans="1:4" x14ac:dyDescent="0.15">
      <c r="A124" t="s">
        <v>12870</v>
      </c>
      <c r="B124">
        <v>-1.1219321108203399</v>
      </c>
      <c r="C124" s="1" t="s">
        <v>23138</v>
      </c>
      <c r="D124" t="s">
        <v>132</v>
      </c>
    </row>
    <row r="125" spans="1:4" x14ac:dyDescent="0.15">
      <c r="A125" t="s">
        <v>23139</v>
      </c>
      <c r="B125">
        <v>-1.12261849901872</v>
      </c>
      <c r="C125" s="1" t="s">
        <v>23140</v>
      </c>
      <c r="D125" t="s">
        <v>132</v>
      </c>
    </row>
    <row r="126" spans="1:4" x14ac:dyDescent="0.15">
      <c r="A126" t="s">
        <v>5798</v>
      </c>
      <c r="B126">
        <v>-1.12605490767657</v>
      </c>
      <c r="C126" s="1" t="s">
        <v>23141</v>
      </c>
      <c r="D126" t="s">
        <v>132</v>
      </c>
    </row>
    <row r="127" spans="1:4" x14ac:dyDescent="0.15">
      <c r="A127" t="s">
        <v>3048</v>
      </c>
      <c r="B127">
        <v>-1.1293379422735801</v>
      </c>
      <c r="C127" s="1" t="s">
        <v>23142</v>
      </c>
      <c r="D127" t="s">
        <v>132</v>
      </c>
    </row>
    <row r="128" spans="1:4" x14ac:dyDescent="0.15">
      <c r="A128" t="s">
        <v>15290</v>
      </c>
      <c r="B128">
        <v>-1.1296610434704999</v>
      </c>
      <c r="C128" s="1" t="s">
        <v>23143</v>
      </c>
      <c r="D128" t="s">
        <v>132</v>
      </c>
    </row>
    <row r="129" spans="1:4" x14ac:dyDescent="0.15">
      <c r="A129" t="s">
        <v>91</v>
      </c>
      <c r="B129">
        <v>-1.1321773604875101</v>
      </c>
      <c r="C129" s="1" t="s">
        <v>23144</v>
      </c>
      <c r="D129" t="s">
        <v>132</v>
      </c>
    </row>
    <row r="130" spans="1:4" x14ac:dyDescent="0.15">
      <c r="A130" t="s">
        <v>23145</v>
      </c>
      <c r="B130">
        <v>-1.1364264562779101</v>
      </c>
      <c r="C130" s="1" t="s">
        <v>23146</v>
      </c>
      <c r="D130" t="s">
        <v>132</v>
      </c>
    </row>
    <row r="131" spans="1:4" x14ac:dyDescent="0.15">
      <c r="A131" t="s">
        <v>23147</v>
      </c>
      <c r="B131">
        <v>-1.13681294236268</v>
      </c>
      <c r="C131" s="1" t="s">
        <v>23148</v>
      </c>
      <c r="D131" t="s">
        <v>132</v>
      </c>
    </row>
    <row r="132" spans="1:4" x14ac:dyDescent="0.15">
      <c r="A132" t="s">
        <v>22477</v>
      </c>
      <c r="B132">
        <v>-1.1376031455456299</v>
      </c>
      <c r="C132" s="1" t="s">
        <v>23149</v>
      </c>
      <c r="D132" t="s">
        <v>132</v>
      </c>
    </row>
    <row r="133" spans="1:4" x14ac:dyDescent="0.15">
      <c r="A133" t="s">
        <v>23150</v>
      </c>
      <c r="B133">
        <v>-1.14244049468023</v>
      </c>
      <c r="C133" s="1" t="s">
        <v>23151</v>
      </c>
      <c r="D133" t="s">
        <v>132</v>
      </c>
    </row>
    <row r="134" spans="1:4" x14ac:dyDescent="0.15">
      <c r="A134" t="s">
        <v>23152</v>
      </c>
      <c r="B134">
        <v>-1.14371356467987</v>
      </c>
      <c r="C134" s="1" t="s">
        <v>23153</v>
      </c>
      <c r="D134" t="s">
        <v>132</v>
      </c>
    </row>
    <row r="135" spans="1:4" x14ac:dyDescent="0.15">
      <c r="A135" t="s">
        <v>23154</v>
      </c>
      <c r="B135">
        <v>-1.14379868718844</v>
      </c>
      <c r="C135" s="1" t="s">
        <v>23155</v>
      </c>
      <c r="D135" t="s">
        <v>132</v>
      </c>
    </row>
    <row r="136" spans="1:4" x14ac:dyDescent="0.15">
      <c r="A136" t="s">
        <v>6327</v>
      </c>
      <c r="B136">
        <v>-1.1443627920403601</v>
      </c>
      <c r="C136" s="1" t="s">
        <v>23156</v>
      </c>
      <c r="D136" t="s">
        <v>132</v>
      </c>
    </row>
    <row r="137" spans="1:4" x14ac:dyDescent="0.15">
      <c r="A137" t="s">
        <v>23157</v>
      </c>
      <c r="B137">
        <v>-1.1456226405285499</v>
      </c>
      <c r="C137" s="1" t="s">
        <v>23158</v>
      </c>
      <c r="D137" t="s">
        <v>132</v>
      </c>
    </row>
    <row r="138" spans="1:4" x14ac:dyDescent="0.15">
      <c r="A138" t="s">
        <v>5989</v>
      </c>
      <c r="B138">
        <v>-1.14712387927919</v>
      </c>
      <c r="C138" s="1" t="s">
        <v>23159</v>
      </c>
      <c r="D138" t="s">
        <v>132</v>
      </c>
    </row>
    <row r="139" spans="1:4" x14ac:dyDescent="0.15">
      <c r="A139" t="s">
        <v>23160</v>
      </c>
      <c r="B139">
        <v>-1.1515369032781899</v>
      </c>
      <c r="C139" s="1" t="s">
        <v>23161</v>
      </c>
      <c r="D139" t="s">
        <v>132</v>
      </c>
    </row>
    <row r="140" spans="1:4" x14ac:dyDescent="0.15">
      <c r="A140" t="s">
        <v>2055</v>
      </c>
      <c r="B140">
        <v>-1.1528884598784499</v>
      </c>
      <c r="C140" s="1" t="s">
        <v>23162</v>
      </c>
      <c r="D140" t="s">
        <v>132</v>
      </c>
    </row>
    <row r="141" spans="1:4" x14ac:dyDescent="0.15">
      <c r="A141" t="s">
        <v>13962</v>
      </c>
      <c r="B141">
        <v>-1.15779094732871</v>
      </c>
      <c r="C141" s="1" t="s">
        <v>23163</v>
      </c>
      <c r="D141" t="s">
        <v>132</v>
      </c>
    </row>
    <row r="142" spans="1:4" x14ac:dyDescent="0.15">
      <c r="A142" t="s">
        <v>23164</v>
      </c>
      <c r="B142">
        <v>-1.1608849759625699</v>
      </c>
      <c r="C142" s="1" t="s">
        <v>23165</v>
      </c>
      <c r="D142" t="s">
        <v>132</v>
      </c>
    </row>
    <row r="143" spans="1:4" x14ac:dyDescent="0.15">
      <c r="A143" t="s">
        <v>2393</v>
      </c>
      <c r="B143">
        <v>-1.1628792514817601</v>
      </c>
      <c r="C143" s="1" t="s">
        <v>23166</v>
      </c>
      <c r="D143" t="s">
        <v>132</v>
      </c>
    </row>
    <row r="144" spans="1:4" x14ac:dyDescent="0.15">
      <c r="A144" t="s">
        <v>5980</v>
      </c>
      <c r="B144">
        <v>-1.1630897972398799</v>
      </c>
      <c r="C144" s="1" t="s">
        <v>23167</v>
      </c>
      <c r="D144" t="s">
        <v>132</v>
      </c>
    </row>
    <row r="145" spans="1:4" x14ac:dyDescent="0.15">
      <c r="A145" t="s">
        <v>18591</v>
      </c>
      <c r="B145">
        <v>-1.16404977948553</v>
      </c>
      <c r="C145" s="1" t="s">
        <v>23168</v>
      </c>
      <c r="D145" t="s">
        <v>132</v>
      </c>
    </row>
    <row r="146" spans="1:4" x14ac:dyDescent="0.15">
      <c r="A146" t="s">
        <v>23169</v>
      </c>
      <c r="B146">
        <v>-1.1658883296813101</v>
      </c>
      <c r="C146" s="1" t="s">
        <v>23170</v>
      </c>
      <c r="D146" t="s">
        <v>132</v>
      </c>
    </row>
    <row r="147" spans="1:4" x14ac:dyDescent="0.15">
      <c r="A147" t="s">
        <v>2498</v>
      </c>
      <c r="B147">
        <v>-1.1776052154857899</v>
      </c>
      <c r="C147" s="1" t="s">
        <v>23171</v>
      </c>
      <c r="D147" t="s">
        <v>132</v>
      </c>
    </row>
    <row r="148" spans="1:4" x14ac:dyDescent="0.15">
      <c r="A148" t="s">
        <v>23172</v>
      </c>
      <c r="B148">
        <v>-1.18414974673413</v>
      </c>
      <c r="C148" s="1" t="s">
        <v>23173</v>
      </c>
      <c r="D148" t="s">
        <v>132</v>
      </c>
    </row>
    <row r="149" spans="1:4" x14ac:dyDescent="0.15">
      <c r="A149" t="s">
        <v>8438</v>
      </c>
      <c r="B149">
        <v>-1.1889083404063601</v>
      </c>
      <c r="C149" s="1" t="s">
        <v>23174</v>
      </c>
      <c r="D149" t="s">
        <v>132</v>
      </c>
    </row>
    <row r="150" spans="1:4" x14ac:dyDescent="0.15">
      <c r="A150" t="s">
        <v>23175</v>
      </c>
      <c r="B150">
        <v>-1.19166579654681</v>
      </c>
      <c r="C150" s="1" t="s">
        <v>23176</v>
      </c>
      <c r="D150" t="s">
        <v>132</v>
      </c>
    </row>
    <row r="151" spans="1:4" x14ac:dyDescent="0.15">
      <c r="A151" t="s">
        <v>19559</v>
      </c>
      <c r="B151">
        <v>-1.1930970403818899</v>
      </c>
      <c r="C151" s="1" t="s">
        <v>23177</v>
      </c>
      <c r="D151" t="s">
        <v>132</v>
      </c>
    </row>
    <row r="152" spans="1:4" x14ac:dyDescent="0.15">
      <c r="A152" t="s">
        <v>6495</v>
      </c>
      <c r="B152">
        <v>-1.19992820117378</v>
      </c>
      <c r="C152" s="1" t="s">
        <v>23178</v>
      </c>
      <c r="D152" t="s">
        <v>132</v>
      </c>
    </row>
    <row r="153" spans="1:4" x14ac:dyDescent="0.15">
      <c r="A153" t="s">
        <v>23179</v>
      </c>
      <c r="B153">
        <v>-1.2115859330100101</v>
      </c>
      <c r="C153" s="1" t="s">
        <v>23180</v>
      </c>
      <c r="D153" t="s">
        <v>132</v>
      </c>
    </row>
    <row r="154" spans="1:4" x14ac:dyDescent="0.15">
      <c r="A154" t="s">
        <v>17063</v>
      </c>
      <c r="B154">
        <v>-1.21186541260154</v>
      </c>
      <c r="C154" s="1" t="s">
        <v>23181</v>
      </c>
      <c r="D154" t="s">
        <v>132</v>
      </c>
    </row>
    <row r="155" spans="1:4" x14ac:dyDescent="0.15">
      <c r="A155" t="s">
        <v>3442</v>
      </c>
      <c r="B155">
        <v>-1.21705594524116</v>
      </c>
      <c r="C155" s="1" t="s">
        <v>23182</v>
      </c>
      <c r="D155" t="s">
        <v>132</v>
      </c>
    </row>
    <row r="156" spans="1:4" x14ac:dyDescent="0.15">
      <c r="A156" t="s">
        <v>5301</v>
      </c>
      <c r="B156">
        <v>-1.22065472141263</v>
      </c>
      <c r="C156" s="1" t="s">
        <v>23183</v>
      </c>
      <c r="D156" t="s">
        <v>132</v>
      </c>
    </row>
    <row r="157" spans="1:4" x14ac:dyDescent="0.15">
      <c r="A157" t="s">
        <v>23184</v>
      </c>
      <c r="B157">
        <v>-1.2209418177582001</v>
      </c>
      <c r="C157" s="1" t="s">
        <v>23185</v>
      </c>
      <c r="D157" t="s">
        <v>132</v>
      </c>
    </row>
    <row r="158" spans="1:4" x14ac:dyDescent="0.15">
      <c r="A158" t="s">
        <v>3218</v>
      </c>
      <c r="B158">
        <v>-1.2218515266669401</v>
      </c>
      <c r="C158" s="1" t="s">
        <v>23186</v>
      </c>
      <c r="D158" t="s">
        <v>132</v>
      </c>
    </row>
    <row r="159" spans="1:4" x14ac:dyDescent="0.15">
      <c r="A159" t="s">
        <v>14911</v>
      </c>
      <c r="B159">
        <v>-1.2225288742533</v>
      </c>
      <c r="C159" s="1" t="s">
        <v>23187</v>
      </c>
      <c r="D159" t="s">
        <v>132</v>
      </c>
    </row>
    <row r="160" spans="1:4" x14ac:dyDescent="0.15">
      <c r="A160" t="s">
        <v>11699</v>
      </c>
      <c r="B160">
        <v>-1.22536652822382</v>
      </c>
      <c r="C160" s="1" t="s">
        <v>23188</v>
      </c>
      <c r="D160" t="s">
        <v>132</v>
      </c>
    </row>
    <row r="161" spans="1:4" x14ac:dyDescent="0.15">
      <c r="A161" t="s">
        <v>425</v>
      </c>
      <c r="B161">
        <v>-1.2289025231389401</v>
      </c>
      <c r="C161" s="1" t="s">
        <v>23189</v>
      </c>
      <c r="D161" t="s">
        <v>132</v>
      </c>
    </row>
    <row r="162" spans="1:4" x14ac:dyDescent="0.15">
      <c r="A162" t="s">
        <v>18322</v>
      </c>
      <c r="B162">
        <v>-1.2302034162864599</v>
      </c>
      <c r="C162" s="1" t="s">
        <v>23190</v>
      </c>
      <c r="D162" t="s">
        <v>132</v>
      </c>
    </row>
    <row r="163" spans="1:4" x14ac:dyDescent="0.15">
      <c r="A163" t="s">
        <v>3914</v>
      </c>
      <c r="B163">
        <v>-1.23098643903116</v>
      </c>
      <c r="C163" s="1" t="s">
        <v>23191</v>
      </c>
      <c r="D163" t="s">
        <v>132</v>
      </c>
    </row>
    <row r="164" spans="1:4" x14ac:dyDescent="0.15">
      <c r="A164" t="s">
        <v>23192</v>
      </c>
      <c r="B164">
        <v>-1.2353079095958299</v>
      </c>
      <c r="C164" s="1" t="s">
        <v>23193</v>
      </c>
      <c r="D164" t="s">
        <v>132</v>
      </c>
    </row>
    <row r="165" spans="1:4" x14ac:dyDescent="0.15">
      <c r="A165" t="s">
        <v>707</v>
      </c>
      <c r="B165">
        <v>-1.2395876328923101</v>
      </c>
      <c r="C165" s="1" t="s">
        <v>23194</v>
      </c>
      <c r="D165" t="s">
        <v>132</v>
      </c>
    </row>
    <row r="166" spans="1:4" x14ac:dyDescent="0.15">
      <c r="A166" t="s">
        <v>5630</v>
      </c>
      <c r="B166">
        <v>-1.23978851875242</v>
      </c>
      <c r="C166" s="1" t="s">
        <v>23195</v>
      </c>
      <c r="D166" t="s">
        <v>132</v>
      </c>
    </row>
    <row r="167" spans="1:4" x14ac:dyDescent="0.15">
      <c r="A167" t="s">
        <v>17855</v>
      </c>
      <c r="B167">
        <v>-1.2448166703972701</v>
      </c>
      <c r="C167" s="1" t="s">
        <v>23196</v>
      </c>
      <c r="D167" t="s">
        <v>132</v>
      </c>
    </row>
    <row r="168" spans="1:4" x14ac:dyDescent="0.15">
      <c r="A168" t="s">
        <v>23197</v>
      </c>
      <c r="B168">
        <v>-1.2462495957353099</v>
      </c>
      <c r="C168" s="1" t="s">
        <v>23198</v>
      </c>
      <c r="D168" t="s">
        <v>132</v>
      </c>
    </row>
    <row r="169" spans="1:4" x14ac:dyDescent="0.15">
      <c r="A169" t="s">
        <v>23199</v>
      </c>
      <c r="B169">
        <v>-1.24938455201214</v>
      </c>
      <c r="C169" s="1" t="s">
        <v>23200</v>
      </c>
      <c r="D169" t="s">
        <v>132</v>
      </c>
    </row>
    <row r="170" spans="1:4" x14ac:dyDescent="0.15">
      <c r="A170" t="s">
        <v>3755</v>
      </c>
      <c r="B170">
        <v>-1.2522901318935</v>
      </c>
      <c r="C170" s="1" t="s">
        <v>23201</v>
      </c>
      <c r="D170" t="s">
        <v>132</v>
      </c>
    </row>
    <row r="171" spans="1:4" x14ac:dyDescent="0.15">
      <c r="A171" t="s">
        <v>949</v>
      </c>
      <c r="B171">
        <v>-1.25351192617087</v>
      </c>
      <c r="C171" s="1" t="s">
        <v>23202</v>
      </c>
      <c r="D171" t="s">
        <v>132</v>
      </c>
    </row>
    <row r="172" spans="1:4" x14ac:dyDescent="0.15">
      <c r="A172" t="s">
        <v>23203</v>
      </c>
      <c r="B172">
        <v>-1.2654054612393</v>
      </c>
      <c r="C172" s="1" t="s">
        <v>23204</v>
      </c>
      <c r="D172" t="s">
        <v>132</v>
      </c>
    </row>
    <row r="173" spans="1:4" x14ac:dyDescent="0.15">
      <c r="A173" t="s">
        <v>23205</v>
      </c>
      <c r="B173">
        <v>-1.2675323937101199</v>
      </c>
      <c r="C173" s="1" t="s">
        <v>23206</v>
      </c>
      <c r="D173" t="s">
        <v>132</v>
      </c>
    </row>
    <row r="174" spans="1:4" x14ac:dyDescent="0.15">
      <c r="A174" t="s">
        <v>2492</v>
      </c>
      <c r="B174">
        <v>-1.2688165965893701</v>
      </c>
      <c r="C174" s="1" t="s">
        <v>23207</v>
      </c>
      <c r="D174" t="s">
        <v>132</v>
      </c>
    </row>
    <row r="175" spans="1:4" x14ac:dyDescent="0.15">
      <c r="A175" t="s">
        <v>5469</v>
      </c>
      <c r="B175">
        <v>-1.2723027836937599</v>
      </c>
      <c r="C175" s="1" t="s">
        <v>23208</v>
      </c>
      <c r="D175" t="s">
        <v>132</v>
      </c>
    </row>
    <row r="176" spans="1:4" x14ac:dyDescent="0.15">
      <c r="A176" t="s">
        <v>6796</v>
      </c>
      <c r="B176">
        <v>-1.2781514974775501</v>
      </c>
      <c r="C176" s="1" t="s">
        <v>23209</v>
      </c>
      <c r="D176" t="s">
        <v>132</v>
      </c>
    </row>
    <row r="177" spans="1:4" x14ac:dyDescent="0.15">
      <c r="A177" t="s">
        <v>23210</v>
      </c>
      <c r="B177">
        <v>-1.28065908543744</v>
      </c>
      <c r="C177" s="1" t="s">
        <v>23211</v>
      </c>
      <c r="D177" t="s">
        <v>132</v>
      </c>
    </row>
    <row r="178" spans="1:4" x14ac:dyDescent="0.15">
      <c r="A178" t="s">
        <v>10763</v>
      </c>
      <c r="B178">
        <v>-1.3001463645628899</v>
      </c>
      <c r="C178" s="1" t="s">
        <v>23212</v>
      </c>
      <c r="D178" t="s">
        <v>132</v>
      </c>
    </row>
    <row r="179" spans="1:4" x14ac:dyDescent="0.15">
      <c r="A179" t="s">
        <v>23213</v>
      </c>
      <c r="B179">
        <v>-1.3100623776838001</v>
      </c>
      <c r="C179" s="1" t="s">
        <v>23214</v>
      </c>
      <c r="D179" t="s">
        <v>132</v>
      </c>
    </row>
    <row r="180" spans="1:4" x14ac:dyDescent="0.15">
      <c r="A180" t="s">
        <v>932</v>
      </c>
      <c r="B180">
        <v>-1.31246002352934</v>
      </c>
      <c r="C180" s="1" t="s">
        <v>23215</v>
      </c>
      <c r="D180" t="s">
        <v>132</v>
      </c>
    </row>
    <row r="181" spans="1:4" x14ac:dyDescent="0.15">
      <c r="A181" t="s">
        <v>15416</v>
      </c>
      <c r="B181">
        <v>-1.32955108478974</v>
      </c>
      <c r="C181" s="1" t="s">
        <v>23216</v>
      </c>
      <c r="D181" t="s">
        <v>132</v>
      </c>
    </row>
    <row r="182" spans="1:4" x14ac:dyDescent="0.15">
      <c r="A182" t="s">
        <v>23217</v>
      </c>
      <c r="B182">
        <v>-1.3315848070102301</v>
      </c>
      <c r="C182" s="1" t="s">
        <v>23218</v>
      </c>
      <c r="D182" t="s">
        <v>132</v>
      </c>
    </row>
    <row r="183" spans="1:4" x14ac:dyDescent="0.15">
      <c r="A183" t="s">
        <v>23219</v>
      </c>
      <c r="B183">
        <v>-1.3332800118227199</v>
      </c>
      <c r="C183" s="1" t="s">
        <v>23220</v>
      </c>
      <c r="D183" t="s">
        <v>132</v>
      </c>
    </row>
    <row r="184" spans="1:4" x14ac:dyDescent="0.15">
      <c r="A184" t="s">
        <v>15957</v>
      </c>
      <c r="B184">
        <v>-1.3381995123274999</v>
      </c>
      <c r="C184" s="1" t="s">
        <v>23221</v>
      </c>
      <c r="D184" t="s">
        <v>132</v>
      </c>
    </row>
    <row r="185" spans="1:4" x14ac:dyDescent="0.15">
      <c r="A185" t="s">
        <v>23222</v>
      </c>
      <c r="B185">
        <v>-1.34317337304656</v>
      </c>
      <c r="C185" s="1" t="s">
        <v>23223</v>
      </c>
      <c r="D185" t="s">
        <v>132</v>
      </c>
    </row>
    <row r="186" spans="1:4" x14ac:dyDescent="0.15">
      <c r="A186" t="s">
        <v>23224</v>
      </c>
      <c r="B186">
        <v>-1.3553185265788501</v>
      </c>
      <c r="C186" s="1" t="s">
        <v>23225</v>
      </c>
      <c r="D186" t="s">
        <v>132</v>
      </c>
    </row>
    <row r="187" spans="1:4" x14ac:dyDescent="0.15">
      <c r="A187" t="s">
        <v>18460</v>
      </c>
      <c r="B187">
        <v>-1.3630729461104201</v>
      </c>
      <c r="C187" s="1" t="s">
        <v>23226</v>
      </c>
      <c r="D187" t="s">
        <v>132</v>
      </c>
    </row>
    <row r="188" spans="1:4" x14ac:dyDescent="0.15">
      <c r="A188" t="s">
        <v>15772</v>
      </c>
      <c r="B188">
        <v>-1.3741669139652899</v>
      </c>
      <c r="C188" s="1" t="s">
        <v>23227</v>
      </c>
      <c r="D188" t="s">
        <v>132</v>
      </c>
    </row>
    <row r="189" spans="1:4" x14ac:dyDescent="0.15">
      <c r="A189" t="s">
        <v>2309</v>
      </c>
      <c r="B189">
        <v>-1.3784446961994099</v>
      </c>
      <c r="C189" s="1" t="s">
        <v>23228</v>
      </c>
      <c r="D189" t="s">
        <v>132</v>
      </c>
    </row>
    <row r="190" spans="1:4" x14ac:dyDescent="0.15">
      <c r="A190" t="s">
        <v>23229</v>
      </c>
      <c r="B190">
        <v>-1.37909314545886</v>
      </c>
      <c r="C190" s="1" t="s">
        <v>23230</v>
      </c>
      <c r="D190" t="s">
        <v>132</v>
      </c>
    </row>
    <row r="191" spans="1:4" x14ac:dyDescent="0.15">
      <c r="A191" t="s">
        <v>469</v>
      </c>
      <c r="B191">
        <v>-1.38288456576609</v>
      </c>
      <c r="C191" s="1" t="s">
        <v>23231</v>
      </c>
      <c r="D191" t="s">
        <v>132</v>
      </c>
    </row>
    <row r="192" spans="1:4" x14ac:dyDescent="0.15">
      <c r="A192" t="s">
        <v>23232</v>
      </c>
      <c r="B192">
        <v>-1.38337053273537</v>
      </c>
      <c r="C192" s="1" t="s">
        <v>23233</v>
      </c>
      <c r="D192" t="s">
        <v>132</v>
      </c>
    </row>
    <row r="193" spans="1:4" x14ac:dyDescent="0.15">
      <c r="A193" t="s">
        <v>23234</v>
      </c>
      <c r="B193">
        <v>-1.38681302431339</v>
      </c>
      <c r="C193" s="1" t="s">
        <v>23235</v>
      </c>
      <c r="D193" t="s">
        <v>132</v>
      </c>
    </row>
    <row r="194" spans="1:4" x14ac:dyDescent="0.15">
      <c r="A194" t="s">
        <v>23236</v>
      </c>
      <c r="B194">
        <v>-1.3941673241211301</v>
      </c>
      <c r="C194" s="1" t="s">
        <v>23237</v>
      </c>
      <c r="D194" t="s">
        <v>132</v>
      </c>
    </row>
    <row r="195" spans="1:4" x14ac:dyDescent="0.15">
      <c r="A195" t="s">
        <v>23238</v>
      </c>
      <c r="B195">
        <v>-1.39592062805425</v>
      </c>
      <c r="C195" s="1" t="s">
        <v>23239</v>
      </c>
      <c r="D195" t="s">
        <v>132</v>
      </c>
    </row>
    <row r="196" spans="1:4" x14ac:dyDescent="0.15">
      <c r="A196" t="s">
        <v>11925</v>
      </c>
      <c r="B196">
        <v>-1.39988847210606</v>
      </c>
      <c r="C196" s="1" t="s">
        <v>23240</v>
      </c>
      <c r="D196" t="s">
        <v>132</v>
      </c>
    </row>
    <row r="197" spans="1:4" x14ac:dyDescent="0.15">
      <c r="A197" t="s">
        <v>5812</v>
      </c>
      <c r="B197">
        <v>-1.40237211689099</v>
      </c>
      <c r="C197" s="1" t="s">
        <v>23241</v>
      </c>
      <c r="D197" t="s">
        <v>132</v>
      </c>
    </row>
    <row r="198" spans="1:4" x14ac:dyDescent="0.15">
      <c r="A198" t="s">
        <v>2876</v>
      </c>
      <c r="B198">
        <v>-1.41487165206056</v>
      </c>
      <c r="C198" s="1" t="s">
        <v>23242</v>
      </c>
      <c r="D198" t="s">
        <v>132</v>
      </c>
    </row>
    <row r="199" spans="1:4" x14ac:dyDescent="0.15">
      <c r="A199" t="s">
        <v>23243</v>
      </c>
      <c r="B199">
        <v>-1.4222716229913199</v>
      </c>
      <c r="C199" s="1" t="s">
        <v>23244</v>
      </c>
      <c r="D199" t="s">
        <v>132</v>
      </c>
    </row>
    <row r="200" spans="1:4" x14ac:dyDescent="0.15">
      <c r="A200" t="s">
        <v>23245</v>
      </c>
      <c r="B200">
        <v>-1.42303302898573</v>
      </c>
      <c r="C200" s="1" t="s">
        <v>23246</v>
      </c>
      <c r="D200" t="s">
        <v>132</v>
      </c>
    </row>
    <row r="201" spans="1:4" x14ac:dyDescent="0.15">
      <c r="A201" t="s">
        <v>23247</v>
      </c>
      <c r="B201">
        <v>-1.4240851872686</v>
      </c>
      <c r="C201" s="1" t="s">
        <v>23248</v>
      </c>
      <c r="D201" t="s">
        <v>132</v>
      </c>
    </row>
    <row r="202" spans="1:4" x14ac:dyDescent="0.15">
      <c r="A202" t="s">
        <v>1614</v>
      </c>
      <c r="B202">
        <v>-1.4306797205692099</v>
      </c>
      <c r="C202" s="1" t="s">
        <v>23249</v>
      </c>
      <c r="D202" t="s">
        <v>132</v>
      </c>
    </row>
    <row r="203" spans="1:4" x14ac:dyDescent="0.15">
      <c r="A203" t="s">
        <v>23250</v>
      </c>
      <c r="B203">
        <v>-1.43480450503524</v>
      </c>
      <c r="C203" s="1" t="s">
        <v>23251</v>
      </c>
      <c r="D203" t="s">
        <v>132</v>
      </c>
    </row>
    <row r="204" spans="1:4" x14ac:dyDescent="0.15">
      <c r="A204" t="s">
        <v>1733</v>
      </c>
      <c r="B204">
        <v>-1.44241522268996</v>
      </c>
      <c r="C204" s="1" t="s">
        <v>23252</v>
      </c>
      <c r="D204" t="s">
        <v>132</v>
      </c>
    </row>
    <row r="205" spans="1:4" x14ac:dyDescent="0.15">
      <c r="A205" t="s">
        <v>18401</v>
      </c>
      <c r="B205">
        <v>-1.44636450537391</v>
      </c>
      <c r="C205" s="1" t="s">
        <v>23253</v>
      </c>
      <c r="D205" t="s">
        <v>132</v>
      </c>
    </row>
    <row r="206" spans="1:4" x14ac:dyDescent="0.15">
      <c r="A206" t="s">
        <v>2570</v>
      </c>
      <c r="B206">
        <v>-1.4468832980691699</v>
      </c>
      <c r="C206" s="1" t="s">
        <v>23254</v>
      </c>
      <c r="D206" t="s">
        <v>132</v>
      </c>
    </row>
    <row r="207" spans="1:4" x14ac:dyDescent="0.15">
      <c r="A207" t="s">
        <v>11386</v>
      </c>
      <c r="B207">
        <v>-1.4469530735289</v>
      </c>
      <c r="C207" s="1" t="s">
        <v>23255</v>
      </c>
      <c r="D207" t="s">
        <v>132</v>
      </c>
    </row>
    <row r="208" spans="1:4" x14ac:dyDescent="0.15">
      <c r="A208" t="s">
        <v>23256</v>
      </c>
      <c r="B208">
        <v>-1.45904608328621</v>
      </c>
      <c r="C208" s="1" t="s">
        <v>23257</v>
      </c>
      <c r="D208" t="s">
        <v>132</v>
      </c>
    </row>
    <row r="209" spans="1:4" x14ac:dyDescent="0.15">
      <c r="A209" t="s">
        <v>23258</v>
      </c>
      <c r="B209">
        <v>-1.4590635173979001</v>
      </c>
      <c r="C209" s="1" t="s">
        <v>23259</v>
      </c>
      <c r="D209" t="s">
        <v>132</v>
      </c>
    </row>
    <row r="210" spans="1:4" x14ac:dyDescent="0.15">
      <c r="A210" t="s">
        <v>4570</v>
      </c>
      <c r="B210">
        <v>-1.4645161518962699</v>
      </c>
      <c r="C210" s="1" t="s">
        <v>23260</v>
      </c>
      <c r="D210" t="s">
        <v>132</v>
      </c>
    </row>
    <row r="211" spans="1:4" x14ac:dyDescent="0.15">
      <c r="A211" t="s">
        <v>4183</v>
      </c>
      <c r="B211">
        <v>-1.46538995153498</v>
      </c>
      <c r="C211" s="1" t="s">
        <v>23261</v>
      </c>
      <c r="D211" t="s">
        <v>132</v>
      </c>
    </row>
    <row r="212" spans="1:4" x14ac:dyDescent="0.15">
      <c r="A212" t="s">
        <v>20535</v>
      </c>
      <c r="B212">
        <v>-1.46552387037714</v>
      </c>
      <c r="C212" s="1" t="s">
        <v>23262</v>
      </c>
      <c r="D212" t="s">
        <v>132</v>
      </c>
    </row>
    <row r="213" spans="1:4" x14ac:dyDescent="0.15">
      <c r="A213" t="s">
        <v>1709</v>
      </c>
      <c r="B213">
        <v>-1.4680731426025899</v>
      </c>
      <c r="C213" s="1" t="s">
        <v>23263</v>
      </c>
      <c r="D213" t="s">
        <v>132</v>
      </c>
    </row>
    <row r="214" spans="1:4" x14ac:dyDescent="0.15">
      <c r="A214" t="s">
        <v>23264</v>
      </c>
      <c r="B214">
        <v>-1.4683401671026599</v>
      </c>
      <c r="C214" s="1" t="s">
        <v>23265</v>
      </c>
      <c r="D214" t="s">
        <v>132</v>
      </c>
    </row>
    <row r="215" spans="1:4" x14ac:dyDescent="0.15">
      <c r="A215" t="s">
        <v>4368</v>
      </c>
      <c r="B215">
        <v>-1.4685395671624999</v>
      </c>
      <c r="C215" s="1" t="s">
        <v>23266</v>
      </c>
      <c r="D215" t="s">
        <v>132</v>
      </c>
    </row>
    <row r="216" spans="1:4" x14ac:dyDescent="0.15">
      <c r="A216" t="s">
        <v>11050</v>
      </c>
      <c r="B216">
        <v>-1.4733910646115</v>
      </c>
      <c r="C216" s="1" t="s">
        <v>23267</v>
      </c>
      <c r="D216" t="s">
        <v>132</v>
      </c>
    </row>
    <row r="217" spans="1:4" x14ac:dyDescent="0.15">
      <c r="A217" t="s">
        <v>23268</v>
      </c>
      <c r="B217">
        <v>-1.4748468745027401</v>
      </c>
      <c r="C217" s="1" t="s">
        <v>23269</v>
      </c>
      <c r="D217" t="s">
        <v>132</v>
      </c>
    </row>
    <row r="218" spans="1:4" x14ac:dyDescent="0.15">
      <c r="A218" t="s">
        <v>23270</v>
      </c>
      <c r="B218">
        <v>-1.4831992325483201</v>
      </c>
      <c r="C218" s="1" t="s">
        <v>23271</v>
      </c>
      <c r="D218" t="s">
        <v>132</v>
      </c>
    </row>
    <row r="219" spans="1:4" x14ac:dyDescent="0.15">
      <c r="A219" t="s">
        <v>3272</v>
      </c>
      <c r="B219">
        <v>-1.4872659845502401</v>
      </c>
      <c r="C219" s="1" t="s">
        <v>23272</v>
      </c>
      <c r="D219" t="s">
        <v>132</v>
      </c>
    </row>
    <row r="220" spans="1:4" x14ac:dyDescent="0.15">
      <c r="A220" t="s">
        <v>1435</v>
      </c>
      <c r="B220">
        <v>-1.4876704466098001</v>
      </c>
      <c r="C220" s="1" t="s">
        <v>23273</v>
      </c>
      <c r="D220" t="s">
        <v>132</v>
      </c>
    </row>
    <row r="221" spans="1:4" x14ac:dyDescent="0.15">
      <c r="A221" t="s">
        <v>4517</v>
      </c>
      <c r="B221">
        <v>-1.4904479403380699</v>
      </c>
      <c r="C221" s="1" t="s">
        <v>23274</v>
      </c>
      <c r="D221" t="s">
        <v>132</v>
      </c>
    </row>
    <row r="222" spans="1:4" x14ac:dyDescent="0.15">
      <c r="A222" t="s">
        <v>4714</v>
      </c>
      <c r="B222">
        <v>-1.49529397452698</v>
      </c>
      <c r="C222" s="1" t="s">
        <v>23275</v>
      </c>
      <c r="D222" t="s">
        <v>132</v>
      </c>
    </row>
    <row r="223" spans="1:4" x14ac:dyDescent="0.15">
      <c r="A223" t="s">
        <v>11564</v>
      </c>
      <c r="B223">
        <v>-1.4996939431870699</v>
      </c>
      <c r="C223" s="1" t="s">
        <v>23276</v>
      </c>
      <c r="D223" t="s">
        <v>132</v>
      </c>
    </row>
    <row r="224" spans="1:4" x14ac:dyDescent="0.15">
      <c r="A224" t="s">
        <v>23277</v>
      </c>
      <c r="B224">
        <v>-1.50603879417467</v>
      </c>
      <c r="C224" s="1" t="s">
        <v>23278</v>
      </c>
      <c r="D224" t="s">
        <v>132</v>
      </c>
    </row>
    <row r="225" spans="1:4" x14ac:dyDescent="0.15">
      <c r="A225" t="s">
        <v>10727</v>
      </c>
      <c r="B225">
        <v>-1.5091720335562799</v>
      </c>
      <c r="C225" s="1" t="s">
        <v>23279</v>
      </c>
      <c r="D225" t="s">
        <v>132</v>
      </c>
    </row>
    <row r="226" spans="1:4" x14ac:dyDescent="0.15">
      <c r="A226" t="s">
        <v>23280</v>
      </c>
      <c r="B226">
        <v>-1.51008302043364</v>
      </c>
      <c r="C226" s="1" t="s">
        <v>23281</v>
      </c>
      <c r="D226" t="s">
        <v>132</v>
      </c>
    </row>
    <row r="227" spans="1:4" x14ac:dyDescent="0.15">
      <c r="A227" t="s">
        <v>23282</v>
      </c>
      <c r="B227">
        <v>-1.52363298093642</v>
      </c>
      <c r="C227" s="1" t="s">
        <v>23283</v>
      </c>
      <c r="D227" t="s">
        <v>132</v>
      </c>
    </row>
    <row r="228" spans="1:4" x14ac:dyDescent="0.15">
      <c r="A228" t="s">
        <v>3057</v>
      </c>
      <c r="B228">
        <v>-1.5237764763125801</v>
      </c>
      <c r="C228" s="1" t="s">
        <v>23284</v>
      </c>
      <c r="D228" t="s">
        <v>132</v>
      </c>
    </row>
    <row r="229" spans="1:4" x14ac:dyDescent="0.15">
      <c r="A229" t="s">
        <v>23285</v>
      </c>
      <c r="B229">
        <v>-1.52584173022664</v>
      </c>
      <c r="C229" s="1" t="s">
        <v>23286</v>
      </c>
      <c r="D229" t="s">
        <v>132</v>
      </c>
    </row>
    <row r="230" spans="1:4" x14ac:dyDescent="0.15">
      <c r="A230" t="s">
        <v>22885</v>
      </c>
      <c r="B230">
        <v>-1.52767754920563</v>
      </c>
      <c r="C230" s="1" t="s">
        <v>23287</v>
      </c>
      <c r="D230" t="s">
        <v>132</v>
      </c>
    </row>
    <row r="231" spans="1:4" x14ac:dyDescent="0.15">
      <c r="A231" t="s">
        <v>23288</v>
      </c>
      <c r="B231">
        <v>-1.53575964086953</v>
      </c>
      <c r="C231" s="1" t="s">
        <v>23289</v>
      </c>
      <c r="D231" t="s">
        <v>132</v>
      </c>
    </row>
    <row r="232" spans="1:4" x14ac:dyDescent="0.15">
      <c r="A232" t="s">
        <v>23290</v>
      </c>
      <c r="B232">
        <v>-1.5358449795420099</v>
      </c>
      <c r="C232" s="1" t="s">
        <v>23291</v>
      </c>
      <c r="D232" t="s">
        <v>132</v>
      </c>
    </row>
    <row r="233" spans="1:4" x14ac:dyDescent="0.15">
      <c r="A233" t="s">
        <v>23292</v>
      </c>
      <c r="B233">
        <v>-1.53974169203939</v>
      </c>
      <c r="C233" s="1" t="s">
        <v>23293</v>
      </c>
      <c r="D233" t="s">
        <v>132</v>
      </c>
    </row>
    <row r="234" spans="1:4" x14ac:dyDescent="0.15">
      <c r="A234" t="s">
        <v>6432</v>
      </c>
      <c r="B234">
        <v>-1.5497898772101999</v>
      </c>
      <c r="C234" s="1" t="s">
        <v>23294</v>
      </c>
      <c r="D234" t="s">
        <v>132</v>
      </c>
    </row>
    <row r="235" spans="1:4" x14ac:dyDescent="0.15">
      <c r="A235" t="s">
        <v>1634</v>
      </c>
      <c r="B235">
        <v>-1.5510769789655501</v>
      </c>
      <c r="C235" s="1" t="s">
        <v>23295</v>
      </c>
      <c r="D235" t="s">
        <v>132</v>
      </c>
    </row>
    <row r="236" spans="1:4" x14ac:dyDescent="0.15">
      <c r="A236" t="s">
        <v>137</v>
      </c>
      <c r="B236">
        <v>-1.5566265486848301</v>
      </c>
      <c r="C236" s="1" t="s">
        <v>23296</v>
      </c>
      <c r="D236" t="s">
        <v>132</v>
      </c>
    </row>
    <row r="237" spans="1:4" x14ac:dyDescent="0.15">
      <c r="A237" t="s">
        <v>23297</v>
      </c>
      <c r="B237">
        <v>-1.56119577235173</v>
      </c>
      <c r="C237" s="1" t="s">
        <v>23298</v>
      </c>
      <c r="D237" t="s">
        <v>132</v>
      </c>
    </row>
    <row r="238" spans="1:4" x14ac:dyDescent="0.15">
      <c r="A238" t="s">
        <v>1136</v>
      </c>
      <c r="B238">
        <v>-1.5655476022949599</v>
      </c>
      <c r="C238" s="1" t="s">
        <v>23299</v>
      </c>
      <c r="D238" t="s">
        <v>132</v>
      </c>
    </row>
    <row r="239" spans="1:4" x14ac:dyDescent="0.15">
      <c r="A239" t="s">
        <v>5191</v>
      </c>
      <c r="B239">
        <v>-1.56689029792593</v>
      </c>
      <c r="C239" s="1" t="s">
        <v>23300</v>
      </c>
      <c r="D239" t="s">
        <v>132</v>
      </c>
    </row>
    <row r="240" spans="1:4" x14ac:dyDescent="0.15">
      <c r="A240" t="s">
        <v>497</v>
      </c>
      <c r="B240">
        <v>-1.56863781906206</v>
      </c>
      <c r="C240" s="1" t="s">
        <v>23301</v>
      </c>
      <c r="D240" t="s">
        <v>132</v>
      </c>
    </row>
    <row r="241" spans="1:4" x14ac:dyDescent="0.15">
      <c r="A241" t="s">
        <v>23302</v>
      </c>
      <c r="B241">
        <v>-1.5758527441352499</v>
      </c>
      <c r="C241" s="1" t="s">
        <v>23303</v>
      </c>
      <c r="D241" t="s">
        <v>132</v>
      </c>
    </row>
    <row r="242" spans="1:4" x14ac:dyDescent="0.15">
      <c r="A242" t="s">
        <v>23304</v>
      </c>
      <c r="B242">
        <v>-1.5770752178063501</v>
      </c>
      <c r="C242" s="1" t="s">
        <v>23305</v>
      </c>
      <c r="D242" t="s">
        <v>132</v>
      </c>
    </row>
    <row r="243" spans="1:4" x14ac:dyDescent="0.15">
      <c r="A243" t="s">
        <v>23306</v>
      </c>
      <c r="B243">
        <v>-1.57773482350664</v>
      </c>
      <c r="C243" s="1" t="s">
        <v>23307</v>
      </c>
      <c r="D243" t="s">
        <v>132</v>
      </c>
    </row>
    <row r="244" spans="1:4" x14ac:dyDescent="0.15">
      <c r="A244" t="s">
        <v>23308</v>
      </c>
      <c r="B244">
        <v>-1.58008196120925</v>
      </c>
      <c r="C244" s="1" t="s">
        <v>23309</v>
      </c>
      <c r="D244" t="s">
        <v>132</v>
      </c>
    </row>
    <row r="245" spans="1:4" x14ac:dyDescent="0.15">
      <c r="A245" t="s">
        <v>1975</v>
      </c>
      <c r="B245">
        <v>-1.5868245851271301</v>
      </c>
      <c r="C245" s="1" t="s">
        <v>23310</v>
      </c>
      <c r="D245" t="s">
        <v>132</v>
      </c>
    </row>
    <row r="246" spans="1:4" x14ac:dyDescent="0.15">
      <c r="A246" t="s">
        <v>23311</v>
      </c>
      <c r="B246">
        <v>-1.5884158177192</v>
      </c>
      <c r="C246" s="1" t="s">
        <v>23312</v>
      </c>
      <c r="D246" t="s">
        <v>132</v>
      </c>
    </row>
    <row r="247" spans="1:4" x14ac:dyDescent="0.15">
      <c r="A247" t="s">
        <v>23313</v>
      </c>
      <c r="B247">
        <v>-1.5909592616441499</v>
      </c>
      <c r="C247" s="1" t="s">
        <v>23314</v>
      </c>
      <c r="D247" t="s">
        <v>132</v>
      </c>
    </row>
    <row r="248" spans="1:4" x14ac:dyDescent="0.15">
      <c r="A248" t="s">
        <v>10249</v>
      </c>
      <c r="B248">
        <v>-1.5934938321160901</v>
      </c>
      <c r="C248" s="1" t="s">
        <v>23315</v>
      </c>
      <c r="D248" t="s">
        <v>132</v>
      </c>
    </row>
    <row r="249" spans="1:4" x14ac:dyDescent="0.15">
      <c r="A249" t="s">
        <v>23316</v>
      </c>
      <c r="B249">
        <v>-1.61770789157483</v>
      </c>
      <c r="C249" s="1" t="s">
        <v>23317</v>
      </c>
      <c r="D249" t="s">
        <v>132</v>
      </c>
    </row>
    <row r="250" spans="1:4" x14ac:dyDescent="0.15">
      <c r="A250" t="s">
        <v>23318</v>
      </c>
      <c r="B250">
        <v>-1.6197532670077599</v>
      </c>
      <c r="C250" s="1" t="s">
        <v>23319</v>
      </c>
      <c r="D250" t="s">
        <v>132</v>
      </c>
    </row>
    <row r="251" spans="1:4" x14ac:dyDescent="0.15">
      <c r="A251" t="s">
        <v>23320</v>
      </c>
      <c r="B251">
        <v>-1.62256098824679</v>
      </c>
      <c r="C251" s="1" t="s">
        <v>23321</v>
      </c>
      <c r="D251" t="s">
        <v>132</v>
      </c>
    </row>
    <row r="252" spans="1:4" x14ac:dyDescent="0.15">
      <c r="A252" t="s">
        <v>23322</v>
      </c>
      <c r="B252">
        <v>-1.63214778902478</v>
      </c>
      <c r="C252" s="1" t="s">
        <v>23323</v>
      </c>
      <c r="D252" t="s">
        <v>132</v>
      </c>
    </row>
    <row r="253" spans="1:4" x14ac:dyDescent="0.15">
      <c r="A253" t="s">
        <v>349</v>
      </c>
      <c r="B253">
        <v>-1.63394323220537</v>
      </c>
      <c r="C253" s="1" t="s">
        <v>23324</v>
      </c>
      <c r="D253" t="s">
        <v>132</v>
      </c>
    </row>
    <row r="254" spans="1:4" x14ac:dyDescent="0.15">
      <c r="A254" t="s">
        <v>3622</v>
      </c>
      <c r="B254">
        <v>-1.6436245367460101</v>
      </c>
      <c r="C254" s="1" t="s">
        <v>23325</v>
      </c>
      <c r="D254" t="s">
        <v>132</v>
      </c>
    </row>
    <row r="255" spans="1:4" x14ac:dyDescent="0.15">
      <c r="A255" t="s">
        <v>23326</v>
      </c>
      <c r="B255">
        <v>-1.6469346455602201</v>
      </c>
      <c r="C255" s="1" t="s">
        <v>23327</v>
      </c>
      <c r="D255" t="s">
        <v>132</v>
      </c>
    </row>
    <row r="256" spans="1:4" x14ac:dyDescent="0.15">
      <c r="A256" t="s">
        <v>23328</v>
      </c>
      <c r="B256">
        <v>-1.6492720047879901</v>
      </c>
      <c r="C256" s="1" t="s">
        <v>23329</v>
      </c>
      <c r="D256" t="s">
        <v>132</v>
      </c>
    </row>
    <row r="257" spans="1:4" x14ac:dyDescent="0.15">
      <c r="A257" t="s">
        <v>10849</v>
      </c>
      <c r="B257">
        <v>-1.6512935324679101</v>
      </c>
      <c r="C257" s="1" t="s">
        <v>23330</v>
      </c>
      <c r="D257" t="s">
        <v>132</v>
      </c>
    </row>
    <row r="258" spans="1:4" x14ac:dyDescent="0.15">
      <c r="A258" t="s">
        <v>23331</v>
      </c>
      <c r="B258">
        <v>-1.65828728935591</v>
      </c>
      <c r="C258" s="1" t="s">
        <v>23332</v>
      </c>
      <c r="D258" t="s">
        <v>132</v>
      </c>
    </row>
    <row r="259" spans="1:4" x14ac:dyDescent="0.15">
      <c r="A259" t="s">
        <v>23333</v>
      </c>
      <c r="B259">
        <v>-1.6624748342848401</v>
      </c>
      <c r="C259" s="1" t="s">
        <v>23334</v>
      </c>
      <c r="D259" t="s">
        <v>132</v>
      </c>
    </row>
    <row r="260" spans="1:4" x14ac:dyDescent="0.15">
      <c r="A260" t="s">
        <v>23335</v>
      </c>
      <c r="B260">
        <v>-1.6628941044157699</v>
      </c>
      <c r="C260" s="1" t="s">
        <v>23336</v>
      </c>
      <c r="D260" t="s">
        <v>132</v>
      </c>
    </row>
    <row r="261" spans="1:4" x14ac:dyDescent="0.15">
      <c r="A261" t="s">
        <v>23337</v>
      </c>
      <c r="B261">
        <v>-1.6724779623324599</v>
      </c>
      <c r="C261" s="1" t="s">
        <v>23338</v>
      </c>
      <c r="D261" t="s">
        <v>132</v>
      </c>
    </row>
    <row r="262" spans="1:4" x14ac:dyDescent="0.15">
      <c r="A262" t="s">
        <v>23339</v>
      </c>
      <c r="B262">
        <v>-1.67455702203406</v>
      </c>
      <c r="C262" s="1" t="s">
        <v>23340</v>
      </c>
      <c r="D262" t="s">
        <v>132</v>
      </c>
    </row>
    <row r="263" spans="1:4" x14ac:dyDescent="0.15">
      <c r="A263" t="s">
        <v>18875</v>
      </c>
      <c r="B263">
        <v>-1.6779678362166599</v>
      </c>
      <c r="C263" s="1" t="s">
        <v>23341</v>
      </c>
      <c r="D263" t="s">
        <v>132</v>
      </c>
    </row>
    <row r="264" spans="1:4" x14ac:dyDescent="0.15">
      <c r="A264" t="s">
        <v>23342</v>
      </c>
      <c r="B264">
        <v>-1.68919180914311</v>
      </c>
      <c r="C264" s="1" t="s">
        <v>23343</v>
      </c>
      <c r="D264" t="s">
        <v>132</v>
      </c>
    </row>
    <row r="265" spans="1:4" x14ac:dyDescent="0.15">
      <c r="A265" t="s">
        <v>23344</v>
      </c>
      <c r="B265">
        <v>-1.6920861127768201</v>
      </c>
      <c r="C265" s="1" t="s">
        <v>23345</v>
      </c>
      <c r="D265" t="s">
        <v>132</v>
      </c>
    </row>
    <row r="266" spans="1:4" x14ac:dyDescent="0.15">
      <c r="A266" t="s">
        <v>15605</v>
      </c>
      <c r="B266">
        <v>-1.72196168936228</v>
      </c>
      <c r="C266" s="1" t="s">
        <v>23346</v>
      </c>
      <c r="D266" t="s">
        <v>132</v>
      </c>
    </row>
    <row r="267" spans="1:4" x14ac:dyDescent="0.15">
      <c r="A267" t="s">
        <v>23347</v>
      </c>
      <c r="B267">
        <v>-1.7236393123952201</v>
      </c>
      <c r="C267" s="1" t="s">
        <v>23348</v>
      </c>
      <c r="D267" t="s">
        <v>132</v>
      </c>
    </row>
    <row r="268" spans="1:4" x14ac:dyDescent="0.15">
      <c r="A268" t="s">
        <v>4660</v>
      </c>
      <c r="B268">
        <v>-1.72469537042517</v>
      </c>
      <c r="C268" s="1" t="s">
        <v>23349</v>
      </c>
      <c r="D268" t="s">
        <v>132</v>
      </c>
    </row>
    <row r="269" spans="1:4" x14ac:dyDescent="0.15">
      <c r="A269" t="s">
        <v>3517</v>
      </c>
      <c r="B269">
        <v>-1.7283206317217401</v>
      </c>
      <c r="C269" s="1" t="s">
        <v>23350</v>
      </c>
      <c r="D269" t="s">
        <v>132</v>
      </c>
    </row>
    <row r="270" spans="1:4" x14ac:dyDescent="0.15">
      <c r="A270" t="s">
        <v>23351</v>
      </c>
      <c r="B270">
        <v>-1.73047016051771</v>
      </c>
      <c r="C270" s="1" t="s">
        <v>23352</v>
      </c>
      <c r="D270" t="s">
        <v>132</v>
      </c>
    </row>
    <row r="271" spans="1:4" x14ac:dyDescent="0.15">
      <c r="A271" t="s">
        <v>23353</v>
      </c>
      <c r="B271">
        <v>-1.73280914862077</v>
      </c>
      <c r="C271" s="1" t="s">
        <v>23354</v>
      </c>
      <c r="D271" t="s">
        <v>132</v>
      </c>
    </row>
    <row r="272" spans="1:4" x14ac:dyDescent="0.15">
      <c r="A272" t="s">
        <v>2501</v>
      </c>
      <c r="B272">
        <v>-1.7409992861891801</v>
      </c>
      <c r="C272" s="1" t="s">
        <v>23355</v>
      </c>
      <c r="D272" t="s">
        <v>132</v>
      </c>
    </row>
    <row r="273" spans="1:4" x14ac:dyDescent="0.15">
      <c r="A273" t="s">
        <v>23356</v>
      </c>
      <c r="B273">
        <v>-1.7499107571588299</v>
      </c>
      <c r="C273" s="1" t="s">
        <v>23357</v>
      </c>
      <c r="D273" t="s">
        <v>132</v>
      </c>
    </row>
    <row r="274" spans="1:4" x14ac:dyDescent="0.15">
      <c r="A274" t="s">
        <v>1229</v>
      </c>
      <c r="B274">
        <v>-1.75572961862051</v>
      </c>
      <c r="C274" s="1" t="s">
        <v>23358</v>
      </c>
      <c r="D274" t="s">
        <v>132</v>
      </c>
    </row>
    <row r="275" spans="1:4" x14ac:dyDescent="0.15">
      <c r="A275" t="s">
        <v>23359</v>
      </c>
      <c r="B275">
        <v>-1.7563872239854399</v>
      </c>
      <c r="C275" s="1" t="s">
        <v>23360</v>
      </c>
      <c r="D275" t="s">
        <v>132</v>
      </c>
    </row>
    <row r="276" spans="1:4" x14ac:dyDescent="0.15">
      <c r="A276" t="s">
        <v>23361</v>
      </c>
      <c r="B276">
        <v>-1.75815233252826</v>
      </c>
      <c r="C276" s="1" t="s">
        <v>23362</v>
      </c>
      <c r="D276" t="s">
        <v>132</v>
      </c>
    </row>
    <row r="277" spans="1:4" x14ac:dyDescent="0.15">
      <c r="A277" t="s">
        <v>23363</v>
      </c>
      <c r="B277">
        <v>-1.76546047933415</v>
      </c>
      <c r="C277" s="1" t="s">
        <v>23364</v>
      </c>
      <c r="D277" t="s">
        <v>132</v>
      </c>
    </row>
    <row r="278" spans="1:4" x14ac:dyDescent="0.15">
      <c r="A278" t="s">
        <v>18463</v>
      </c>
      <c r="B278">
        <v>-1.77188293102104</v>
      </c>
      <c r="C278" s="1" t="s">
        <v>23365</v>
      </c>
      <c r="D278" t="s">
        <v>132</v>
      </c>
    </row>
    <row r="279" spans="1:4" x14ac:dyDescent="0.15">
      <c r="A279" t="s">
        <v>18193</v>
      </c>
      <c r="B279">
        <v>-1.7779034496658599</v>
      </c>
      <c r="C279" s="1" t="s">
        <v>23366</v>
      </c>
      <c r="D279" t="s">
        <v>132</v>
      </c>
    </row>
    <row r="280" spans="1:4" x14ac:dyDescent="0.15">
      <c r="A280" t="s">
        <v>20049</v>
      </c>
      <c r="B280">
        <v>-1.78800171510392</v>
      </c>
      <c r="C280" s="1" t="s">
        <v>23367</v>
      </c>
      <c r="D280" t="s">
        <v>132</v>
      </c>
    </row>
    <row r="281" spans="1:4" x14ac:dyDescent="0.15">
      <c r="A281" t="s">
        <v>11704</v>
      </c>
      <c r="B281">
        <v>-1.78985879802556</v>
      </c>
      <c r="C281" s="1" t="s">
        <v>23368</v>
      </c>
      <c r="D281" t="s">
        <v>132</v>
      </c>
    </row>
    <row r="282" spans="1:4" x14ac:dyDescent="0.15">
      <c r="A282" t="s">
        <v>23369</v>
      </c>
      <c r="B282">
        <v>-1.79462927739871</v>
      </c>
      <c r="C282" s="1" t="s">
        <v>23370</v>
      </c>
      <c r="D282" t="s">
        <v>132</v>
      </c>
    </row>
    <row r="283" spans="1:4" x14ac:dyDescent="0.15">
      <c r="A283" t="s">
        <v>23371</v>
      </c>
      <c r="B283">
        <v>-1.8136976014483801</v>
      </c>
      <c r="C283" s="1" t="s">
        <v>23372</v>
      </c>
      <c r="D283" t="s">
        <v>132</v>
      </c>
    </row>
    <row r="284" spans="1:4" x14ac:dyDescent="0.15">
      <c r="A284" t="s">
        <v>17291</v>
      </c>
      <c r="B284">
        <v>-1.82713461851935</v>
      </c>
      <c r="C284" s="1" t="s">
        <v>23373</v>
      </c>
      <c r="D284" t="s">
        <v>132</v>
      </c>
    </row>
    <row r="285" spans="1:4" x14ac:dyDescent="0.15">
      <c r="A285" t="s">
        <v>18125</v>
      </c>
      <c r="B285">
        <v>-1.8288441583136099</v>
      </c>
      <c r="C285" s="1" t="s">
        <v>23374</v>
      </c>
      <c r="D285" t="s">
        <v>132</v>
      </c>
    </row>
    <row r="286" spans="1:4" x14ac:dyDescent="0.15">
      <c r="A286" t="s">
        <v>23375</v>
      </c>
      <c r="B286">
        <v>-1.83465637496277</v>
      </c>
      <c r="C286" s="1" t="s">
        <v>23376</v>
      </c>
      <c r="D286" t="s">
        <v>132</v>
      </c>
    </row>
    <row r="287" spans="1:4" x14ac:dyDescent="0.15">
      <c r="A287" t="s">
        <v>23377</v>
      </c>
      <c r="B287">
        <v>-1.8364890884948799</v>
      </c>
      <c r="C287" s="1" t="s">
        <v>23378</v>
      </c>
      <c r="D287" t="s">
        <v>132</v>
      </c>
    </row>
    <row r="288" spans="1:4" x14ac:dyDescent="0.15">
      <c r="A288" t="s">
        <v>23379</v>
      </c>
      <c r="B288">
        <v>-1.84048714360626</v>
      </c>
      <c r="C288" s="1" t="s">
        <v>23380</v>
      </c>
      <c r="D288" t="s">
        <v>132</v>
      </c>
    </row>
    <row r="289" spans="1:4" x14ac:dyDescent="0.15">
      <c r="A289" t="s">
        <v>9841</v>
      </c>
      <c r="B289">
        <v>-1.8431246504230601</v>
      </c>
      <c r="C289" s="1" t="s">
        <v>23381</v>
      </c>
      <c r="D289" t="s">
        <v>132</v>
      </c>
    </row>
    <row r="290" spans="1:4" x14ac:dyDescent="0.15">
      <c r="A290" t="s">
        <v>18214</v>
      </c>
      <c r="B290">
        <v>-1.85416804642153</v>
      </c>
      <c r="C290" s="1" t="s">
        <v>23382</v>
      </c>
      <c r="D290" t="s">
        <v>132</v>
      </c>
    </row>
    <row r="291" spans="1:4" x14ac:dyDescent="0.15">
      <c r="A291" t="s">
        <v>9022</v>
      </c>
      <c r="B291">
        <v>-1.86682554570114</v>
      </c>
      <c r="C291" s="1" t="s">
        <v>23383</v>
      </c>
      <c r="D291" t="s">
        <v>132</v>
      </c>
    </row>
    <row r="292" spans="1:4" x14ac:dyDescent="0.15">
      <c r="A292" t="s">
        <v>11668</v>
      </c>
      <c r="B292">
        <v>-1.87304872475563</v>
      </c>
      <c r="C292" s="1" t="s">
        <v>23384</v>
      </c>
      <c r="D292" t="s">
        <v>132</v>
      </c>
    </row>
    <row r="293" spans="1:4" x14ac:dyDescent="0.15">
      <c r="A293" t="s">
        <v>23385</v>
      </c>
      <c r="B293">
        <v>-1.8907124485388001</v>
      </c>
      <c r="C293" s="1" t="s">
        <v>23386</v>
      </c>
      <c r="D293" t="s">
        <v>132</v>
      </c>
    </row>
    <row r="294" spans="1:4" x14ac:dyDescent="0.15">
      <c r="A294" t="s">
        <v>23387</v>
      </c>
      <c r="B294">
        <v>-1.9054071248925299</v>
      </c>
      <c r="C294" s="1" t="s">
        <v>23388</v>
      </c>
      <c r="D294" t="s">
        <v>132</v>
      </c>
    </row>
    <row r="295" spans="1:4" x14ac:dyDescent="0.15">
      <c r="A295" t="s">
        <v>23389</v>
      </c>
      <c r="B295">
        <v>-1.9119533466232601</v>
      </c>
      <c r="C295" s="1" t="s">
        <v>23390</v>
      </c>
      <c r="D295" t="s">
        <v>132</v>
      </c>
    </row>
    <row r="296" spans="1:4" x14ac:dyDescent="0.15">
      <c r="A296" t="s">
        <v>8200</v>
      </c>
      <c r="B296">
        <v>-1.91358573641743</v>
      </c>
      <c r="C296" s="1" t="s">
        <v>23391</v>
      </c>
      <c r="D296" t="s">
        <v>132</v>
      </c>
    </row>
    <row r="297" spans="1:4" x14ac:dyDescent="0.15">
      <c r="A297" t="s">
        <v>1889</v>
      </c>
      <c r="B297">
        <v>-1.92143879304562</v>
      </c>
      <c r="C297" s="1" t="s">
        <v>23392</v>
      </c>
      <c r="D297" t="s">
        <v>132</v>
      </c>
    </row>
    <row r="298" spans="1:4" x14ac:dyDescent="0.15">
      <c r="A298" t="s">
        <v>8588</v>
      </c>
      <c r="B298">
        <v>-1.9223706969916099</v>
      </c>
      <c r="C298" s="1" t="s">
        <v>23393</v>
      </c>
      <c r="D298" t="s">
        <v>132</v>
      </c>
    </row>
    <row r="299" spans="1:4" x14ac:dyDescent="0.15">
      <c r="A299" t="s">
        <v>23394</v>
      </c>
      <c r="B299">
        <v>-1.9233134981233699</v>
      </c>
      <c r="C299" s="1" t="s">
        <v>23395</v>
      </c>
      <c r="D299" t="s">
        <v>132</v>
      </c>
    </row>
    <row r="300" spans="1:4" x14ac:dyDescent="0.15">
      <c r="A300" t="s">
        <v>13260</v>
      </c>
      <c r="B300">
        <v>-1.9414623170507299</v>
      </c>
      <c r="C300" s="1" t="s">
        <v>23396</v>
      </c>
      <c r="D300" t="s">
        <v>132</v>
      </c>
    </row>
    <row r="301" spans="1:4" x14ac:dyDescent="0.15">
      <c r="A301" t="s">
        <v>23397</v>
      </c>
      <c r="B301">
        <v>-1.9537442794153801</v>
      </c>
      <c r="C301" s="1" t="s">
        <v>23398</v>
      </c>
      <c r="D301" t="s">
        <v>132</v>
      </c>
    </row>
    <row r="302" spans="1:4" x14ac:dyDescent="0.15">
      <c r="A302" t="s">
        <v>2217</v>
      </c>
      <c r="B302">
        <v>-1.96045650665932</v>
      </c>
      <c r="C302" s="1" t="s">
        <v>23399</v>
      </c>
      <c r="D302" t="s">
        <v>132</v>
      </c>
    </row>
    <row r="303" spans="1:4" x14ac:dyDescent="0.15">
      <c r="A303" t="s">
        <v>23400</v>
      </c>
      <c r="B303">
        <v>-1.97939314977404</v>
      </c>
      <c r="C303" s="1" t="s">
        <v>23401</v>
      </c>
      <c r="D303" t="s">
        <v>132</v>
      </c>
    </row>
    <row r="304" spans="1:4" x14ac:dyDescent="0.15">
      <c r="A304" t="s">
        <v>23402</v>
      </c>
      <c r="B304">
        <v>-2.0056142097894898</v>
      </c>
      <c r="C304" s="1" t="s">
        <v>23403</v>
      </c>
      <c r="D304" t="s">
        <v>132</v>
      </c>
    </row>
    <row r="305" spans="1:4" x14ac:dyDescent="0.15">
      <c r="A305" t="s">
        <v>515</v>
      </c>
      <c r="B305">
        <v>-2.0155688492302</v>
      </c>
      <c r="C305" s="1" t="s">
        <v>23404</v>
      </c>
      <c r="D305" t="s">
        <v>132</v>
      </c>
    </row>
    <row r="306" spans="1:4" x14ac:dyDescent="0.15">
      <c r="A306" t="s">
        <v>23405</v>
      </c>
      <c r="B306">
        <v>-2.0198346279200199</v>
      </c>
      <c r="C306" s="1" t="s">
        <v>23406</v>
      </c>
      <c r="D306" t="s">
        <v>132</v>
      </c>
    </row>
    <row r="307" spans="1:4" x14ac:dyDescent="0.15">
      <c r="A307" t="s">
        <v>23407</v>
      </c>
      <c r="B307">
        <v>-2.0590125056683801</v>
      </c>
      <c r="C307" s="1" t="s">
        <v>23408</v>
      </c>
      <c r="D307" t="s">
        <v>132</v>
      </c>
    </row>
    <row r="308" spans="1:4" x14ac:dyDescent="0.15">
      <c r="A308" t="s">
        <v>15913</v>
      </c>
      <c r="B308">
        <v>-2.0863965140096901</v>
      </c>
      <c r="C308" s="1" t="s">
        <v>23409</v>
      </c>
      <c r="D308" t="s">
        <v>132</v>
      </c>
    </row>
    <row r="309" spans="1:4" x14ac:dyDescent="0.15">
      <c r="A309" t="s">
        <v>521</v>
      </c>
      <c r="B309">
        <v>-2.1118338490442898</v>
      </c>
      <c r="C309" s="1" t="s">
        <v>23410</v>
      </c>
      <c r="D309" t="s">
        <v>132</v>
      </c>
    </row>
    <row r="310" spans="1:4" x14ac:dyDescent="0.15">
      <c r="A310" t="s">
        <v>23411</v>
      </c>
      <c r="B310">
        <v>-2.1159424138366698</v>
      </c>
      <c r="C310" s="1" t="s">
        <v>23412</v>
      </c>
      <c r="D310" t="s">
        <v>132</v>
      </c>
    </row>
    <row r="311" spans="1:4" x14ac:dyDescent="0.15">
      <c r="A311" t="s">
        <v>23413</v>
      </c>
      <c r="B311">
        <v>-2.12253297867474</v>
      </c>
      <c r="C311" s="1" t="s">
        <v>23414</v>
      </c>
      <c r="D311" t="s">
        <v>132</v>
      </c>
    </row>
    <row r="312" spans="1:4" x14ac:dyDescent="0.15">
      <c r="A312" t="s">
        <v>23415</v>
      </c>
      <c r="B312">
        <v>-2.1328630002587201</v>
      </c>
      <c r="C312" s="1" t="s">
        <v>23416</v>
      </c>
      <c r="D312" t="s">
        <v>132</v>
      </c>
    </row>
    <row r="313" spans="1:4" x14ac:dyDescent="0.15">
      <c r="A313" t="s">
        <v>11681</v>
      </c>
      <c r="B313">
        <v>-2.1403168218281201</v>
      </c>
      <c r="C313" s="1" t="s">
        <v>23417</v>
      </c>
      <c r="D313" t="s">
        <v>132</v>
      </c>
    </row>
    <row r="314" spans="1:4" x14ac:dyDescent="0.15">
      <c r="A314" t="s">
        <v>23418</v>
      </c>
      <c r="B314">
        <v>-2.1407995587744399</v>
      </c>
      <c r="C314" s="1" t="s">
        <v>23419</v>
      </c>
      <c r="D314" t="s">
        <v>132</v>
      </c>
    </row>
    <row r="315" spans="1:4" x14ac:dyDescent="0.15">
      <c r="A315" t="s">
        <v>23420</v>
      </c>
      <c r="B315">
        <v>-2.1442197621586301</v>
      </c>
      <c r="C315" s="1" t="s">
        <v>23421</v>
      </c>
      <c r="D315" t="s">
        <v>132</v>
      </c>
    </row>
    <row r="316" spans="1:4" x14ac:dyDescent="0.15">
      <c r="A316" t="s">
        <v>23422</v>
      </c>
      <c r="B316">
        <v>-2.1557069744262498</v>
      </c>
      <c r="C316" s="1" t="s">
        <v>23423</v>
      </c>
      <c r="D316" t="s">
        <v>132</v>
      </c>
    </row>
    <row r="317" spans="1:4" x14ac:dyDescent="0.15">
      <c r="A317" t="s">
        <v>23424</v>
      </c>
      <c r="B317">
        <v>-2.1635169877157301</v>
      </c>
      <c r="C317" s="1" t="s">
        <v>23425</v>
      </c>
      <c r="D317" t="s">
        <v>132</v>
      </c>
    </row>
    <row r="318" spans="1:4" x14ac:dyDescent="0.15">
      <c r="A318" t="s">
        <v>23426</v>
      </c>
      <c r="B318">
        <v>-2.18521585284961</v>
      </c>
      <c r="C318" s="1" t="s">
        <v>23427</v>
      </c>
      <c r="D318" t="s">
        <v>132</v>
      </c>
    </row>
    <row r="319" spans="1:4" x14ac:dyDescent="0.15">
      <c r="A319" t="s">
        <v>6360</v>
      </c>
      <c r="B319">
        <v>-2.2118112705594499</v>
      </c>
      <c r="C319" s="1" t="s">
        <v>23428</v>
      </c>
      <c r="D319" t="s">
        <v>132</v>
      </c>
    </row>
    <row r="320" spans="1:4" x14ac:dyDescent="0.15">
      <c r="A320" t="s">
        <v>21148</v>
      </c>
      <c r="B320">
        <v>-2.2190885613938001</v>
      </c>
      <c r="C320" s="1" t="s">
        <v>23429</v>
      </c>
      <c r="D320" t="s">
        <v>132</v>
      </c>
    </row>
    <row r="321" spans="1:4" x14ac:dyDescent="0.15">
      <c r="A321" t="s">
        <v>15799</v>
      </c>
      <c r="B321">
        <v>-2.2205154229256499</v>
      </c>
      <c r="C321" s="1" t="s">
        <v>23430</v>
      </c>
      <c r="D321" t="s">
        <v>132</v>
      </c>
    </row>
    <row r="322" spans="1:4" x14ac:dyDescent="0.15">
      <c r="A322" t="s">
        <v>23431</v>
      </c>
      <c r="B322">
        <v>-2.24129742183985</v>
      </c>
      <c r="C322" s="1" t="s">
        <v>23432</v>
      </c>
      <c r="D322" t="s">
        <v>132</v>
      </c>
    </row>
    <row r="323" spans="1:4" x14ac:dyDescent="0.15">
      <c r="A323" t="s">
        <v>16211</v>
      </c>
      <c r="B323">
        <v>-2.25555952753689</v>
      </c>
      <c r="C323" s="1" t="s">
        <v>23433</v>
      </c>
      <c r="D323" t="s">
        <v>132</v>
      </c>
    </row>
    <row r="324" spans="1:4" x14ac:dyDescent="0.15">
      <c r="A324" t="s">
        <v>23434</v>
      </c>
      <c r="B324">
        <v>-2.2595791190255099</v>
      </c>
      <c r="C324" s="1" t="s">
        <v>23435</v>
      </c>
      <c r="D324" t="s">
        <v>132</v>
      </c>
    </row>
    <row r="325" spans="1:4" x14ac:dyDescent="0.15">
      <c r="A325" t="s">
        <v>23436</v>
      </c>
      <c r="B325">
        <v>-2.2614018599208898</v>
      </c>
      <c r="C325" s="1" t="s">
        <v>23437</v>
      </c>
      <c r="D325" t="s">
        <v>132</v>
      </c>
    </row>
    <row r="326" spans="1:4" x14ac:dyDescent="0.15">
      <c r="A326" t="s">
        <v>18110</v>
      </c>
      <c r="B326">
        <v>-2.2866494243406099</v>
      </c>
      <c r="C326" s="1" t="s">
        <v>23438</v>
      </c>
      <c r="D326" t="s">
        <v>132</v>
      </c>
    </row>
    <row r="327" spans="1:4" x14ac:dyDescent="0.15">
      <c r="A327" t="s">
        <v>10757</v>
      </c>
      <c r="B327">
        <v>-2.3064189461359699</v>
      </c>
      <c r="C327" s="1" t="s">
        <v>23439</v>
      </c>
      <c r="D327" t="s">
        <v>132</v>
      </c>
    </row>
    <row r="328" spans="1:4" x14ac:dyDescent="0.15">
      <c r="A328" t="s">
        <v>3526</v>
      </c>
      <c r="B328">
        <v>-2.3181163892827898</v>
      </c>
      <c r="C328" s="1" t="s">
        <v>23440</v>
      </c>
      <c r="D328" t="s">
        <v>132</v>
      </c>
    </row>
    <row r="329" spans="1:4" x14ac:dyDescent="0.15">
      <c r="A329" t="s">
        <v>23441</v>
      </c>
      <c r="B329">
        <v>-2.3193866394309501</v>
      </c>
      <c r="C329" s="1" t="s">
        <v>23442</v>
      </c>
      <c r="D329" t="s">
        <v>132</v>
      </c>
    </row>
    <row r="330" spans="1:4" x14ac:dyDescent="0.15">
      <c r="A330" t="s">
        <v>23443</v>
      </c>
      <c r="B330">
        <v>-2.32113403079404</v>
      </c>
      <c r="C330" s="1" t="s">
        <v>23444</v>
      </c>
      <c r="D330" t="s">
        <v>132</v>
      </c>
    </row>
    <row r="331" spans="1:4" x14ac:dyDescent="0.15">
      <c r="A331" t="s">
        <v>23445</v>
      </c>
      <c r="B331">
        <v>-2.35659022669505</v>
      </c>
      <c r="C331" s="1" t="s">
        <v>23446</v>
      </c>
      <c r="D331" t="s">
        <v>132</v>
      </c>
    </row>
    <row r="332" spans="1:4" x14ac:dyDescent="0.15">
      <c r="A332" t="s">
        <v>23447</v>
      </c>
      <c r="B332">
        <v>-2.3776366893843401</v>
      </c>
      <c r="C332" s="1" t="s">
        <v>23448</v>
      </c>
      <c r="D332" t="s">
        <v>132</v>
      </c>
    </row>
    <row r="333" spans="1:4" x14ac:dyDescent="0.15">
      <c r="A333" t="s">
        <v>23449</v>
      </c>
      <c r="B333">
        <v>-2.3844698548087799</v>
      </c>
      <c r="C333" s="1" t="s">
        <v>23450</v>
      </c>
      <c r="D333" t="s">
        <v>132</v>
      </c>
    </row>
    <row r="334" spans="1:4" x14ac:dyDescent="0.15">
      <c r="A334" t="s">
        <v>13296</v>
      </c>
      <c r="B334">
        <v>-2.40447498091517</v>
      </c>
      <c r="C334" s="1" t="s">
        <v>23451</v>
      </c>
      <c r="D334" t="s">
        <v>132</v>
      </c>
    </row>
    <row r="335" spans="1:4" x14ac:dyDescent="0.15">
      <c r="A335" t="s">
        <v>23452</v>
      </c>
      <c r="B335">
        <v>-2.4177367393311702</v>
      </c>
      <c r="C335" s="1" t="s">
        <v>23453</v>
      </c>
      <c r="D335" t="s">
        <v>132</v>
      </c>
    </row>
    <row r="336" spans="1:4" x14ac:dyDescent="0.15">
      <c r="A336" t="s">
        <v>23454</v>
      </c>
      <c r="B336">
        <v>-2.4321333113399302</v>
      </c>
      <c r="C336" s="1" t="s">
        <v>23455</v>
      </c>
      <c r="D336" t="s">
        <v>132</v>
      </c>
    </row>
    <row r="337" spans="1:4" x14ac:dyDescent="0.15">
      <c r="A337" t="s">
        <v>23456</v>
      </c>
      <c r="B337">
        <v>-2.47913694067705</v>
      </c>
      <c r="C337" s="1" t="s">
        <v>23457</v>
      </c>
      <c r="D337" t="s">
        <v>132</v>
      </c>
    </row>
    <row r="338" spans="1:4" x14ac:dyDescent="0.15">
      <c r="A338" t="s">
        <v>23458</v>
      </c>
      <c r="B338">
        <v>-2.4953098419921398</v>
      </c>
      <c r="C338" s="1" t="s">
        <v>23459</v>
      </c>
      <c r="D338" t="s">
        <v>132</v>
      </c>
    </row>
    <row r="339" spans="1:4" x14ac:dyDescent="0.15">
      <c r="A339" t="s">
        <v>23460</v>
      </c>
      <c r="B339">
        <v>-2.5516768413805799</v>
      </c>
      <c r="C339" s="1" t="s">
        <v>23461</v>
      </c>
      <c r="D339" t="s">
        <v>132</v>
      </c>
    </row>
    <row r="340" spans="1:4" x14ac:dyDescent="0.15">
      <c r="A340" t="s">
        <v>2061</v>
      </c>
      <c r="B340">
        <v>-2.5694670433230899</v>
      </c>
      <c r="C340" s="1" t="s">
        <v>23462</v>
      </c>
      <c r="D340" t="s">
        <v>132</v>
      </c>
    </row>
    <row r="341" spans="1:4" x14ac:dyDescent="0.15">
      <c r="A341" t="s">
        <v>23463</v>
      </c>
      <c r="B341">
        <v>-2.5876830955269199</v>
      </c>
      <c r="C341" s="1" t="s">
        <v>23464</v>
      </c>
      <c r="D341" t="s">
        <v>132</v>
      </c>
    </row>
    <row r="342" spans="1:4" x14ac:dyDescent="0.15">
      <c r="A342" t="s">
        <v>23465</v>
      </c>
      <c r="B342">
        <v>-2.61226485660164</v>
      </c>
      <c r="C342" s="1" t="s">
        <v>23466</v>
      </c>
      <c r="D342" t="s">
        <v>132</v>
      </c>
    </row>
    <row r="343" spans="1:4" x14ac:dyDescent="0.15">
      <c r="A343" t="s">
        <v>23467</v>
      </c>
      <c r="B343">
        <v>-2.6146811115495701</v>
      </c>
      <c r="C343" s="1" t="s">
        <v>23468</v>
      </c>
      <c r="D343" t="s">
        <v>132</v>
      </c>
    </row>
    <row r="344" spans="1:4" x14ac:dyDescent="0.15">
      <c r="A344" t="s">
        <v>23469</v>
      </c>
      <c r="B344">
        <v>-2.6228479739648201</v>
      </c>
      <c r="C344" s="1" t="s">
        <v>23470</v>
      </c>
      <c r="D344" t="s">
        <v>132</v>
      </c>
    </row>
    <row r="345" spans="1:4" x14ac:dyDescent="0.15">
      <c r="A345" t="s">
        <v>23471</v>
      </c>
      <c r="B345">
        <v>-2.6386494609433599</v>
      </c>
      <c r="C345" s="1" t="s">
        <v>23472</v>
      </c>
      <c r="D345" t="s">
        <v>132</v>
      </c>
    </row>
    <row r="346" spans="1:4" x14ac:dyDescent="0.15">
      <c r="A346" t="s">
        <v>23473</v>
      </c>
      <c r="B346">
        <v>-2.76907286654053</v>
      </c>
      <c r="C346" s="1" t="s">
        <v>23474</v>
      </c>
      <c r="D346" t="s">
        <v>132</v>
      </c>
    </row>
    <row r="347" spans="1:4" x14ac:dyDescent="0.15">
      <c r="A347" t="s">
        <v>15699</v>
      </c>
      <c r="B347">
        <v>-2.7723679596826498</v>
      </c>
      <c r="C347" s="1" t="s">
        <v>23475</v>
      </c>
      <c r="D347" t="s">
        <v>132</v>
      </c>
    </row>
    <row r="348" spans="1:4" x14ac:dyDescent="0.15">
      <c r="A348" t="s">
        <v>23476</v>
      </c>
      <c r="B348">
        <v>-2.7966246718796199</v>
      </c>
      <c r="C348" s="1" t="s">
        <v>23477</v>
      </c>
      <c r="D348" t="s">
        <v>132</v>
      </c>
    </row>
    <row r="349" spans="1:4" x14ac:dyDescent="0.15">
      <c r="A349" t="s">
        <v>23478</v>
      </c>
      <c r="B349">
        <v>-2.8350688345242401</v>
      </c>
      <c r="C349" s="1" t="s">
        <v>23479</v>
      </c>
      <c r="D349" t="s">
        <v>132</v>
      </c>
    </row>
    <row r="350" spans="1:4" x14ac:dyDescent="0.15">
      <c r="A350" t="s">
        <v>581</v>
      </c>
      <c r="B350">
        <v>-2.8748607165537901</v>
      </c>
      <c r="C350" s="1" t="s">
        <v>23480</v>
      </c>
      <c r="D350" t="s">
        <v>132</v>
      </c>
    </row>
    <row r="351" spans="1:4" x14ac:dyDescent="0.15">
      <c r="A351" t="s">
        <v>2726</v>
      </c>
      <c r="B351">
        <v>-2.9185413641363902</v>
      </c>
      <c r="C351" s="1" t="s">
        <v>23481</v>
      </c>
      <c r="D351" t="s">
        <v>132</v>
      </c>
    </row>
    <row r="352" spans="1:4" x14ac:dyDescent="0.15">
      <c r="A352" t="s">
        <v>23482</v>
      </c>
      <c r="B352">
        <v>-3.0564585398703801</v>
      </c>
      <c r="C352" s="1" t="s">
        <v>23483</v>
      </c>
      <c r="D352" t="s">
        <v>132</v>
      </c>
    </row>
    <row r="353" spans="1:4" x14ac:dyDescent="0.15">
      <c r="A353" t="s">
        <v>11706</v>
      </c>
      <c r="B353">
        <v>-3.06673777102574</v>
      </c>
      <c r="C353" s="1" t="s">
        <v>23484</v>
      </c>
      <c r="D353" t="s">
        <v>132</v>
      </c>
    </row>
    <row r="354" spans="1:4" x14ac:dyDescent="0.15">
      <c r="A354" t="s">
        <v>23485</v>
      </c>
      <c r="B354">
        <v>-3.07601365630584</v>
      </c>
      <c r="C354" s="1" t="s">
        <v>23486</v>
      </c>
      <c r="D354" t="s">
        <v>132</v>
      </c>
    </row>
    <row r="355" spans="1:4" x14ac:dyDescent="0.15">
      <c r="A355" t="s">
        <v>23487</v>
      </c>
      <c r="B355">
        <v>-3.0895291336214199</v>
      </c>
      <c r="C355" s="1" t="s">
        <v>23488</v>
      </c>
      <c r="D355" t="s">
        <v>132</v>
      </c>
    </row>
    <row r="356" spans="1:4" x14ac:dyDescent="0.15">
      <c r="A356" t="s">
        <v>23489</v>
      </c>
      <c r="B356">
        <v>-3.14544636979107</v>
      </c>
      <c r="C356" s="1" t="s">
        <v>23490</v>
      </c>
      <c r="D356" t="s">
        <v>132</v>
      </c>
    </row>
    <row r="357" spans="1:4" x14ac:dyDescent="0.15">
      <c r="A357" t="s">
        <v>19252</v>
      </c>
      <c r="B357">
        <v>-3.22469204479063</v>
      </c>
      <c r="C357" s="1" t="s">
        <v>23491</v>
      </c>
      <c r="D357" t="s">
        <v>132</v>
      </c>
    </row>
    <row r="358" spans="1:4" x14ac:dyDescent="0.15">
      <c r="A358" t="s">
        <v>23492</v>
      </c>
      <c r="B358">
        <v>-3.3576301301680398</v>
      </c>
      <c r="C358" s="1" t="s">
        <v>23493</v>
      </c>
      <c r="D358" t="s">
        <v>132</v>
      </c>
    </row>
    <row r="359" spans="1:4" x14ac:dyDescent="0.15">
      <c r="A359" t="s">
        <v>23494</v>
      </c>
      <c r="B359">
        <v>-3.3666931170912502</v>
      </c>
      <c r="C359" s="1" t="s">
        <v>23495</v>
      </c>
      <c r="D359" t="s">
        <v>132</v>
      </c>
    </row>
    <row r="360" spans="1:4" x14ac:dyDescent="0.15">
      <c r="A360" t="s">
        <v>23496</v>
      </c>
      <c r="B360">
        <v>-3.3855925096305501</v>
      </c>
      <c r="C360" s="1" t="s">
        <v>23497</v>
      </c>
      <c r="D360" t="s">
        <v>132</v>
      </c>
    </row>
    <row r="361" spans="1:4" x14ac:dyDescent="0.15">
      <c r="A361" t="s">
        <v>23498</v>
      </c>
      <c r="B361">
        <v>-3.3877575169162899</v>
      </c>
      <c r="C361" s="1" t="s">
        <v>23499</v>
      </c>
      <c r="D361" t="s">
        <v>132</v>
      </c>
    </row>
    <row r="362" spans="1:4" x14ac:dyDescent="0.15">
      <c r="A362" t="s">
        <v>23500</v>
      </c>
      <c r="B362">
        <v>-3.4063418912747898</v>
      </c>
      <c r="C362" s="1" t="s">
        <v>23501</v>
      </c>
      <c r="D362" t="s">
        <v>132</v>
      </c>
    </row>
    <row r="363" spans="1:4" x14ac:dyDescent="0.15">
      <c r="A363" t="s">
        <v>23502</v>
      </c>
      <c r="B363">
        <v>-3.4122263245170199</v>
      </c>
      <c r="C363" s="1" t="s">
        <v>23503</v>
      </c>
      <c r="D363" t="s">
        <v>132</v>
      </c>
    </row>
    <row r="364" spans="1:4" x14ac:dyDescent="0.15">
      <c r="A364" t="s">
        <v>701</v>
      </c>
      <c r="B364">
        <v>-3.5421290638148899</v>
      </c>
      <c r="C364" s="1" t="s">
        <v>23504</v>
      </c>
      <c r="D364" t="s">
        <v>132</v>
      </c>
    </row>
    <row r="365" spans="1:4" x14ac:dyDescent="0.15">
      <c r="A365" t="s">
        <v>23505</v>
      </c>
      <c r="B365">
        <v>-3.6834944627388699</v>
      </c>
      <c r="C365" s="1" t="s">
        <v>23506</v>
      </c>
      <c r="D365" t="s">
        <v>132</v>
      </c>
    </row>
    <row r="366" spans="1:4" x14ac:dyDescent="0.15">
      <c r="A366" t="s">
        <v>23507</v>
      </c>
      <c r="B366">
        <v>-4.0093419782822304</v>
      </c>
      <c r="C366" s="1" t="s">
        <v>23508</v>
      </c>
      <c r="D366" t="s">
        <v>132</v>
      </c>
    </row>
    <row r="367" spans="1:4" x14ac:dyDescent="0.15">
      <c r="A367" t="s">
        <v>23509</v>
      </c>
      <c r="B367">
        <v>-4.0226760682137304</v>
      </c>
      <c r="C367" s="1" t="s">
        <v>23510</v>
      </c>
      <c r="D367" t="s">
        <v>132</v>
      </c>
    </row>
    <row r="368" spans="1:4" x14ac:dyDescent="0.15">
      <c r="A368" t="s">
        <v>23511</v>
      </c>
      <c r="B368">
        <v>-4.2321655494550798</v>
      </c>
      <c r="C368" s="1" t="s">
        <v>23512</v>
      </c>
      <c r="D368" t="s">
        <v>132</v>
      </c>
    </row>
    <row r="369" spans="1:4" x14ac:dyDescent="0.15">
      <c r="A369" t="s">
        <v>9988</v>
      </c>
      <c r="B369">
        <v>-4.2960637194406601</v>
      </c>
      <c r="C369" s="1" t="s">
        <v>23513</v>
      </c>
      <c r="D369" t="s">
        <v>132</v>
      </c>
    </row>
    <row r="370" spans="1:4" x14ac:dyDescent="0.15">
      <c r="A370" t="s">
        <v>23514</v>
      </c>
      <c r="B370">
        <v>-4.3551575979238804</v>
      </c>
      <c r="C370" s="1" t="s">
        <v>23515</v>
      </c>
      <c r="D370" t="s">
        <v>132</v>
      </c>
    </row>
    <row r="371" spans="1:4" x14ac:dyDescent="0.15">
      <c r="A371" t="s">
        <v>23516</v>
      </c>
      <c r="B371">
        <v>-5.0552670918645903</v>
      </c>
      <c r="C371" s="1" t="s">
        <v>23517</v>
      </c>
      <c r="D371" t="s">
        <v>132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68E7-52D6-4DB4-AFB6-8A520CAA4292}">
  <dimension ref="A1:E16"/>
  <sheetViews>
    <sheetView workbookViewId="0">
      <selection activeCell="E21" sqref="E21"/>
    </sheetView>
  </sheetViews>
  <sheetFormatPr defaultRowHeight="13.5" x14ac:dyDescent="0.15"/>
  <sheetData>
    <row r="1" spans="1:5" ht="15.75" x14ac:dyDescent="0.15">
      <c r="A1" s="18" t="s">
        <v>42166</v>
      </c>
      <c r="B1" s="18"/>
      <c r="C1" s="18"/>
    </row>
    <row r="2" spans="1:5" x14ac:dyDescent="0.15">
      <c r="A2" t="s">
        <v>0</v>
      </c>
      <c r="B2" t="s">
        <v>22894</v>
      </c>
      <c r="C2" t="s">
        <v>37295</v>
      </c>
      <c r="D2" t="s">
        <v>2</v>
      </c>
      <c r="E2" t="s">
        <v>37296</v>
      </c>
    </row>
    <row r="3" spans="1:5" x14ac:dyDescent="0.15">
      <c r="A3" t="s">
        <v>37297</v>
      </c>
      <c r="B3" s="1" t="s">
        <v>37298</v>
      </c>
      <c r="C3" s="1" t="s">
        <v>37299</v>
      </c>
      <c r="D3" t="s">
        <v>6</v>
      </c>
      <c r="E3" t="s">
        <v>37300</v>
      </c>
    </row>
    <row r="4" spans="1:5" x14ac:dyDescent="0.15">
      <c r="A4" t="s">
        <v>37301</v>
      </c>
      <c r="B4" s="1" t="s">
        <v>37302</v>
      </c>
      <c r="C4" s="1" t="s">
        <v>37303</v>
      </c>
      <c r="D4" t="s">
        <v>6</v>
      </c>
      <c r="E4" t="s">
        <v>37300</v>
      </c>
    </row>
    <row r="5" spans="1:5" x14ac:dyDescent="0.15">
      <c r="A5" t="s">
        <v>37304</v>
      </c>
      <c r="B5" s="1" t="s">
        <v>37305</v>
      </c>
      <c r="C5" s="1" t="s">
        <v>37306</v>
      </c>
      <c r="D5" t="s">
        <v>6</v>
      </c>
      <c r="E5" t="s">
        <v>37307</v>
      </c>
    </row>
    <row r="6" spans="1:5" x14ac:dyDescent="0.15">
      <c r="A6" t="s">
        <v>37308</v>
      </c>
      <c r="B6" s="1" t="s">
        <v>37309</v>
      </c>
      <c r="C6" s="1" t="s">
        <v>37310</v>
      </c>
      <c r="D6" t="s">
        <v>6</v>
      </c>
      <c r="E6" t="s">
        <v>37311</v>
      </c>
    </row>
    <row r="7" spans="1:5" x14ac:dyDescent="0.15">
      <c r="A7" t="s">
        <v>37312</v>
      </c>
      <c r="B7" s="1" t="s">
        <v>37313</v>
      </c>
      <c r="C7" s="1" t="s">
        <v>37314</v>
      </c>
      <c r="D7" t="s">
        <v>6</v>
      </c>
      <c r="E7" t="s">
        <v>37315</v>
      </c>
    </row>
    <row r="8" spans="1:5" x14ac:dyDescent="0.15">
      <c r="A8" t="s">
        <v>37316</v>
      </c>
      <c r="B8" s="1" t="s">
        <v>37317</v>
      </c>
      <c r="C8" s="1" t="s">
        <v>37318</v>
      </c>
      <c r="D8" t="s">
        <v>6</v>
      </c>
      <c r="E8" t="s">
        <v>37300</v>
      </c>
    </row>
    <row r="9" spans="1:5" x14ac:dyDescent="0.15">
      <c r="A9" t="s">
        <v>37319</v>
      </c>
      <c r="B9" s="1" t="s">
        <v>37320</v>
      </c>
      <c r="C9" s="1" t="s">
        <v>37321</v>
      </c>
      <c r="D9" t="s">
        <v>6</v>
      </c>
      <c r="E9" t="s">
        <v>37322</v>
      </c>
    </row>
    <row r="10" spans="1:5" x14ac:dyDescent="0.15">
      <c r="A10" t="s">
        <v>37323</v>
      </c>
      <c r="B10" s="1" t="s">
        <v>37324</v>
      </c>
      <c r="C10" s="1" t="s">
        <v>37325</v>
      </c>
      <c r="D10" t="s">
        <v>6</v>
      </c>
      <c r="E10" t="s">
        <v>37326</v>
      </c>
    </row>
    <row r="11" spans="1:5" x14ac:dyDescent="0.15">
      <c r="A11" t="s">
        <v>37327</v>
      </c>
      <c r="B11" s="1" t="s">
        <v>37328</v>
      </c>
      <c r="C11" s="1" t="s">
        <v>37329</v>
      </c>
      <c r="D11" t="s">
        <v>6</v>
      </c>
      <c r="E11" t="s">
        <v>37330</v>
      </c>
    </row>
    <row r="12" spans="1:5" x14ac:dyDescent="0.15">
      <c r="A12" t="s">
        <v>37331</v>
      </c>
      <c r="B12" s="1" t="s">
        <v>37332</v>
      </c>
      <c r="C12" s="1" t="s">
        <v>37333</v>
      </c>
      <c r="D12" t="s">
        <v>6</v>
      </c>
      <c r="E12" t="s">
        <v>37300</v>
      </c>
    </row>
    <row r="13" spans="1:5" x14ac:dyDescent="0.15">
      <c r="A13" t="s">
        <v>37334</v>
      </c>
      <c r="B13" s="1" t="s">
        <v>37335</v>
      </c>
      <c r="C13" s="1" t="s">
        <v>37336</v>
      </c>
      <c r="D13" t="s">
        <v>6</v>
      </c>
      <c r="E13" t="s">
        <v>37337</v>
      </c>
    </row>
    <row r="14" spans="1:5" x14ac:dyDescent="0.15">
      <c r="A14" t="s">
        <v>37338</v>
      </c>
      <c r="B14" s="1" t="s">
        <v>37339</v>
      </c>
      <c r="C14" s="1" t="s">
        <v>37340</v>
      </c>
      <c r="D14" t="s">
        <v>6</v>
      </c>
      <c r="E14" t="s">
        <v>37341</v>
      </c>
    </row>
    <row r="15" spans="1:5" x14ac:dyDescent="0.15">
      <c r="A15" t="s">
        <v>37342</v>
      </c>
      <c r="B15">
        <v>-1.58369703885947</v>
      </c>
      <c r="C15" s="1" t="s">
        <v>37343</v>
      </c>
      <c r="D15" t="s">
        <v>132</v>
      </c>
      <c r="E15" t="s">
        <v>37300</v>
      </c>
    </row>
    <row r="16" spans="1:5" x14ac:dyDescent="0.15">
      <c r="A16" t="s">
        <v>37344</v>
      </c>
      <c r="B16">
        <v>-1.60859688702998</v>
      </c>
      <c r="C16" s="1" t="s">
        <v>37345</v>
      </c>
      <c r="D16" t="s">
        <v>132</v>
      </c>
      <c r="E16" t="s">
        <v>37300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30EC-E085-4407-B341-CD16F1C6E6AD}">
  <dimension ref="A1:AJ625"/>
  <sheetViews>
    <sheetView workbookViewId="0">
      <selection sqref="A1:D1"/>
    </sheetView>
  </sheetViews>
  <sheetFormatPr defaultRowHeight="13.5" x14ac:dyDescent="0.15"/>
  <sheetData>
    <row r="1" spans="1:36" ht="15.75" x14ac:dyDescent="0.15">
      <c r="A1" s="18" t="s">
        <v>42165</v>
      </c>
      <c r="B1" s="18"/>
      <c r="C1" s="18"/>
      <c r="D1" s="18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" x14ac:dyDescent="0.25">
      <c r="A2" s="5" t="s">
        <v>37346</v>
      </c>
      <c r="B2" s="5" t="s">
        <v>37347</v>
      </c>
      <c r="C2" s="5" t="s">
        <v>37348</v>
      </c>
      <c r="D2" s="5" t="s">
        <v>37349</v>
      </c>
      <c r="E2" s="5" t="s">
        <v>37350</v>
      </c>
      <c r="F2" s="5" t="s">
        <v>37351</v>
      </c>
      <c r="G2" s="5" t="s">
        <v>37352</v>
      </c>
      <c r="H2" s="5" t="s">
        <v>37353</v>
      </c>
      <c r="I2" s="5" t="s">
        <v>37354</v>
      </c>
      <c r="J2" s="5" t="s">
        <v>37355</v>
      </c>
      <c r="K2" s="5" t="s">
        <v>37356</v>
      </c>
      <c r="L2" s="5" t="s">
        <v>37357</v>
      </c>
      <c r="M2" s="5" t="s">
        <v>37358</v>
      </c>
      <c r="N2" s="5" t="s">
        <v>37359</v>
      </c>
      <c r="O2" s="5" t="s">
        <v>37360</v>
      </c>
      <c r="P2" s="5" t="s">
        <v>37361</v>
      </c>
      <c r="Q2" s="5" t="s">
        <v>37362</v>
      </c>
      <c r="R2" s="5" t="s">
        <v>37363</v>
      </c>
      <c r="S2" s="5" t="s">
        <v>37364</v>
      </c>
      <c r="T2" s="5" t="s">
        <v>37365</v>
      </c>
      <c r="U2" s="5" t="s">
        <v>37366</v>
      </c>
      <c r="V2" s="5" t="s">
        <v>37367</v>
      </c>
      <c r="W2" s="5" t="s">
        <v>37368</v>
      </c>
      <c r="X2" s="5" t="s">
        <v>37369</v>
      </c>
      <c r="Y2" s="5" t="s">
        <v>37370</v>
      </c>
      <c r="Z2" s="5" t="s">
        <v>37371</v>
      </c>
      <c r="AA2" s="5" t="s">
        <v>37372</v>
      </c>
      <c r="AB2" s="5" t="s">
        <v>37373</v>
      </c>
      <c r="AC2" s="5" t="s">
        <v>37374</v>
      </c>
      <c r="AD2" s="5" t="s">
        <v>37375</v>
      </c>
      <c r="AE2" s="5" t="s">
        <v>37376</v>
      </c>
      <c r="AF2" s="5" t="s">
        <v>37377</v>
      </c>
      <c r="AG2" s="5" t="s">
        <v>22894</v>
      </c>
      <c r="AH2" s="5" t="s">
        <v>2</v>
      </c>
      <c r="AI2" s="5" t="s">
        <v>1</v>
      </c>
      <c r="AJ2" s="5" t="s">
        <v>37378</v>
      </c>
    </row>
    <row r="3" spans="1:36" ht="15" x14ac:dyDescent="0.25">
      <c r="A3" s="6" t="s">
        <v>37379</v>
      </c>
      <c r="B3" s="6">
        <v>353.11635999999999</v>
      </c>
      <c r="C3" s="6">
        <v>5.12</v>
      </c>
      <c r="D3" s="6" t="s">
        <v>37380</v>
      </c>
      <c r="E3" s="6" t="s">
        <v>37381</v>
      </c>
      <c r="F3" s="6">
        <v>82497</v>
      </c>
      <c r="G3" s="7" t="str">
        <f>HYPERLINK("https://cloud.oebiotech.com/#/lm/network/82497","https://cloud.oebiotech.com/#/lm/network/82497")</f>
        <v>https://cloud.oebiotech.com/#/lm/network/82497</v>
      </c>
      <c r="H3" s="6" t="s">
        <v>37382</v>
      </c>
      <c r="I3" s="6"/>
      <c r="J3" s="6"/>
      <c r="K3" s="6"/>
      <c r="L3" s="6"/>
      <c r="M3" s="6"/>
      <c r="N3" s="6"/>
      <c r="O3" s="6">
        <v>98994</v>
      </c>
      <c r="P3" s="6"/>
      <c r="Q3" s="6" t="s">
        <v>37383</v>
      </c>
      <c r="R3" s="6" t="s">
        <v>37384</v>
      </c>
      <c r="S3" s="6" t="s">
        <v>37385</v>
      </c>
      <c r="T3" s="6" t="s">
        <v>37386</v>
      </c>
      <c r="U3" s="6" t="s">
        <v>37387</v>
      </c>
      <c r="V3" s="6" t="s">
        <v>37388</v>
      </c>
      <c r="W3" s="6">
        <v>52.26</v>
      </c>
      <c r="X3" s="6">
        <v>73.099999999999994</v>
      </c>
      <c r="Y3" s="6">
        <v>0</v>
      </c>
      <c r="Z3" s="6" t="s">
        <v>37389</v>
      </c>
      <c r="AA3" s="6" t="s">
        <v>37390</v>
      </c>
      <c r="AB3" s="6" t="s">
        <v>37391</v>
      </c>
      <c r="AC3" s="6">
        <v>0.56999999999999995</v>
      </c>
      <c r="AD3" s="6">
        <v>5.2315931517340699</v>
      </c>
      <c r="AE3" s="6">
        <v>21.435736479424499</v>
      </c>
      <c r="AF3" s="6">
        <v>13.9288963863423</v>
      </c>
      <c r="AG3" s="8">
        <v>7.5068400930822303</v>
      </c>
      <c r="AH3" s="8" t="s">
        <v>6</v>
      </c>
      <c r="AI3" s="6">
        <v>1.9271327307011799E-4</v>
      </c>
      <c r="AJ3" s="6">
        <v>9.4017330629894995E-4</v>
      </c>
    </row>
    <row r="4" spans="1:36" ht="15" x14ac:dyDescent="0.25">
      <c r="A4" s="6" t="s">
        <v>37392</v>
      </c>
      <c r="B4" s="6">
        <v>199.96888999999999</v>
      </c>
      <c r="C4" s="6">
        <v>0.71299999999999997</v>
      </c>
      <c r="D4" s="6" t="s">
        <v>37393</v>
      </c>
      <c r="E4" s="6" t="s">
        <v>37394</v>
      </c>
      <c r="F4" s="6">
        <v>47185</v>
      </c>
      <c r="G4" s="7" t="str">
        <f>HYPERLINK("https://cloud.oebiotech.com/#/lm/network/47185","https://cloud.oebiotech.com/#/lm/network/47185")</f>
        <v>https://cloud.oebiotech.com/#/lm/network/47185</v>
      </c>
      <c r="H4" s="6" t="s">
        <v>37395</v>
      </c>
      <c r="I4" s="6">
        <v>5699</v>
      </c>
      <c r="J4" s="6"/>
      <c r="K4" s="6">
        <v>27891</v>
      </c>
      <c r="L4" s="6" t="s">
        <v>37396</v>
      </c>
      <c r="M4" s="6" t="s">
        <v>37397</v>
      </c>
      <c r="N4" s="6" t="s">
        <v>37398</v>
      </c>
      <c r="O4" s="6">
        <v>115015</v>
      </c>
      <c r="P4" s="6" t="s">
        <v>37399</v>
      </c>
      <c r="Q4" s="6" t="s">
        <v>37400</v>
      </c>
      <c r="R4" s="6" t="s">
        <v>37401</v>
      </c>
      <c r="S4" s="6" t="s">
        <v>37385</v>
      </c>
      <c r="T4" s="6" t="s">
        <v>37386</v>
      </c>
      <c r="U4" s="6" t="s">
        <v>37387</v>
      </c>
      <c r="V4" s="6" t="s">
        <v>37402</v>
      </c>
      <c r="W4" s="6">
        <v>42.34</v>
      </c>
      <c r="X4" s="6">
        <v>73.760000000000005</v>
      </c>
      <c r="Y4" s="6">
        <v>0</v>
      </c>
      <c r="Z4" s="6" t="s">
        <v>37389</v>
      </c>
      <c r="AA4" s="6" t="s">
        <v>37403</v>
      </c>
      <c r="AB4" s="6" t="s">
        <v>37404</v>
      </c>
      <c r="AC4" s="6">
        <v>2</v>
      </c>
      <c r="AD4" s="6">
        <v>4.9930432939683698</v>
      </c>
      <c r="AE4" s="6">
        <v>20.343319621592201</v>
      </c>
      <c r="AF4" s="6">
        <v>13.556912324048101</v>
      </c>
      <c r="AG4" s="8">
        <v>6.7864072975441703</v>
      </c>
      <c r="AH4" s="8" t="s">
        <v>6</v>
      </c>
      <c r="AI4" s="6">
        <v>1.53551019701606E-4</v>
      </c>
      <c r="AJ4" s="6">
        <v>7.7530892305654E-4</v>
      </c>
    </row>
    <row r="5" spans="1:36" ht="15" x14ac:dyDescent="0.25">
      <c r="A5" s="6" t="s">
        <v>37405</v>
      </c>
      <c r="B5" s="6">
        <v>369.16966000000002</v>
      </c>
      <c r="C5" s="6">
        <v>13.837999999999999</v>
      </c>
      <c r="D5" s="6" t="s">
        <v>37393</v>
      </c>
      <c r="E5" s="6" t="s">
        <v>37406</v>
      </c>
      <c r="F5" s="6">
        <v>55465</v>
      </c>
      <c r="G5" s="7" t="str">
        <f>HYPERLINK("https://cloud.oebiotech.com/#/lm/network/55465","https://cloud.oebiotech.com/#/lm/network/55465")</f>
        <v>https://cloud.oebiotech.com/#/lm/network/55465</v>
      </c>
      <c r="H5" s="6" t="s">
        <v>37407</v>
      </c>
      <c r="I5" s="6">
        <v>87147</v>
      </c>
      <c r="J5" s="6"/>
      <c r="K5" s="6">
        <v>175940</v>
      </c>
      <c r="L5" s="6"/>
      <c r="M5" s="6"/>
      <c r="N5" s="6"/>
      <c r="O5" s="6">
        <v>101967071</v>
      </c>
      <c r="P5" s="6" t="s">
        <v>37408</v>
      </c>
      <c r="Q5" s="6" t="s">
        <v>37409</v>
      </c>
      <c r="R5" s="6" t="s">
        <v>37410</v>
      </c>
      <c r="S5" s="6" t="s">
        <v>37411</v>
      </c>
      <c r="T5" s="6" t="s">
        <v>37412</v>
      </c>
      <c r="U5" s="6" t="s">
        <v>37413</v>
      </c>
      <c r="V5" s="6" t="s">
        <v>37402</v>
      </c>
      <c r="W5" s="6">
        <v>37.29</v>
      </c>
      <c r="X5" s="6">
        <v>88.19</v>
      </c>
      <c r="Y5" s="6">
        <v>0</v>
      </c>
      <c r="Z5" s="6" t="s">
        <v>37414</v>
      </c>
      <c r="AA5" s="6" t="s">
        <v>37415</v>
      </c>
      <c r="AB5" s="6" t="s">
        <v>37416</v>
      </c>
      <c r="AC5" s="6">
        <v>1.35</v>
      </c>
      <c r="AD5" s="6">
        <v>4.8698316955328398</v>
      </c>
      <c r="AE5" s="6">
        <v>19.785254746993399</v>
      </c>
      <c r="AF5" s="6">
        <v>14.295620262565301</v>
      </c>
      <c r="AG5" s="8">
        <v>5.4896344844281399</v>
      </c>
      <c r="AH5" s="8" t="s">
        <v>6</v>
      </c>
      <c r="AI5" s="6">
        <v>7.2575052364802203E-12</v>
      </c>
      <c r="AJ5" s="6">
        <v>1.1196005062927799E-9</v>
      </c>
    </row>
    <row r="6" spans="1:36" ht="15" x14ac:dyDescent="0.25">
      <c r="A6" s="6" t="s">
        <v>37417</v>
      </c>
      <c r="B6" s="6">
        <v>357.10415</v>
      </c>
      <c r="C6" s="6">
        <v>0.69299999999999995</v>
      </c>
      <c r="D6" s="6" t="s">
        <v>37393</v>
      </c>
      <c r="E6" s="6" t="s">
        <v>37418</v>
      </c>
      <c r="F6" s="6">
        <v>54761</v>
      </c>
      <c r="G6" s="7" t="str">
        <f>HYPERLINK("https://cloud.oebiotech.com/#/lm/network/54761","https://cloud.oebiotech.com/#/lm/network/54761")</f>
        <v>https://cloud.oebiotech.com/#/lm/network/54761</v>
      </c>
      <c r="H6" s="6" t="s">
        <v>37419</v>
      </c>
      <c r="I6" s="6"/>
      <c r="J6" s="6"/>
      <c r="K6" s="6"/>
      <c r="L6" s="6"/>
      <c r="M6" s="6"/>
      <c r="N6" s="6"/>
      <c r="O6" s="6">
        <v>21924842</v>
      </c>
      <c r="P6" s="6" t="s">
        <v>37420</v>
      </c>
      <c r="Q6" s="6" t="s">
        <v>37421</v>
      </c>
      <c r="R6" s="6" t="s">
        <v>37422</v>
      </c>
      <c r="S6" s="6" t="s">
        <v>37423</v>
      </c>
      <c r="T6" s="6" t="s">
        <v>37424</v>
      </c>
      <c r="U6" s="6" t="s">
        <v>37425</v>
      </c>
      <c r="V6" s="6" t="s">
        <v>37426</v>
      </c>
      <c r="W6" s="6">
        <v>70.23</v>
      </c>
      <c r="X6" s="6">
        <v>72.12</v>
      </c>
      <c r="Y6" s="6">
        <v>93.29</v>
      </c>
      <c r="Z6" s="6" t="s">
        <v>37427</v>
      </c>
      <c r="AA6" s="6" t="s">
        <v>37428</v>
      </c>
      <c r="AB6" s="6" t="s">
        <v>37429</v>
      </c>
      <c r="AC6" s="6">
        <v>-0.84</v>
      </c>
      <c r="AD6" s="6">
        <v>4.7134581660711197</v>
      </c>
      <c r="AE6" s="6">
        <v>23.797468576271701</v>
      </c>
      <c r="AF6" s="6">
        <v>18.5937984476152</v>
      </c>
      <c r="AG6" s="8">
        <v>5.2036701286565599</v>
      </c>
      <c r="AH6" s="8" t="s">
        <v>6</v>
      </c>
      <c r="AI6" s="6">
        <v>1.02222758704592E-9</v>
      </c>
      <c r="AJ6" s="6">
        <v>4.7541568950658903E-8</v>
      </c>
    </row>
    <row r="7" spans="1:36" ht="15" x14ac:dyDescent="0.25">
      <c r="A7" s="6" t="s">
        <v>37430</v>
      </c>
      <c r="B7" s="6">
        <v>80.962339999999998</v>
      </c>
      <c r="C7" s="6">
        <v>0.69599999999999995</v>
      </c>
      <c r="D7" s="6" t="s">
        <v>37393</v>
      </c>
      <c r="E7" s="6" t="s">
        <v>37431</v>
      </c>
      <c r="F7" s="6">
        <v>209606</v>
      </c>
      <c r="G7" s="7" t="str">
        <f>HYPERLINK("https://cloud.oebiotech.com/#/lm/network/209606","https://cloud.oebiotech.com/#/lm/network/209606")</f>
        <v>https://cloud.oebiotech.com/#/lm/network/209606</v>
      </c>
      <c r="H7" s="6" t="s">
        <v>37432</v>
      </c>
      <c r="I7" s="6"/>
      <c r="J7" s="6"/>
      <c r="K7" s="6">
        <v>33101</v>
      </c>
      <c r="L7" s="6"/>
      <c r="M7" s="6"/>
      <c r="N7" s="6"/>
      <c r="O7" s="6">
        <v>3032552</v>
      </c>
      <c r="P7" s="6"/>
      <c r="Q7" s="6" t="s">
        <v>37433</v>
      </c>
      <c r="R7" s="6" t="s">
        <v>37434</v>
      </c>
      <c r="S7" s="6" t="s">
        <v>37435</v>
      </c>
      <c r="T7" s="6" t="s">
        <v>37436</v>
      </c>
      <c r="U7" s="6" t="s">
        <v>37437</v>
      </c>
      <c r="V7" s="6" t="s">
        <v>37402</v>
      </c>
      <c r="W7" s="6">
        <v>43.58</v>
      </c>
      <c r="X7" s="6">
        <v>73.540000000000006</v>
      </c>
      <c r="Y7" s="6">
        <v>0</v>
      </c>
      <c r="Z7" s="6" t="s">
        <v>37389</v>
      </c>
      <c r="AA7" s="6" t="s">
        <v>37438</v>
      </c>
      <c r="AB7" s="6" t="s">
        <v>37439</v>
      </c>
      <c r="AC7" s="6">
        <v>-0.49</v>
      </c>
      <c r="AD7" s="6">
        <v>3.7607268977103101</v>
      </c>
      <c r="AE7" s="6">
        <v>20.611817497215998</v>
      </c>
      <c r="AF7" s="6">
        <v>15.9856002067625</v>
      </c>
      <c r="AG7" s="8">
        <v>4.6262172904534298</v>
      </c>
      <c r="AH7" s="8" t="s">
        <v>6</v>
      </c>
      <c r="AI7" s="6">
        <v>5.1755856842087104E-3</v>
      </c>
      <c r="AJ7" s="6">
        <v>1.48340209812684E-2</v>
      </c>
    </row>
    <row r="8" spans="1:36" ht="15" x14ac:dyDescent="0.25">
      <c r="A8" s="6" t="s">
        <v>37440</v>
      </c>
      <c r="B8" s="6">
        <v>837.39453000000003</v>
      </c>
      <c r="C8" s="6">
        <v>10.496</v>
      </c>
      <c r="D8" s="6" t="s">
        <v>37393</v>
      </c>
      <c r="E8" s="6" t="s">
        <v>37441</v>
      </c>
      <c r="F8" s="6">
        <v>228023</v>
      </c>
      <c r="G8" s="7" t="str">
        <f>HYPERLINK("https://cloud.oebiotech.com/#/lm/network/228023","https://cloud.oebiotech.com/#/lm/network/228023")</f>
        <v>https://cloud.oebiotech.com/#/lm/network/228023</v>
      </c>
      <c r="H8" s="6" t="s">
        <v>37442</v>
      </c>
      <c r="I8" s="6"/>
      <c r="J8" s="6"/>
      <c r="K8" s="6"/>
      <c r="L8" s="6"/>
      <c r="M8" s="6"/>
      <c r="N8" s="6"/>
      <c r="O8" s="6"/>
      <c r="P8" s="6"/>
      <c r="Q8" s="6" t="s">
        <v>37443</v>
      </c>
      <c r="R8" s="6" t="s">
        <v>37444</v>
      </c>
      <c r="S8" s="6" t="s">
        <v>37445</v>
      </c>
      <c r="T8" s="6" t="s">
        <v>37446</v>
      </c>
      <c r="U8" s="6" t="s">
        <v>37447</v>
      </c>
      <c r="V8" s="6" t="s">
        <v>37402</v>
      </c>
      <c r="W8" s="6">
        <v>39.799999999999997</v>
      </c>
      <c r="X8" s="6">
        <v>75.959999999999994</v>
      </c>
      <c r="Y8" s="6">
        <v>34.49</v>
      </c>
      <c r="Z8" s="6" t="s">
        <v>37448</v>
      </c>
      <c r="AA8" s="6" t="s">
        <v>37403</v>
      </c>
      <c r="AB8" s="6" t="s">
        <v>37449</v>
      </c>
      <c r="AC8" s="6">
        <v>1.91</v>
      </c>
      <c r="AD8" s="6">
        <v>4.3688347838573298</v>
      </c>
      <c r="AE8" s="6">
        <v>17.533693485669399</v>
      </c>
      <c r="AF8" s="6">
        <v>13.055057632972201</v>
      </c>
      <c r="AG8" s="8">
        <v>4.4786358526971304</v>
      </c>
      <c r="AH8" s="8" t="s">
        <v>6</v>
      </c>
      <c r="AI8" s="6">
        <v>1.72022904335978E-9</v>
      </c>
      <c r="AJ8" s="6">
        <v>6.8270156634138494E-8</v>
      </c>
    </row>
    <row r="9" spans="1:36" ht="15" x14ac:dyDescent="0.25">
      <c r="A9" s="6" t="s">
        <v>37450</v>
      </c>
      <c r="B9" s="6">
        <v>297.05765000000002</v>
      </c>
      <c r="C9" s="6">
        <v>1.2250000000000001</v>
      </c>
      <c r="D9" s="6" t="s">
        <v>37380</v>
      </c>
      <c r="E9" s="6" t="s">
        <v>37451</v>
      </c>
      <c r="F9" s="6">
        <v>83449</v>
      </c>
      <c r="G9" s="7" t="str">
        <f>HYPERLINK("https://cloud.oebiotech.com/#/lm/network/83449","https://cloud.oebiotech.com/#/lm/network/83449")</f>
        <v>https://cloud.oebiotech.com/#/lm/network/83449</v>
      </c>
      <c r="H9" s="6" t="s">
        <v>37452</v>
      </c>
      <c r="I9" s="6">
        <v>313863</v>
      </c>
      <c r="J9" s="6"/>
      <c r="K9" s="6">
        <v>28498</v>
      </c>
      <c r="L9" s="6"/>
      <c r="M9" s="6"/>
      <c r="N9" s="6"/>
      <c r="O9" s="6">
        <v>17513</v>
      </c>
      <c r="P9" s="6" t="s">
        <v>37453</v>
      </c>
      <c r="Q9" s="6" t="s">
        <v>37454</v>
      </c>
      <c r="R9" s="6" t="s">
        <v>37455</v>
      </c>
      <c r="S9" s="6" t="s">
        <v>37456</v>
      </c>
      <c r="T9" s="6" t="s">
        <v>37457</v>
      </c>
      <c r="U9" s="6" t="s">
        <v>37458</v>
      </c>
      <c r="V9" s="6" t="s">
        <v>37388</v>
      </c>
      <c r="W9" s="6">
        <v>44.6</v>
      </c>
      <c r="X9" s="6">
        <v>73.91</v>
      </c>
      <c r="Y9" s="6">
        <v>0</v>
      </c>
      <c r="Z9" s="6" t="s">
        <v>37389</v>
      </c>
      <c r="AA9" s="6" t="s">
        <v>37459</v>
      </c>
      <c r="AB9" s="6" t="s">
        <v>37460</v>
      </c>
      <c r="AC9" s="6">
        <v>6.4</v>
      </c>
      <c r="AD9" s="6">
        <v>3.99198884668521</v>
      </c>
      <c r="AE9" s="6">
        <v>20.5138660383051</v>
      </c>
      <c r="AF9" s="6">
        <v>16.064843966727999</v>
      </c>
      <c r="AG9" s="8">
        <v>4.4490220715770699</v>
      </c>
      <c r="AH9" s="8" t="s">
        <v>6</v>
      </c>
      <c r="AI9" s="6">
        <v>3.1027226099003102E-4</v>
      </c>
      <c r="AJ9" s="6">
        <v>1.4197161949835899E-3</v>
      </c>
    </row>
    <row r="10" spans="1:36" ht="15" x14ac:dyDescent="0.25">
      <c r="A10" s="6" t="s">
        <v>37461</v>
      </c>
      <c r="B10" s="6">
        <v>158.92474999999999</v>
      </c>
      <c r="C10" s="6">
        <v>0.69899999999999995</v>
      </c>
      <c r="D10" s="6" t="s">
        <v>37393</v>
      </c>
      <c r="E10" s="6" t="s">
        <v>37462</v>
      </c>
      <c r="F10" s="6">
        <v>46958</v>
      </c>
      <c r="G10" s="7" t="str">
        <f>HYPERLINK("https://cloud.oebiotech.com/#/lm/network/46958","https://cloud.oebiotech.com/#/lm/network/46958")</f>
        <v>https://cloud.oebiotech.com/#/lm/network/46958</v>
      </c>
      <c r="H10" s="6" t="s">
        <v>37463</v>
      </c>
      <c r="I10" s="6">
        <v>3306</v>
      </c>
      <c r="J10" s="6"/>
      <c r="K10" s="6">
        <v>29888</v>
      </c>
      <c r="L10" s="6" t="s">
        <v>37464</v>
      </c>
      <c r="M10" s="6" t="s">
        <v>37465</v>
      </c>
      <c r="N10" s="6" t="s">
        <v>37466</v>
      </c>
      <c r="O10" s="6">
        <v>1023</v>
      </c>
      <c r="P10" s="6" t="s">
        <v>37467</v>
      </c>
      <c r="Q10" s="6" t="s">
        <v>37468</v>
      </c>
      <c r="R10" s="6" t="s">
        <v>37469</v>
      </c>
      <c r="S10" s="6" t="s">
        <v>37435</v>
      </c>
      <c r="T10" s="6" t="s">
        <v>37470</v>
      </c>
      <c r="U10" s="6" t="s">
        <v>37471</v>
      </c>
      <c r="V10" s="6" t="s">
        <v>37388</v>
      </c>
      <c r="W10" s="6">
        <v>51.46</v>
      </c>
      <c r="X10" s="6">
        <v>73.69</v>
      </c>
      <c r="Y10" s="6">
        <v>0</v>
      </c>
      <c r="Z10" s="6" t="s">
        <v>37389</v>
      </c>
      <c r="AA10" s="6" t="s">
        <v>37415</v>
      </c>
      <c r="AB10" s="6" t="s">
        <v>37472</v>
      </c>
      <c r="AC10" s="6">
        <v>0.63</v>
      </c>
      <c r="AD10" s="6">
        <v>3.8866152907203202</v>
      </c>
      <c r="AE10" s="6">
        <v>21.265676334964599</v>
      </c>
      <c r="AF10" s="6">
        <v>16.858503598015901</v>
      </c>
      <c r="AG10" s="8">
        <v>4.40717273694864</v>
      </c>
      <c r="AH10" s="8" t="s">
        <v>6</v>
      </c>
      <c r="AI10" s="6">
        <v>8.5041686487963405E-4</v>
      </c>
      <c r="AJ10" s="6">
        <v>3.3328055277343401E-3</v>
      </c>
    </row>
    <row r="11" spans="1:36" ht="15" x14ac:dyDescent="0.25">
      <c r="A11" s="6" t="s">
        <v>37473</v>
      </c>
      <c r="B11" s="6">
        <v>441.20970999999997</v>
      </c>
      <c r="C11" s="6">
        <v>7.1230000000000002</v>
      </c>
      <c r="D11" s="6" t="s">
        <v>37380</v>
      </c>
      <c r="E11" s="6" t="s">
        <v>37474</v>
      </c>
      <c r="F11" s="6">
        <v>200585</v>
      </c>
      <c r="G11" s="7" t="str">
        <f>HYPERLINK("https://cloud.oebiotech.com/#/lm/network/200585","https://cloud.oebiotech.com/#/lm/network/200585")</f>
        <v>https://cloud.oebiotech.com/#/lm/network/200585</v>
      </c>
      <c r="H11" s="6" t="s">
        <v>37475</v>
      </c>
      <c r="I11" s="6"/>
      <c r="J11" s="6"/>
      <c r="K11" s="6"/>
      <c r="L11" s="6"/>
      <c r="M11" s="6"/>
      <c r="N11" s="6"/>
      <c r="O11" s="6">
        <v>9890377</v>
      </c>
      <c r="P11" s="6"/>
      <c r="Q11" s="6" t="s">
        <v>37476</v>
      </c>
      <c r="R11" s="6" t="s">
        <v>37477</v>
      </c>
      <c r="S11" s="6" t="s">
        <v>37411</v>
      </c>
      <c r="T11" s="6" t="s">
        <v>37478</v>
      </c>
      <c r="U11" s="6" t="s">
        <v>37458</v>
      </c>
      <c r="V11" s="6" t="s">
        <v>37402</v>
      </c>
      <c r="W11" s="6">
        <v>37.9</v>
      </c>
      <c r="X11" s="6">
        <v>89.51</v>
      </c>
      <c r="Y11" s="6">
        <v>0</v>
      </c>
      <c r="Z11" s="6" t="s">
        <v>37479</v>
      </c>
      <c r="AA11" s="6" t="s">
        <v>37480</v>
      </c>
      <c r="AB11" s="6" t="s">
        <v>37481</v>
      </c>
      <c r="AC11" s="6">
        <v>0.68</v>
      </c>
      <c r="AD11" s="6">
        <v>3.7482712318275699</v>
      </c>
      <c r="AE11" s="6">
        <v>22.167803094978201</v>
      </c>
      <c r="AF11" s="6">
        <v>17.783361949684899</v>
      </c>
      <c r="AG11" s="8">
        <v>4.3844411452932901</v>
      </c>
      <c r="AH11" s="8" t="s">
        <v>6</v>
      </c>
      <c r="AI11" s="6">
        <v>2.73934084202635E-3</v>
      </c>
      <c r="AJ11" s="6">
        <v>8.8723046967262506E-3</v>
      </c>
    </row>
    <row r="12" spans="1:36" ht="15" x14ac:dyDescent="0.25">
      <c r="A12" s="6" t="s">
        <v>37482</v>
      </c>
      <c r="B12" s="6">
        <v>304.09528</v>
      </c>
      <c r="C12" s="6">
        <v>4.3780000000000001</v>
      </c>
      <c r="D12" s="6" t="s">
        <v>37393</v>
      </c>
      <c r="E12" s="6" t="s">
        <v>37483</v>
      </c>
      <c r="F12" s="6">
        <v>52829</v>
      </c>
      <c r="G12" s="7" t="str">
        <f>HYPERLINK("https://cloud.oebiotech.com/#/lm/network/52829","https://cloud.oebiotech.com/#/lm/network/52829")</f>
        <v>https://cloud.oebiotech.com/#/lm/network/52829</v>
      </c>
      <c r="H12" s="6" t="s">
        <v>37484</v>
      </c>
      <c r="I12" s="6">
        <v>315709</v>
      </c>
      <c r="J12" s="6"/>
      <c r="K12" s="6">
        <v>63791</v>
      </c>
      <c r="L12" s="6"/>
      <c r="M12" s="6"/>
      <c r="N12" s="6"/>
      <c r="O12" s="6">
        <v>216326</v>
      </c>
      <c r="P12" s="6" t="s">
        <v>37485</v>
      </c>
      <c r="Q12" s="6" t="s">
        <v>37486</v>
      </c>
      <c r="R12" s="6" t="s">
        <v>37487</v>
      </c>
      <c r="S12" s="6" t="s">
        <v>37488</v>
      </c>
      <c r="T12" s="6" t="s">
        <v>37489</v>
      </c>
      <c r="U12" s="6" t="s">
        <v>37490</v>
      </c>
      <c r="V12" s="6" t="s">
        <v>37388</v>
      </c>
      <c r="W12" s="6">
        <v>47.17</v>
      </c>
      <c r="X12" s="6">
        <v>73.63</v>
      </c>
      <c r="Y12" s="6">
        <v>0</v>
      </c>
      <c r="Z12" s="6" t="s">
        <v>37389</v>
      </c>
      <c r="AA12" s="6" t="s">
        <v>37428</v>
      </c>
      <c r="AB12" s="6" t="s">
        <v>37491</v>
      </c>
      <c r="AC12" s="6">
        <v>-4.5999999999999996</v>
      </c>
      <c r="AD12" s="6">
        <v>3.1391671169203801</v>
      </c>
      <c r="AE12" s="6">
        <v>20.463445251068102</v>
      </c>
      <c r="AF12" s="6">
        <v>16.2631031034154</v>
      </c>
      <c r="AG12" s="8">
        <v>4.20034214765277</v>
      </c>
      <c r="AH12" s="8" t="s">
        <v>6</v>
      </c>
      <c r="AI12" s="6">
        <v>4.7063742824884798E-2</v>
      </c>
      <c r="AJ12" s="6">
        <v>9.1979796794661603E-2</v>
      </c>
    </row>
    <row r="13" spans="1:36" ht="15" x14ac:dyDescent="0.25">
      <c r="A13" s="6" t="s">
        <v>37492</v>
      </c>
      <c r="B13" s="6">
        <v>482.18659000000002</v>
      </c>
      <c r="C13" s="6">
        <v>8.8759999999999994</v>
      </c>
      <c r="D13" s="6" t="s">
        <v>37380</v>
      </c>
      <c r="E13" s="6" t="s">
        <v>37493</v>
      </c>
      <c r="F13" s="6">
        <v>203728</v>
      </c>
      <c r="G13" s="7" t="str">
        <f>HYPERLINK("https://cloud.oebiotech.com/#/lm/network/203728","https://cloud.oebiotech.com/#/lm/network/203728")</f>
        <v>https://cloud.oebiotech.com/#/lm/network/203728</v>
      </c>
      <c r="H13" s="6" t="s">
        <v>37494</v>
      </c>
      <c r="I13" s="6"/>
      <c r="J13" s="6"/>
      <c r="K13" s="6"/>
      <c r="L13" s="6"/>
      <c r="M13" s="6"/>
      <c r="N13" s="6"/>
      <c r="O13" s="6">
        <v>107924</v>
      </c>
      <c r="P13" s="6"/>
      <c r="Q13" s="6" t="s">
        <v>37495</v>
      </c>
      <c r="R13" s="6" t="s">
        <v>37496</v>
      </c>
      <c r="S13" s="6" t="s">
        <v>37488</v>
      </c>
      <c r="T13" s="6" t="s">
        <v>37497</v>
      </c>
      <c r="U13" s="6" t="s">
        <v>37498</v>
      </c>
      <c r="V13" s="6" t="s">
        <v>37499</v>
      </c>
      <c r="W13" s="6">
        <v>44.16</v>
      </c>
      <c r="X13" s="6">
        <v>73.45</v>
      </c>
      <c r="Y13" s="6">
        <v>65.88</v>
      </c>
      <c r="Z13" s="6" t="s">
        <v>37500</v>
      </c>
      <c r="AA13" s="6" t="s">
        <v>37501</v>
      </c>
      <c r="AB13" s="6" t="s">
        <v>37502</v>
      </c>
      <c r="AC13" s="6">
        <v>-2.0699999999999998</v>
      </c>
      <c r="AD13" s="6">
        <v>3.5585295285654501</v>
      </c>
      <c r="AE13" s="6">
        <v>21.1691512301974</v>
      </c>
      <c r="AF13" s="6">
        <v>17.1756069423855</v>
      </c>
      <c r="AG13" s="8">
        <v>3.9935442878118699</v>
      </c>
      <c r="AH13" s="8" t="s">
        <v>6</v>
      </c>
      <c r="AI13" s="6">
        <v>3.18110406091764E-3</v>
      </c>
      <c r="AJ13" s="6">
        <v>1.00159181990745E-2</v>
      </c>
    </row>
    <row r="14" spans="1:36" ht="15" x14ac:dyDescent="0.25">
      <c r="A14" s="6" t="s">
        <v>37503</v>
      </c>
      <c r="B14" s="6">
        <v>189.00375</v>
      </c>
      <c r="C14" s="6">
        <v>0.91700000000000004</v>
      </c>
      <c r="D14" s="6" t="s">
        <v>37393</v>
      </c>
      <c r="E14" s="6" t="s">
        <v>37504</v>
      </c>
      <c r="F14" s="6">
        <v>55769</v>
      </c>
      <c r="G14" s="7" t="str">
        <f>HYPERLINK("https://cloud.oebiotech.com/#/lm/network/55769","https://cloud.oebiotech.com/#/lm/network/55769")</f>
        <v>https://cloud.oebiotech.com/#/lm/network/55769</v>
      </c>
      <c r="H14" s="6" t="s">
        <v>37505</v>
      </c>
      <c r="I14" s="6">
        <v>84968</v>
      </c>
      <c r="J14" s="6"/>
      <c r="K14" s="6"/>
      <c r="L14" s="6"/>
      <c r="M14" s="6"/>
      <c r="N14" s="6"/>
      <c r="O14" s="6">
        <v>123908</v>
      </c>
      <c r="P14" s="6" t="s">
        <v>37506</v>
      </c>
      <c r="Q14" s="6" t="s">
        <v>37507</v>
      </c>
      <c r="R14" s="6" t="s">
        <v>37508</v>
      </c>
      <c r="S14" s="6" t="s">
        <v>37385</v>
      </c>
      <c r="T14" s="6" t="s">
        <v>37386</v>
      </c>
      <c r="U14" s="6" t="s">
        <v>37509</v>
      </c>
      <c r="V14" s="6" t="s">
        <v>37388</v>
      </c>
      <c r="W14" s="6">
        <v>52.49</v>
      </c>
      <c r="X14" s="6">
        <v>75.17</v>
      </c>
      <c r="Y14" s="6">
        <v>0</v>
      </c>
      <c r="Z14" s="6" t="s">
        <v>37389</v>
      </c>
      <c r="AA14" s="6" t="s">
        <v>37415</v>
      </c>
      <c r="AB14" s="6" t="s">
        <v>37510</v>
      </c>
      <c r="AC14" s="6">
        <v>-1.06</v>
      </c>
      <c r="AD14" s="6">
        <v>3.6520792367802701</v>
      </c>
      <c r="AE14" s="6">
        <v>18.413912769480799</v>
      </c>
      <c r="AF14" s="6">
        <v>14.616474599745199</v>
      </c>
      <c r="AG14" s="8">
        <v>3.7974381697356101</v>
      </c>
      <c r="AH14" s="8" t="s">
        <v>6</v>
      </c>
      <c r="AI14" s="6">
        <v>5.02140937855883E-4</v>
      </c>
      <c r="AJ14" s="6">
        <v>2.1443651384907298E-3</v>
      </c>
    </row>
    <row r="15" spans="1:36" ht="15" x14ac:dyDescent="0.25">
      <c r="A15" s="6" t="s">
        <v>37511</v>
      </c>
      <c r="B15" s="6">
        <v>305.08819</v>
      </c>
      <c r="C15" s="6">
        <v>6.093</v>
      </c>
      <c r="D15" s="6" t="s">
        <v>37393</v>
      </c>
      <c r="E15" s="6" t="s">
        <v>37512</v>
      </c>
      <c r="F15" s="6">
        <v>258042</v>
      </c>
      <c r="G15" s="7" t="str">
        <f>HYPERLINK("https://cloud.oebiotech.com/#/lm/network/258042","https://cloud.oebiotech.com/#/lm/network/258042")</f>
        <v>https://cloud.oebiotech.com/#/lm/network/258042</v>
      </c>
      <c r="H15" s="6"/>
      <c r="I15" s="6">
        <v>2147</v>
      </c>
      <c r="J15" s="6"/>
      <c r="K15" s="6"/>
      <c r="L15" s="6"/>
      <c r="M15" s="6"/>
      <c r="N15" s="6"/>
      <c r="O15" s="6">
        <v>169959</v>
      </c>
      <c r="P15" s="6" t="s">
        <v>37513</v>
      </c>
      <c r="Q15" s="6" t="s">
        <v>37514</v>
      </c>
      <c r="R15" s="6" t="s">
        <v>37515</v>
      </c>
      <c r="S15" s="6" t="s">
        <v>37488</v>
      </c>
      <c r="T15" s="6" t="s">
        <v>37516</v>
      </c>
      <c r="U15" s="6" t="s">
        <v>37517</v>
      </c>
      <c r="V15" s="6" t="s">
        <v>37388</v>
      </c>
      <c r="W15" s="6">
        <v>50.11</v>
      </c>
      <c r="X15" s="6">
        <v>75.42</v>
      </c>
      <c r="Y15" s="6">
        <v>0</v>
      </c>
      <c r="Z15" s="6" t="s">
        <v>37389</v>
      </c>
      <c r="AA15" s="6" t="s">
        <v>37438</v>
      </c>
      <c r="AB15" s="6" t="s">
        <v>37518</v>
      </c>
      <c r="AC15" s="6">
        <v>0.98</v>
      </c>
      <c r="AD15" s="6">
        <v>3.8544246763618899</v>
      </c>
      <c r="AE15" s="6">
        <v>18.264009111289599</v>
      </c>
      <c r="AF15" s="6">
        <v>14.6615380007003</v>
      </c>
      <c r="AG15" s="8">
        <v>3.60247111058924</v>
      </c>
      <c r="AH15" s="8" t="s">
        <v>6</v>
      </c>
      <c r="AI15" s="6">
        <v>3.1658099993853899E-7</v>
      </c>
      <c r="AJ15" s="6">
        <v>4.3324291784692401E-6</v>
      </c>
    </row>
    <row r="16" spans="1:36" ht="15" x14ac:dyDescent="0.25">
      <c r="A16" s="6" t="s">
        <v>37519</v>
      </c>
      <c r="B16" s="6">
        <v>303.21778999999998</v>
      </c>
      <c r="C16" s="6">
        <v>8.0579999999999998</v>
      </c>
      <c r="D16" s="6" t="s">
        <v>37393</v>
      </c>
      <c r="E16" s="6" t="s">
        <v>37520</v>
      </c>
      <c r="F16" s="6">
        <v>1714</v>
      </c>
      <c r="G16" s="7" t="str">
        <f>HYPERLINK("https://cloud.oebiotech.com/#/lm/network/1714","https://cloud.oebiotech.com/#/lm/network/1714")</f>
        <v>https://cloud.oebiotech.com/#/lm/network/1714</v>
      </c>
      <c r="H16" s="6"/>
      <c r="I16" s="6">
        <v>35476</v>
      </c>
      <c r="J16" s="6" t="s">
        <v>37521</v>
      </c>
      <c r="K16" s="6"/>
      <c r="L16" s="6"/>
      <c r="M16" s="6"/>
      <c r="N16" s="6"/>
      <c r="O16" s="6">
        <v>5282935</v>
      </c>
      <c r="P16" s="6"/>
      <c r="Q16" s="6" t="s">
        <v>37522</v>
      </c>
      <c r="R16" s="6" t="s">
        <v>37523</v>
      </c>
      <c r="S16" s="6" t="s">
        <v>37445</v>
      </c>
      <c r="T16" s="6" t="s">
        <v>37446</v>
      </c>
      <c r="U16" s="6" t="s">
        <v>37524</v>
      </c>
      <c r="V16" s="6" t="s">
        <v>37388</v>
      </c>
      <c r="W16" s="6">
        <v>49.02</v>
      </c>
      <c r="X16" s="6">
        <v>76.64</v>
      </c>
      <c r="Y16" s="6">
        <v>0</v>
      </c>
      <c r="Z16" s="6" t="s">
        <v>37389</v>
      </c>
      <c r="AA16" s="6" t="s">
        <v>37403</v>
      </c>
      <c r="AB16" s="6" t="s">
        <v>37525</v>
      </c>
      <c r="AC16" s="6">
        <v>-0.33</v>
      </c>
      <c r="AD16" s="6">
        <v>3.6798701316906501</v>
      </c>
      <c r="AE16" s="6">
        <v>16.671139971325299</v>
      </c>
      <c r="AF16" s="6">
        <v>13.3350103391413</v>
      </c>
      <c r="AG16" s="8">
        <v>3.33612963218394</v>
      </c>
      <c r="AH16" s="8" t="s">
        <v>6</v>
      </c>
      <c r="AI16" s="6">
        <v>1.3207664578801499E-6</v>
      </c>
      <c r="AJ16" s="6">
        <v>1.43476692039426E-5</v>
      </c>
    </row>
    <row r="17" spans="1:36" ht="15" x14ac:dyDescent="0.25">
      <c r="A17" s="6" t="s">
        <v>37526</v>
      </c>
      <c r="B17" s="6">
        <v>505.17003</v>
      </c>
      <c r="C17" s="6">
        <v>8.2249999999999996</v>
      </c>
      <c r="D17" s="6" t="s">
        <v>37393</v>
      </c>
      <c r="E17" s="6" t="s">
        <v>37527</v>
      </c>
      <c r="F17" s="6">
        <v>596619</v>
      </c>
      <c r="G17" s="7" t="str">
        <f>HYPERLINK("https://cloud.oebiotech.com/#/lm/network/596619","https://cloud.oebiotech.com/#/lm/network/596619")</f>
        <v>https://cloud.oebiotech.com/#/lm/network/596619</v>
      </c>
      <c r="H17" s="6"/>
      <c r="I17" s="6"/>
      <c r="J17" s="6"/>
      <c r="K17" s="6"/>
      <c r="L17" s="6"/>
      <c r="M17" s="6"/>
      <c r="N17" s="6"/>
      <c r="O17" s="6">
        <v>129316778</v>
      </c>
      <c r="P17" s="6"/>
      <c r="Q17" s="6" t="s">
        <v>37528</v>
      </c>
      <c r="R17" s="6" t="s">
        <v>37529</v>
      </c>
      <c r="S17" s="6" t="s">
        <v>37411</v>
      </c>
      <c r="T17" s="6" t="s">
        <v>37530</v>
      </c>
      <c r="U17" s="6" t="s">
        <v>37531</v>
      </c>
      <c r="V17" s="6" t="s">
        <v>37402</v>
      </c>
      <c r="W17" s="6">
        <v>38.520000000000003</v>
      </c>
      <c r="X17" s="6">
        <v>76.569999999999993</v>
      </c>
      <c r="Y17" s="6">
        <v>32.35</v>
      </c>
      <c r="Z17" s="6" t="s">
        <v>37532</v>
      </c>
      <c r="AA17" s="6" t="s">
        <v>37403</v>
      </c>
      <c r="AB17" s="6" t="s">
        <v>37533</v>
      </c>
      <c r="AC17" s="6">
        <v>2.97</v>
      </c>
      <c r="AD17" s="6">
        <v>3.5053776890873198</v>
      </c>
      <c r="AE17" s="6">
        <v>16.837244820558499</v>
      </c>
      <c r="AF17" s="6">
        <v>13.5743907501462</v>
      </c>
      <c r="AG17" s="8">
        <v>3.2628540704123399</v>
      </c>
      <c r="AH17" s="8" t="s">
        <v>6</v>
      </c>
      <c r="AI17" s="6">
        <v>6.8254063607399703E-5</v>
      </c>
      <c r="AJ17" s="6">
        <v>3.95249455889932E-4</v>
      </c>
    </row>
    <row r="18" spans="1:36" ht="15" x14ac:dyDescent="0.25">
      <c r="A18" s="6" t="s">
        <v>37534</v>
      </c>
      <c r="B18" s="6">
        <v>540.19195000000002</v>
      </c>
      <c r="C18" s="6">
        <v>7.8220000000000001</v>
      </c>
      <c r="D18" s="6" t="s">
        <v>37380</v>
      </c>
      <c r="E18" s="6" t="s">
        <v>37535</v>
      </c>
      <c r="F18" s="6">
        <v>206761</v>
      </c>
      <c r="G18" s="7" t="str">
        <f>HYPERLINK("https://cloud.oebiotech.com/#/lm/network/206761","https://cloud.oebiotech.com/#/lm/network/206761")</f>
        <v>https://cloud.oebiotech.com/#/lm/network/206761</v>
      </c>
      <c r="H18" s="6" t="s">
        <v>37536</v>
      </c>
      <c r="I18" s="6">
        <v>459912</v>
      </c>
      <c r="J18" s="6"/>
      <c r="K18" s="6"/>
      <c r="L18" s="6"/>
      <c r="M18" s="6"/>
      <c r="N18" s="6"/>
      <c r="O18" s="6">
        <v>9870652</v>
      </c>
      <c r="P18" s="6"/>
      <c r="Q18" s="6" t="s">
        <v>37537</v>
      </c>
      <c r="R18" s="6" t="s">
        <v>37538</v>
      </c>
      <c r="S18" s="6" t="s">
        <v>37539</v>
      </c>
      <c r="T18" s="6" t="s">
        <v>37540</v>
      </c>
      <c r="U18" s="6" t="s">
        <v>37541</v>
      </c>
      <c r="V18" s="6" t="s">
        <v>37499</v>
      </c>
      <c r="W18" s="6">
        <v>39.58</v>
      </c>
      <c r="X18" s="6">
        <v>72.89</v>
      </c>
      <c r="Y18" s="6">
        <v>50.47</v>
      </c>
      <c r="Z18" s="6" t="s">
        <v>37542</v>
      </c>
      <c r="AA18" s="6" t="s">
        <v>37459</v>
      </c>
      <c r="AB18" s="6" t="s">
        <v>37543</v>
      </c>
      <c r="AC18" s="6">
        <v>4.07</v>
      </c>
      <c r="AD18" s="6">
        <v>3.6960160773221999</v>
      </c>
      <c r="AE18" s="6">
        <v>22.242921968898699</v>
      </c>
      <c r="AF18" s="6">
        <v>19.036458241974302</v>
      </c>
      <c r="AG18" s="8">
        <v>3.2064637269244001</v>
      </c>
      <c r="AH18" s="8" t="s">
        <v>6</v>
      </c>
      <c r="AI18" s="6">
        <v>1.7934205486858201E-9</v>
      </c>
      <c r="AJ18" s="6">
        <v>6.8878919524688195E-8</v>
      </c>
    </row>
    <row r="19" spans="1:36" ht="15" x14ac:dyDescent="0.25">
      <c r="A19" s="6" t="s">
        <v>37544</v>
      </c>
      <c r="B19" s="6">
        <v>626.22900000000004</v>
      </c>
      <c r="C19" s="6">
        <v>9.7119999999999997</v>
      </c>
      <c r="D19" s="6" t="s">
        <v>37380</v>
      </c>
      <c r="E19" s="6" t="s">
        <v>37545</v>
      </c>
      <c r="F19" s="6">
        <v>207414</v>
      </c>
      <c r="G19" s="7" t="str">
        <f>HYPERLINK("https://cloud.oebiotech.com/#/lm/network/207414","https://cloud.oebiotech.com/#/lm/network/207414")</f>
        <v>https://cloud.oebiotech.com/#/lm/network/207414</v>
      </c>
      <c r="H19" s="6" t="s">
        <v>37546</v>
      </c>
      <c r="I19" s="6"/>
      <c r="J19" s="6"/>
      <c r="K19" s="6"/>
      <c r="L19" s="6"/>
      <c r="M19" s="6"/>
      <c r="N19" s="6"/>
      <c r="O19" s="6">
        <v>14796482</v>
      </c>
      <c r="P19" s="6"/>
      <c r="Q19" s="6" t="s">
        <v>37547</v>
      </c>
      <c r="R19" s="6" t="s">
        <v>37548</v>
      </c>
      <c r="S19" s="6" t="s">
        <v>37385</v>
      </c>
      <c r="T19" s="6" t="s">
        <v>37386</v>
      </c>
      <c r="U19" s="6" t="s">
        <v>37387</v>
      </c>
      <c r="V19" s="6" t="s">
        <v>37402</v>
      </c>
      <c r="W19" s="6">
        <v>37.89</v>
      </c>
      <c r="X19" s="6">
        <v>89.45</v>
      </c>
      <c r="Y19" s="6">
        <v>0</v>
      </c>
      <c r="Z19" s="6" t="s">
        <v>37389</v>
      </c>
      <c r="AA19" s="6" t="s">
        <v>37459</v>
      </c>
      <c r="AB19" s="6" t="s">
        <v>37549</v>
      </c>
      <c r="AC19" s="6">
        <v>0.8</v>
      </c>
      <c r="AD19" s="6">
        <v>3.7036214219472501</v>
      </c>
      <c r="AE19" s="6">
        <v>21.934339649176302</v>
      </c>
      <c r="AF19" s="6">
        <v>18.774591978317101</v>
      </c>
      <c r="AG19" s="8">
        <v>3.1597476708592098</v>
      </c>
      <c r="AH19" s="8" t="s">
        <v>6</v>
      </c>
      <c r="AI19" s="6">
        <v>6.4173289927122499E-14</v>
      </c>
      <c r="AJ19" s="6">
        <v>3.47294177214691E-11</v>
      </c>
    </row>
    <row r="20" spans="1:36" ht="15" x14ac:dyDescent="0.25">
      <c r="A20" s="6" t="s">
        <v>37550</v>
      </c>
      <c r="B20" s="6">
        <v>415.12132000000003</v>
      </c>
      <c r="C20" s="6">
        <v>7.6740000000000004</v>
      </c>
      <c r="D20" s="6" t="s">
        <v>37380</v>
      </c>
      <c r="E20" s="6" t="s">
        <v>37551</v>
      </c>
      <c r="F20" s="6">
        <v>213145</v>
      </c>
      <c r="G20" s="7" t="str">
        <f>HYPERLINK("https://cloud.oebiotech.com/#/lm/network/213145","https://cloud.oebiotech.com/#/lm/network/213145")</f>
        <v>https://cloud.oebiotech.com/#/lm/network/213145</v>
      </c>
      <c r="H20" s="6" t="s">
        <v>37552</v>
      </c>
      <c r="I20" s="6">
        <v>69700</v>
      </c>
      <c r="J20" s="6"/>
      <c r="K20" s="6">
        <v>35046</v>
      </c>
      <c r="L20" s="6" t="s">
        <v>37553</v>
      </c>
      <c r="M20" s="6"/>
      <c r="N20" s="6"/>
      <c r="O20" s="6">
        <v>656732</v>
      </c>
      <c r="P20" s="6"/>
      <c r="Q20" s="6" t="s">
        <v>37554</v>
      </c>
      <c r="R20" s="6" t="s">
        <v>37555</v>
      </c>
      <c r="S20" s="6" t="s">
        <v>37539</v>
      </c>
      <c r="T20" s="6" t="s">
        <v>37556</v>
      </c>
      <c r="U20" s="6" t="s">
        <v>37458</v>
      </c>
      <c r="V20" s="6" t="s">
        <v>37402</v>
      </c>
      <c r="W20" s="6">
        <v>43.97</v>
      </c>
      <c r="X20" s="6">
        <v>89.57</v>
      </c>
      <c r="Y20" s="6">
        <v>0</v>
      </c>
      <c r="Z20" s="6" t="s">
        <v>37557</v>
      </c>
      <c r="AA20" s="6" t="s">
        <v>37459</v>
      </c>
      <c r="AB20" s="6" t="s">
        <v>37558</v>
      </c>
      <c r="AC20" s="6">
        <v>-1.45</v>
      </c>
      <c r="AD20" s="6">
        <v>3.5942465358989399</v>
      </c>
      <c r="AE20" s="6">
        <v>22.238244939795301</v>
      </c>
      <c r="AF20" s="6">
        <v>19.0872119278844</v>
      </c>
      <c r="AG20" s="8">
        <v>3.15103301191093</v>
      </c>
      <c r="AH20" s="8" t="s">
        <v>6</v>
      </c>
      <c r="AI20" s="6">
        <v>5.5527857760744598E-7</v>
      </c>
      <c r="AJ20" s="6">
        <v>6.9737834862808504E-6</v>
      </c>
    </row>
    <row r="21" spans="1:36" ht="15" x14ac:dyDescent="0.25">
      <c r="A21" s="6" t="s">
        <v>37559</v>
      </c>
      <c r="B21" s="6">
        <v>316.21203000000003</v>
      </c>
      <c r="C21" s="6">
        <v>6.7969999999999997</v>
      </c>
      <c r="D21" s="6" t="s">
        <v>37380</v>
      </c>
      <c r="E21" s="6" t="s">
        <v>37560</v>
      </c>
      <c r="F21" s="6">
        <v>3816</v>
      </c>
      <c r="G21" s="7" t="str">
        <f>HYPERLINK("https://cloud.oebiotech.com/#/lm/network/3816","https://cloud.oebiotech.com/#/lm/network/3816")</f>
        <v>https://cloud.oebiotech.com/#/lm/network/3816</v>
      </c>
      <c r="H21" s="6"/>
      <c r="I21" s="6">
        <v>74980</v>
      </c>
      <c r="J21" s="6" t="s">
        <v>37561</v>
      </c>
      <c r="K21" s="6"/>
      <c r="L21" s="6"/>
      <c r="M21" s="6"/>
      <c r="N21" s="6"/>
      <c r="O21" s="6">
        <v>52921880</v>
      </c>
      <c r="P21" s="6"/>
      <c r="Q21" s="6" t="s">
        <v>37562</v>
      </c>
      <c r="R21" s="6" t="s">
        <v>37563</v>
      </c>
      <c r="S21" s="6" t="s">
        <v>37445</v>
      </c>
      <c r="T21" s="6" t="s">
        <v>37446</v>
      </c>
      <c r="U21" s="6" t="s">
        <v>37564</v>
      </c>
      <c r="V21" s="6" t="s">
        <v>37388</v>
      </c>
      <c r="W21" s="6">
        <v>51.37</v>
      </c>
      <c r="X21" s="6">
        <v>74.430000000000007</v>
      </c>
      <c r="Y21" s="6">
        <v>0</v>
      </c>
      <c r="Z21" s="6" t="s">
        <v>37565</v>
      </c>
      <c r="AA21" s="6" t="s">
        <v>37501</v>
      </c>
      <c r="AB21" s="6" t="s">
        <v>37566</v>
      </c>
      <c r="AC21" s="6">
        <v>-0.32</v>
      </c>
      <c r="AD21" s="6">
        <v>2.75350072966169</v>
      </c>
      <c r="AE21" s="6">
        <v>18.815171064564101</v>
      </c>
      <c r="AF21" s="6">
        <v>15.731565154425001</v>
      </c>
      <c r="AG21" s="8">
        <v>3.0836059101391</v>
      </c>
      <c r="AH21" s="8" t="s">
        <v>6</v>
      </c>
      <c r="AI21" s="6">
        <v>3.55336969079946E-2</v>
      </c>
      <c r="AJ21" s="6">
        <v>7.3550798919781599E-2</v>
      </c>
    </row>
    <row r="22" spans="1:36" ht="15" x14ac:dyDescent="0.25">
      <c r="A22" s="6" t="s">
        <v>37567</v>
      </c>
      <c r="B22" s="6">
        <v>545.26179000000002</v>
      </c>
      <c r="C22" s="6">
        <v>8.67</v>
      </c>
      <c r="D22" s="6" t="s">
        <v>37393</v>
      </c>
      <c r="E22" s="6" t="s">
        <v>37568</v>
      </c>
      <c r="F22" s="6">
        <v>28375</v>
      </c>
      <c r="G22" s="7" t="str">
        <f>HYPERLINK("https://cloud.oebiotech.com/#/lm/network/28375","https://cloud.oebiotech.com/#/lm/network/28375")</f>
        <v>https://cloud.oebiotech.com/#/lm/network/28375</v>
      </c>
      <c r="H22" s="6"/>
      <c r="I22" s="6"/>
      <c r="J22" s="6" t="s">
        <v>37569</v>
      </c>
      <c r="K22" s="6"/>
      <c r="L22" s="6"/>
      <c r="M22" s="6"/>
      <c r="N22" s="6"/>
      <c r="O22" s="6"/>
      <c r="P22" s="6"/>
      <c r="Q22" s="6" t="s">
        <v>37570</v>
      </c>
      <c r="R22" s="6" t="s">
        <v>37571</v>
      </c>
      <c r="S22" s="6" t="s">
        <v>37488</v>
      </c>
      <c r="T22" s="6" t="s">
        <v>37489</v>
      </c>
      <c r="U22" s="6" t="s">
        <v>37490</v>
      </c>
      <c r="V22" s="6" t="s">
        <v>37388</v>
      </c>
      <c r="W22" s="6">
        <v>44.23</v>
      </c>
      <c r="X22" s="6">
        <v>87.44</v>
      </c>
      <c r="Y22" s="6">
        <v>0</v>
      </c>
      <c r="Z22" s="6" t="s">
        <v>37572</v>
      </c>
      <c r="AA22" s="6" t="s">
        <v>37403</v>
      </c>
      <c r="AB22" s="6" t="s">
        <v>37573</v>
      </c>
      <c r="AC22" s="6">
        <v>7.15</v>
      </c>
      <c r="AD22" s="6">
        <v>3.5947350983457498</v>
      </c>
      <c r="AE22" s="6">
        <v>18.588799684367402</v>
      </c>
      <c r="AF22" s="6">
        <v>15.565058812352699</v>
      </c>
      <c r="AG22" s="8">
        <v>3.0237408720147201</v>
      </c>
      <c r="AH22" s="8" t="s">
        <v>6</v>
      </c>
      <c r="AI22" s="6">
        <v>7.9092571036498E-10</v>
      </c>
      <c r="AJ22" s="6">
        <v>3.99015318118875E-8</v>
      </c>
    </row>
    <row r="23" spans="1:36" ht="15" x14ac:dyDescent="0.25">
      <c r="A23" s="6" t="s">
        <v>37574</v>
      </c>
      <c r="B23" s="6">
        <v>263.14679000000001</v>
      </c>
      <c r="C23" s="6">
        <v>0.55200000000000005</v>
      </c>
      <c r="D23" s="6" t="s">
        <v>37380</v>
      </c>
      <c r="E23" s="6" t="s">
        <v>37575</v>
      </c>
      <c r="F23" s="6">
        <v>212003</v>
      </c>
      <c r="G23" s="7" t="str">
        <f>HYPERLINK("https://cloud.oebiotech.com/#/lm/network/212003","https://cloud.oebiotech.com/#/lm/network/212003")</f>
        <v>https://cloud.oebiotech.com/#/lm/network/212003</v>
      </c>
      <c r="H23" s="6" t="s">
        <v>37576</v>
      </c>
      <c r="I23" s="6"/>
      <c r="J23" s="6"/>
      <c r="K23" s="6"/>
      <c r="L23" s="6"/>
      <c r="M23" s="6"/>
      <c r="N23" s="6"/>
      <c r="O23" s="6">
        <v>201527</v>
      </c>
      <c r="P23" s="6"/>
      <c r="Q23" s="6" t="s">
        <v>37577</v>
      </c>
      <c r="R23" s="6" t="s">
        <v>37578</v>
      </c>
      <c r="S23" s="6" t="s">
        <v>37423</v>
      </c>
      <c r="T23" s="6" t="s">
        <v>37424</v>
      </c>
      <c r="U23" s="6" t="s">
        <v>37579</v>
      </c>
      <c r="V23" s="6" t="s">
        <v>37388</v>
      </c>
      <c r="W23" s="6">
        <v>48.89</v>
      </c>
      <c r="X23" s="6">
        <v>72.95</v>
      </c>
      <c r="Y23" s="6">
        <v>0</v>
      </c>
      <c r="Z23" s="6" t="s">
        <v>37389</v>
      </c>
      <c r="AA23" s="6" t="s">
        <v>37390</v>
      </c>
      <c r="AB23" s="6" t="s">
        <v>37580</v>
      </c>
      <c r="AC23" s="6">
        <v>-2.2799999999999998</v>
      </c>
      <c r="AD23" s="6">
        <v>3.55766557743158</v>
      </c>
      <c r="AE23" s="6">
        <v>22.2201125770274</v>
      </c>
      <c r="AF23" s="6">
        <v>19.256352734443698</v>
      </c>
      <c r="AG23" s="8">
        <v>2.96375984258369</v>
      </c>
      <c r="AH23" s="8" t="s">
        <v>6</v>
      </c>
      <c r="AI23" s="6">
        <v>9.422728649817089E-10</v>
      </c>
      <c r="AJ23" s="6">
        <v>4.5236696493839603E-8</v>
      </c>
    </row>
    <row r="24" spans="1:36" ht="15" x14ac:dyDescent="0.25">
      <c r="A24" s="6" t="s">
        <v>37581</v>
      </c>
      <c r="B24" s="6">
        <v>277.03273999999999</v>
      </c>
      <c r="C24" s="6">
        <v>0.69399999999999995</v>
      </c>
      <c r="D24" s="6" t="s">
        <v>37393</v>
      </c>
      <c r="E24" s="6" t="s">
        <v>37582</v>
      </c>
      <c r="F24" s="6">
        <v>204777</v>
      </c>
      <c r="G24" s="7" t="str">
        <f>HYPERLINK("https://cloud.oebiotech.com/#/lm/network/204777","https://cloud.oebiotech.com/#/lm/network/204777")</f>
        <v>https://cloud.oebiotech.com/#/lm/network/204777</v>
      </c>
      <c r="H24" s="6" t="s">
        <v>37583</v>
      </c>
      <c r="I24" s="6"/>
      <c r="J24" s="6"/>
      <c r="K24" s="6"/>
      <c r="L24" s="6"/>
      <c r="M24" s="6"/>
      <c r="N24" s="6"/>
      <c r="O24" s="6">
        <v>2219</v>
      </c>
      <c r="P24" s="6"/>
      <c r="Q24" s="6" t="s">
        <v>37584</v>
      </c>
      <c r="R24" s="6" t="s">
        <v>37585</v>
      </c>
      <c r="S24" s="6" t="s">
        <v>37423</v>
      </c>
      <c r="T24" s="6" t="s">
        <v>37424</v>
      </c>
      <c r="U24" s="6" t="s">
        <v>37425</v>
      </c>
      <c r="V24" s="6" t="s">
        <v>37426</v>
      </c>
      <c r="W24" s="6">
        <v>74.17</v>
      </c>
      <c r="X24" s="6">
        <v>92.19</v>
      </c>
      <c r="Y24" s="6">
        <v>99.99</v>
      </c>
      <c r="Z24" s="6" t="s">
        <v>37586</v>
      </c>
      <c r="AA24" s="6" t="s">
        <v>37428</v>
      </c>
      <c r="AB24" s="6" t="s">
        <v>37587</v>
      </c>
      <c r="AC24" s="6">
        <v>1.08</v>
      </c>
      <c r="AD24" s="6">
        <v>3.5158543568856202</v>
      </c>
      <c r="AE24" s="6">
        <v>29.405914306069601</v>
      </c>
      <c r="AF24" s="6">
        <v>26.498704356089501</v>
      </c>
      <c r="AG24" s="8">
        <v>2.9072099499801598</v>
      </c>
      <c r="AH24" s="8" t="s">
        <v>6</v>
      </c>
      <c r="AI24" s="6">
        <v>2.93690930885875E-9</v>
      </c>
      <c r="AJ24" s="6">
        <v>1.04691144405007E-7</v>
      </c>
    </row>
    <row r="25" spans="1:36" ht="15" x14ac:dyDescent="0.25">
      <c r="A25" s="6" t="s">
        <v>37588</v>
      </c>
      <c r="B25" s="6">
        <v>410.16586999999998</v>
      </c>
      <c r="C25" s="6">
        <v>7.5609999999999999</v>
      </c>
      <c r="D25" s="6" t="s">
        <v>37380</v>
      </c>
      <c r="E25" s="6" t="s">
        <v>37589</v>
      </c>
      <c r="F25" s="6">
        <v>82365</v>
      </c>
      <c r="G25" s="7" t="str">
        <f>HYPERLINK("https://cloud.oebiotech.com/#/lm/network/82365","https://cloud.oebiotech.com/#/lm/network/82365")</f>
        <v>https://cloud.oebiotech.com/#/lm/network/82365</v>
      </c>
      <c r="H25" s="6" t="s">
        <v>37590</v>
      </c>
      <c r="I25" s="6"/>
      <c r="J25" s="6"/>
      <c r="K25" s="6"/>
      <c r="L25" s="6"/>
      <c r="M25" s="6"/>
      <c r="N25" s="6"/>
      <c r="O25" s="6">
        <v>131769913</v>
      </c>
      <c r="P25" s="6"/>
      <c r="Q25" s="6" t="s">
        <v>37591</v>
      </c>
      <c r="R25" s="6" t="s">
        <v>37592</v>
      </c>
      <c r="S25" s="6" t="s">
        <v>37423</v>
      </c>
      <c r="T25" s="6" t="s">
        <v>37424</v>
      </c>
      <c r="U25" s="6" t="s">
        <v>37425</v>
      </c>
      <c r="V25" s="6" t="s">
        <v>37499</v>
      </c>
      <c r="W25" s="6">
        <v>46.58</v>
      </c>
      <c r="X25" s="6">
        <v>72.989999999999995</v>
      </c>
      <c r="Y25" s="6">
        <v>74.86</v>
      </c>
      <c r="Z25" s="6" t="s">
        <v>37593</v>
      </c>
      <c r="AA25" s="6" t="s">
        <v>37390</v>
      </c>
      <c r="AB25" s="6" t="s">
        <v>37594</v>
      </c>
      <c r="AC25" s="6">
        <v>-0.49</v>
      </c>
      <c r="AD25" s="6">
        <v>3.4176334893571498</v>
      </c>
      <c r="AE25" s="6">
        <v>22.225115684753799</v>
      </c>
      <c r="AF25" s="6">
        <v>19.414288465639899</v>
      </c>
      <c r="AG25" s="8">
        <v>2.8108272191138899</v>
      </c>
      <c r="AH25" s="8" t="s">
        <v>6</v>
      </c>
      <c r="AI25" s="6">
        <v>1.3347766068148299E-7</v>
      </c>
      <c r="AJ25" s="6">
        <v>2.1302748365599599E-6</v>
      </c>
    </row>
    <row r="26" spans="1:36" ht="15" x14ac:dyDescent="0.25">
      <c r="A26" s="6" t="s">
        <v>37595</v>
      </c>
      <c r="B26" s="6">
        <v>394.14690999999999</v>
      </c>
      <c r="C26" s="6">
        <v>0.69199999999999995</v>
      </c>
      <c r="D26" s="6" t="s">
        <v>37393</v>
      </c>
      <c r="E26" s="6" t="s">
        <v>37596</v>
      </c>
      <c r="F26" s="6">
        <v>263798</v>
      </c>
      <c r="G26" s="7" t="str">
        <f>HYPERLINK("https://cloud.oebiotech.com/#/lm/network/263798","https://cloud.oebiotech.com/#/lm/network/263798")</f>
        <v>https://cloud.oebiotech.com/#/lm/network/263798</v>
      </c>
      <c r="H26" s="6"/>
      <c r="I26" s="6">
        <v>21226</v>
      </c>
      <c r="J26" s="6"/>
      <c r="K26" s="6"/>
      <c r="L26" s="6"/>
      <c r="M26" s="6"/>
      <c r="N26" s="6"/>
      <c r="O26" s="6">
        <v>71352851</v>
      </c>
      <c r="P26" s="6"/>
      <c r="Q26" s="6" t="s">
        <v>37597</v>
      </c>
      <c r="R26" s="6" t="s">
        <v>37598</v>
      </c>
      <c r="S26" s="6" t="s">
        <v>37385</v>
      </c>
      <c r="T26" s="6" t="s">
        <v>37386</v>
      </c>
      <c r="U26" s="6" t="s">
        <v>37387</v>
      </c>
      <c r="V26" s="6" t="s">
        <v>37388</v>
      </c>
      <c r="W26" s="6">
        <v>49.07</v>
      </c>
      <c r="X26" s="6">
        <v>73.87</v>
      </c>
      <c r="Y26" s="6">
        <v>0</v>
      </c>
      <c r="Z26" s="6" t="s">
        <v>37389</v>
      </c>
      <c r="AA26" s="6" t="s">
        <v>37428</v>
      </c>
      <c r="AB26" s="6" t="s">
        <v>37599</v>
      </c>
      <c r="AC26" s="6">
        <v>2.79</v>
      </c>
      <c r="AD26" s="6">
        <v>2.5684675415338898</v>
      </c>
      <c r="AE26" s="6">
        <v>20.287331615765702</v>
      </c>
      <c r="AF26" s="6">
        <v>17.5789053009354</v>
      </c>
      <c r="AG26" s="8">
        <v>2.7084263148302998</v>
      </c>
      <c r="AH26" s="8" t="s">
        <v>6</v>
      </c>
      <c r="AI26" s="6">
        <v>3.7715227300457101E-2</v>
      </c>
      <c r="AJ26" s="6">
        <v>7.7154208975814806E-2</v>
      </c>
    </row>
    <row r="27" spans="1:36" ht="15" x14ac:dyDescent="0.25">
      <c r="A27" s="6" t="s">
        <v>37600</v>
      </c>
      <c r="B27" s="6">
        <v>533.23586999999998</v>
      </c>
      <c r="C27" s="6">
        <v>9.0120000000000005</v>
      </c>
      <c r="D27" s="6" t="s">
        <v>37380</v>
      </c>
      <c r="E27" s="6" t="s">
        <v>37601</v>
      </c>
      <c r="F27" s="6">
        <v>55754</v>
      </c>
      <c r="G27" s="7" t="str">
        <f>HYPERLINK("https://cloud.oebiotech.com/#/lm/network/55754","https://cloud.oebiotech.com/#/lm/network/55754")</f>
        <v>https://cloud.oebiotech.com/#/lm/network/55754</v>
      </c>
      <c r="H27" s="6" t="s">
        <v>37602</v>
      </c>
      <c r="I27" s="6">
        <v>87439</v>
      </c>
      <c r="J27" s="6"/>
      <c r="K27" s="6"/>
      <c r="L27" s="6"/>
      <c r="M27" s="6"/>
      <c r="N27" s="6"/>
      <c r="O27" s="6">
        <v>13942818</v>
      </c>
      <c r="P27" s="6" t="s">
        <v>37603</v>
      </c>
      <c r="Q27" s="6" t="s">
        <v>37604</v>
      </c>
      <c r="R27" s="6" t="s">
        <v>37605</v>
      </c>
      <c r="S27" s="6" t="s">
        <v>37488</v>
      </c>
      <c r="T27" s="6" t="s">
        <v>37606</v>
      </c>
      <c r="U27" s="6" t="s">
        <v>37607</v>
      </c>
      <c r="V27" s="6" t="s">
        <v>37402</v>
      </c>
      <c r="W27" s="6">
        <v>39.96</v>
      </c>
      <c r="X27" s="6">
        <v>73.02</v>
      </c>
      <c r="Y27" s="6">
        <v>0</v>
      </c>
      <c r="Z27" s="6" t="s">
        <v>37608</v>
      </c>
      <c r="AA27" s="6" t="s">
        <v>37390</v>
      </c>
      <c r="AB27" s="6" t="s">
        <v>37609</v>
      </c>
      <c r="AC27" s="6">
        <v>4.13</v>
      </c>
      <c r="AD27" s="6">
        <v>3.1028225380738301</v>
      </c>
      <c r="AE27" s="6">
        <v>22.032737454348801</v>
      </c>
      <c r="AF27" s="6">
        <v>19.340366681548101</v>
      </c>
      <c r="AG27" s="8">
        <v>2.69237077280071</v>
      </c>
      <c r="AH27" s="8" t="s">
        <v>6</v>
      </c>
      <c r="AI27" s="6">
        <v>3.2856818248539198E-4</v>
      </c>
      <c r="AJ27" s="6">
        <v>1.4885588967545899E-3</v>
      </c>
    </row>
    <row r="28" spans="1:36" ht="15" x14ac:dyDescent="0.25">
      <c r="A28" s="6" t="s">
        <v>37610</v>
      </c>
      <c r="B28" s="6">
        <v>339.25072999999998</v>
      </c>
      <c r="C28" s="6">
        <v>8.3350000000000009</v>
      </c>
      <c r="D28" s="6" t="s">
        <v>37380</v>
      </c>
      <c r="E28" s="6" t="s">
        <v>37611</v>
      </c>
      <c r="F28" s="6">
        <v>3741</v>
      </c>
      <c r="G28" s="7" t="str">
        <f>HYPERLINK("https://cloud.oebiotech.com/#/lm/network/3741","https://cloud.oebiotech.com/#/lm/network/3741")</f>
        <v>https://cloud.oebiotech.com/#/lm/network/3741</v>
      </c>
      <c r="H28" s="6" t="s">
        <v>37612</v>
      </c>
      <c r="I28" s="6">
        <v>3503</v>
      </c>
      <c r="J28" s="6" t="s">
        <v>37613</v>
      </c>
      <c r="K28" s="6">
        <v>28852</v>
      </c>
      <c r="L28" s="6" t="s">
        <v>37614</v>
      </c>
      <c r="M28" s="6"/>
      <c r="N28" s="6"/>
      <c r="O28" s="6">
        <v>5280939</v>
      </c>
      <c r="P28" s="6" t="s">
        <v>37615</v>
      </c>
      <c r="Q28" s="6" t="s">
        <v>37616</v>
      </c>
      <c r="R28" s="6" t="s">
        <v>37617</v>
      </c>
      <c r="S28" s="6" t="s">
        <v>37445</v>
      </c>
      <c r="T28" s="6" t="s">
        <v>37446</v>
      </c>
      <c r="U28" s="6" t="s">
        <v>37447</v>
      </c>
      <c r="V28" s="6" t="s">
        <v>37388</v>
      </c>
      <c r="W28" s="6">
        <v>44.28</v>
      </c>
      <c r="X28" s="6">
        <v>75.2</v>
      </c>
      <c r="Y28" s="6">
        <v>0</v>
      </c>
      <c r="Z28" s="6" t="s">
        <v>37389</v>
      </c>
      <c r="AA28" s="6" t="s">
        <v>37480</v>
      </c>
      <c r="AB28" s="6" t="s">
        <v>37618</v>
      </c>
      <c r="AC28" s="6">
        <v>8.5500000000000007</v>
      </c>
      <c r="AD28" s="6">
        <v>3.31976114649544</v>
      </c>
      <c r="AE28" s="6">
        <v>18.2903081123901</v>
      </c>
      <c r="AF28" s="6">
        <v>15.6078227119253</v>
      </c>
      <c r="AG28" s="8">
        <v>2.68248540046481</v>
      </c>
      <c r="AH28" s="8" t="s">
        <v>6</v>
      </c>
      <c r="AI28" s="6">
        <v>4.6167384740150702E-7</v>
      </c>
      <c r="AJ28" s="6">
        <v>6.0138827430660202E-6</v>
      </c>
    </row>
    <row r="29" spans="1:36" ht="15" x14ac:dyDescent="0.25">
      <c r="A29" s="6" t="s">
        <v>37619</v>
      </c>
      <c r="B29" s="6">
        <v>160.02462</v>
      </c>
      <c r="C29" s="6">
        <v>0.79</v>
      </c>
      <c r="D29" s="6" t="s">
        <v>37393</v>
      </c>
      <c r="E29" s="6" t="s">
        <v>37620</v>
      </c>
      <c r="F29" s="6">
        <v>211810</v>
      </c>
      <c r="G29" s="7" t="str">
        <f>HYPERLINK("https://cloud.oebiotech.com/#/lm/network/211810","https://cloud.oebiotech.com/#/lm/network/211810")</f>
        <v>https://cloud.oebiotech.com/#/lm/network/211810</v>
      </c>
      <c r="H29" s="6" t="s">
        <v>37621</v>
      </c>
      <c r="I29" s="6"/>
      <c r="J29" s="6"/>
      <c r="K29" s="6"/>
      <c r="L29" s="6"/>
      <c r="M29" s="6"/>
      <c r="N29" s="6"/>
      <c r="O29" s="6"/>
      <c r="P29" s="6"/>
      <c r="Q29" s="6" t="s">
        <v>37622</v>
      </c>
      <c r="R29" s="6" t="s">
        <v>37623</v>
      </c>
      <c r="S29" s="6" t="s">
        <v>37385</v>
      </c>
      <c r="T29" s="6" t="s">
        <v>37386</v>
      </c>
      <c r="U29" s="6" t="s">
        <v>37387</v>
      </c>
      <c r="V29" s="6" t="s">
        <v>37388</v>
      </c>
      <c r="W29" s="6">
        <v>50.55</v>
      </c>
      <c r="X29" s="6">
        <v>74.650000000000006</v>
      </c>
      <c r="Y29" s="6">
        <v>0</v>
      </c>
      <c r="Z29" s="6" t="s">
        <v>37389</v>
      </c>
      <c r="AA29" s="6" t="s">
        <v>37403</v>
      </c>
      <c r="AB29" s="6" t="s">
        <v>37624</v>
      </c>
      <c r="AC29" s="6">
        <v>3.12</v>
      </c>
      <c r="AD29" s="6">
        <v>2.6005229076031902</v>
      </c>
      <c r="AE29" s="6">
        <v>18.709721568207598</v>
      </c>
      <c r="AF29" s="6">
        <v>16.1773016878318</v>
      </c>
      <c r="AG29" s="8">
        <v>2.5324198803757101</v>
      </c>
      <c r="AH29" s="8" t="s">
        <v>6</v>
      </c>
      <c r="AI29" s="6">
        <v>1.9844355757007201E-2</v>
      </c>
      <c r="AJ29" s="6">
        <v>4.5841462872123998E-2</v>
      </c>
    </row>
    <row r="30" spans="1:36" ht="15" x14ac:dyDescent="0.25">
      <c r="A30" s="6" t="s">
        <v>37625</v>
      </c>
      <c r="B30" s="6">
        <v>468.17140999999998</v>
      </c>
      <c r="C30" s="6">
        <v>7.05</v>
      </c>
      <c r="D30" s="6" t="s">
        <v>37380</v>
      </c>
      <c r="E30" s="6" t="s">
        <v>37626</v>
      </c>
      <c r="F30" s="6">
        <v>53301</v>
      </c>
      <c r="G30" s="7" t="str">
        <f>HYPERLINK("https://cloud.oebiotech.com/#/lm/network/53301","https://cloud.oebiotech.com/#/lm/network/53301")</f>
        <v>https://cloud.oebiotech.com/#/lm/network/53301</v>
      </c>
      <c r="H30" s="6" t="s">
        <v>37627</v>
      </c>
      <c r="I30" s="6">
        <v>3120</v>
      </c>
      <c r="J30" s="6"/>
      <c r="K30" s="6">
        <v>5384</v>
      </c>
      <c r="L30" s="6" t="s">
        <v>37628</v>
      </c>
      <c r="M30" s="6"/>
      <c r="N30" s="6"/>
      <c r="O30" s="6">
        <v>3478</v>
      </c>
      <c r="P30" s="6" t="s">
        <v>37629</v>
      </c>
      <c r="Q30" s="6" t="s">
        <v>37630</v>
      </c>
      <c r="R30" s="6" t="s">
        <v>37631</v>
      </c>
      <c r="S30" s="6" t="s">
        <v>37539</v>
      </c>
      <c r="T30" s="6" t="s">
        <v>37540</v>
      </c>
      <c r="U30" s="6" t="s">
        <v>37632</v>
      </c>
      <c r="V30" s="6" t="s">
        <v>37499</v>
      </c>
      <c r="W30" s="6">
        <v>39.32</v>
      </c>
      <c r="X30" s="6">
        <v>89.36</v>
      </c>
      <c r="Y30" s="6">
        <v>57.45</v>
      </c>
      <c r="Z30" s="6" t="s">
        <v>37633</v>
      </c>
      <c r="AA30" s="6" t="s">
        <v>37634</v>
      </c>
      <c r="AB30" s="6" t="s">
        <v>37635</v>
      </c>
      <c r="AC30" s="6">
        <v>-8.1199999999999992</v>
      </c>
      <c r="AD30" s="6">
        <v>3.31169606246557</v>
      </c>
      <c r="AE30" s="6">
        <v>21.653653623805099</v>
      </c>
      <c r="AF30" s="6">
        <v>19.122338408979498</v>
      </c>
      <c r="AG30" s="8">
        <v>2.53131521482559</v>
      </c>
      <c r="AH30" s="8" t="s">
        <v>6</v>
      </c>
      <c r="AI30" s="6">
        <v>6.9309636270767299E-13</v>
      </c>
      <c r="AJ30" s="6">
        <v>1.8754557487267201E-10</v>
      </c>
    </row>
    <row r="31" spans="1:36" ht="15" x14ac:dyDescent="0.25">
      <c r="A31" s="6" t="s">
        <v>37636</v>
      </c>
      <c r="B31" s="6">
        <v>439.08631000000003</v>
      </c>
      <c r="C31" s="6">
        <v>0.69499999999999995</v>
      </c>
      <c r="D31" s="6" t="s">
        <v>37393</v>
      </c>
      <c r="E31" s="6" t="s">
        <v>37637</v>
      </c>
      <c r="F31" s="6">
        <v>203938</v>
      </c>
      <c r="G31" s="7" t="str">
        <f>HYPERLINK("https://cloud.oebiotech.com/#/lm/network/203938","https://cloud.oebiotech.com/#/lm/network/203938")</f>
        <v>https://cloud.oebiotech.com/#/lm/network/203938</v>
      </c>
      <c r="H31" s="6" t="s">
        <v>37638</v>
      </c>
      <c r="I31" s="6"/>
      <c r="J31" s="6"/>
      <c r="K31" s="6"/>
      <c r="L31" s="6"/>
      <c r="M31" s="6"/>
      <c r="N31" s="6"/>
      <c r="O31" s="6">
        <v>53662785</v>
      </c>
      <c r="P31" s="6"/>
      <c r="Q31" s="6" t="s">
        <v>37639</v>
      </c>
      <c r="R31" s="6" t="s">
        <v>37640</v>
      </c>
      <c r="S31" s="6" t="s">
        <v>37488</v>
      </c>
      <c r="T31" s="6" t="s">
        <v>37641</v>
      </c>
      <c r="U31" s="6" t="s">
        <v>37642</v>
      </c>
      <c r="V31" s="6" t="s">
        <v>37499</v>
      </c>
      <c r="W31" s="6">
        <v>43.24</v>
      </c>
      <c r="X31" s="6">
        <v>91.8</v>
      </c>
      <c r="Y31" s="6">
        <v>62.4</v>
      </c>
      <c r="Z31" s="6" t="s">
        <v>37643</v>
      </c>
      <c r="AA31" s="6" t="s">
        <v>37438</v>
      </c>
      <c r="AB31" s="6" t="s">
        <v>37644</v>
      </c>
      <c r="AC31" s="6">
        <v>5.92</v>
      </c>
      <c r="AD31" s="6">
        <v>3.26387116184844</v>
      </c>
      <c r="AE31" s="6">
        <v>28.011975269179501</v>
      </c>
      <c r="AF31" s="6">
        <v>25.532840553589001</v>
      </c>
      <c r="AG31" s="8">
        <v>2.4791347155905199</v>
      </c>
      <c r="AH31" s="8" t="s">
        <v>6</v>
      </c>
      <c r="AI31" s="6">
        <v>1.12390869326511E-10</v>
      </c>
      <c r="AJ31" s="6">
        <v>8.6324296680758796E-9</v>
      </c>
    </row>
    <row r="32" spans="1:36" ht="15" x14ac:dyDescent="0.25">
      <c r="A32" s="6" t="s">
        <v>37645</v>
      </c>
      <c r="B32" s="6">
        <v>171.00577000000001</v>
      </c>
      <c r="C32" s="6">
        <v>0.69599999999999995</v>
      </c>
      <c r="D32" s="6" t="s">
        <v>37393</v>
      </c>
      <c r="E32" s="6" t="s">
        <v>37646</v>
      </c>
      <c r="F32" s="6">
        <v>207279</v>
      </c>
      <c r="G32" s="7" t="str">
        <f>HYPERLINK("https://cloud.oebiotech.com/#/lm/network/207279","https://cloud.oebiotech.com/#/lm/network/207279")</f>
        <v>https://cloud.oebiotech.com/#/lm/network/207279</v>
      </c>
      <c r="H32" s="6" t="s">
        <v>37647</v>
      </c>
      <c r="I32" s="6">
        <v>65927</v>
      </c>
      <c r="J32" s="6"/>
      <c r="K32" s="6">
        <v>14336</v>
      </c>
      <c r="L32" s="6" t="s">
        <v>37648</v>
      </c>
      <c r="M32" s="6"/>
      <c r="N32" s="6"/>
      <c r="O32" s="6">
        <v>754</v>
      </c>
      <c r="P32" s="6" t="s">
        <v>37649</v>
      </c>
      <c r="Q32" s="6" t="s">
        <v>37650</v>
      </c>
      <c r="R32" s="6" t="s">
        <v>37651</v>
      </c>
      <c r="S32" s="6" t="s">
        <v>37445</v>
      </c>
      <c r="T32" s="6" t="s">
        <v>37652</v>
      </c>
      <c r="U32" s="6" t="s">
        <v>37653</v>
      </c>
      <c r="V32" s="6" t="s">
        <v>37388</v>
      </c>
      <c r="W32" s="6">
        <v>49.09</v>
      </c>
      <c r="X32" s="6">
        <v>72.34</v>
      </c>
      <c r="Y32" s="6">
        <v>0</v>
      </c>
      <c r="Z32" s="6" t="s">
        <v>37389</v>
      </c>
      <c r="AA32" s="6" t="s">
        <v>37403</v>
      </c>
      <c r="AB32" s="6" t="s">
        <v>37654</v>
      </c>
      <c r="AC32" s="6">
        <v>3.51</v>
      </c>
      <c r="AD32" s="6">
        <v>3.2285107778920299</v>
      </c>
      <c r="AE32" s="6">
        <v>23.536081117699901</v>
      </c>
      <c r="AF32" s="6">
        <v>21.092375803177202</v>
      </c>
      <c r="AG32" s="8">
        <v>2.4437053145226999</v>
      </c>
      <c r="AH32" s="8" t="s">
        <v>6</v>
      </c>
      <c r="AI32" s="6">
        <v>1.32352280398701E-9</v>
      </c>
      <c r="AJ32" s="6">
        <v>5.7093704725613699E-8</v>
      </c>
    </row>
    <row r="33" spans="1:36" ht="15" x14ac:dyDescent="0.25">
      <c r="A33" s="6" t="s">
        <v>37655</v>
      </c>
      <c r="B33" s="6">
        <v>377.10944000000001</v>
      </c>
      <c r="C33" s="6">
        <v>6.0720000000000001</v>
      </c>
      <c r="D33" s="6" t="s">
        <v>37393</v>
      </c>
      <c r="E33" s="6" t="s">
        <v>37656</v>
      </c>
      <c r="F33" s="6">
        <v>210738</v>
      </c>
      <c r="G33" s="7" t="str">
        <f>HYPERLINK("https://cloud.oebiotech.com/#/lm/network/210738","https://cloud.oebiotech.com/#/lm/network/210738")</f>
        <v>https://cloud.oebiotech.com/#/lm/network/210738</v>
      </c>
      <c r="H33" s="6" t="s">
        <v>37657</v>
      </c>
      <c r="I33" s="6">
        <v>72571</v>
      </c>
      <c r="J33" s="6"/>
      <c r="K33" s="6"/>
      <c r="L33" s="6" t="s">
        <v>37658</v>
      </c>
      <c r="M33" s="6"/>
      <c r="N33" s="6"/>
      <c r="O33" s="6">
        <v>41463</v>
      </c>
      <c r="P33" s="6" t="s">
        <v>37659</v>
      </c>
      <c r="Q33" s="6" t="s">
        <v>37660</v>
      </c>
      <c r="R33" s="6" t="s">
        <v>37661</v>
      </c>
      <c r="S33" s="6" t="s">
        <v>37488</v>
      </c>
      <c r="T33" s="6" t="s">
        <v>37662</v>
      </c>
      <c r="U33" s="6" t="s">
        <v>37663</v>
      </c>
      <c r="V33" s="6" t="s">
        <v>37499</v>
      </c>
      <c r="W33" s="6">
        <v>50.87</v>
      </c>
      <c r="X33" s="6">
        <v>89.72</v>
      </c>
      <c r="Y33" s="6">
        <v>80.760000000000005</v>
      </c>
      <c r="Z33" s="6" t="s">
        <v>37664</v>
      </c>
      <c r="AA33" s="6" t="s">
        <v>37403</v>
      </c>
      <c r="AB33" s="6" t="s">
        <v>37665</v>
      </c>
      <c r="AC33" s="6">
        <v>0.53</v>
      </c>
      <c r="AD33" s="6">
        <v>3.2535558513281702</v>
      </c>
      <c r="AE33" s="6">
        <v>22.515104378597599</v>
      </c>
      <c r="AF33" s="6">
        <v>20.0848902307091</v>
      </c>
      <c r="AG33" s="8">
        <v>2.43021414788846</v>
      </c>
      <c r="AH33" s="8" t="s">
        <v>6</v>
      </c>
      <c r="AI33" s="6">
        <v>1.6430959298892099E-18</v>
      </c>
      <c r="AJ33" s="6">
        <v>9.7813500706304705E-15</v>
      </c>
    </row>
    <row r="34" spans="1:36" ht="15" x14ac:dyDescent="0.25">
      <c r="A34" s="6" t="s">
        <v>37666</v>
      </c>
      <c r="B34" s="6">
        <v>353.11671999999999</v>
      </c>
      <c r="C34" s="6">
        <v>6.5019999999999998</v>
      </c>
      <c r="D34" s="6" t="s">
        <v>37380</v>
      </c>
      <c r="E34" s="6" t="s">
        <v>37667</v>
      </c>
      <c r="F34" s="6">
        <v>212103</v>
      </c>
      <c r="G34" s="7" t="str">
        <f>HYPERLINK("https://cloud.oebiotech.com/#/lm/network/212103","https://cloud.oebiotech.com/#/lm/network/212103")</f>
        <v>https://cloud.oebiotech.com/#/lm/network/212103</v>
      </c>
      <c r="H34" s="6" t="s">
        <v>37668</v>
      </c>
      <c r="I34" s="6"/>
      <c r="J34" s="6"/>
      <c r="K34" s="6"/>
      <c r="L34" s="6"/>
      <c r="M34" s="6"/>
      <c r="N34" s="6"/>
      <c r="O34" s="6"/>
      <c r="P34" s="6"/>
      <c r="Q34" s="6" t="s">
        <v>37669</v>
      </c>
      <c r="R34" s="6" t="s">
        <v>37670</v>
      </c>
      <c r="S34" s="6" t="s">
        <v>37539</v>
      </c>
      <c r="T34" s="6" t="s">
        <v>37540</v>
      </c>
      <c r="U34" s="6" t="s">
        <v>37671</v>
      </c>
      <c r="V34" s="6" t="s">
        <v>37388</v>
      </c>
      <c r="W34" s="6">
        <v>49.84</v>
      </c>
      <c r="X34" s="6">
        <v>74.680000000000007</v>
      </c>
      <c r="Y34" s="6">
        <v>0</v>
      </c>
      <c r="Z34" s="6" t="s">
        <v>37389</v>
      </c>
      <c r="AA34" s="6" t="s">
        <v>37501</v>
      </c>
      <c r="AB34" s="6" t="s">
        <v>37672</v>
      </c>
      <c r="AC34" s="6">
        <v>-0.28000000000000003</v>
      </c>
      <c r="AD34" s="6">
        <v>3.1599860056921298</v>
      </c>
      <c r="AE34" s="6">
        <v>18.7736332662382</v>
      </c>
      <c r="AF34" s="6">
        <v>16.4025319195629</v>
      </c>
      <c r="AG34" s="8">
        <v>2.3711013466752702</v>
      </c>
      <c r="AH34" s="8" t="s">
        <v>6</v>
      </c>
      <c r="AI34" s="6">
        <v>2.03486451598664E-8</v>
      </c>
      <c r="AJ34" s="6">
        <v>4.7134429819721602E-7</v>
      </c>
    </row>
    <row r="35" spans="1:36" ht="15" x14ac:dyDescent="0.25">
      <c r="A35" s="6" t="s">
        <v>37673</v>
      </c>
      <c r="B35" s="6">
        <v>292.14238</v>
      </c>
      <c r="C35" s="6">
        <v>0.53500000000000003</v>
      </c>
      <c r="D35" s="6" t="s">
        <v>37380</v>
      </c>
      <c r="E35" s="6" t="s">
        <v>37674</v>
      </c>
      <c r="F35" s="6">
        <v>265166</v>
      </c>
      <c r="G35" s="7" t="str">
        <f>HYPERLINK("https://cloud.oebiotech.com/#/lm/network/265166","https://cloud.oebiotech.com/#/lm/network/265166")</f>
        <v>https://cloud.oebiotech.com/#/lm/network/265166</v>
      </c>
      <c r="H35" s="6"/>
      <c r="I35" s="6">
        <v>22647</v>
      </c>
      <c r="J35" s="6"/>
      <c r="K35" s="6"/>
      <c r="L35" s="6"/>
      <c r="M35" s="6"/>
      <c r="N35" s="6"/>
      <c r="O35" s="6">
        <v>25264215</v>
      </c>
      <c r="P35" s="6"/>
      <c r="Q35" s="6" t="s">
        <v>37675</v>
      </c>
      <c r="R35" s="6" t="s">
        <v>37676</v>
      </c>
      <c r="S35" s="6" t="s">
        <v>37385</v>
      </c>
      <c r="T35" s="6" t="s">
        <v>37386</v>
      </c>
      <c r="U35" s="6" t="s">
        <v>37387</v>
      </c>
      <c r="V35" s="6" t="s">
        <v>37388</v>
      </c>
      <c r="W35" s="6">
        <v>45.23</v>
      </c>
      <c r="X35" s="6">
        <v>74.099999999999994</v>
      </c>
      <c r="Y35" s="6">
        <v>0</v>
      </c>
      <c r="Z35" s="6" t="s">
        <v>37389</v>
      </c>
      <c r="AA35" s="6" t="s">
        <v>37480</v>
      </c>
      <c r="AB35" s="6" t="s">
        <v>37677</v>
      </c>
      <c r="AC35" s="6">
        <v>-4.79</v>
      </c>
      <c r="AD35" s="6">
        <v>3.09276397483025</v>
      </c>
      <c r="AE35" s="6">
        <v>19.973106514022501</v>
      </c>
      <c r="AF35" s="6">
        <v>17.6180970432716</v>
      </c>
      <c r="AG35" s="8">
        <v>2.3550094707509301</v>
      </c>
      <c r="AH35" s="8" t="s">
        <v>6</v>
      </c>
      <c r="AI35" s="6">
        <v>1.25520867988952E-6</v>
      </c>
      <c r="AJ35" s="6">
        <v>1.38243737861464E-5</v>
      </c>
    </row>
    <row r="36" spans="1:36" ht="15" x14ac:dyDescent="0.25">
      <c r="A36" s="6" t="s">
        <v>37678</v>
      </c>
      <c r="B36" s="6">
        <v>275.01767000000001</v>
      </c>
      <c r="C36" s="6">
        <v>0.69699999999999995</v>
      </c>
      <c r="D36" s="6" t="s">
        <v>37393</v>
      </c>
      <c r="E36" s="6" t="s">
        <v>37679</v>
      </c>
      <c r="F36" s="6">
        <v>47513</v>
      </c>
      <c r="G36" s="7" t="str">
        <f>HYPERLINK("https://cloud.oebiotech.com/#/lm/network/47513","https://cloud.oebiotech.com/#/lm/network/47513")</f>
        <v>https://cloud.oebiotech.com/#/lm/network/47513</v>
      </c>
      <c r="H36" s="6" t="s">
        <v>37680</v>
      </c>
      <c r="I36" s="6">
        <v>367</v>
      </c>
      <c r="J36" s="6"/>
      <c r="K36" s="6">
        <v>48928</v>
      </c>
      <c r="L36" s="6" t="s">
        <v>37681</v>
      </c>
      <c r="M36" s="6" t="s">
        <v>37682</v>
      </c>
      <c r="N36" s="6" t="s">
        <v>37683</v>
      </c>
      <c r="O36" s="6">
        <v>91493</v>
      </c>
      <c r="P36" s="6" t="s">
        <v>37684</v>
      </c>
      <c r="Q36" s="6" t="s">
        <v>37685</v>
      </c>
      <c r="R36" s="6" t="s">
        <v>37686</v>
      </c>
      <c r="S36" s="6" t="s">
        <v>37423</v>
      </c>
      <c r="T36" s="6" t="s">
        <v>37424</v>
      </c>
      <c r="U36" s="6" t="s">
        <v>37425</v>
      </c>
      <c r="V36" s="6" t="s">
        <v>37388</v>
      </c>
      <c r="W36" s="6">
        <v>51.32</v>
      </c>
      <c r="X36" s="6">
        <v>72.89</v>
      </c>
      <c r="Y36" s="6">
        <v>0</v>
      </c>
      <c r="Z36" s="6" t="s">
        <v>37389</v>
      </c>
      <c r="AA36" s="6" t="s">
        <v>37403</v>
      </c>
      <c r="AB36" s="6" t="s">
        <v>37687</v>
      </c>
      <c r="AC36" s="6">
        <v>-1.0900000000000001</v>
      </c>
      <c r="AD36" s="6">
        <v>3.1618790595933901</v>
      </c>
      <c r="AE36" s="6">
        <v>22.277453895151599</v>
      </c>
      <c r="AF36" s="6">
        <v>19.929554285598702</v>
      </c>
      <c r="AG36" s="8">
        <v>2.3478996095528699</v>
      </c>
      <c r="AH36" s="8" t="s">
        <v>6</v>
      </c>
      <c r="AI36" s="6">
        <v>2.09757309901712E-9</v>
      </c>
      <c r="AJ36" s="6">
        <v>7.9030713028157803E-8</v>
      </c>
    </row>
    <row r="37" spans="1:36" ht="15" x14ac:dyDescent="0.25">
      <c r="A37" s="6" t="s">
        <v>37688</v>
      </c>
      <c r="B37" s="6">
        <v>364.19686999999999</v>
      </c>
      <c r="C37" s="6">
        <v>6.258</v>
      </c>
      <c r="D37" s="6" t="s">
        <v>37380</v>
      </c>
      <c r="E37" s="6" t="s">
        <v>37689</v>
      </c>
      <c r="F37" s="6">
        <v>212409</v>
      </c>
      <c r="G37" s="7" t="str">
        <f>HYPERLINK("https://cloud.oebiotech.com/#/lm/network/212409","https://cloud.oebiotech.com/#/lm/network/212409")</f>
        <v>https://cloud.oebiotech.com/#/lm/network/212409</v>
      </c>
      <c r="H37" s="6" t="s">
        <v>37690</v>
      </c>
      <c r="I37" s="6"/>
      <c r="J37" s="6"/>
      <c r="K37" s="6"/>
      <c r="L37" s="6"/>
      <c r="M37" s="6"/>
      <c r="N37" s="6"/>
      <c r="O37" s="6">
        <v>102396967</v>
      </c>
      <c r="P37" s="6"/>
      <c r="Q37" s="6" t="s">
        <v>37691</v>
      </c>
      <c r="R37" s="6" t="s">
        <v>37692</v>
      </c>
      <c r="S37" s="6" t="s">
        <v>37488</v>
      </c>
      <c r="T37" s="6" t="s">
        <v>37693</v>
      </c>
      <c r="U37" s="6" t="s">
        <v>37458</v>
      </c>
      <c r="V37" s="6" t="s">
        <v>37402</v>
      </c>
      <c r="W37" s="6">
        <v>36.21</v>
      </c>
      <c r="X37" s="6">
        <v>73.87</v>
      </c>
      <c r="Y37" s="6">
        <v>0</v>
      </c>
      <c r="Z37" s="6" t="s">
        <v>37694</v>
      </c>
      <c r="AA37" s="6" t="s">
        <v>37390</v>
      </c>
      <c r="AB37" s="6" t="s">
        <v>37695</v>
      </c>
      <c r="AC37" s="6">
        <v>-7.69</v>
      </c>
      <c r="AD37" s="6">
        <v>3.1421461524577898</v>
      </c>
      <c r="AE37" s="6">
        <v>20.281203042505499</v>
      </c>
      <c r="AF37" s="6">
        <v>17.9405024674118</v>
      </c>
      <c r="AG37" s="8">
        <v>2.3407005750936798</v>
      </c>
      <c r="AH37" s="8" t="s">
        <v>6</v>
      </c>
      <c r="AI37" s="6">
        <v>1.5296234170798799E-8</v>
      </c>
      <c r="AJ37" s="6">
        <v>3.7627471908580601E-7</v>
      </c>
    </row>
    <row r="38" spans="1:36" ht="15" x14ac:dyDescent="0.25">
      <c r="A38" s="6" t="s">
        <v>37696</v>
      </c>
      <c r="B38" s="6">
        <v>78.958100000000002</v>
      </c>
      <c r="C38" s="6">
        <v>0.69799999999999995</v>
      </c>
      <c r="D38" s="6" t="s">
        <v>37393</v>
      </c>
      <c r="E38" s="6" t="s">
        <v>37697</v>
      </c>
      <c r="F38" s="6">
        <v>47581</v>
      </c>
      <c r="G38" s="7" t="str">
        <f>HYPERLINK("https://cloud.oebiotech.com/#/lm/network/47581","https://cloud.oebiotech.com/#/lm/network/47581")</f>
        <v>https://cloud.oebiotech.com/#/lm/network/47581</v>
      </c>
      <c r="H38" s="6" t="s">
        <v>37698</v>
      </c>
      <c r="I38" s="6">
        <v>3231</v>
      </c>
      <c r="J38" s="6"/>
      <c r="K38" s="6">
        <v>26078</v>
      </c>
      <c r="L38" s="6" t="s">
        <v>37699</v>
      </c>
      <c r="M38" s="6" t="s">
        <v>37700</v>
      </c>
      <c r="N38" s="6" t="s">
        <v>37701</v>
      </c>
      <c r="O38" s="6">
        <v>1004</v>
      </c>
      <c r="P38" s="6" t="s">
        <v>37702</v>
      </c>
      <c r="Q38" s="6" t="s">
        <v>37703</v>
      </c>
      <c r="R38" s="6" t="s">
        <v>37704</v>
      </c>
      <c r="S38" s="6" t="s">
        <v>37435</v>
      </c>
      <c r="T38" s="6" t="s">
        <v>37470</v>
      </c>
      <c r="U38" s="6" t="s">
        <v>37705</v>
      </c>
      <c r="V38" s="6" t="s">
        <v>37426</v>
      </c>
      <c r="W38" s="6">
        <v>66</v>
      </c>
      <c r="X38" s="6">
        <v>70.75</v>
      </c>
      <c r="Y38" s="6">
        <v>100</v>
      </c>
      <c r="Z38" s="6" t="s">
        <v>37706</v>
      </c>
      <c r="AA38" s="6" t="s">
        <v>37415</v>
      </c>
      <c r="AB38" s="6" t="s">
        <v>37707</v>
      </c>
      <c r="AC38" s="6">
        <v>5.07</v>
      </c>
      <c r="AD38" s="6">
        <v>3.1633200319790999</v>
      </c>
      <c r="AE38" s="6">
        <v>27.7506986518597</v>
      </c>
      <c r="AF38" s="6">
        <v>25.426660773430001</v>
      </c>
      <c r="AG38" s="8">
        <v>2.3240378784297699</v>
      </c>
      <c r="AH38" s="8" t="s">
        <v>6</v>
      </c>
      <c r="AI38" s="6">
        <v>4.5672685393239997E-11</v>
      </c>
      <c r="AJ38" s="6">
        <v>4.6745772554396602E-9</v>
      </c>
    </row>
    <row r="39" spans="1:36" ht="15" x14ac:dyDescent="0.25">
      <c r="A39" s="6" t="s">
        <v>37708</v>
      </c>
      <c r="B39" s="6">
        <v>626.26558999999997</v>
      </c>
      <c r="C39" s="6">
        <v>0.53600000000000003</v>
      </c>
      <c r="D39" s="6" t="s">
        <v>37393</v>
      </c>
      <c r="E39" s="6" t="s">
        <v>37709</v>
      </c>
      <c r="F39" s="6">
        <v>212007</v>
      </c>
      <c r="G39" s="7" t="str">
        <f>HYPERLINK("https://cloud.oebiotech.com/#/lm/network/212007","https://cloud.oebiotech.com/#/lm/network/212007")</f>
        <v>https://cloud.oebiotech.com/#/lm/network/212007</v>
      </c>
      <c r="H39" s="6" t="s">
        <v>37710</v>
      </c>
      <c r="I39" s="6"/>
      <c r="J39" s="6"/>
      <c r="K39" s="6"/>
      <c r="L39" s="6"/>
      <c r="M39" s="6"/>
      <c r="N39" s="6"/>
      <c r="O39" s="6">
        <v>5297</v>
      </c>
      <c r="P39" s="6"/>
      <c r="Q39" s="6" t="s">
        <v>37711</v>
      </c>
      <c r="R39" s="6" t="s">
        <v>37712</v>
      </c>
      <c r="S39" s="6" t="s">
        <v>37423</v>
      </c>
      <c r="T39" s="6" t="s">
        <v>37424</v>
      </c>
      <c r="U39" s="6" t="s">
        <v>37425</v>
      </c>
      <c r="V39" s="6" t="s">
        <v>37402</v>
      </c>
      <c r="W39" s="6">
        <v>44.79</v>
      </c>
      <c r="X39" s="6">
        <v>88.64</v>
      </c>
      <c r="Y39" s="6">
        <v>0</v>
      </c>
      <c r="Z39" s="6" t="s">
        <v>37713</v>
      </c>
      <c r="AA39" s="6" t="s">
        <v>37428</v>
      </c>
      <c r="AB39" s="6" t="s">
        <v>37714</v>
      </c>
      <c r="AC39" s="6">
        <v>-2.71</v>
      </c>
      <c r="AD39" s="6">
        <v>3.11130700176493</v>
      </c>
      <c r="AE39" s="6">
        <v>20.205308347962202</v>
      </c>
      <c r="AF39" s="6">
        <v>17.914444088019501</v>
      </c>
      <c r="AG39" s="8">
        <v>2.29086425994271</v>
      </c>
      <c r="AH39" s="8" t="s">
        <v>6</v>
      </c>
      <c r="AI39" s="6">
        <v>1.1026527038079499E-8</v>
      </c>
      <c r="AJ39" s="6">
        <v>2.8971155970224702E-7</v>
      </c>
    </row>
    <row r="40" spans="1:36" ht="15" x14ac:dyDescent="0.25">
      <c r="A40" s="6" t="s">
        <v>37715</v>
      </c>
      <c r="B40" s="6">
        <v>495.10892000000001</v>
      </c>
      <c r="C40" s="6">
        <v>6.8940000000000001</v>
      </c>
      <c r="D40" s="6" t="s">
        <v>37380</v>
      </c>
      <c r="E40" s="6" t="s">
        <v>37716</v>
      </c>
      <c r="F40" s="6">
        <v>203840</v>
      </c>
      <c r="G40" s="7" t="str">
        <f>HYPERLINK("https://cloud.oebiotech.com/#/lm/network/203840","https://cloud.oebiotech.com/#/lm/network/203840")</f>
        <v>https://cloud.oebiotech.com/#/lm/network/203840</v>
      </c>
      <c r="H40" s="6" t="s">
        <v>37717</v>
      </c>
      <c r="I40" s="6">
        <v>430263</v>
      </c>
      <c r="J40" s="6"/>
      <c r="K40" s="6">
        <v>68850</v>
      </c>
      <c r="L40" s="6"/>
      <c r="M40" s="6"/>
      <c r="N40" s="6"/>
      <c r="O40" s="6">
        <v>135415867</v>
      </c>
      <c r="P40" s="6"/>
      <c r="Q40" s="6" t="s">
        <v>37718</v>
      </c>
      <c r="R40" s="6" t="s">
        <v>37719</v>
      </c>
      <c r="S40" s="6" t="s">
        <v>37539</v>
      </c>
      <c r="T40" s="6" t="s">
        <v>37540</v>
      </c>
      <c r="U40" s="6" t="s">
        <v>37541</v>
      </c>
      <c r="V40" s="6" t="s">
        <v>37499</v>
      </c>
      <c r="W40" s="6">
        <v>43.04</v>
      </c>
      <c r="X40" s="6">
        <v>89.43</v>
      </c>
      <c r="Y40" s="6">
        <v>56.29</v>
      </c>
      <c r="Z40" s="6" t="s">
        <v>37720</v>
      </c>
      <c r="AA40" s="6" t="s">
        <v>37459</v>
      </c>
      <c r="AB40" s="6" t="s">
        <v>37721</v>
      </c>
      <c r="AC40" s="6">
        <v>-4.8499999999999996</v>
      </c>
      <c r="AD40" s="6">
        <v>3.0801180920112898</v>
      </c>
      <c r="AE40" s="6">
        <v>21.792726090703301</v>
      </c>
      <c r="AF40" s="6">
        <v>19.545430889602699</v>
      </c>
      <c r="AG40" s="8">
        <v>2.24729520110062</v>
      </c>
      <c r="AH40" s="8" t="s">
        <v>6</v>
      </c>
      <c r="AI40" s="6">
        <v>1.31788310685639E-8</v>
      </c>
      <c r="AJ40" s="6">
        <v>3.3384502702621599E-7</v>
      </c>
    </row>
    <row r="41" spans="1:36" ht="15" x14ac:dyDescent="0.25">
      <c r="A41" s="6" t="s">
        <v>37722</v>
      </c>
      <c r="B41" s="6">
        <v>185.02154999999999</v>
      </c>
      <c r="C41" s="6">
        <v>0.73</v>
      </c>
      <c r="D41" s="6" t="s">
        <v>37393</v>
      </c>
      <c r="E41" s="6" t="s">
        <v>37723</v>
      </c>
      <c r="F41" s="6">
        <v>47201</v>
      </c>
      <c r="G41" s="7" t="str">
        <f>HYPERLINK("https://cloud.oebiotech.com/#/lm/network/47201","https://cloud.oebiotech.com/#/lm/network/47201")</f>
        <v>https://cloud.oebiotech.com/#/lm/network/47201</v>
      </c>
      <c r="H41" s="6" t="s">
        <v>37724</v>
      </c>
      <c r="I41" s="6"/>
      <c r="J41" s="6"/>
      <c r="K41" s="6">
        <v>17399</v>
      </c>
      <c r="L41" s="6" t="s">
        <v>37725</v>
      </c>
      <c r="M41" s="6" t="s">
        <v>37726</v>
      </c>
      <c r="N41" s="6" t="s">
        <v>37727</v>
      </c>
      <c r="O41" s="6">
        <v>89810215</v>
      </c>
      <c r="P41" s="6" t="s">
        <v>37728</v>
      </c>
      <c r="Q41" s="6" t="s">
        <v>37729</v>
      </c>
      <c r="R41" s="6" t="s">
        <v>37730</v>
      </c>
      <c r="S41" s="6" t="s">
        <v>37423</v>
      </c>
      <c r="T41" s="6" t="s">
        <v>37424</v>
      </c>
      <c r="U41" s="6" t="s">
        <v>37425</v>
      </c>
      <c r="V41" s="6" t="s">
        <v>37499</v>
      </c>
      <c r="W41" s="6">
        <v>48.09</v>
      </c>
      <c r="X41" s="6">
        <v>72.67</v>
      </c>
      <c r="Y41" s="6">
        <v>53.22</v>
      </c>
      <c r="Z41" s="6" t="s">
        <v>37731</v>
      </c>
      <c r="AA41" s="6" t="s">
        <v>37438</v>
      </c>
      <c r="AB41" s="6" t="s">
        <v>37732</v>
      </c>
      <c r="AC41" s="6">
        <v>3.78</v>
      </c>
      <c r="AD41" s="6">
        <v>3.1088564975964599</v>
      </c>
      <c r="AE41" s="6">
        <v>22.9659592537731</v>
      </c>
      <c r="AF41" s="6">
        <v>20.7287255312621</v>
      </c>
      <c r="AG41" s="8">
        <v>2.2372337225110099</v>
      </c>
      <c r="AH41" s="8" t="s">
        <v>6</v>
      </c>
      <c r="AI41" s="6">
        <v>7.1813530259405597E-12</v>
      </c>
      <c r="AJ41" s="6">
        <v>1.1196005062927799E-9</v>
      </c>
    </row>
    <row r="42" spans="1:36" ht="15" x14ac:dyDescent="0.25">
      <c r="A42" s="6" t="s">
        <v>37733</v>
      </c>
      <c r="B42" s="6">
        <v>456.44096000000002</v>
      </c>
      <c r="C42" s="6">
        <v>11.069000000000001</v>
      </c>
      <c r="D42" s="6" t="s">
        <v>37380</v>
      </c>
      <c r="E42" s="6" t="s">
        <v>37734</v>
      </c>
      <c r="F42" s="6">
        <v>2195</v>
      </c>
      <c r="G42" s="7" t="str">
        <f>HYPERLINK("https://cloud.oebiotech.com/#/lm/network/2195","https://cloud.oebiotech.com/#/lm/network/2195")</f>
        <v>https://cloud.oebiotech.com/#/lm/network/2195</v>
      </c>
      <c r="H42" s="6"/>
      <c r="I42" s="6"/>
      <c r="J42" s="6" t="s">
        <v>37735</v>
      </c>
      <c r="K42" s="6"/>
      <c r="L42" s="6"/>
      <c r="M42" s="6"/>
      <c r="N42" s="6"/>
      <c r="O42" s="6">
        <v>23509045</v>
      </c>
      <c r="P42" s="6"/>
      <c r="Q42" s="6" t="s">
        <v>37736</v>
      </c>
      <c r="R42" s="6" t="s">
        <v>37737</v>
      </c>
      <c r="S42" s="6" t="s">
        <v>37445</v>
      </c>
      <c r="T42" s="6" t="s">
        <v>37446</v>
      </c>
      <c r="U42" s="6" t="s">
        <v>37524</v>
      </c>
      <c r="V42" s="6" t="s">
        <v>37402</v>
      </c>
      <c r="W42" s="6">
        <v>42.85</v>
      </c>
      <c r="X42" s="6">
        <v>90</v>
      </c>
      <c r="Y42" s="6">
        <v>30.29</v>
      </c>
      <c r="Z42" s="6" t="s">
        <v>37738</v>
      </c>
      <c r="AA42" s="6" t="s">
        <v>37501</v>
      </c>
      <c r="AB42" s="6" t="s">
        <v>37739</v>
      </c>
      <c r="AC42" s="6">
        <v>0.22</v>
      </c>
      <c r="AD42" s="6">
        <v>3.0647321636082601</v>
      </c>
      <c r="AE42" s="6">
        <v>23.0711013559748</v>
      </c>
      <c r="AF42" s="6">
        <v>20.8684481335745</v>
      </c>
      <c r="AG42" s="8">
        <v>2.2026532224002899</v>
      </c>
      <c r="AH42" s="8" t="s">
        <v>6</v>
      </c>
      <c r="AI42" s="6">
        <v>1.41921415522876E-9</v>
      </c>
      <c r="AJ42" s="6">
        <v>5.9549782924133702E-8</v>
      </c>
    </row>
    <row r="43" spans="1:36" ht="15" x14ac:dyDescent="0.25">
      <c r="A43" s="6" t="s">
        <v>37740</v>
      </c>
      <c r="B43" s="6">
        <v>209.02995999999999</v>
      </c>
      <c r="C43" s="6">
        <v>0.70299999999999996</v>
      </c>
      <c r="D43" s="6" t="s">
        <v>37393</v>
      </c>
      <c r="E43" s="6" t="s">
        <v>37741</v>
      </c>
      <c r="F43" s="6">
        <v>2914</v>
      </c>
      <c r="G43" s="7" t="str">
        <f>HYPERLINK("https://cloud.oebiotech.com/#/lm/network/2914","https://cloud.oebiotech.com/#/lm/network/2914")</f>
        <v>https://cloud.oebiotech.com/#/lm/network/2914</v>
      </c>
      <c r="H43" s="6" t="s">
        <v>37742</v>
      </c>
      <c r="I43" s="6">
        <v>4227</v>
      </c>
      <c r="J43" s="6" t="s">
        <v>37743</v>
      </c>
      <c r="K43" s="6">
        <v>30852</v>
      </c>
      <c r="L43" s="6" t="s">
        <v>37744</v>
      </c>
      <c r="M43" s="6" t="s">
        <v>37745</v>
      </c>
      <c r="N43" s="6" t="s">
        <v>37746</v>
      </c>
      <c r="O43" s="6">
        <v>3037582</v>
      </c>
      <c r="P43" s="6" t="s">
        <v>37747</v>
      </c>
      <c r="Q43" s="6" t="s">
        <v>37748</v>
      </c>
      <c r="R43" s="6" t="s">
        <v>37749</v>
      </c>
      <c r="S43" s="6" t="s">
        <v>37423</v>
      </c>
      <c r="T43" s="6" t="s">
        <v>37424</v>
      </c>
      <c r="U43" s="6" t="s">
        <v>37425</v>
      </c>
      <c r="V43" s="6" t="s">
        <v>37426</v>
      </c>
      <c r="W43" s="6">
        <v>67.7</v>
      </c>
      <c r="X43" s="6">
        <v>71.87</v>
      </c>
      <c r="Y43" s="6">
        <v>85.83</v>
      </c>
      <c r="Z43" s="6" t="s">
        <v>37750</v>
      </c>
      <c r="AA43" s="6" t="s">
        <v>37403</v>
      </c>
      <c r="AB43" s="6" t="s">
        <v>37751</v>
      </c>
      <c r="AC43" s="6">
        <v>1.44</v>
      </c>
      <c r="AD43" s="6">
        <v>3.0498282610178999</v>
      </c>
      <c r="AE43" s="6">
        <v>24.5989132716313</v>
      </c>
      <c r="AF43" s="6">
        <v>22.434586012068301</v>
      </c>
      <c r="AG43" s="8">
        <v>2.1643272595629601</v>
      </c>
      <c r="AH43" s="8" t="s">
        <v>6</v>
      </c>
      <c r="AI43" s="6">
        <v>1.07647999767026E-10</v>
      </c>
      <c r="AJ43" s="6">
        <v>8.4319545080671594E-9</v>
      </c>
    </row>
    <row r="44" spans="1:36" ht="15" x14ac:dyDescent="0.25">
      <c r="A44" s="6" t="s">
        <v>37752</v>
      </c>
      <c r="B44" s="6">
        <v>526.16648999999995</v>
      </c>
      <c r="C44" s="6">
        <v>6.4989999999999997</v>
      </c>
      <c r="D44" s="6" t="s">
        <v>37393</v>
      </c>
      <c r="E44" s="6" t="s">
        <v>37753</v>
      </c>
      <c r="F44" s="6">
        <v>207347</v>
      </c>
      <c r="G44" s="7" t="str">
        <f>HYPERLINK("https://cloud.oebiotech.com/#/lm/network/207347","https://cloud.oebiotech.com/#/lm/network/207347")</f>
        <v>https://cloud.oebiotech.com/#/lm/network/207347</v>
      </c>
      <c r="H44" s="6" t="s">
        <v>37754</v>
      </c>
      <c r="I44" s="6"/>
      <c r="J44" s="6"/>
      <c r="K44" s="6"/>
      <c r="L44" s="6"/>
      <c r="M44" s="6"/>
      <c r="N44" s="6"/>
      <c r="O44" s="6"/>
      <c r="P44" s="6"/>
      <c r="Q44" s="6" t="s">
        <v>37755</v>
      </c>
      <c r="R44" s="6" t="s">
        <v>37756</v>
      </c>
      <c r="S44" s="6" t="s">
        <v>37488</v>
      </c>
      <c r="T44" s="6" t="s">
        <v>37641</v>
      </c>
      <c r="U44" s="6" t="s">
        <v>37757</v>
      </c>
      <c r="V44" s="6" t="s">
        <v>37402</v>
      </c>
      <c r="W44" s="6">
        <v>41.89</v>
      </c>
      <c r="X44" s="6">
        <v>88.06</v>
      </c>
      <c r="Y44" s="6">
        <v>44.23</v>
      </c>
      <c r="Z44" s="6" t="s">
        <v>37758</v>
      </c>
      <c r="AA44" s="6" t="s">
        <v>37438</v>
      </c>
      <c r="AB44" s="6" t="s">
        <v>37759</v>
      </c>
      <c r="AC44" s="6">
        <v>3.8</v>
      </c>
      <c r="AD44" s="6">
        <v>3.0556347253897802</v>
      </c>
      <c r="AE44" s="6">
        <v>19.415419386292399</v>
      </c>
      <c r="AF44" s="6">
        <v>17.253355547581801</v>
      </c>
      <c r="AG44" s="8">
        <v>2.1620638387106599</v>
      </c>
      <c r="AH44" s="8" t="s">
        <v>6</v>
      </c>
      <c r="AI44" s="6">
        <v>8.7550943338881608E-12</v>
      </c>
      <c r="AJ44" s="6">
        <v>1.2409303945151499E-9</v>
      </c>
    </row>
    <row r="45" spans="1:36" ht="15" x14ac:dyDescent="0.25">
      <c r="A45" s="6" t="s">
        <v>37760</v>
      </c>
      <c r="B45" s="6">
        <v>132.06583000000001</v>
      </c>
      <c r="C45" s="6">
        <v>0.68100000000000005</v>
      </c>
      <c r="D45" s="6" t="s">
        <v>37380</v>
      </c>
      <c r="E45" s="6" t="s">
        <v>37761</v>
      </c>
      <c r="F45" s="6">
        <v>201283</v>
      </c>
      <c r="G45" s="7" t="str">
        <f>HYPERLINK("https://cloud.oebiotech.com/#/lm/network/201283","https://cloud.oebiotech.com/#/lm/network/201283")</f>
        <v>https://cloud.oebiotech.com/#/lm/network/201283</v>
      </c>
      <c r="H45" s="6" t="s">
        <v>37762</v>
      </c>
      <c r="I45" s="6"/>
      <c r="J45" s="6"/>
      <c r="K45" s="6">
        <v>64368</v>
      </c>
      <c r="L45" s="6"/>
      <c r="M45" s="6"/>
      <c r="N45" s="6"/>
      <c r="O45" s="6">
        <v>559314</v>
      </c>
      <c r="P45" s="6"/>
      <c r="Q45" s="6" t="s">
        <v>37763</v>
      </c>
      <c r="R45" s="6" t="s">
        <v>37764</v>
      </c>
      <c r="S45" s="6" t="s">
        <v>37385</v>
      </c>
      <c r="T45" s="6" t="s">
        <v>37386</v>
      </c>
      <c r="U45" s="6" t="s">
        <v>37387</v>
      </c>
      <c r="V45" s="6" t="s">
        <v>37388</v>
      </c>
      <c r="W45" s="6">
        <v>50.96</v>
      </c>
      <c r="X45" s="6">
        <v>71.489999999999995</v>
      </c>
      <c r="Y45" s="6">
        <v>0</v>
      </c>
      <c r="Z45" s="6" t="s">
        <v>37389</v>
      </c>
      <c r="AA45" s="6" t="s">
        <v>37390</v>
      </c>
      <c r="AB45" s="6" t="s">
        <v>37765</v>
      </c>
      <c r="AC45" s="6">
        <v>-2.27</v>
      </c>
      <c r="AD45" s="6">
        <v>3.04683571803433</v>
      </c>
      <c r="AE45" s="6">
        <v>25.4516913334264</v>
      </c>
      <c r="AF45" s="6">
        <v>23.311835306439299</v>
      </c>
      <c r="AG45" s="8">
        <v>2.1398560269870899</v>
      </c>
      <c r="AH45" s="8" t="s">
        <v>6</v>
      </c>
      <c r="AI45" s="6">
        <v>1.5738028462264799E-13</v>
      </c>
      <c r="AJ45" s="6">
        <v>6.6920345311330102E-11</v>
      </c>
    </row>
    <row r="46" spans="1:36" ht="15" x14ac:dyDescent="0.25">
      <c r="A46" s="6" t="s">
        <v>37766</v>
      </c>
      <c r="B46" s="6">
        <v>307.11250999999999</v>
      </c>
      <c r="C46" s="6">
        <v>5.0670000000000002</v>
      </c>
      <c r="D46" s="6" t="s">
        <v>37393</v>
      </c>
      <c r="E46" s="6" t="s">
        <v>37767</v>
      </c>
      <c r="F46" s="6">
        <v>210112</v>
      </c>
      <c r="G46" s="7" t="str">
        <f>HYPERLINK("https://cloud.oebiotech.com/#/lm/network/210112","https://cloud.oebiotech.com/#/lm/network/210112")</f>
        <v>https://cloud.oebiotech.com/#/lm/network/210112</v>
      </c>
      <c r="H46" s="6" t="s">
        <v>37768</v>
      </c>
      <c r="I46" s="6"/>
      <c r="J46" s="6"/>
      <c r="K46" s="6"/>
      <c r="L46" s="6"/>
      <c r="M46" s="6"/>
      <c r="N46" s="6"/>
      <c r="O46" s="6"/>
      <c r="P46" s="6"/>
      <c r="Q46" s="6" t="s">
        <v>37769</v>
      </c>
      <c r="R46" s="6" t="s">
        <v>37770</v>
      </c>
      <c r="S46" s="6" t="s">
        <v>37385</v>
      </c>
      <c r="T46" s="6" t="s">
        <v>37386</v>
      </c>
      <c r="U46" s="6" t="s">
        <v>37387</v>
      </c>
      <c r="V46" s="6" t="s">
        <v>37426</v>
      </c>
      <c r="W46" s="6">
        <v>70.099999999999994</v>
      </c>
      <c r="X46" s="6">
        <v>90.39</v>
      </c>
      <c r="Y46" s="6">
        <v>87.38</v>
      </c>
      <c r="Z46" s="6" t="s">
        <v>37771</v>
      </c>
      <c r="AA46" s="6" t="s">
        <v>37403</v>
      </c>
      <c r="AB46" s="6" t="s">
        <v>37772</v>
      </c>
      <c r="AC46" s="6">
        <v>-0.98</v>
      </c>
      <c r="AD46" s="6">
        <v>3.05185497543938</v>
      </c>
      <c r="AE46" s="6">
        <v>23.963135264220298</v>
      </c>
      <c r="AF46" s="6">
        <v>21.824680287105</v>
      </c>
      <c r="AG46" s="8">
        <v>2.1384549771153298</v>
      </c>
      <c r="AH46" s="8" t="s">
        <v>6</v>
      </c>
      <c r="AI46" s="6">
        <v>3.9994296818347497E-18</v>
      </c>
      <c r="AJ46" s="6">
        <v>1.19043024479811E-14</v>
      </c>
    </row>
    <row r="47" spans="1:36" ht="15" x14ac:dyDescent="0.25">
      <c r="A47" s="6" t="s">
        <v>37773</v>
      </c>
      <c r="B47" s="6">
        <v>147.07660000000001</v>
      </c>
      <c r="C47" s="6">
        <v>0.67800000000000005</v>
      </c>
      <c r="D47" s="6" t="s">
        <v>37380</v>
      </c>
      <c r="E47" s="6" t="s">
        <v>37774</v>
      </c>
      <c r="F47" s="6">
        <v>48099</v>
      </c>
      <c r="G47" s="7" t="str">
        <f>HYPERLINK("https://cloud.oebiotech.com/#/lm/network/48099","https://cloud.oebiotech.com/#/lm/network/48099")</f>
        <v>https://cloud.oebiotech.com/#/lm/network/48099</v>
      </c>
      <c r="H47" s="6" t="s">
        <v>37775</v>
      </c>
      <c r="I47" s="6">
        <v>63630</v>
      </c>
      <c r="J47" s="6"/>
      <c r="K47" s="6">
        <v>17061</v>
      </c>
      <c r="L47" s="6" t="s">
        <v>37776</v>
      </c>
      <c r="M47" s="6" t="s">
        <v>37777</v>
      </c>
      <c r="N47" s="6" t="s">
        <v>37778</v>
      </c>
      <c r="O47" s="6">
        <v>145815</v>
      </c>
      <c r="P47" s="6" t="s">
        <v>37779</v>
      </c>
      <c r="Q47" s="6" t="s">
        <v>37780</v>
      </c>
      <c r="R47" s="6" t="s">
        <v>37781</v>
      </c>
      <c r="S47" s="6" t="s">
        <v>37385</v>
      </c>
      <c r="T47" s="6" t="s">
        <v>37386</v>
      </c>
      <c r="U47" s="6" t="s">
        <v>37387</v>
      </c>
      <c r="V47" s="6" t="s">
        <v>37388</v>
      </c>
      <c r="W47" s="6">
        <v>55.94</v>
      </c>
      <c r="X47" s="6">
        <v>91.59</v>
      </c>
      <c r="Y47" s="6">
        <v>0</v>
      </c>
      <c r="Z47" s="6" t="s">
        <v>37389</v>
      </c>
      <c r="AA47" s="6" t="s">
        <v>37390</v>
      </c>
      <c r="AB47" s="6" t="s">
        <v>37782</v>
      </c>
      <c r="AC47" s="6">
        <v>-1.36</v>
      </c>
      <c r="AD47" s="6">
        <v>3.0399777374714199</v>
      </c>
      <c r="AE47" s="6">
        <v>27.169277949850098</v>
      </c>
      <c r="AF47" s="6">
        <v>25.041918585820198</v>
      </c>
      <c r="AG47" s="8">
        <v>2.12735936402993</v>
      </c>
      <c r="AH47" s="8" t="s">
        <v>6</v>
      </c>
      <c r="AI47" s="6">
        <v>2.2599493163234001E-14</v>
      </c>
      <c r="AJ47" s="6">
        <v>1.9219254685818801E-11</v>
      </c>
    </row>
    <row r="48" spans="1:36" ht="15" x14ac:dyDescent="0.25">
      <c r="A48" s="6" t="s">
        <v>37783</v>
      </c>
      <c r="B48" s="6">
        <v>305.08816999999999</v>
      </c>
      <c r="C48" s="6">
        <v>5.2469999999999999</v>
      </c>
      <c r="D48" s="6" t="s">
        <v>37393</v>
      </c>
      <c r="E48" s="6" t="s">
        <v>37784</v>
      </c>
      <c r="F48" s="6">
        <v>52521</v>
      </c>
      <c r="G48" s="7" t="str">
        <f>HYPERLINK("https://cloud.oebiotech.com/#/lm/network/52521","https://cloud.oebiotech.com/#/lm/network/52521")</f>
        <v>https://cloud.oebiotech.com/#/lm/network/52521</v>
      </c>
      <c r="H48" s="6" t="s">
        <v>37785</v>
      </c>
      <c r="I48" s="6">
        <v>2141</v>
      </c>
      <c r="J48" s="6"/>
      <c r="K48" s="6">
        <v>157527</v>
      </c>
      <c r="L48" s="6"/>
      <c r="M48" s="6"/>
      <c r="N48" s="6"/>
      <c r="O48" s="6">
        <v>28315</v>
      </c>
      <c r="P48" s="6" t="s">
        <v>37786</v>
      </c>
      <c r="Q48" s="6" t="s">
        <v>37787</v>
      </c>
      <c r="R48" s="6" t="s">
        <v>37788</v>
      </c>
      <c r="S48" s="6" t="s">
        <v>37488</v>
      </c>
      <c r="T48" s="6" t="s">
        <v>37516</v>
      </c>
      <c r="U48" s="6" t="s">
        <v>37517</v>
      </c>
      <c r="V48" s="6" t="s">
        <v>37499</v>
      </c>
      <c r="W48" s="6">
        <v>52.56</v>
      </c>
      <c r="X48" s="6">
        <v>73.81</v>
      </c>
      <c r="Y48" s="6">
        <v>58.25</v>
      </c>
      <c r="Z48" s="6" t="s">
        <v>37789</v>
      </c>
      <c r="AA48" s="6" t="s">
        <v>37438</v>
      </c>
      <c r="AB48" s="6" t="s">
        <v>37518</v>
      </c>
      <c r="AC48" s="6">
        <v>0.98</v>
      </c>
      <c r="AD48" s="6">
        <v>2.94819003729733</v>
      </c>
      <c r="AE48" s="6">
        <v>20.292280711328399</v>
      </c>
      <c r="AF48" s="6">
        <v>18.280082760135102</v>
      </c>
      <c r="AG48" s="8">
        <v>2.0121979511933099</v>
      </c>
      <c r="AH48" s="8" t="s">
        <v>6</v>
      </c>
      <c r="AI48" s="6">
        <v>7.8678174856498701E-12</v>
      </c>
      <c r="AJ48" s="6">
        <v>1.17092793730184E-9</v>
      </c>
    </row>
    <row r="49" spans="1:36" ht="15" x14ac:dyDescent="0.25">
      <c r="A49" s="6" t="s">
        <v>37790</v>
      </c>
      <c r="B49" s="6">
        <v>255.16027</v>
      </c>
      <c r="C49" s="6">
        <v>7.226</v>
      </c>
      <c r="D49" s="6" t="s">
        <v>37393</v>
      </c>
      <c r="E49" s="6" t="s">
        <v>37791</v>
      </c>
      <c r="F49" s="6">
        <v>204417</v>
      </c>
      <c r="G49" s="7" t="str">
        <f>HYPERLINK("https://cloud.oebiotech.com/#/lm/network/204417","https://cloud.oebiotech.com/#/lm/network/204417")</f>
        <v>https://cloud.oebiotech.com/#/lm/network/204417</v>
      </c>
      <c r="H49" s="6" t="s">
        <v>37792</v>
      </c>
      <c r="I49" s="6">
        <v>68690</v>
      </c>
      <c r="J49" s="6"/>
      <c r="K49" s="6">
        <v>3245</v>
      </c>
      <c r="L49" s="6" t="s">
        <v>37793</v>
      </c>
      <c r="M49" s="6"/>
      <c r="N49" s="6"/>
      <c r="O49" s="6">
        <v>8846</v>
      </c>
      <c r="P49" s="6" t="s">
        <v>37794</v>
      </c>
      <c r="Q49" s="6" t="s">
        <v>37795</v>
      </c>
      <c r="R49" s="6" t="s">
        <v>37796</v>
      </c>
      <c r="S49" s="6" t="s">
        <v>37385</v>
      </c>
      <c r="T49" s="6" t="s">
        <v>37386</v>
      </c>
      <c r="U49" s="6" t="s">
        <v>37797</v>
      </c>
      <c r="V49" s="6" t="s">
        <v>37402</v>
      </c>
      <c r="W49" s="6">
        <v>42.53</v>
      </c>
      <c r="X49" s="6">
        <v>76.09</v>
      </c>
      <c r="Y49" s="6">
        <v>0</v>
      </c>
      <c r="Z49" s="6" t="s">
        <v>37798</v>
      </c>
      <c r="AA49" s="6" t="s">
        <v>37799</v>
      </c>
      <c r="AB49" s="6" t="s">
        <v>37800</v>
      </c>
      <c r="AC49" s="6">
        <v>-0.39</v>
      </c>
      <c r="AD49" s="6">
        <v>2.5282147510256299</v>
      </c>
      <c r="AE49" s="6">
        <v>17.8576475615777</v>
      </c>
      <c r="AF49" s="6">
        <v>15.846536037227301</v>
      </c>
      <c r="AG49" s="8">
        <v>2.0111115243503401</v>
      </c>
      <c r="AH49" s="8" t="s">
        <v>6</v>
      </c>
      <c r="AI49" s="6">
        <v>3.0803013770446699E-3</v>
      </c>
      <c r="AJ49" s="6">
        <v>9.7773912125924296E-3</v>
      </c>
    </row>
    <row r="50" spans="1:36" ht="15" x14ac:dyDescent="0.25">
      <c r="A50" s="6" t="s">
        <v>37801</v>
      </c>
      <c r="B50" s="6">
        <v>79.021820000000005</v>
      </c>
      <c r="C50" s="6">
        <v>0.86199999999999999</v>
      </c>
      <c r="D50" s="6" t="s">
        <v>37380</v>
      </c>
      <c r="E50" s="6" t="s">
        <v>37802</v>
      </c>
      <c r="F50" s="6">
        <v>47831</v>
      </c>
      <c r="G50" s="7" t="str">
        <f>HYPERLINK("https://cloud.oebiotech.com/#/lm/network/47831","https://cloud.oebiotech.com/#/lm/network/47831")</f>
        <v>https://cloud.oebiotech.com/#/lm/network/47831</v>
      </c>
      <c r="H50" s="6" t="s">
        <v>37803</v>
      </c>
      <c r="I50" s="6">
        <v>3985</v>
      </c>
      <c r="J50" s="6"/>
      <c r="K50" s="6">
        <v>28262</v>
      </c>
      <c r="L50" s="6" t="s">
        <v>37804</v>
      </c>
      <c r="M50" s="6" t="s">
        <v>37805</v>
      </c>
      <c r="N50" s="6" t="s">
        <v>37806</v>
      </c>
      <c r="O50" s="6">
        <v>679</v>
      </c>
      <c r="P50" s="6" t="s">
        <v>37807</v>
      </c>
      <c r="Q50" s="6" t="s">
        <v>37808</v>
      </c>
      <c r="R50" s="6" t="s">
        <v>37809</v>
      </c>
      <c r="S50" s="6" t="s">
        <v>37810</v>
      </c>
      <c r="T50" s="6" t="s">
        <v>37811</v>
      </c>
      <c r="U50" s="6" t="s">
        <v>37458</v>
      </c>
      <c r="V50" s="6" t="s">
        <v>37388</v>
      </c>
      <c r="W50" s="6">
        <v>43.02</v>
      </c>
      <c r="X50" s="6">
        <v>70.069999999999993</v>
      </c>
      <c r="Y50" s="6">
        <v>0</v>
      </c>
      <c r="Z50" s="6" t="s">
        <v>37389</v>
      </c>
      <c r="AA50" s="6" t="s">
        <v>37390</v>
      </c>
      <c r="AB50" s="6" t="s">
        <v>37812</v>
      </c>
      <c r="AC50" s="6">
        <v>-7.72</v>
      </c>
      <c r="AD50" s="6">
        <v>2.9146214521113101</v>
      </c>
      <c r="AE50" s="6">
        <v>30.081609786003099</v>
      </c>
      <c r="AF50" s="6">
        <v>28.108245767811098</v>
      </c>
      <c r="AG50" s="8">
        <v>1.973364018192</v>
      </c>
      <c r="AH50" s="8" t="s">
        <v>6</v>
      </c>
      <c r="AI50" s="6">
        <v>5.0677973076122601E-11</v>
      </c>
      <c r="AJ50" s="6">
        <v>4.9456717003632403E-9</v>
      </c>
    </row>
    <row r="51" spans="1:36" ht="15" x14ac:dyDescent="0.25">
      <c r="A51" s="6" t="s">
        <v>37813</v>
      </c>
      <c r="B51" s="6">
        <v>345.15586999999999</v>
      </c>
      <c r="C51" s="6">
        <v>6.258</v>
      </c>
      <c r="D51" s="6" t="s">
        <v>37393</v>
      </c>
      <c r="E51" s="6" t="s">
        <v>37814</v>
      </c>
      <c r="F51" s="6">
        <v>203806</v>
      </c>
      <c r="G51" s="7" t="str">
        <f>HYPERLINK("https://cloud.oebiotech.com/#/lm/network/203806","https://cloud.oebiotech.com/#/lm/network/203806")</f>
        <v>https://cloud.oebiotech.com/#/lm/network/203806</v>
      </c>
      <c r="H51" s="6" t="s">
        <v>37815</v>
      </c>
      <c r="I51" s="6"/>
      <c r="J51" s="6"/>
      <c r="K51" s="6">
        <v>38010</v>
      </c>
      <c r="L51" s="6"/>
      <c r="M51" s="6"/>
      <c r="N51" s="6"/>
      <c r="O51" s="6">
        <v>26098</v>
      </c>
      <c r="P51" s="6"/>
      <c r="Q51" s="6" t="s">
        <v>37816</v>
      </c>
      <c r="R51" s="6" t="s">
        <v>37817</v>
      </c>
      <c r="S51" s="6" t="s">
        <v>37488</v>
      </c>
      <c r="T51" s="6" t="s">
        <v>37818</v>
      </c>
      <c r="U51" s="6" t="s">
        <v>37819</v>
      </c>
      <c r="V51" s="6" t="s">
        <v>37402</v>
      </c>
      <c r="W51" s="6">
        <v>39.409999999999997</v>
      </c>
      <c r="X51" s="6">
        <v>73.430000000000007</v>
      </c>
      <c r="Y51" s="6">
        <v>39.56</v>
      </c>
      <c r="Z51" s="6" t="s">
        <v>37820</v>
      </c>
      <c r="AA51" s="6" t="s">
        <v>37428</v>
      </c>
      <c r="AB51" s="6" t="s">
        <v>37821</v>
      </c>
      <c r="AC51" s="6">
        <v>2.61</v>
      </c>
      <c r="AD51" s="6">
        <v>2.8827618329959499</v>
      </c>
      <c r="AE51" s="6">
        <v>21.116436195415801</v>
      </c>
      <c r="AF51" s="6">
        <v>19.197590299291299</v>
      </c>
      <c r="AG51" s="8">
        <v>1.9188458961244701</v>
      </c>
      <c r="AH51" s="8" t="s">
        <v>6</v>
      </c>
      <c r="AI51" s="6">
        <v>9.6403477001395905E-13</v>
      </c>
      <c r="AJ51" s="6">
        <v>2.2955595943572401E-10</v>
      </c>
    </row>
    <row r="52" spans="1:36" ht="15" x14ac:dyDescent="0.25">
      <c r="A52" s="6" t="s">
        <v>37822</v>
      </c>
      <c r="B52" s="6">
        <v>415.24286000000001</v>
      </c>
      <c r="C52" s="6">
        <v>9.8469999999999995</v>
      </c>
      <c r="D52" s="6" t="s">
        <v>37380</v>
      </c>
      <c r="E52" s="6" t="s">
        <v>37823</v>
      </c>
      <c r="F52" s="6">
        <v>213599</v>
      </c>
      <c r="G52" s="7" t="str">
        <f>HYPERLINK("https://cloud.oebiotech.com/#/lm/network/213599","https://cloud.oebiotech.com/#/lm/network/213599")</f>
        <v>https://cloud.oebiotech.com/#/lm/network/213599</v>
      </c>
      <c r="H52" s="6" t="s">
        <v>37824</v>
      </c>
      <c r="I52" s="6"/>
      <c r="J52" s="6"/>
      <c r="K52" s="6"/>
      <c r="L52" s="6"/>
      <c r="M52" s="6"/>
      <c r="N52" s="6"/>
      <c r="O52" s="6"/>
      <c r="P52" s="6"/>
      <c r="Q52" s="6" t="s">
        <v>37825</v>
      </c>
      <c r="R52" s="6" t="s">
        <v>37826</v>
      </c>
      <c r="S52" s="6" t="s">
        <v>37445</v>
      </c>
      <c r="T52" s="6" t="s">
        <v>37827</v>
      </c>
      <c r="U52" s="6" t="s">
        <v>37828</v>
      </c>
      <c r="V52" s="6" t="s">
        <v>37402</v>
      </c>
      <c r="W52" s="6">
        <v>41.25</v>
      </c>
      <c r="X52" s="6">
        <v>89.83</v>
      </c>
      <c r="Y52" s="6">
        <v>0</v>
      </c>
      <c r="Z52" s="6" t="s">
        <v>37389</v>
      </c>
      <c r="AA52" s="6" t="s">
        <v>37634</v>
      </c>
      <c r="AB52" s="6" t="s">
        <v>37829</v>
      </c>
      <c r="AC52" s="6">
        <v>6.26</v>
      </c>
      <c r="AD52" s="6">
        <v>2.66370329477179</v>
      </c>
      <c r="AE52" s="6">
        <v>22.4728754970773</v>
      </c>
      <c r="AF52" s="6">
        <v>20.590848783163</v>
      </c>
      <c r="AG52" s="8">
        <v>1.8820267139142399</v>
      </c>
      <c r="AH52" s="8" t="s">
        <v>6</v>
      </c>
      <c r="AI52" s="6">
        <v>6.5084985543851094E-5</v>
      </c>
      <c r="AJ52" s="6">
        <v>3.8134932966786002E-4</v>
      </c>
    </row>
    <row r="53" spans="1:36" ht="15" x14ac:dyDescent="0.25">
      <c r="A53" s="6" t="s">
        <v>37830</v>
      </c>
      <c r="B53" s="6">
        <v>294.08332000000001</v>
      </c>
      <c r="C53" s="6">
        <v>0.68600000000000005</v>
      </c>
      <c r="D53" s="6" t="s">
        <v>37393</v>
      </c>
      <c r="E53" s="6" t="s">
        <v>37831</v>
      </c>
      <c r="F53" s="6">
        <v>265081</v>
      </c>
      <c r="G53" s="7" t="str">
        <f>HYPERLINK("https://cloud.oebiotech.com/#/lm/network/265081","https://cloud.oebiotech.com/#/lm/network/265081")</f>
        <v>https://cloud.oebiotech.com/#/lm/network/265081</v>
      </c>
      <c r="H53" s="6"/>
      <c r="I53" s="6">
        <v>22557</v>
      </c>
      <c r="J53" s="6"/>
      <c r="K53" s="6"/>
      <c r="L53" s="6"/>
      <c r="M53" s="6"/>
      <c r="N53" s="6"/>
      <c r="O53" s="6">
        <v>51037738</v>
      </c>
      <c r="P53" s="6"/>
      <c r="Q53" s="6" t="s">
        <v>37832</v>
      </c>
      <c r="R53" s="6" t="s">
        <v>37833</v>
      </c>
      <c r="S53" s="6" t="s">
        <v>37385</v>
      </c>
      <c r="T53" s="6" t="s">
        <v>37386</v>
      </c>
      <c r="U53" s="6" t="s">
        <v>37387</v>
      </c>
      <c r="V53" s="6" t="s">
        <v>37388</v>
      </c>
      <c r="W53" s="6">
        <v>52.5</v>
      </c>
      <c r="X53" s="6">
        <v>71.989999999999995</v>
      </c>
      <c r="Y53" s="6">
        <v>39.908571428571399</v>
      </c>
      <c r="Z53" s="6" t="s">
        <v>37834</v>
      </c>
      <c r="AA53" s="6" t="s">
        <v>37438</v>
      </c>
      <c r="AB53" s="6" t="s">
        <v>37835</v>
      </c>
      <c r="AC53" s="6">
        <v>9.86</v>
      </c>
      <c r="AD53" s="6">
        <v>2.8032402471828299</v>
      </c>
      <c r="AE53" s="6">
        <v>24.034956147897599</v>
      </c>
      <c r="AF53" s="6">
        <v>22.193214613729801</v>
      </c>
      <c r="AG53" s="8">
        <v>1.84174153416783</v>
      </c>
      <c r="AH53" s="8" t="s">
        <v>6</v>
      </c>
      <c r="AI53" s="6">
        <v>1.2236011441631501E-9</v>
      </c>
      <c r="AJ53" s="6">
        <v>5.5182557660630602E-8</v>
      </c>
    </row>
    <row r="54" spans="1:36" ht="15" x14ac:dyDescent="0.25">
      <c r="A54" s="6" t="s">
        <v>37836</v>
      </c>
      <c r="B54" s="6">
        <v>133.01346000000001</v>
      </c>
      <c r="C54" s="6">
        <v>0.98799999999999999</v>
      </c>
      <c r="D54" s="6" t="s">
        <v>37393</v>
      </c>
      <c r="E54" s="6" t="s">
        <v>37837</v>
      </c>
      <c r="F54" s="6">
        <v>2096</v>
      </c>
      <c r="G54" s="7" t="str">
        <f>HYPERLINK("https://cloud.oebiotech.com/#/lm/network/2096","https://cloud.oebiotech.com/#/lm/network/2096")</f>
        <v>https://cloud.oebiotech.com/#/lm/network/2096</v>
      </c>
      <c r="H54" s="6" t="s">
        <v>37838</v>
      </c>
      <c r="I54" s="6">
        <v>117</v>
      </c>
      <c r="J54" s="6" t="s">
        <v>37839</v>
      </c>
      <c r="K54" s="6">
        <v>32816</v>
      </c>
      <c r="L54" s="6" t="s">
        <v>37840</v>
      </c>
      <c r="M54" s="6" t="s">
        <v>37841</v>
      </c>
      <c r="N54" s="6" t="s">
        <v>37842</v>
      </c>
      <c r="O54" s="6">
        <v>1060</v>
      </c>
      <c r="P54" s="6" t="s">
        <v>37843</v>
      </c>
      <c r="Q54" s="6" t="s">
        <v>37844</v>
      </c>
      <c r="R54" s="6" t="s">
        <v>37845</v>
      </c>
      <c r="S54" s="6" t="s">
        <v>37385</v>
      </c>
      <c r="T54" s="6" t="s">
        <v>37846</v>
      </c>
      <c r="U54" s="6" t="s">
        <v>37847</v>
      </c>
      <c r="V54" s="6" t="s">
        <v>37388</v>
      </c>
      <c r="W54" s="6">
        <v>50.98</v>
      </c>
      <c r="X54" s="6">
        <v>90.03</v>
      </c>
      <c r="Y54" s="6">
        <v>0</v>
      </c>
      <c r="Z54" s="6" t="s">
        <v>37389</v>
      </c>
      <c r="AA54" s="6" t="s">
        <v>37428</v>
      </c>
      <c r="AB54" s="6" t="s">
        <v>37848</v>
      </c>
      <c r="AC54" s="6">
        <v>5.26</v>
      </c>
      <c r="AD54" s="6">
        <v>2.5144085753366698</v>
      </c>
      <c r="AE54" s="6">
        <v>22.943296284231401</v>
      </c>
      <c r="AF54" s="6">
        <v>21.101723489210499</v>
      </c>
      <c r="AG54" s="8">
        <v>1.8415727950209</v>
      </c>
      <c r="AH54" s="8" t="s">
        <v>6</v>
      </c>
      <c r="AI54" s="6">
        <v>8.2970054668279696E-4</v>
      </c>
      <c r="AJ54" s="6">
        <v>3.26235624465171E-3</v>
      </c>
    </row>
    <row r="55" spans="1:36" ht="15" x14ac:dyDescent="0.25">
      <c r="A55" s="6" t="s">
        <v>37849</v>
      </c>
      <c r="B55" s="6">
        <v>381.27607</v>
      </c>
      <c r="C55" s="6">
        <v>10.696999999999999</v>
      </c>
      <c r="D55" s="6" t="s">
        <v>37393</v>
      </c>
      <c r="E55" s="6" t="s">
        <v>37850</v>
      </c>
      <c r="F55" s="6">
        <v>8792</v>
      </c>
      <c r="G55" s="7" t="str">
        <f>HYPERLINK("https://cloud.oebiotech.com/#/lm/network/8792","https://cloud.oebiotech.com/#/lm/network/8792")</f>
        <v>https://cloud.oebiotech.com/#/lm/network/8792</v>
      </c>
      <c r="H55" s="6"/>
      <c r="I55" s="6"/>
      <c r="J55" s="6" t="s">
        <v>37851</v>
      </c>
      <c r="K55" s="6"/>
      <c r="L55" s="6"/>
      <c r="M55" s="6"/>
      <c r="N55" s="6"/>
      <c r="O55" s="6">
        <v>100937253</v>
      </c>
      <c r="P55" s="6"/>
      <c r="Q55" s="6" t="s">
        <v>37852</v>
      </c>
      <c r="R55" s="6" t="s">
        <v>37853</v>
      </c>
      <c r="S55" s="6" t="s">
        <v>37385</v>
      </c>
      <c r="T55" s="6" t="s">
        <v>37386</v>
      </c>
      <c r="U55" s="6" t="s">
        <v>37387</v>
      </c>
      <c r="V55" s="6" t="s">
        <v>37388</v>
      </c>
      <c r="W55" s="6">
        <v>51.7</v>
      </c>
      <c r="X55" s="6">
        <v>76.31</v>
      </c>
      <c r="Y55" s="6">
        <v>0</v>
      </c>
      <c r="Z55" s="6" t="s">
        <v>37389</v>
      </c>
      <c r="AA55" s="6" t="s">
        <v>37403</v>
      </c>
      <c r="AB55" s="6" t="s">
        <v>37854</v>
      </c>
      <c r="AC55" s="6">
        <v>-0.52</v>
      </c>
      <c r="AD55" s="6">
        <v>2.13297631408504</v>
      </c>
      <c r="AE55" s="6">
        <v>16.419441678708498</v>
      </c>
      <c r="AF55" s="6">
        <v>14.6231307270708</v>
      </c>
      <c r="AG55" s="8">
        <v>1.7963109516376701</v>
      </c>
      <c r="AH55" s="8" t="s">
        <v>6</v>
      </c>
      <c r="AI55" s="6">
        <v>2.92612714008888E-2</v>
      </c>
      <c r="AJ55" s="6">
        <v>6.2591573355907704E-2</v>
      </c>
    </row>
    <row r="56" spans="1:36" ht="15" x14ac:dyDescent="0.25">
      <c r="A56" s="6" t="s">
        <v>37855</v>
      </c>
      <c r="B56" s="6">
        <v>431.13986999999997</v>
      </c>
      <c r="C56" s="6">
        <v>9.8290000000000006</v>
      </c>
      <c r="D56" s="6" t="s">
        <v>37393</v>
      </c>
      <c r="E56" s="6" t="s">
        <v>37856</v>
      </c>
      <c r="F56" s="6">
        <v>4514</v>
      </c>
      <c r="G56" s="7" t="str">
        <f>HYPERLINK("https://cloud.oebiotech.com/#/lm/network/4514","https://cloud.oebiotech.com/#/lm/network/4514")</f>
        <v>https://cloud.oebiotech.com/#/lm/network/4514</v>
      </c>
      <c r="H56" s="6"/>
      <c r="I56" s="6">
        <v>36395</v>
      </c>
      <c r="J56" s="6" t="s">
        <v>37857</v>
      </c>
      <c r="K56" s="6"/>
      <c r="L56" s="6"/>
      <c r="M56" s="6"/>
      <c r="N56" s="6"/>
      <c r="O56" s="6">
        <v>5283226</v>
      </c>
      <c r="P56" s="6"/>
      <c r="Q56" s="6" t="s">
        <v>37858</v>
      </c>
      <c r="R56" s="6" t="s">
        <v>37859</v>
      </c>
      <c r="S56" s="6" t="s">
        <v>37445</v>
      </c>
      <c r="T56" s="6" t="s">
        <v>37446</v>
      </c>
      <c r="U56" s="6" t="s">
        <v>37447</v>
      </c>
      <c r="V56" s="6" t="s">
        <v>37388</v>
      </c>
      <c r="W56" s="6">
        <v>51.42</v>
      </c>
      <c r="X56" s="6">
        <v>75.61</v>
      </c>
      <c r="Y56" s="6">
        <v>0</v>
      </c>
      <c r="Z56" s="6" t="s">
        <v>37389</v>
      </c>
      <c r="AA56" s="6" t="s">
        <v>37438</v>
      </c>
      <c r="AB56" s="6" t="s">
        <v>37860</v>
      </c>
      <c r="AC56" s="6">
        <v>-0.46</v>
      </c>
      <c r="AD56" s="6">
        <v>2.4755753489904002</v>
      </c>
      <c r="AE56" s="6">
        <v>17.7766619919981</v>
      </c>
      <c r="AF56" s="6">
        <v>16.0005694508577</v>
      </c>
      <c r="AG56" s="8">
        <v>1.77609254114041</v>
      </c>
      <c r="AH56" s="8" t="s">
        <v>6</v>
      </c>
      <c r="AI56" s="6">
        <v>7.47333199406226E-4</v>
      </c>
      <c r="AJ56" s="6">
        <v>2.9978938922272701E-3</v>
      </c>
    </row>
    <row r="57" spans="1:36" ht="15" x14ac:dyDescent="0.25">
      <c r="A57" s="6" t="s">
        <v>37861</v>
      </c>
      <c r="B57" s="6">
        <v>276.07776000000001</v>
      </c>
      <c r="C57" s="6">
        <v>0.92600000000000005</v>
      </c>
      <c r="D57" s="6" t="s">
        <v>37393</v>
      </c>
      <c r="E57" s="6" t="s">
        <v>37862</v>
      </c>
      <c r="F57" s="6">
        <v>273260</v>
      </c>
      <c r="G57" s="7" t="str">
        <f>HYPERLINK("https://cloud.oebiotech.com/#/lm/network/273260","https://cloud.oebiotech.com/#/lm/network/273260")</f>
        <v>https://cloud.oebiotech.com/#/lm/network/273260</v>
      </c>
      <c r="H57" s="6" t="s">
        <v>37863</v>
      </c>
      <c r="I57" s="6">
        <v>58109</v>
      </c>
      <c r="J57" s="6"/>
      <c r="K57" s="6"/>
      <c r="L57" s="6" t="s">
        <v>37864</v>
      </c>
      <c r="M57" s="6"/>
      <c r="N57" s="6"/>
      <c r="O57" s="6">
        <v>440055</v>
      </c>
      <c r="P57" s="6" t="s">
        <v>37865</v>
      </c>
      <c r="Q57" s="6" t="s">
        <v>37866</v>
      </c>
      <c r="R57" s="6" t="s">
        <v>37867</v>
      </c>
      <c r="S57" s="6" t="s">
        <v>37456</v>
      </c>
      <c r="T57" s="6" t="s">
        <v>37868</v>
      </c>
      <c r="U57" s="6" t="s">
        <v>37869</v>
      </c>
      <c r="V57" s="6" t="s">
        <v>37388</v>
      </c>
      <c r="W57" s="6">
        <v>44.79</v>
      </c>
      <c r="X57" s="6">
        <v>75.67</v>
      </c>
      <c r="Y57" s="6">
        <v>0</v>
      </c>
      <c r="Z57" s="6" t="s">
        <v>37389</v>
      </c>
      <c r="AA57" s="6" t="s">
        <v>37438</v>
      </c>
      <c r="AB57" s="6" t="s">
        <v>37870</v>
      </c>
      <c r="AC57" s="6">
        <v>-7.61</v>
      </c>
      <c r="AD57" s="6">
        <v>2.5579643822183198</v>
      </c>
      <c r="AE57" s="6">
        <v>17.756407084842301</v>
      </c>
      <c r="AF57" s="6">
        <v>16.012384702291101</v>
      </c>
      <c r="AG57" s="8">
        <v>1.7440223825511201</v>
      </c>
      <c r="AH57" s="8" t="s">
        <v>6</v>
      </c>
      <c r="AI57" s="6">
        <v>7.8224868920369795E-5</v>
      </c>
      <c r="AJ57" s="6">
        <v>4.3931381573864302E-4</v>
      </c>
    </row>
    <row r="58" spans="1:36" ht="15" x14ac:dyDescent="0.25">
      <c r="A58" s="6" t="s">
        <v>37871</v>
      </c>
      <c r="B58" s="6">
        <v>235.04606999999999</v>
      </c>
      <c r="C58" s="6">
        <v>0.72399999999999998</v>
      </c>
      <c r="D58" s="6" t="s">
        <v>37393</v>
      </c>
      <c r="E58" s="6" t="s">
        <v>37872</v>
      </c>
      <c r="F58" s="6">
        <v>1967</v>
      </c>
      <c r="G58" s="7" t="str">
        <f>HYPERLINK("https://cloud.oebiotech.com/#/lm/network/1967","https://cloud.oebiotech.com/#/lm/network/1967")</f>
        <v>https://cloud.oebiotech.com/#/lm/network/1967</v>
      </c>
      <c r="H58" s="6" t="s">
        <v>37873</v>
      </c>
      <c r="I58" s="6">
        <v>93907</v>
      </c>
      <c r="J58" s="6" t="s">
        <v>37874</v>
      </c>
      <c r="K58" s="6"/>
      <c r="L58" s="6"/>
      <c r="M58" s="6"/>
      <c r="N58" s="6"/>
      <c r="O58" s="6">
        <v>188958</v>
      </c>
      <c r="P58" s="6"/>
      <c r="Q58" s="6" t="s">
        <v>37875</v>
      </c>
      <c r="R58" s="6" t="s">
        <v>37876</v>
      </c>
      <c r="S58" s="6" t="s">
        <v>37385</v>
      </c>
      <c r="T58" s="6" t="s">
        <v>37846</v>
      </c>
      <c r="U58" s="6" t="s">
        <v>37877</v>
      </c>
      <c r="V58" s="6" t="s">
        <v>37388</v>
      </c>
      <c r="W58" s="6">
        <v>52.24</v>
      </c>
      <c r="X58" s="6">
        <v>74.040000000000006</v>
      </c>
      <c r="Y58" s="6">
        <v>0</v>
      </c>
      <c r="Z58" s="6" t="s">
        <v>37389</v>
      </c>
      <c r="AA58" s="6" t="s">
        <v>37799</v>
      </c>
      <c r="AB58" s="6" t="s">
        <v>37878</v>
      </c>
      <c r="AC58" s="6">
        <v>-0.85</v>
      </c>
      <c r="AD58" s="6">
        <v>2.41604053984975</v>
      </c>
      <c r="AE58" s="6">
        <v>19.637927446496199</v>
      </c>
      <c r="AF58" s="6">
        <v>17.906422900778001</v>
      </c>
      <c r="AG58" s="8">
        <v>1.7315045457181999</v>
      </c>
      <c r="AH58" s="8" t="s">
        <v>6</v>
      </c>
      <c r="AI58" s="6">
        <v>1.16815030010271E-3</v>
      </c>
      <c r="AJ58" s="6">
        <v>4.3489673148914398E-3</v>
      </c>
    </row>
    <row r="59" spans="1:36" ht="15" x14ac:dyDescent="0.25">
      <c r="A59" s="6" t="s">
        <v>37879</v>
      </c>
      <c r="B59" s="6">
        <v>282.11880000000002</v>
      </c>
      <c r="C59" s="6">
        <v>0.69399999999999995</v>
      </c>
      <c r="D59" s="6" t="s">
        <v>37380</v>
      </c>
      <c r="E59" s="6" t="s">
        <v>37880</v>
      </c>
      <c r="F59" s="6">
        <v>58671</v>
      </c>
      <c r="G59" s="7" t="str">
        <f>HYPERLINK("https://cloud.oebiotech.com/#/lm/network/58671","https://cloud.oebiotech.com/#/lm/network/58671")</f>
        <v>https://cloud.oebiotech.com/#/lm/network/58671</v>
      </c>
      <c r="H59" s="6" t="s">
        <v>37881</v>
      </c>
      <c r="I59" s="6">
        <v>90132</v>
      </c>
      <c r="J59" s="6"/>
      <c r="K59" s="6">
        <v>174468</v>
      </c>
      <c r="L59" s="6"/>
      <c r="M59" s="6"/>
      <c r="N59" s="6"/>
      <c r="O59" s="6">
        <v>72569818</v>
      </c>
      <c r="P59" s="6" t="s">
        <v>37882</v>
      </c>
      <c r="Q59" s="6" t="s">
        <v>37883</v>
      </c>
      <c r="R59" s="6" t="s">
        <v>37884</v>
      </c>
      <c r="S59" s="6" t="s">
        <v>37423</v>
      </c>
      <c r="T59" s="6" t="s">
        <v>37424</v>
      </c>
      <c r="U59" s="6" t="s">
        <v>37425</v>
      </c>
      <c r="V59" s="6" t="s">
        <v>37426</v>
      </c>
      <c r="W59" s="6">
        <v>64.459999999999994</v>
      </c>
      <c r="X59" s="6">
        <v>72.040000000000006</v>
      </c>
      <c r="Y59" s="6">
        <v>64.56</v>
      </c>
      <c r="Z59" s="6" t="s">
        <v>37885</v>
      </c>
      <c r="AA59" s="6" t="s">
        <v>37501</v>
      </c>
      <c r="AB59" s="6" t="s">
        <v>37886</v>
      </c>
      <c r="AC59" s="6">
        <v>-1.77</v>
      </c>
      <c r="AD59" s="6">
        <v>2.7227602047149402</v>
      </c>
      <c r="AE59" s="6">
        <v>24.0418937326227</v>
      </c>
      <c r="AF59" s="6">
        <v>22.3116826059013</v>
      </c>
      <c r="AG59" s="8">
        <v>1.73021112672133</v>
      </c>
      <c r="AH59" s="8" t="s">
        <v>6</v>
      </c>
      <c r="AI59" s="6">
        <v>3.3656365910437499E-10</v>
      </c>
      <c r="AJ59" s="6">
        <v>1.9636661358203699E-8</v>
      </c>
    </row>
    <row r="60" spans="1:36" ht="15" x14ac:dyDescent="0.25">
      <c r="A60" s="6" t="s">
        <v>37887</v>
      </c>
      <c r="B60" s="6">
        <v>239.01650000000001</v>
      </c>
      <c r="C60" s="6">
        <v>0.66500000000000004</v>
      </c>
      <c r="D60" s="6" t="s">
        <v>37393</v>
      </c>
      <c r="E60" s="6" t="s">
        <v>37888</v>
      </c>
      <c r="F60" s="6">
        <v>46921</v>
      </c>
      <c r="G60" s="7" t="str">
        <f>HYPERLINK("https://cloud.oebiotech.com/#/lm/network/46921","https://cloud.oebiotech.com/#/lm/network/46921")</f>
        <v>https://cloud.oebiotech.com/#/lm/network/46921</v>
      </c>
      <c r="H60" s="6" t="s">
        <v>37889</v>
      </c>
      <c r="I60" s="6">
        <v>17</v>
      </c>
      <c r="J60" s="6"/>
      <c r="K60" s="6">
        <v>16283</v>
      </c>
      <c r="L60" s="6" t="s">
        <v>37890</v>
      </c>
      <c r="M60" s="6" t="s">
        <v>37891</v>
      </c>
      <c r="N60" s="6" t="s">
        <v>37892</v>
      </c>
      <c r="O60" s="6">
        <v>67678</v>
      </c>
      <c r="P60" s="6" t="s">
        <v>37893</v>
      </c>
      <c r="Q60" s="6" t="s">
        <v>37894</v>
      </c>
      <c r="R60" s="6" t="s">
        <v>37895</v>
      </c>
      <c r="S60" s="6" t="s">
        <v>37385</v>
      </c>
      <c r="T60" s="6" t="s">
        <v>37386</v>
      </c>
      <c r="U60" s="6" t="s">
        <v>37387</v>
      </c>
      <c r="V60" s="6" t="s">
        <v>37388</v>
      </c>
      <c r="W60" s="6">
        <v>51.08</v>
      </c>
      <c r="X60" s="6">
        <v>73</v>
      </c>
      <c r="Y60" s="6">
        <v>0</v>
      </c>
      <c r="Z60" s="6" t="s">
        <v>37389</v>
      </c>
      <c r="AA60" s="6" t="s">
        <v>37403</v>
      </c>
      <c r="AB60" s="6" t="s">
        <v>37896</v>
      </c>
      <c r="AC60" s="6">
        <v>0.42</v>
      </c>
      <c r="AD60" s="6">
        <v>2.7106748183187301</v>
      </c>
      <c r="AE60" s="6">
        <v>21.715815035762802</v>
      </c>
      <c r="AF60" s="6">
        <v>19.996984245780698</v>
      </c>
      <c r="AG60" s="8">
        <v>1.71883078998213</v>
      </c>
      <c r="AH60" s="8" t="s">
        <v>6</v>
      </c>
      <c r="AI60" s="6">
        <v>6.9419157717987801E-10</v>
      </c>
      <c r="AJ60" s="6">
        <v>3.6250197008349201E-8</v>
      </c>
    </row>
    <row r="61" spans="1:36" ht="15" x14ac:dyDescent="0.25">
      <c r="A61" s="6" t="s">
        <v>37897</v>
      </c>
      <c r="B61" s="6">
        <v>148.06050999999999</v>
      </c>
      <c r="C61" s="6">
        <v>0.68300000000000005</v>
      </c>
      <c r="D61" s="6" t="s">
        <v>37380</v>
      </c>
      <c r="E61" s="6" t="s">
        <v>37898</v>
      </c>
      <c r="F61" s="6">
        <v>2916</v>
      </c>
      <c r="G61" s="7" t="str">
        <f>HYPERLINK("https://cloud.oebiotech.com/#/lm/network/2916","https://cloud.oebiotech.com/#/lm/network/2916")</f>
        <v>https://cloud.oebiotech.com/#/lm/network/2916</v>
      </c>
      <c r="H61" s="6" t="s">
        <v>37899</v>
      </c>
      <c r="I61" s="6">
        <v>5593</v>
      </c>
      <c r="J61" s="6" t="s">
        <v>37900</v>
      </c>
      <c r="K61" s="6">
        <v>15670</v>
      </c>
      <c r="L61" s="6" t="s">
        <v>37901</v>
      </c>
      <c r="M61" s="6"/>
      <c r="N61" s="6"/>
      <c r="O61" s="6">
        <v>5280498</v>
      </c>
      <c r="P61" s="6" t="s">
        <v>37902</v>
      </c>
      <c r="Q61" s="6" t="s">
        <v>37903</v>
      </c>
      <c r="R61" s="6" t="s">
        <v>37904</v>
      </c>
      <c r="S61" s="6" t="s">
        <v>37385</v>
      </c>
      <c r="T61" s="6" t="s">
        <v>37386</v>
      </c>
      <c r="U61" s="6" t="s">
        <v>37905</v>
      </c>
      <c r="V61" s="6" t="s">
        <v>37426</v>
      </c>
      <c r="W61" s="6">
        <v>75.28</v>
      </c>
      <c r="X61" s="6">
        <v>92.08</v>
      </c>
      <c r="Y61" s="6">
        <v>94.66</v>
      </c>
      <c r="Z61" s="6" t="s">
        <v>37906</v>
      </c>
      <c r="AA61" s="6" t="s">
        <v>37501</v>
      </c>
      <c r="AB61" s="6" t="s">
        <v>37907</v>
      </c>
      <c r="AC61" s="6">
        <v>-0.68</v>
      </c>
      <c r="AD61" s="6">
        <v>2.7289669026915102</v>
      </c>
      <c r="AE61" s="6">
        <v>28.7890409656166</v>
      </c>
      <c r="AF61" s="6">
        <v>27.077392419098899</v>
      </c>
      <c r="AG61" s="8">
        <v>1.7116485465176301</v>
      </c>
      <c r="AH61" s="8" t="s">
        <v>6</v>
      </c>
      <c r="AI61" s="6">
        <v>5.2499853357877796E-16</v>
      </c>
      <c r="AJ61" s="6">
        <v>6.2506325407889295E-13</v>
      </c>
    </row>
    <row r="62" spans="1:36" ht="15" x14ac:dyDescent="0.25">
      <c r="A62" s="6" t="s">
        <v>37908</v>
      </c>
      <c r="B62" s="6">
        <v>238.89142000000001</v>
      </c>
      <c r="C62" s="6">
        <v>1.0029999999999999</v>
      </c>
      <c r="D62" s="6" t="s">
        <v>37393</v>
      </c>
      <c r="E62" s="6" t="s">
        <v>37909</v>
      </c>
      <c r="F62" s="6">
        <v>81940</v>
      </c>
      <c r="G62" s="7" t="str">
        <f>HYPERLINK("https://cloud.oebiotech.com/#/lm/network/81940","https://cloud.oebiotech.com/#/lm/network/81940")</f>
        <v>https://cloud.oebiotech.com/#/lm/network/81940</v>
      </c>
      <c r="H62" s="6" t="s">
        <v>37910</v>
      </c>
      <c r="I62" s="6">
        <v>422356</v>
      </c>
      <c r="J62" s="6"/>
      <c r="K62" s="6">
        <v>16517</v>
      </c>
      <c r="L62" s="6" t="s">
        <v>37911</v>
      </c>
      <c r="M62" s="6"/>
      <c r="N62" s="6"/>
      <c r="O62" s="6">
        <v>510</v>
      </c>
      <c r="P62" s="6"/>
      <c r="Q62" s="6" t="s">
        <v>37912</v>
      </c>
      <c r="R62" s="6" t="s">
        <v>37913</v>
      </c>
      <c r="S62" s="6" t="s">
        <v>37435</v>
      </c>
      <c r="T62" s="6" t="s">
        <v>37470</v>
      </c>
      <c r="U62" s="6" t="s">
        <v>37705</v>
      </c>
      <c r="V62" s="6" t="s">
        <v>37388</v>
      </c>
      <c r="W62" s="6">
        <v>51.13</v>
      </c>
      <c r="X62" s="6">
        <v>75.22</v>
      </c>
      <c r="Y62" s="6">
        <v>0</v>
      </c>
      <c r="Z62" s="6" t="s">
        <v>37389</v>
      </c>
      <c r="AA62" s="6" t="s">
        <v>37403</v>
      </c>
      <c r="AB62" s="6" t="s">
        <v>37914</v>
      </c>
      <c r="AC62" s="6">
        <v>1.26</v>
      </c>
      <c r="AD62" s="6">
        <v>2.5739879609116301</v>
      </c>
      <c r="AE62" s="6">
        <v>18.4684413288294</v>
      </c>
      <c r="AF62" s="6">
        <v>16.763242859600201</v>
      </c>
      <c r="AG62" s="8">
        <v>1.7051984692292399</v>
      </c>
      <c r="AH62" s="8" t="s">
        <v>6</v>
      </c>
      <c r="AI62" s="6">
        <v>1.8687881133877598E-5</v>
      </c>
      <c r="AJ62" s="6">
        <v>1.3371268796871799E-4</v>
      </c>
    </row>
    <row r="63" spans="1:36" ht="15" x14ac:dyDescent="0.25">
      <c r="A63" s="6" t="s">
        <v>37915</v>
      </c>
      <c r="B63" s="6">
        <v>338.98928999999998</v>
      </c>
      <c r="C63" s="6">
        <v>0.875</v>
      </c>
      <c r="D63" s="6" t="s">
        <v>37393</v>
      </c>
      <c r="E63" s="6" t="s">
        <v>37916</v>
      </c>
      <c r="F63" s="6">
        <v>47400</v>
      </c>
      <c r="G63" s="7" t="str">
        <f>HYPERLINK("https://cloud.oebiotech.com/#/lm/network/47400","https://cloud.oebiotech.com/#/lm/network/47400")</f>
        <v>https://cloud.oebiotech.com/#/lm/network/47400</v>
      </c>
      <c r="H63" s="6" t="s">
        <v>37917</v>
      </c>
      <c r="I63" s="6">
        <v>149</v>
      </c>
      <c r="J63" s="6"/>
      <c r="K63" s="6">
        <v>29052</v>
      </c>
      <c r="L63" s="6" t="s">
        <v>37918</v>
      </c>
      <c r="M63" s="6" t="s">
        <v>37919</v>
      </c>
      <c r="N63" s="6" t="s">
        <v>37920</v>
      </c>
      <c r="O63" s="6">
        <v>439168</v>
      </c>
      <c r="P63" s="6" t="s">
        <v>37921</v>
      </c>
      <c r="Q63" s="6" t="s">
        <v>37922</v>
      </c>
      <c r="R63" s="6" t="s">
        <v>37923</v>
      </c>
      <c r="S63" s="6" t="s">
        <v>37423</v>
      </c>
      <c r="T63" s="6" t="s">
        <v>37424</v>
      </c>
      <c r="U63" s="6" t="s">
        <v>37425</v>
      </c>
      <c r="V63" s="6" t="s">
        <v>37388</v>
      </c>
      <c r="W63" s="6">
        <v>51.26</v>
      </c>
      <c r="X63" s="6">
        <v>74.81</v>
      </c>
      <c r="Y63" s="6">
        <v>0</v>
      </c>
      <c r="Z63" s="6" t="s">
        <v>37389</v>
      </c>
      <c r="AA63" s="6" t="s">
        <v>37799</v>
      </c>
      <c r="AB63" s="6" t="s">
        <v>37924</v>
      </c>
      <c r="AC63" s="6">
        <v>-1.47</v>
      </c>
      <c r="AD63" s="6">
        <v>2.65668422617426</v>
      </c>
      <c r="AE63" s="6">
        <v>18.593067673933</v>
      </c>
      <c r="AF63" s="6">
        <v>16.8878859044863</v>
      </c>
      <c r="AG63" s="8">
        <v>1.70518176944669</v>
      </c>
      <c r="AH63" s="8" t="s">
        <v>6</v>
      </c>
      <c r="AI63" s="6">
        <v>2.1066517184856401E-7</v>
      </c>
      <c r="AJ63" s="6">
        <v>3.0737494314080901E-6</v>
      </c>
    </row>
    <row r="64" spans="1:36" ht="15" x14ac:dyDescent="0.25">
      <c r="A64" s="6" t="s">
        <v>37925</v>
      </c>
      <c r="B64" s="6">
        <v>195.05055999999999</v>
      </c>
      <c r="C64" s="6">
        <v>0.69799999999999995</v>
      </c>
      <c r="D64" s="6" t="s">
        <v>37393</v>
      </c>
      <c r="E64" s="6" t="s">
        <v>37926</v>
      </c>
      <c r="F64" s="6">
        <v>51999</v>
      </c>
      <c r="G64" s="7" t="str">
        <f>HYPERLINK("https://cloud.oebiotech.com/#/lm/network/51999","https://cloud.oebiotech.com/#/lm/network/51999")</f>
        <v>https://cloud.oebiotech.com/#/lm/network/51999</v>
      </c>
      <c r="H64" s="6" t="s">
        <v>37927</v>
      </c>
      <c r="I64" s="6">
        <v>327935</v>
      </c>
      <c r="J64" s="6"/>
      <c r="K64" s="6">
        <v>6178</v>
      </c>
      <c r="L64" s="6" t="s">
        <v>37928</v>
      </c>
      <c r="M64" s="6"/>
      <c r="N64" s="6"/>
      <c r="O64" s="6">
        <v>440921</v>
      </c>
      <c r="P64" s="6" t="s">
        <v>37929</v>
      </c>
      <c r="Q64" s="6" t="s">
        <v>37930</v>
      </c>
      <c r="R64" s="6" t="s">
        <v>37931</v>
      </c>
      <c r="S64" s="6" t="s">
        <v>37423</v>
      </c>
      <c r="T64" s="6" t="s">
        <v>37424</v>
      </c>
      <c r="U64" s="6" t="s">
        <v>37425</v>
      </c>
      <c r="V64" s="6" t="s">
        <v>37426</v>
      </c>
      <c r="W64" s="6">
        <v>70.14</v>
      </c>
      <c r="X64" s="6">
        <v>91.55</v>
      </c>
      <c r="Y64" s="6">
        <v>77.27</v>
      </c>
      <c r="Z64" s="6" t="s">
        <v>37932</v>
      </c>
      <c r="AA64" s="6" t="s">
        <v>37428</v>
      </c>
      <c r="AB64" s="6" t="s">
        <v>37732</v>
      </c>
      <c r="AC64" s="6">
        <v>2.0499999999999998</v>
      </c>
      <c r="AD64" s="6">
        <v>2.6761310811706398</v>
      </c>
      <c r="AE64" s="6">
        <v>26.937825200994698</v>
      </c>
      <c r="AF64" s="6">
        <v>25.236432641893899</v>
      </c>
      <c r="AG64" s="8">
        <v>1.7013925591007499</v>
      </c>
      <c r="AH64" s="8" t="s">
        <v>6</v>
      </c>
      <c r="AI64" s="6">
        <v>2.17380254529763E-8</v>
      </c>
      <c r="AJ64" s="6">
        <v>4.9070054911608195E-7</v>
      </c>
    </row>
    <row r="65" spans="1:36" ht="15" x14ac:dyDescent="0.25">
      <c r="A65" s="6" t="s">
        <v>37933</v>
      </c>
      <c r="B65" s="6">
        <v>432.17192999999997</v>
      </c>
      <c r="C65" s="6">
        <v>0.68</v>
      </c>
      <c r="D65" s="6" t="s">
        <v>37380</v>
      </c>
      <c r="E65" s="6" t="s">
        <v>37934</v>
      </c>
      <c r="F65" s="6">
        <v>62204</v>
      </c>
      <c r="G65" s="7" t="str">
        <f>HYPERLINK("https://cloud.oebiotech.com/#/lm/network/62204","https://cloud.oebiotech.com/#/lm/network/62204")</f>
        <v>https://cloud.oebiotech.com/#/lm/network/62204</v>
      </c>
      <c r="H65" s="6" t="s">
        <v>37935</v>
      </c>
      <c r="I65" s="6">
        <v>93489</v>
      </c>
      <c r="J65" s="6"/>
      <c r="K65" s="6">
        <v>173286</v>
      </c>
      <c r="L65" s="6"/>
      <c r="M65" s="6"/>
      <c r="N65" s="6"/>
      <c r="O65" s="6">
        <v>131752479</v>
      </c>
      <c r="P65" s="6" t="s">
        <v>37936</v>
      </c>
      <c r="Q65" s="6" t="s">
        <v>37937</v>
      </c>
      <c r="R65" s="6" t="s">
        <v>37938</v>
      </c>
      <c r="S65" s="6" t="s">
        <v>37423</v>
      </c>
      <c r="T65" s="6" t="s">
        <v>37424</v>
      </c>
      <c r="U65" s="6" t="s">
        <v>37425</v>
      </c>
      <c r="V65" s="6" t="s">
        <v>37388</v>
      </c>
      <c r="W65" s="6">
        <v>50.95</v>
      </c>
      <c r="X65" s="6">
        <v>73.260000000000005</v>
      </c>
      <c r="Y65" s="6">
        <v>0</v>
      </c>
      <c r="Z65" s="6" t="s">
        <v>37389</v>
      </c>
      <c r="AA65" s="6" t="s">
        <v>37501</v>
      </c>
      <c r="AB65" s="6" t="s">
        <v>37939</v>
      </c>
      <c r="AC65" s="6">
        <v>-1.62</v>
      </c>
      <c r="AD65" s="6">
        <v>2.5921038090009798</v>
      </c>
      <c r="AE65" s="6">
        <v>21.403250050847198</v>
      </c>
      <c r="AF65" s="6">
        <v>19.714168699986601</v>
      </c>
      <c r="AG65" s="8">
        <v>1.68908135086058</v>
      </c>
      <c r="AH65" s="8" t="s">
        <v>6</v>
      </c>
      <c r="AI65" s="6">
        <v>5.28956448313663E-6</v>
      </c>
      <c r="AJ65" s="6">
        <v>4.5969018055638398E-5</v>
      </c>
    </row>
    <row r="66" spans="1:36" ht="15" x14ac:dyDescent="0.25">
      <c r="A66" s="6" t="s">
        <v>37940</v>
      </c>
      <c r="B66" s="6">
        <v>365.12445000000002</v>
      </c>
      <c r="C66" s="6">
        <v>7.2220000000000004</v>
      </c>
      <c r="D66" s="6" t="s">
        <v>37393</v>
      </c>
      <c r="E66" s="6" t="s">
        <v>37941</v>
      </c>
      <c r="F66" s="6">
        <v>202020</v>
      </c>
      <c r="G66" s="7" t="str">
        <f>HYPERLINK("https://cloud.oebiotech.com/#/lm/network/202020","https://cloud.oebiotech.com/#/lm/network/202020")</f>
        <v>https://cloud.oebiotech.com/#/lm/network/202020</v>
      </c>
      <c r="H66" s="6" t="s">
        <v>37942</v>
      </c>
      <c r="I66" s="6"/>
      <c r="J66" s="6"/>
      <c r="K66" s="6">
        <v>92545</v>
      </c>
      <c r="L66" s="6"/>
      <c r="M66" s="6"/>
      <c r="N66" s="6"/>
      <c r="O66" s="6">
        <v>4272</v>
      </c>
      <c r="P66" s="6"/>
      <c r="Q66" s="6" t="s">
        <v>37943</v>
      </c>
      <c r="R66" s="6" t="s">
        <v>37944</v>
      </c>
      <c r="S66" s="6" t="s">
        <v>37488</v>
      </c>
      <c r="T66" s="6" t="s">
        <v>37945</v>
      </c>
      <c r="U66" s="6" t="s">
        <v>37946</v>
      </c>
      <c r="V66" s="6" t="s">
        <v>37402</v>
      </c>
      <c r="W66" s="6">
        <v>43.29</v>
      </c>
      <c r="X66" s="6">
        <v>75.39</v>
      </c>
      <c r="Y66" s="6">
        <v>0</v>
      </c>
      <c r="Z66" s="6" t="s">
        <v>37389</v>
      </c>
      <c r="AA66" s="6" t="s">
        <v>37428</v>
      </c>
      <c r="AB66" s="6" t="s">
        <v>37947</v>
      </c>
      <c r="AC66" s="6">
        <v>-0.82</v>
      </c>
      <c r="AD66" s="6">
        <v>2.6739829348591599</v>
      </c>
      <c r="AE66" s="6">
        <v>18.0311000824817</v>
      </c>
      <c r="AF66" s="6">
        <v>16.3547839645557</v>
      </c>
      <c r="AG66" s="8">
        <v>1.67631611792603</v>
      </c>
      <c r="AH66" s="8" t="s">
        <v>6</v>
      </c>
      <c r="AI66" s="6">
        <v>1.35741438205861E-9</v>
      </c>
      <c r="AJ66" s="6">
        <v>5.7719198688534798E-8</v>
      </c>
    </row>
    <row r="67" spans="1:36" ht="15" x14ac:dyDescent="0.25">
      <c r="A67" s="6" t="s">
        <v>37948</v>
      </c>
      <c r="B67" s="6">
        <v>194.92716999999999</v>
      </c>
      <c r="C67" s="6">
        <v>0.95399999999999996</v>
      </c>
      <c r="D67" s="6" t="s">
        <v>37393</v>
      </c>
      <c r="E67" s="6" t="s">
        <v>37949</v>
      </c>
      <c r="F67" s="6">
        <v>47594</v>
      </c>
      <c r="G67" s="7" t="str">
        <f>HYPERLINK("https://cloud.oebiotech.com/#/lm/network/47594","https://cloud.oebiotech.com/#/lm/network/47594")</f>
        <v>https://cloud.oebiotech.com/#/lm/network/47594</v>
      </c>
      <c r="H67" s="6" t="s">
        <v>37950</v>
      </c>
      <c r="I67" s="6">
        <v>3235</v>
      </c>
      <c r="J67" s="6"/>
      <c r="K67" s="6">
        <v>26836</v>
      </c>
      <c r="L67" s="6" t="s">
        <v>37951</v>
      </c>
      <c r="M67" s="6" t="s">
        <v>37952</v>
      </c>
      <c r="N67" s="6" t="s">
        <v>37953</v>
      </c>
      <c r="O67" s="6">
        <v>1117</v>
      </c>
      <c r="P67" s="6" t="s">
        <v>37954</v>
      </c>
      <c r="Q67" s="6" t="s">
        <v>37955</v>
      </c>
      <c r="R67" s="6" t="s">
        <v>37956</v>
      </c>
      <c r="S67" s="6" t="s">
        <v>37435</v>
      </c>
      <c r="T67" s="6" t="s">
        <v>37470</v>
      </c>
      <c r="U67" s="6" t="s">
        <v>37957</v>
      </c>
      <c r="V67" s="6" t="s">
        <v>37426</v>
      </c>
      <c r="W67" s="6">
        <v>59.66</v>
      </c>
      <c r="X67" s="6">
        <v>72.87</v>
      </c>
      <c r="Y67" s="6">
        <v>58.5</v>
      </c>
      <c r="Z67" s="6" t="s">
        <v>37958</v>
      </c>
      <c r="AA67" s="6" t="s">
        <v>37799</v>
      </c>
      <c r="AB67" s="6" t="s">
        <v>37959</v>
      </c>
      <c r="AC67" s="6">
        <v>1.54</v>
      </c>
      <c r="AD67" s="6">
        <v>2.6803432691665998</v>
      </c>
      <c r="AE67" s="6">
        <v>22.365263169716901</v>
      </c>
      <c r="AF67" s="6">
        <v>20.710490366032399</v>
      </c>
      <c r="AG67" s="8">
        <v>1.65477280368452</v>
      </c>
      <c r="AH67" s="8" t="s">
        <v>6</v>
      </c>
      <c r="AI67" s="6">
        <v>5.7854436971528802E-14</v>
      </c>
      <c r="AJ67" s="6">
        <v>3.4440746329151099E-11</v>
      </c>
    </row>
    <row r="68" spans="1:36" ht="15" x14ac:dyDescent="0.25">
      <c r="A68" s="6" t="s">
        <v>37960</v>
      </c>
      <c r="B68" s="6">
        <v>447.16187000000002</v>
      </c>
      <c r="C68" s="6">
        <v>10.775</v>
      </c>
      <c r="D68" s="6" t="s">
        <v>37393</v>
      </c>
      <c r="E68" s="6" t="s">
        <v>37961</v>
      </c>
      <c r="F68" s="6">
        <v>212477</v>
      </c>
      <c r="G68" s="7" t="str">
        <f>HYPERLINK("https://cloud.oebiotech.com/#/lm/network/212477","https://cloud.oebiotech.com/#/lm/network/212477")</f>
        <v>https://cloud.oebiotech.com/#/lm/network/212477</v>
      </c>
      <c r="H68" s="6" t="s">
        <v>37962</v>
      </c>
      <c r="I68" s="6">
        <v>332986</v>
      </c>
      <c r="J68" s="6"/>
      <c r="K68" s="6"/>
      <c r="L68" s="6"/>
      <c r="M68" s="6"/>
      <c r="N68" s="6"/>
      <c r="O68" s="6">
        <v>65565</v>
      </c>
      <c r="P68" s="6"/>
      <c r="Q68" s="6" t="s">
        <v>37963</v>
      </c>
      <c r="R68" s="6" t="s">
        <v>37964</v>
      </c>
      <c r="S68" s="6" t="s">
        <v>37488</v>
      </c>
      <c r="T68" s="6" t="s">
        <v>37965</v>
      </c>
      <c r="U68" s="6" t="s">
        <v>37966</v>
      </c>
      <c r="V68" s="6" t="s">
        <v>37402</v>
      </c>
      <c r="W68" s="6">
        <v>43.05</v>
      </c>
      <c r="X68" s="6">
        <v>88.03</v>
      </c>
      <c r="Y68" s="6">
        <v>0</v>
      </c>
      <c r="Z68" s="6" t="s">
        <v>37967</v>
      </c>
      <c r="AA68" s="6" t="s">
        <v>37415</v>
      </c>
      <c r="AB68" s="6" t="s">
        <v>37968</v>
      </c>
      <c r="AC68" s="6">
        <v>2.46</v>
      </c>
      <c r="AD68" s="6">
        <v>2.6451301738830502</v>
      </c>
      <c r="AE68" s="6">
        <v>19.225013918569498</v>
      </c>
      <c r="AF68" s="6">
        <v>17.574386906759301</v>
      </c>
      <c r="AG68" s="8">
        <v>1.65062701181017</v>
      </c>
      <c r="AH68" s="8" t="s">
        <v>6</v>
      </c>
      <c r="AI68" s="6">
        <v>5.9572823477736002E-9</v>
      </c>
      <c r="AJ68" s="6">
        <v>1.76483032336903E-7</v>
      </c>
    </row>
    <row r="69" spans="1:36" ht="15" x14ac:dyDescent="0.25">
      <c r="A69" s="6" t="s">
        <v>37969</v>
      </c>
      <c r="B69" s="6">
        <v>173.00868</v>
      </c>
      <c r="C69" s="6">
        <v>0.86699999999999999</v>
      </c>
      <c r="D69" s="6" t="s">
        <v>37393</v>
      </c>
      <c r="E69" s="6" t="s">
        <v>37970</v>
      </c>
      <c r="F69" s="6">
        <v>47481</v>
      </c>
      <c r="G69" s="7" t="str">
        <f>HYPERLINK("https://cloud.oebiotech.com/#/lm/network/47481","https://cloud.oebiotech.com/#/lm/network/47481")</f>
        <v>https://cloud.oebiotech.com/#/lm/network/47481</v>
      </c>
      <c r="H69" s="6" t="s">
        <v>37971</v>
      </c>
      <c r="I69" s="6">
        <v>342</v>
      </c>
      <c r="J69" s="6"/>
      <c r="K69" s="6">
        <v>27956</v>
      </c>
      <c r="L69" s="6" t="s">
        <v>37972</v>
      </c>
      <c r="M69" s="6" t="s">
        <v>37973</v>
      </c>
      <c r="N69" s="6" t="s">
        <v>37974</v>
      </c>
      <c r="O69" s="6">
        <v>440667</v>
      </c>
      <c r="P69" s="6" t="s">
        <v>37975</v>
      </c>
      <c r="Q69" s="6" t="s">
        <v>37976</v>
      </c>
      <c r="R69" s="6" t="s">
        <v>37977</v>
      </c>
      <c r="S69" s="6" t="s">
        <v>37488</v>
      </c>
      <c r="T69" s="6" t="s">
        <v>37978</v>
      </c>
      <c r="U69" s="6" t="s">
        <v>37979</v>
      </c>
      <c r="V69" s="6" t="s">
        <v>37426</v>
      </c>
      <c r="W69" s="6">
        <v>64.489999999999995</v>
      </c>
      <c r="X69" s="6">
        <v>72.94</v>
      </c>
      <c r="Y69" s="6">
        <v>69.27</v>
      </c>
      <c r="Z69" s="6" t="s">
        <v>37980</v>
      </c>
      <c r="AA69" s="6" t="s">
        <v>37403</v>
      </c>
      <c r="AB69" s="6" t="s">
        <v>37981</v>
      </c>
      <c r="AC69" s="6">
        <v>2.89</v>
      </c>
      <c r="AD69" s="6">
        <v>2.6515954507435602</v>
      </c>
      <c r="AE69" s="6">
        <v>21.982590696991998</v>
      </c>
      <c r="AF69" s="6">
        <v>20.348959553708799</v>
      </c>
      <c r="AG69" s="8">
        <v>1.6336311432832</v>
      </c>
      <c r="AH69" s="8" t="s">
        <v>6</v>
      </c>
      <c r="AI69" s="6">
        <v>5.64259619195413E-11</v>
      </c>
      <c r="AJ69" s="6">
        <v>5.2484961141723297E-9</v>
      </c>
    </row>
    <row r="70" spans="1:36" ht="15" x14ac:dyDescent="0.25">
      <c r="A70" s="6" t="s">
        <v>37982</v>
      </c>
      <c r="B70" s="6">
        <v>259.02244000000002</v>
      </c>
      <c r="C70" s="6">
        <v>0.69099999999999995</v>
      </c>
      <c r="D70" s="6" t="s">
        <v>37393</v>
      </c>
      <c r="E70" s="6" t="s">
        <v>37983</v>
      </c>
      <c r="F70" s="6">
        <v>47139</v>
      </c>
      <c r="G70" s="7" t="str">
        <f>HYPERLINK("https://cloud.oebiotech.com/#/lm/network/47139","https://cloud.oebiotech.com/#/lm/network/47139")</f>
        <v>https://cloud.oebiotech.com/#/lm/network/47139</v>
      </c>
      <c r="H70" s="6" t="s">
        <v>37984</v>
      </c>
      <c r="I70" s="6">
        <v>5618</v>
      </c>
      <c r="J70" s="6"/>
      <c r="K70" s="6">
        <v>17973</v>
      </c>
      <c r="L70" s="6" t="s">
        <v>37985</v>
      </c>
      <c r="M70" s="6" t="s">
        <v>37986</v>
      </c>
      <c r="N70" s="6" t="s">
        <v>37987</v>
      </c>
      <c r="O70" s="6">
        <v>123912</v>
      </c>
      <c r="P70" s="6" t="s">
        <v>37988</v>
      </c>
      <c r="Q70" s="6" t="s">
        <v>37989</v>
      </c>
      <c r="R70" s="6" t="s">
        <v>37990</v>
      </c>
      <c r="S70" s="6" t="s">
        <v>37423</v>
      </c>
      <c r="T70" s="6" t="s">
        <v>37424</v>
      </c>
      <c r="U70" s="6" t="s">
        <v>37425</v>
      </c>
      <c r="V70" s="6" t="s">
        <v>37426</v>
      </c>
      <c r="W70" s="6">
        <v>67.27</v>
      </c>
      <c r="X70" s="6">
        <v>72.19</v>
      </c>
      <c r="Y70" s="6">
        <v>78.72</v>
      </c>
      <c r="Z70" s="6" t="s">
        <v>37991</v>
      </c>
      <c r="AA70" s="6" t="s">
        <v>37403</v>
      </c>
      <c r="AB70" s="6" t="s">
        <v>37992</v>
      </c>
      <c r="AC70" s="6">
        <v>0</v>
      </c>
      <c r="AD70" s="6">
        <v>2.6231221905246098</v>
      </c>
      <c r="AE70" s="6">
        <v>23.5524034200781</v>
      </c>
      <c r="AF70" s="6">
        <v>21.9446442258945</v>
      </c>
      <c r="AG70" s="8">
        <v>1.6077591941835701</v>
      </c>
      <c r="AH70" s="8" t="s">
        <v>6</v>
      </c>
      <c r="AI70" s="6">
        <v>4.9041889433979602E-10</v>
      </c>
      <c r="AJ70" s="6">
        <v>2.75421101698567E-8</v>
      </c>
    </row>
    <row r="71" spans="1:36" ht="15" x14ac:dyDescent="0.25">
      <c r="A71" s="6" t="s">
        <v>37993</v>
      </c>
      <c r="B71" s="6">
        <v>435.31168000000002</v>
      </c>
      <c r="C71" s="6">
        <v>8.1739999999999995</v>
      </c>
      <c r="D71" s="6" t="s">
        <v>37380</v>
      </c>
      <c r="E71" s="6" t="s">
        <v>37994</v>
      </c>
      <c r="F71" s="6">
        <v>45239</v>
      </c>
      <c r="G71" s="7" t="str">
        <f>HYPERLINK("https://cloud.oebiotech.com/#/lm/network/45239","https://cloud.oebiotech.com/#/lm/network/45239")</f>
        <v>https://cloud.oebiotech.com/#/lm/network/45239</v>
      </c>
      <c r="H71" s="6"/>
      <c r="I71" s="6"/>
      <c r="J71" s="6" t="s">
        <v>37995</v>
      </c>
      <c r="K71" s="6"/>
      <c r="L71" s="6"/>
      <c r="M71" s="6"/>
      <c r="N71" s="6"/>
      <c r="O71" s="6">
        <v>9547319</v>
      </c>
      <c r="P71" s="6"/>
      <c r="Q71" s="6" t="s">
        <v>37996</v>
      </c>
      <c r="R71" s="6" t="s">
        <v>37997</v>
      </c>
      <c r="S71" s="6" t="s">
        <v>37445</v>
      </c>
      <c r="T71" s="6" t="s">
        <v>37998</v>
      </c>
      <c r="U71" s="6" t="s">
        <v>37999</v>
      </c>
      <c r="V71" s="6" t="s">
        <v>37388</v>
      </c>
      <c r="W71" s="6">
        <v>47.51</v>
      </c>
      <c r="X71" s="6">
        <v>74.98</v>
      </c>
      <c r="Y71" s="6">
        <v>0</v>
      </c>
      <c r="Z71" s="6" t="s">
        <v>37389</v>
      </c>
      <c r="AA71" s="6" t="s">
        <v>37390</v>
      </c>
      <c r="AB71" s="6" t="s">
        <v>38000</v>
      </c>
      <c r="AC71" s="6">
        <v>-2.76</v>
      </c>
      <c r="AD71" s="6">
        <v>2.4239922182860099</v>
      </c>
      <c r="AE71" s="6">
        <v>18.681057850292198</v>
      </c>
      <c r="AF71" s="6">
        <v>17.108643736459399</v>
      </c>
      <c r="AG71" s="8">
        <v>1.5724141138327701</v>
      </c>
      <c r="AH71" s="8" t="s">
        <v>6</v>
      </c>
      <c r="AI71" s="6">
        <v>8.8594574628354298E-5</v>
      </c>
      <c r="AJ71" s="6">
        <v>4.8743392122236001E-4</v>
      </c>
    </row>
    <row r="72" spans="1:36" ht="15" x14ac:dyDescent="0.25">
      <c r="A72" s="6" t="s">
        <v>38001</v>
      </c>
      <c r="B72" s="6">
        <v>452.27910000000003</v>
      </c>
      <c r="C72" s="6">
        <v>10.686999999999999</v>
      </c>
      <c r="D72" s="6" t="s">
        <v>37393</v>
      </c>
      <c r="E72" s="6" t="s">
        <v>38002</v>
      </c>
      <c r="F72" s="6">
        <v>21197</v>
      </c>
      <c r="G72" s="7" t="str">
        <f>HYPERLINK("https://cloud.oebiotech.com/#/lm/network/21197","https://cloud.oebiotech.com/#/lm/network/21197")</f>
        <v>https://cloud.oebiotech.com/#/lm/network/21197</v>
      </c>
      <c r="H72" s="6" t="s">
        <v>38003</v>
      </c>
      <c r="I72" s="6">
        <v>62261</v>
      </c>
      <c r="J72" s="6" t="s">
        <v>38004</v>
      </c>
      <c r="K72" s="6">
        <v>131743</v>
      </c>
      <c r="L72" s="6"/>
      <c r="M72" s="6"/>
      <c r="N72" s="6"/>
      <c r="O72" s="6">
        <v>53480922</v>
      </c>
      <c r="P72" s="6"/>
      <c r="Q72" s="6" t="s">
        <v>38005</v>
      </c>
      <c r="R72" s="6" t="s">
        <v>38006</v>
      </c>
      <c r="S72" s="6" t="s">
        <v>37445</v>
      </c>
      <c r="T72" s="6" t="s">
        <v>37652</v>
      </c>
      <c r="U72" s="6" t="s">
        <v>38007</v>
      </c>
      <c r="V72" s="6" t="s">
        <v>37426</v>
      </c>
      <c r="W72" s="6">
        <v>61.68</v>
      </c>
      <c r="X72" s="6">
        <v>74.98</v>
      </c>
      <c r="Y72" s="6">
        <v>48.46</v>
      </c>
      <c r="Z72" s="6" t="s">
        <v>38008</v>
      </c>
      <c r="AA72" s="6" t="s">
        <v>37403</v>
      </c>
      <c r="AB72" s="6" t="s">
        <v>38009</v>
      </c>
      <c r="AC72" s="6">
        <v>-1.77</v>
      </c>
      <c r="AD72" s="6">
        <v>2.5903451180981101</v>
      </c>
      <c r="AE72" s="6">
        <v>18.5025602534079</v>
      </c>
      <c r="AF72" s="6">
        <v>16.942315737362701</v>
      </c>
      <c r="AG72" s="8">
        <v>1.5602445160452401</v>
      </c>
      <c r="AH72" s="8" t="s">
        <v>6</v>
      </c>
      <c r="AI72" s="6">
        <v>7.8734665495930004E-11</v>
      </c>
      <c r="AJ72" s="6">
        <v>6.7928617927140697E-9</v>
      </c>
    </row>
    <row r="73" spans="1:36" ht="15" x14ac:dyDescent="0.25">
      <c r="A73" s="6" t="s">
        <v>38010</v>
      </c>
      <c r="B73" s="6">
        <v>252.10827</v>
      </c>
      <c r="C73" s="6">
        <v>0.68100000000000005</v>
      </c>
      <c r="D73" s="6" t="s">
        <v>37380</v>
      </c>
      <c r="E73" s="6" t="s">
        <v>38011</v>
      </c>
      <c r="F73" s="6">
        <v>258271</v>
      </c>
      <c r="G73" s="7" t="str">
        <f>HYPERLINK("https://cloud.oebiotech.com/#/lm/network/258271","https://cloud.oebiotech.com/#/lm/network/258271")</f>
        <v>https://cloud.oebiotech.com/#/lm/network/258271</v>
      </c>
      <c r="H73" s="6"/>
      <c r="I73" s="6">
        <v>3381</v>
      </c>
      <c r="J73" s="6"/>
      <c r="K73" s="6"/>
      <c r="L73" s="6" t="s">
        <v>38012</v>
      </c>
      <c r="M73" s="6"/>
      <c r="N73" s="6"/>
      <c r="O73" s="6">
        <v>441038</v>
      </c>
      <c r="P73" s="6" t="s">
        <v>38013</v>
      </c>
      <c r="Q73" s="6" t="s">
        <v>38014</v>
      </c>
      <c r="R73" s="6" t="s">
        <v>38015</v>
      </c>
      <c r="S73" s="6" t="s">
        <v>37423</v>
      </c>
      <c r="T73" s="6" t="s">
        <v>37424</v>
      </c>
      <c r="U73" s="6" t="s">
        <v>37425</v>
      </c>
      <c r="V73" s="6" t="s">
        <v>37426</v>
      </c>
      <c r="W73" s="6">
        <v>65.430000000000007</v>
      </c>
      <c r="X73" s="6">
        <v>71.760000000000005</v>
      </c>
      <c r="Y73" s="6">
        <v>74.72</v>
      </c>
      <c r="Z73" s="6" t="s">
        <v>38016</v>
      </c>
      <c r="AA73" s="6" t="s">
        <v>37390</v>
      </c>
      <c r="AB73" s="6" t="s">
        <v>38017</v>
      </c>
      <c r="AC73" s="6">
        <v>-1.98</v>
      </c>
      <c r="AD73" s="6">
        <v>2.5712638349463099</v>
      </c>
      <c r="AE73" s="6">
        <v>24.697420251631399</v>
      </c>
      <c r="AF73" s="6">
        <v>23.1718926778154</v>
      </c>
      <c r="AG73" s="8">
        <v>1.52552757381594</v>
      </c>
      <c r="AH73" s="8" t="s">
        <v>6</v>
      </c>
      <c r="AI73" s="6">
        <v>5.0607025531109702E-13</v>
      </c>
      <c r="AJ73" s="6">
        <v>1.5063181149334801E-10</v>
      </c>
    </row>
    <row r="74" spans="1:36" ht="15" x14ac:dyDescent="0.25">
      <c r="A74" s="6" t="s">
        <v>38018</v>
      </c>
      <c r="B74" s="6">
        <v>134.04507000000001</v>
      </c>
      <c r="C74" s="6">
        <v>0.68</v>
      </c>
      <c r="D74" s="6" t="s">
        <v>37380</v>
      </c>
      <c r="E74" s="6" t="s">
        <v>38019</v>
      </c>
      <c r="F74" s="6">
        <v>48738</v>
      </c>
      <c r="G74" s="7" t="str">
        <f>HYPERLINK("https://cloud.oebiotech.com/#/lm/network/48738","https://cloud.oebiotech.com/#/lm/network/48738")</f>
        <v>https://cloud.oebiotech.com/#/lm/network/48738</v>
      </c>
      <c r="H74" s="6" t="s">
        <v>38020</v>
      </c>
      <c r="I74" s="6">
        <v>63097</v>
      </c>
      <c r="J74" s="6"/>
      <c r="K74" s="6">
        <v>17364</v>
      </c>
      <c r="L74" s="6" t="s">
        <v>38021</v>
      </c>
      <c r="M74" s="6" t="s">
        <v>38022</v>
      </c>
      <c r="N74" s="6" t="s">
        <v>38023</v>
      </c>
      <c r="O74" s="6">
        <v>83887</v>
      </c>
      <c r="P74" s="6" t="s">
        <v>38024</v>
      </c>
      <c r="Q74" s="6" t="s">
        <v>38025</v>
      </c>
      <c r="R74" s="6" t="s">
        <v>38026</v>
      </c>
      <c r="S74" s="6" t="s">
        <v>37385</v>
      </c>
      <c r="T74" s="6" t="s">
        <v>37386</v>
      </c>
      <c r="U74" s="6" t="s">
        <v>37387</v>
      </c>
      <c r="V74" s="6" t="s">
        <v>37426</v>
      </c>
      <c r="W74" s="6">
        <v>68.58</v>
      </c>
      <c r="X74" s="6">
        <v>71.44</v>
      </c>
      <c r="Y74" s="6">
        <v>88.01</v>
      </c>
      <c r="Z74" s="6" t="s">
        <v>38027</v>
      </c>
      <c r="AA74" s="6" t="s">
        <v>37390</v>
      </c>
      <c r="AB74" s="6" t="s">
        <v>38028</v>
      </c>
      <c r="AC74" s="6">
        <v>-2.2400000000000002</v>
      </c>
      <c r="AD74" s="6">
        <v>2.56487060751292</v>
      </c>
      <c r="AE74" s="6">
        <v>25.422799212912999</v>
      </c>
      <c r="AF74" s="6">
        <v>23.9078264981699</v>
      </c>
      <c r="AG74" s="8">
        <v>1.5149727147430601</v>
      </c>
      <c r="AH74" s="8" t="s">
        <v>6</v>
      </c>
      <c r="AI74" s="6">
        <v>4.1886458439822802E-14</v>
      </c>
      <c r="AJ74" s="6">
        <v>2.7705565232473899E-11</v>
      </c>
    </row>
    <row r="75" spans="1:36" ht="15" x14ac:dyDescent="0.25">
      <c r="A75" s="6" t="s">
        <v>38029</v>
      </c>
      <c r="B75" s="6">
        <v>203.22354000000001</v>
      </c>
      <c r="C75" s="6">
        <v>0.55200000000000005</v>
      </c>
      <c r="D75" s="6" t="s">
        <v>37380</v>
      </c>
      <c r="E75" s="6" t="s">
        <v>38030</v>
      </c>
      <c r="F75" s="6">
        <v>47475</v>
      </c>
      <c r="G75" s="7" t="str">
        <f>HYPERLINK("https://cloud.oebiotech.com/#/lm/network/47475","https://cloud.oebiotech.com/#/lm/network/47475")</f>
        <v>https://cloud.oebiotech.com/#/lm/network/47475</v>
      </c>
      <c r="H75" s="6" t="s">
        <v>38031</v>
      </c>
      <c r="I75" s="6">
        <v>255</v>
      </c>
      <c r="J75" s="6"/>
      <c r="K75" s="6">
        <v>15746</v>
      </c>
      <c r="L75" s="6" t="s">
        <v>38032</v>
      </c>
      <c r="M75" s="6" t="s">
        <v>38033</v>
      </c>
      <c r="N75" s="6" t="s">
        <v>38034</v>
      </c>
      <c r="O75" s="6">
        <v>1103</v>
      </c>
      <c r="P75" s="6" t="s">
        <v>38035</v>
      </c>
      <c r="Q75" s="6" t="s">
        <v>38036</v>
      </c>
      <c r="R75" s="6" t="s">
        <v>38037</v>
      </c>
      <c r="S75" s="6" t="s">
        <v>38038</v>
      </c>
      <c r="T75" s="6" t="s">
        <v>38039</v>
      </c>
      <c r="U75" s="6" t="s">
        <v>38040</v>
      </c>
      <c r="V75" s="6" t="s">
        <v>37388</v>
      </c>
      <c r="W75" s="6">
        <v>51.17</v>
      </c>
      <c r="X75" s="6">
        <v>73.319999999999993</v>
      </c>
      <c r="Y75" s="6">
        <v>0</v>
      </c>
      <c r="Z75" s="6" t="s">
        <v>37389</v>
      </c>
      <c r="AA75" s="6" t="s">
        <v>37390</v>
      </c>
      <c r="AB75" s="6" t="s">
        <v>38041</v>
      </c>
      <c r="AC75" s="6">
        <v>-2.46</v>
      </c>
      <c r="AD75" s="6">
        <v>2.2233184393527399</v>
      </c>
      <c r="AE75" s="6">
        <v>21.436081372947399</v>
      </c>
      <c r="AF75" s="6">
        <v>19.921697655652</v>
      </c>
      <c r="AG75" s="8">
        <v>1.51438371729544</v>
      </c>
      <c r="AH75" s="8" t="s">
        <v>6</v>
      </c>
      <c r="AI75" s="6">
        <v>2.0632613942684801E-3</v>
      </c>
      <c r="AJ75" s="6">
        <v>7.0269233516169101E-3</v>
      </c>
    </row>
    <row r="76" spans="1:36" ht="15" x14ac:dyDescent="0.25">
      <c r="A76" s="6" t="s">
        <v>38042</v>
      </c>
      <c r="B76" s="6">
        <v>191.06671</v>
      </c>
      <c r="C76" s="6">
        <v>0.68600000000000005</v>
      </c>
      <c r="D76" s="6" t="s">
        <v>37380</v>
      </c>
      <c r="E76" s="6" t="s">
        <v>38043</v>
      </c>
      <c r="F76" s="6">
        <v>51183</v>
      </c>
      <c r="G76" s="7" t="str">
        <f>HYPERLINK("https://cloud.oebiotech.com/#/lm/network/51183","https://cloud.oebiotech.com/#/lm/network/51183")</f>
        <v>https://cloud.oebiotech.com/#/lm/network/51183</v>
      </c>
      <c r="H76" s="6" t="s">
        <v>38044</v>
      </c>
      <c r="I76" s="6"/>
      <c r="J76" s="6"/>
      <c r="K76" s="6"/>
      <c r="L76" s="6"/>
      <c r="M76" s="6"/>
      <c r="N76" s="6"/>
      <c r="O76" s="6">
        <v>302430</v>
      </c>
      <c r="P76" s="6"/>
      <c r="Q76" s="6" t="s">
        <v>38045</v>
      </c>
      <c r="R76" s="6" t="s">
        <v>38046</v>
      </c>
      <c r="S76" s="6" t="s">
        <v>37385</v>
      </c>
      <c r="T76" s="6" t="s">
        <v>38047</v>
      </c>
      <c r="U76" s="6" t="s">
        <v>38048</v>
      </c>
      <c r="V76" s="6" t="s">
        <v>37388</v>
      </c>
      <c r="W76" s="6">
        <v>51.41</v>
      </c>
      <c r="X76" s="6">
        <v>72.77</v>
      </c>
      <c r="Y76" s="6">
        <v>0</v>
      </c>
      <c r="Z76" s="6" t="s">
        <v>37389</v>
      </c>
      <c r="AA76" s="6" t="s">
        <v>37390</v>
      </c>
      <c r="AB76" s="6" t="s">
        <v>38049</v>
      </c>
      <c r="AC76" s="6">
        <v>-2.09</v>
      </c>
      <c r="AD76" s="6">
        <v>2.4966850329414498</v>
      </c>
      <c r="AE76" s="6">
        <v>22.341009500713799</v>
      </c>
      <c r="AF76" s="6">
        <v>20.830538013433902</v>
      </c>
      <c r="AG76" s="8">
        <v>1.5104714872798699</v>
      </c>
      <c r="AH76" s="8" t="s">
        <v>6</v>
      </c>
      <c r="AI76" s="6">
        <v>2.9038092814280802E-7</v>
      </c>
      <c r="AJ76" s="6">
        <v>4.0388730496124704E-6</v>
      </c>
    </row>
    <row r="77" spans="1:36" ht="15" x14ac:dyDescent="0.25">
      <c r="A77" s="6" t="s">
        <v>38050</v>
      </c>
      <c r="B77" s="6">
        <v>188.09222</v>
      </c>
      <c r="C77" s="6">
        <v>0.68200000000000005</v>
      </c>
      <c r="D77" s="6" t="s">
        <v>37380</v>
      </c>
      <c r="E77" s="6" t="s">
        <v>38051</v>
      </c>
      <c r="F77" s="6">
        <v>212950</v>
      </c>
      <c r="G77" s="7" t="str">
        <f>HYPERLINK("https://cloud.oebiotech.com/#/lm/network/212950","https://cloud.oebiotech.com/#/lm/network/212950")</f>
        <v>https://cloud.oebiotech.com/#/lm/network/212950</v>
      </c>
      <c r="H77" s="6" t="s">
        <v>38052</v>
      </c>
      <c r="I77" s="6"/>
      <c r="J77" s="6"/>
      <c r="K77" s="6"/>
      <c r="L77" s="6"/>
      <c r="M77" s="6"/>
      <c r="N77" s="6"/>
      <c r="O77" s="6">
        <v>18534126</v>
      </c>
      <c r="P77" s="6"/>
      <c r="Q77" s="6" t="s">
        <v>38053</v>
      </c>
      <c r="R77" s="6" t="s">
        <v>38054</v>
      </c>
      <c r="S77" s="6" t="s">
        <v>37423</v>
      </c>
      <c r="T77" s="6" t="s">
        <v>37424</v>
      </c>
      <c r="U77" s="6" t="s">
        <v>37425</v>
      </c>
      <c r="V77" s="6" t="s">
        <v>37388</v>
      </c>
      <c r="W77" s="6">
        <v>49.6</v>
      </c>
      <c r="X77" s="6">
        <v>73.430000000000007</v>
      </c>
      <c r="Y77" s="6">
        <v>0</v>
      </c>
      <c r="Z77" s="6" t="s">
        <v>37389</v>
      </c>
      <c r="AA77" s="6" t="s">
        <v>37480</v>
      </c>
      <c r="AB77" s="6" t="s">
        <v>38055</v>
      </c>
      <c r="AC77" s="6">
        <v>0.53</v>
      </c>
      <c r="AD77" s="6">
        <v>2.3771783523691501</v>
      </c>
      <c r="AE77" s="6">
        <v>20.985402108000901</v>
      </c>
      <c r="AF77" s="6">
        <v>19.487035278602999</v>
      </c>
      <c r="AG77" s="8">
        <v>1.49836682939787</v>
      </c>
      <c r="AH77" s="8" t="s">
        <v>6</v>
      </c>
      <c r="AI77" s="6">
        <v>6.4242608415595098E-5</v>
      </c>
      <c r="AJ77" s="6">
        <v>3.7678448068772201E-4</v>
      </c>
    </row>
    <row r="78" spans="1:36" ht="15" x14ac:dyDescent="0.25">
      <c r="A78" s="6" t="s">
        <v>38056</v>
      </c>
      <c r="B78" s="6">
        <v>132.02938</v>
      </c>
      <c r="C78" s="6">
        <v>0.68200000000000005</v>
      </c>
      <c r="D78" s="6" t="s">
        <v>37393</v>
      </c>
      <c r="E78" s="6" t="s">
        <v>38057</v>
      </c>
      <c r="F78" s="6">
        <v>46920</v>
      </c>
      <c r="G78" s="7" t="str">
        <f>HYPERLINK("https://cloud.oebiotech.com/#/lm/network/46920","https://cloud.oebiotech.com/#/lm/network/46920")</f>
        <v>https://cloud.oebiotech.com/#/lm/network/46920</v>
      </c>
      <c r="H78" s="6" t="s">
        <v>38058</v>
      </c>
      <c r="I78" s="6">
        <v>15</v>
      </c>
      <c r="J78" s="6"/>
      <c r="K78" s="6">
        <v>17053</v>
      </c>
      <c r="L78" s="6" t="s">
        <v>38059</v>
      </c>
      <c r="M78" s="6" t="s">
        <v>38060</v>
      </c>
      <c r="N78" s="6" t="s">
        <v>38061</v>
      </c>
      <c r="O78" s="6">
        <v>5960</v>
      </c>
      <c r="P78" s="6" t="s">
        <v>38062</v>
      </c>
      <c r="Q78" s="6" t="s">
        <v>38063</v>
      </c>
      <c r="R78" s="6" t="s">
        <v>38064</v>
      </c>
      <c r="S78" s="6" t="s">
        <v>37385</v>
      </c>
      <c r="T78" s="6" t="s">
        <v>37386</v>
      </c>
      <c r="U78" s="6" t="s">
        <v>37387</v>
      </c>
      <c r="V78" s="6" t="s">
        <v>37426</v>
      </c>
      <c r="W78" s="6">
        <v>64.599999999999994</v>
      </c>
      <c r="X78" s="6">
        <v>70.63</v>
      </c>
      <c r="Y78" s="6">
        <v>96.55</v>
      </c>
      <c r="Z78" s="6" t="s">
        <v>38065</v>
      </c>
      <c r="AA78" s="6" t="s">
        <v>37403</v>
      </c>
      <c r="AB78" s="6" t="s">
        <v>38028</v>
      </c>
      <c r="AC78" s="6">
        <v>6.06</v>
      </c>
      <c r="AD78" s="6">
        <v>2.5227566426363199</v>
      </c>
      <c r="AE78" s="6">
        <v>27.8062473451633</v>
      </c>
      <c r="AF78" s="6">
        <v>26.3127123265972</v>
      </c>
      <c r="AG78" s="8">
        <v>1.4935350185661</v>
      </c>
      <c r="AH78" s="8" t="s">
        <v>6</v>
      </c>
      <c r="AI78" s="6">
        <v>1.6942174944500801E-9</v>
      </c>
      <c r="AJ78" s="6">
        <v>6.8270156634138494E-8</v>
      </c>
    </row>
    <row r="79" spans="1:36" ht="15" x14ac:dyDescent="0.25">
      <c r="A79" s="6" t="s">
        <v>38066</v>
      </c>
      <c r="B79" s="6">
        <v>329.15976999999998</v>
      </c>
      <c r="C79" s="6">
        <v>6.258</v>
      </c>
      <c r="D79" s="6" t="s">
        <v>37380</v>
      </c>
      <c r="E79" s="6" t="s">
        <v>38067</v>
      </c>
      <c r="F79" s="6">
        <v>63629</v>
      </c>
      <c r="G79" s="7" t="str">
        <f>HYPERLINK("https://cloud.oebiotech.com/#/lm/network/63629","https://cloud.oebiotech.com/#/lm/network/63629")</f>
        <v>https://cloud.oebiotech.com/#/lm/network/63629</v>
      </c>
      <c r="H79" s="6" t="s">
        <v>38068</v>
      </c>
      <c r="I79" s="6">
        <v>94965</v>
      </c>
      <c r="J79" s="6"/>
      <c r="K79" s="6">
        <v>168174</v>
      </c>
      <c r="L79" s="6"/>
      <c r="M79" s="6"/>
      <c r="N79" s="6"/>
      <c r="O79" s="6">
        <v>73815069</v>
      </c>
      <c r="P79" s="6"/>
      <c r="Q79" s="6" t="s">
        <v>38069</v>
      </c>
      <c r="R79" s="6" t="s">
        <v>38070</v>
      </c>
      <c r="S79" s="6" t="s">
        <v>37445</v>
      </c>
      <c r="T79" s="6" t="s">
        <v>38071</v>
      </c>
      <c r="U79" s="6" t="s">
        <v>38072</v>
      </c>
      <c r="V79" s="6" t="s">
        <v>37388</v>
      </c>
      <c r="W79" s="6">
        <v>48.34</v>
      </c>
      <c r="X79" s="6">
        <v>74.72</v>
      </c>
      <c r="Y79" s="6">
        <v>0</v>
      </c>
      <c r="Z79" s="6" t="s">
        <v>37389</v>
      </c>
      <c r="AA79" s="6" t="s">
        <v>37390</v>
      </c>
      <c r="AB79" s="6" t="s">
        <v>38073</v>
      </c>
      <c r="AC79" s="6">
        <v>-0.91</v>
      </c>
      <c r="AD79" s="6">
        <v>2.4886701061124001</v>
      </c>
      <c r="AE79" s="6">
        <v>18.827596902120099</v>
      </c>
      <c r="AF79" s="6">
        <v>17.337000587423798</v>
      </c>
      <c r="AG79" s="8">
        <v>1.4905963146963299</v>
      </c>
      <c r="AH79" s="8" t="s">
        <v>6</v>
      </c>
      <c r="AI79" s="6">
        <v>1.37801760525443E-7</v>
      </c>
      <c r="AJ79" s="6">
        <v>2.1759519374216399E-6</v>
      </c>
    </row>
    <row r="80" spans="1:36" ht="15" x14ac:dyDescent="0.25">
      <c r="A80" s="6" t="s">
        <v>38074</v>
      </c>
      <c r="B80" s="6">
        <v>84.044929999999994</v>
      </c>
      <c r="C80" s="6">
        <v>0.69</v>
      </c>
      <c r="D80" s="6" t="s">
        <v>37380</v>
      </c>
      <c r="E80" s="6" t="s">
        <v>38075</v>
      </c>
      <c r="F80" s="6">
        <v>275578</v>
      </c>
      <c r="G80" s="7" t="str">
        <f>HYPERLINK("https://cloud.oebiotech.com/#/lm/network/275578","https://cloud.oebiotech.com/#/lm/network/275578")</f>
        <v>https://cloud.oebiotech.com/#/lm/network/275578</v>
      </c>
      <c r="H80" s="6"/>
      <c r="I80" s="6">
        <v>66875</v>
      </c>
      <c r="J80" s="6"/>
      <c r="K80" s="6"/>
      <c r="L80" s="6" t="s">
        <v>38076</v>
      </c>
      <c r="M80" s="6"/>
      <c r="N80" s="6"/>
      <c r="O80" s="6">
        <v>16486</v>
      </c>
      <c r="P80" s="6" t="s">
        <v>38077</v>
      </c>
      <c r="Q80" s="6" t="s">
        <v>38078</v>
      </c>
      <c r="R80" s="6" t="s">
        <v>38079</v>
      </c>
      <c r="S80" s="6" t="s">
        <v>37385</v>
      </c>
      <c r="T80" s="6" t="s">
        <v>37386</v>
      </c>
      <c r="U80" s="6" t="s">
        <v>37387</v>
      </c>
      <c r="V80" s="6" t="s">
        <v>37426</v>
      </c>
      <c r="W80" s="6">
        <v>66.540000000000006</v>
      </c>
      <c r="X80" s="6">
        <v>71</v>
      </c>
      <c r="Y80" s="6">
        <v>74.98</v>
      </c>
      <c r="Z80" s="6" t="s">
        <v>38080</v>
      </c>
      <c r="AA80" s="6" t="s">
        <v>37480</v>
      </c>
      <c r="AB80" s="6" t="s">
        <v>38081</v>
      </c>
      <c r="AC80" s="6">
        <v>0.48</v>
      </c>
      <c r="AD80" s="6">
        <v>2.5289854723389502</v>
      </c>
      <c r="AE80" s="6">
        <v>26.749359071587499</v>
      </c>
      <c r="AF80" s="6">
        <v>25.275747625409998</v>
      </c>
      <c r="AG80" s="8">
        <v>1.4736114461774901</v>
      </c>
      <c r="AH80" s="8" t="s">
        <v>6</v>
      </c>
      <c r="AI80" s="6">
        <v>8.6032319271722501E-14</v>
      </c>
      <c r="AJ80" s="6">
        <v>3.93961843557357E-11</v>
      </c>
    </row>
    <row r="81" spans="1:36" ht="15" x14ac:dyDescent="0.25">
      <c r="A81" s="6" t="s">
        <v>38082</v>
      </c>
      <c r="B81" s="6">
        <v>163.03944999999999</v>
      </c>
      <c r="C81" s="6">
        <v>6.4480000000000004</v>
      </c>
      <c r="D81" s="6" t="s">
        <v>37393</v>
      </c>
      <c r="E81" s="6" t="s">
        <v>38083</v>
      </c>
      <c r="F81" s="6">
        <v>64369</v>
      </c>
      <c r="G81" s="7" t="str">
        <f>HYPERLINK("https://cloud.oebiotech.com/#/lm/network/64369","https://cloud.oebiotech.com/#/lm/network/64369")</f>
        <v>https://cloud.oebiotech.com/#/lm/network/64369</v>
      </c>
      <c r="H81" s="6" t="s">
        <v>38084</v>
      </c>
      <c r="I81" s="6">
        <v>95684</v>
      </c>
      <c r="J81" s="6"/>
      <c r="K81" s="6"/>
      <c r="L81" s="6"/>
      <c r="M81" s="6"/>
      <c r="N81" s="6"/>
      <c r="O81" s="6">
        <v>10965145</v>
      </c>
      <c r="P81" s="6" t="s">
        <v>38085</v>
      </c>
      <c r="Q81" s="6" t="s">
        <v>38086</v>
      </c>
      <c r="R81" s="6" t="s">
        <v>38087</v>
      </c>
      <c r="S81" s="6" t="s">
        <v>37423</v>
      </c>
      <c r="T81" s="6" t="s">
        <v>37424</v>
      </c>
      <c r="U81" s="6" t="s">
        <v>38088</v>
      </c>
      <c r="V81" s="6" t="s">
        <v>37388</v>
      </c>
      <c r="W81" s="6">
        <v>50.93</v>
      </c>
      <c r="X81" s="6">
        <v>73.03</v>
      </c>
      <c r="Y81" s="6">
        <v>0</v>
      </c>
      <c r="Z81" s="6" t="s">
        <v>37389</v>
      </c>
      <c r="AA81" s="6" t="s">
        <v>37415</v>
      </c>
      <c r="AB81" s="6" t="s">
        <v>38089</v>
      </c>
      <c r="AC81" s="6">
        <v>0.61</v>
      </c>
      <c r="AD81" s="6">
        <v>1.87067232840218</v>
      </c>
      <c r="AE81" s="6">
        <v>21.142564644984599</v>
      </c>
      <c r="AF81" s="6">
        <v>19.696420467022101</v>
      </c>
      <c r="AG81" s="8">
        <v>1.44614417796246</v>
      </c>
      <c r="AH81" s="8" t="s">
        <v>6</v>
      </c>
      <c r="AI81" s="6">
        <v>3.9278940209756801E-2</v>
      </c>
      <c r="AJ81" s="6">
        <v>7.94791064135561E-2</v>
      </c>
    </row>
    <row r="82" spans="1:36" ht="15" x14ac:dyDescent="0.25">
      <c r="A82" s="6" t="s">
        <v>38090</v>
      </c>
      <c r="B82" s="6">
        <v>333.05961000000002</v>
      </c>
      <c r="C82" s="6">
        <v>0.68899999999999995</v>
      </c>
      <c r="D82" s="6" t="s">
        <v>37393</v>
      </c>
      <c r="E82" s="6" t="s">
        <v>38091</v>
      </c>
      <c r="F82" s="6">
        <v>51437</v>
      </c>
      <c r="G82" s="7" t="str">
        <f>HYPERLINK("https://cloud.oebiotech.com/#/lm/network/51437","https://cloud.oebiotech.com/#/lm/network/51437")</f>
        <v>https://cloud.oebiotech.com/#/lm/network/51437</v>
      </c>
      <c r="H82" s="6" t="s">
        <v>38092</v>
      </c>
      <c r="I82" s="6"/>
      <c r="J82" s="6"/>
      <c r="K82" s="6">
        <v>18321</v>
      </c>
      <c r="L82" s="6" t="s">
        <v>38093</v>
      </c>
      <c r="M82" s="6"/>
      <c r="N82" s="6"/>
      <c r="O82" s="6"/>
      <c r="P82" s="6" t="s">
        <v>38094</v>
      </c>
      <c r="Q82" s="6" t="s">
        <v>38095</v>
      </c>
      <c r="R82" s="6" t="s">
        <v>38096</v>
      </c>
      <c r="S82" s="6" t="s">
        <v>37445</v>
      </c>
      <c r="T82" s="6" t="s">
        <v>37652</v>
      </c>
      <c r="U82" s="6" t="s">
        <v>38097</v>
      </c>
      <c r="V82" s="6" t="s">
        <v>37388</v>
      </c>
      <c r="W82" s="6">
        <v>51.38</v>
      </c>
      <c r="X82" s="6">
        <v>72.849999999999994</v>
      </c>
      <c r="Y82" s="6">
        <v>0</v>
      </c>
      <c r="Z82" s="6" t="s">
        <v>37389</v>
      </c>
      <c r="AA82" s="6" t="s">
        <v>37403</v>
      </c>
      <c r="AB82" s="6" t="s">
        <v>38098</v>
      </c>
      <c r="AC82" s="6">
        <v>-1.2</v>
      </c>
      <c r="AD82" s="6">
        <v>2.4010688827150601</v>
      </c>
      <c r="AE82" s="6">
        <v>21.991593448454999</v>
      </c>
      <c r="AF82" s="6">
        <v>20.549360276081401</v>
      </c>
      <c r="AG82" s="8">
        <v>1.4422331723736299</v>
      </c>
      <c r="AH82" s="8" t="s">
        <v>6</v>
      </c>
      <c r="AI82" s="6">
        <v>3.9018168549287098E-6</v>
      </c>
      <c r="AJ82" s="6">
        <v>3.5714311651036199E-5</v>
      </c>
    </row>
    <row r="83" spans="1:36" ht="15" x14ac:dyDescent="0.25">
      <c r="A83" s="6" t="s">
        <v>38099</v>
      </c>
      <c r="B83" s="6">
        <v>132.07701</v>
      </c>
      <c r="C83" s="6">
        <v>0.69399999999999995</v>
      </c>
      <c r="D83" s="6" t="s">
        <v>37380</v>
      </c>
      <c r="E83" s="6" t="s">
        <v>38100</v>
      </c>
      <c r="F83" s="6">
        <v>46852</v>
      </c>
      <c r="G83" s="7" t="str">
        <f>HYPERLINK("https://cloud.oebiotech.com/#/lm/network/46852","https://cloud.oebiotech.com/#/lm/network/46852")</f>
        <v>https://cloud.oebiotech.com/#/lm/network/46852</v>
      </c>
      <c r="H83" s="6" t="s">
        <v>38101</v>
      </c>
      <c r="I83" s="6">
        <v>7</v>
      </c>
      <c r="J83" s="6"/>
      <c r="K83" s="6">
        <v>16919</v>
      </c>
      <c r="L83" s="6" t="s">
        <v>38102</v>
      </c>
      <c r="M83" s="6" t="s">
        <v>38103</v>
      </c>
      <c r="N83" s="6" t="s">
        <v>38104</v>
      </c>
      <c r="O83" s="6">
        <v>586</v>
      </c>
      <c r="P83" s="6" t="s">
        <v>38105</v>
      </c>
      <c r="Q83" s="6" t="s">
        <v>38106</v>
      </c>
      <c r="R83" s="6" t="s">
        <v>38107</v>
      </c>
      <c r="S83" s="6" t="s">
        <v>37385</v>
      </c>
      <c r="T83" s="6" t="s">
        <v>37386</v>
      </c>
      <c r="U83" s="6" t="s">
        <v>37387</v>
      </c>
      <c r="V83" s="6" t="s">
        <v>37426</v>
      </c>
      <c r="W83" s="6">
        <v>67.66</v>
      </c>
      <c r="X83" s="6">
        <v>71.430000000000007</v>
      </c>
      <c r="Y83" s="6">
        <v>84.75</v>
      </c>
      <c r="Z83" s="6" t="s">
        <v>38108</v>
      </c>
      <c r="AA83" s="6" t="s">
        <v>37390</v>
      </c>
      <c r="AB83" s="6" t="s">
        <v>38109</v>
      </c>
      <c r="AC83" s="6">
        <v>-1.51</v>
      </c>
      <c r="AD83" s="6">
        <v>2.4689392194765398</v>
      </c>
      <c r="AE83" s="6">
        <v>25.451340681609199</v>
      </c>
      <c r="AF83" s="6">
        <v>24.011668267380202</v>
      </c>
      <c r="AG83" s="8">
        <v>1.43967241422904</v>
      </c>
      <c r="AH83" s="8" t="s">
        <v>6</v>
      </c>
      <c r="AI83" s="6">
        <v>7.3769192106982498E-9</v>
      </c>
      <c r="AJ83" s="6">
        <v>2.0812701450846799E-7</v>
      </c>
    </row>
    <row r="84" spans="1:36" ht="15" x14ac:dyDescent="0.25">
      <c r="A84" s="6" t="s">
        <v>38110</v>
      </c>
      <c r="B84" s="6">
        <v>178.07138</v>
      </c>
      <c r="C84" s="6">
        <v>0.69699999999999995</v>
      </c>
      <c r="D84" s="6" t="s">
        <v>37380</v>
      </c>
      <c r="E84" s="6" t="s">
        <v>38111</v>
      </c>
      <c r="F84" s="6">
        <v>205480</v>
      </c>
      <c r="G84" s="7" t="str">
        <f>HYPERLINK("https://cloud.oebiotech.com/#/lm/network/205480","https://cloud.oebiotech.com/#/lm/network/205480")</f>
        <v>https://cloud.oebiotech.com/#/lm/network/205480</v>
      </c>
      <c r="H84" s="6" t="s">
        <v>38112</v>
      </c>
      <c r="I84" s="6"/>
      <c r="J84" s="6"/>
      <c r="K84" s="6"/>
      <c r="L84" s="6"/>
      <c r="M84" s="6"/>
      <c r="N84" s="6"/>
      <c r="O84" s="6">
        <v>235915</v>
      </c>
      <c r="P84" s="6"/>
      <c r="Q84" s="6" t="s">
        <v>38113</v>
      </c>
      <c r="R84" s="6" t="s">
        <v>38114</v>
      </c>
      <c r="S84" s="6" t="s">
        <v>37385</v>
      </c>
      <c r="T84" s="6" t="s">
        <v>37386</v>
      </c>
      <c r="U84" s="6" t="s">
        <v>37387</v>
      </c>
      <c r="V84" s="6" t="s">
        <v>37388</v>
      </c>
      <c r="W84" s="6">
        <v>52.4</v>
      </c>
      <c r="X84" s="6">
        <v>72.599999999999994</v>
      </c>
      <c r="Y84" s="6">
        <v>0</v>
      </c>
      <c r="Z84" s="6" t="s">
        <v>37389</v>
      </c>
      <c r="AA84" s="6" t="s">
        <v>37480</v>
      </c>
      <c r="AB84" s="6" t="s">
        <v>38115</v>
      </c>
      <c r="AC84" s="6">
        <v>1.1200000000000001</v>
      </c>
      <c r="AD84" s="6">
        <v>2.4148190168313501</v>
      </c>
      <c r="AE84" s="6">
        <v>22.401378187989501</v>
      </c>
      <c r="AF84" s="6">
        <v>20.971023803071699</v>
      </c>
      <c r="AG84" s="8">
        <v>1.4303543849178599</v>
      </c>
      <c r="AH84" s="8" t="s">
        <v>6</v>
      </c>
      <c r="AI84" s="6">
        <v>9.14540551715468E-7</v>
      </c>
      <c r="AJ84" s="6">
        <v>1.05304833740081E-5</v>
      </c>
    </row>
    <row r="85" spans="1:36" ht="15" x14ac:dyDescent="0.25">
      <c r="A85" s="6" t="s">
        <v>38116</v>
      </c>
      <c r="B85" s="6">
        <v>269.0881</v>
      </c>
      <c r="C85" s="6">
        <v>0.88500000000000001</v>
      </c>
      <c r="D85" s="6" t="s">
        <v>37393</v>
      </c>
      <c r="E85" s="6" t="s">
        <v>38117</v>
      </c>
      <c r="F85" s="6">
        <v>211920</v>
      </c>
      <c r="G85" s="7" t="str">
        <f>HYPERLINK("https://cloud.oebiotech.com/#/lm/network/211920","https://cloud.oebiotech.com/#/lm/network/211920")</f>
        <v>https://cloud.oebiotech.com/#/lm/network/211920</v>
      </c>
      <c r="H85" s="6" t="s">
        <v>38118</v>
      </c>
      <c r="I85" s="6"/>
      <c r="J85" s="6"/>
      <c r="K85" s="6"/>
      <c r="L85" s="6"/>
      <c r="M85" s="6"/>
      <c r="N85" s="6"/>
      <c r="O85" s="6"/>
      <c r="P85" s="6"/>
      <c r="Q85" s="6" t="s">
        <v>38119</v>
      </c>
      <c r="R85" s="6" t="s">
        <v>38120</v>
      </c>
      <c r="S85" s="6" t="s">
        <v>37423</v>
      </c>
      <c r="T85" s="6" t="s">
        <v>37424</v>
      </c>
      <c r="U85" s="6" t="s">
        <v>37425</v>
      </c>
      <c r="V85" s="6" t="s">
        <v>37499</v>
      </c>
      <c r="W85" s="6">
        <v>58.15</v>
      </c>
      <c r="X85" s="6">
        <v>89.85</v>
      </c>
      <c r="Y85" s="6">
        <v>71.83</v>
      </c>
      <c r="Z85" s="6" t="s">
        <v>38121</v>
      </c>
      <c r="AA85" s="6" t="s">
        <v>37403</v>
      </c>
      <c r="AB85" s="6" t="s">
        <v>38122</v>
      </c>
      <c r="AC85" s="6">
        <v>-1.1100000000000001</v>
      </c>
      <c r="AD85" s="6">
        <v>2.3112099826950199</v>
      </c>
      <c r="AE85" s="6">
        <v>22.681279668641899</v>
      </c>
      <c r="AF85" s="6">
        <v>21.251281358119599</v>
      </c>
      <c r="AG85" s="8">
        <v>1.42999831052231</v>
      </c>
      <c r="AH85" s="8" t="s">
        <v>6</v>
      </c>
      <c r="AI85" s="6">
        <v>9.0466295368964595E-5</v>
      </c>
      <c r="AJ85" s="6">
        <v>4.9681352060096504E-4</v>
      </c>
    </row>
    <row r="86" spans="1:36" ht="15" x14ac:dyDescent="0.25">
      <c r="A86" s="6" t="s">
        <v>38123</v>
      </c>
      <c r="B86" s="6">
        <v>258.03854999999999</v>
      </c>
      <c r="C86" s="6">
        <v>0.68500000000000005</v>
      </c>
      <c r="D86" s="6" t="s">
        <v>37393</v>
      </c>
      <c r="E86" s="6" t="s">
        <v>38124</v>
      </c>
      <c r="F86" s="6">
        <v>82332</v>
      </c>
      <c r="G86" s="7" t="str">
        <f>HYPERLINK("https://cloud.oebiotech.com/#/lm/network/82332","https://cloud.oebiotech.com/#/lm/network/82332")</f>
        <v>https://cloud.oebiotech.com/#/lm/network/82332</v>
      </c>
      <c r="H86" s="6" t="s">
        <v>38125</v>
      </c>
      <c r="I86" s="6">
        <v>63735</v>
      </c>
      <c r="J86" s="6"/>
      <c r="K86" s="6">
        <v>31203</v>
      </c>
      <c r="L86" s="6" t="s">
        <v>38126</v>
      </c>
      <c r="M86" s="6" t="s">
        <v>38127</v>
      </c>
      <c r="N86" s="6" t="s">
        <v>38128</v>
      </c>
      <c r="O86" s="6">
        <v>443711</v>
      </c>
      <c r="P86" s="6"/>
      <c r="Q86" s="6" t="s">
        <v>38129</v>
      </c>
      <c r="R86" s="6" t="s">
        <v>38130</v>
      </c>
      <c r="S86" s="6" t="s">
        <v>37423</v>
      </c>
      <c r="T86" s="6" t="s">
        <v>37424</v>
      </c>
      <c r="U86" s="6" t="s">
        <v>37425</v>
      </c>
      <c r="V86" s="6" t="s">
        <v>37388</v>
      </c>
      <c r="W86" s="6">
        <v>52.38</v>
      </c>
      <c r="X86" s="6">
        <v>73.599999999999994</v>
      </c>
      <c r="Y86" s="6">
        <v>0</v>
      </c>
      <c r="Z86" s="6" t="s">
        <v>37389</v>
      </c>
      <c r="AA86" s="6" t="s">
        <v>37403</v>
      </c>
      <c r="AB86" s="6" t="s">
        <v>38131</v>
      </c>
      <c r="AC86" s="6">
        <v>-0.39</v>
      </c>
      <c r="AD86" s="6">
        <v>2.4181933925931198</v>
      </c>
      <c r="AE86" s="6">
        <v>20.782200723508801</v>
      </c>
      <c r="AF86" s="6">
        <v>19.3524423260242</v>
      </c>
      <c r="AG86" s="8">
        <v>1.42975839748463</v>
      </c>
      <c r="AH86" s="8" t="s">
        <v>6</v>
      </c>
      <c r="AI86" s="6">
        <v>6.9705932171145304E-7</v>
      </c>
      <c r="AJ86" s="6">
        <v>8.4858775913052792E-6</v>
      </c>
    </row>
    <row r="87" spans="1:36" ht="15" x14ac:dyDescent="0.25">
      <c r="A87" s="6" t="s">
        <v>38132</v>
      </c>
      <c r="B87" s="6">
        <v>534.45212000000004</v>
      </c>
      <c r="C87" s="6">
        <v>10.481</v>
      </c>
      <c r="D87" s="6" t="s">
        <v>37380</v>
      </c>
      <c r="E87" s="6" t="s">
        <v>38133</v>
      </c>
      <c r="F87" s="6">
        <v>8861</v>
      </c>
      <c r="G87" s="7" t="str">
        <f>HYPERLINK("https://cloud.oebiotech.com/#/lm/network/8861","https://cloud.oebiotech.com/#/lm/network/8861")</f>
        <v>https://cloud.oebiotech.com/#/lm/network/8861</v>
      </c>
      <c r="H87" s="6"/>
      <c r="I87" s="6"/>
      <c r="J87" s="6" t="s">
        <v>38134</v>
      </c>
      <c r="K87" s="6"/>
      <c r="L87" s="6"/>
      <c r="M87" s="6"/>
      <c r="N87" s="6"/>
      <c r="O87" s="6">
        <v>139586471</v>
      </c>
      <c r="P87" s="6"/>
      <c r="Q87" s="6" t="s">
        <v>38135</v>
      </c>
      <c r="R87" s="6" t="s">
        <v>38136</v>
      </c>
      <c r="S87" s="6" t="s">
        <v>37385</v>
      </c>
      <c r="T87" s="6" t="s">
        <v>37386</v>
      </c>
      <c r="U87" s="6" t="s">
        <v>37387</v>
      </c>
      <c r="V87" s="6" t="s">
        <v>37402</v>
      </c>
      <c r="W87" s="6">
        <v>37.85</v>
      </c>
      <c r="X87" s="6">
        <v>89.26</v>
      </c>
      <c r="Y87" s="6">
        <v>0</v>
      </c>
      <c r="Z87" s="6" t="s">
        <v>37389</v>
      </c>
      <c r="AA87" s="6" t="s">
        <v>37480</v>
      </c>
      <c r="AB87" s="6" t="s">
        <v>38137</v>
      </c>
      <c r="AC87" s="6">
        <v>0.37</v>
      </c>
      <c r="AD87" s="6">
        <v>2.4294569839422802</v>
      </c>
      <c r="AE87" s="6">
        <v>21.3095317986376</v>
      </c>
      <c r="AF87" s="6">
        <v>19.892122115648299</v>
      </c>
      <c r="AG87" s="8">
        <v>1.4174096829892999</v>
      </c>
      <c r="AH87" s="8" t="s">
        <v>6</v>
      </c>
      <c r="AI87" s="6">
        <v>1.06809286441167E-7</v>
      </c>
      <c r="AJ87" s="6">
        <v>1.7564521607300199E-6</v>
      </c>
    </row>
    <row r="88" spans="1:36" ht="15" x14ac:dyDescent="0.25">
      <c r="A88" s="6" t="s">
        <v>38138</v>
      </c>
      <c r="B88" s="6">
        <v>262.05691000000002</v>
      </c>
      <c r="C88" s="6">
        <v>0.80700000000000005</v>
      </c>
      <c r="D88" s="6" t="s">
        <v>37393</v>
      </c>
      <c r="E88" s="6" t="s">
        <v>38139</v>
      </c>
      <c r="F88" s="6">
        <v>55232</v>
      </c>
      <c r="G88" s="7" t="str">
        <f>HYPERLINK("https://cloud.oebiotech.com/#/lm/network/55232","https://cloud.oebiotech.com/#/lm/network/55232")</f>
        <v>https://cloud.oebiotech.com/#/lm/network/55232</v>
      </c>
      <c r="H88" s="6" t="s">
        <v>38140</v>
      </c>
      <c r="I88" s="6">
        <v>86958</v>
      </c>
      <c r="J88" s="6"/>
      <c r="K88" s="6">
        <v>168591</v>
      </c>
      <c r="L88" s="6"/>
      <c r="M88" s="6"/>
      <c r="N88" s="6"/>
      <c r="O88" s="6">
        <v>85157543</v>
      </c>
      <c r="P88" s="6" t="s">
        <v>38141</v>
      </c>
      <c r="Q88" s="6" t="s">
        <v>38142</v>
      </c>
      <c r="R88" s="6" t="s">
        <v>38143</v>
      </c>
      <c r="S88" s="6" t="s">
        <v>37385</v>
      </c>
      <c r="T88" s="6" t="s">
        <v>37386</v>
      </c>
      <c r="U88" s="6" t="s">
        <v>37387</v>
      </c>
      <c r="V88" s="6" t="s">
        <v>37388</v>
      </c>
      <c r="W88" s="6">
        <v>52.81</v>
      </c>
      <c r="X88" s="6">
        <v>74.13</v>
      </c>
      <c r="Y88" s="6">
        <v>0</v>
      </c>
      <c r="Z88" s="6" t="s">
        <v>37389</v>
      </c>
      <c r="AA88" s="6" t="s">
        <v>37428</v>
      </c>
      <c r="AB88" s="6" t="s">
        <v>38144</v>
      </c>
      <c r="AC88" s="6">
        <v>-0.38</v>
      </c>
      <c r="AD88" s="6">
        <v>2.2821284599573999</v>
      </c>
      <c r="AE88" s="6">
        <v>19.876996575116799</v>
      </c>
      <c r="AF88" s="6">
        <v>18.469070393803801</v>
      </c>
      <c r="AG88" s="8">
        <v>1.40792618131297</v>
      </c>
      <c r="AH88" s="8" t="s">
        <v>6</v>
      </c>
      <c r="AI88" s="6">
        <v>1.2407787491758399E-4</v>
      </c>
      <c r="AJ88" s="6">
        <v>6.4397174314243996E-4</v>
      </c>
    </row>
    <row r="89" spans="1:36" ht="15" x14ac:dyDescent="0.25">
      <c r="A89" s="6" t="s">
        <v>38145</v>
      </c>
      <c r="B89" s="6">
        <v>497.17939000000001</v>
      </c>
      <c r="C89" s="6">
        <v>5.056</v>
      </c>
      <c r="D89" s="6" t="s">
        <v>37393</v>
      </c>
      <c r="E89" s="6" t="s">
        <v>38146</v>
      </c>
      <c r="F89" s="6">
        <v>212734</v>
      </c>
      <c r="G89" s="7" t="str">
        <f>HYPERLINK("https://cloud.oebiotech.com/#/lm/network/212734","https://cloud.oebiotech.com/#/lm/network/212734")</f>
        <v>https://cloud.oebiotech.com/#/lm/network/212734</v>
      </c>
      <c r="H89" s="6" t="s">
        <v>38147</v>
      </c>
      <c r="I89" s="6"/>
      <c r="J89" s="6"/>
      <c r="K89" s="6"/>
      <c r="L89" s="6"/>
      <c r="M89" s="6"/>
      <c r="N89" s="6"/>
      <c r="O89" s="6"/>
      <c r="P89" s="6"/>
      <c r="Q89" s="6" t="s">
        <v>38148</v>
      </c>
      <c r="R89" s="6" t="s">
        <v>38149</v>
      </c>
      <c r="S89" s="6" t="s">
        <v>37385</v>
      </c>
      <c r="T89" s="6" t="s">
        <v>38047</v>
      </c>
      <c r="U89" s="6" t="s">
        <v>38048</v>
      </c>
      <c r="V89" s="6" t="s">
        <v>37388</v>
      </c>
      <c r="W89" s="6">
        <v>49.84</v>
      </c>
      <c r="X89" s="6">
        <v>74.63</v>
      </c>
      <c r="Y89" s="6">
        <v>0</v>
      </c>
      <c r="Z89" s="6" t="s">
        <v>37389</v>
      </c>
      <c r="AA89" s="6" t="s">
        <v>37403</v>
      </c>
      <c r="AB89" s="6" t="s">
        <v>38150</v>
      </c>
      <c r="AC89" s="6">
        <v>2.82</v>
      </c>
      <c r="AD89" s="6">
        <v>2.16304107540468</v>
      </c>
      <c r="AE89" s="6">
        <v>18.780614407606102</v>
      </c>
      <c r="AF89" s="6">
        <v>17.377377297292099</v>
      </c>
      <c r="AG89" s="8">
        <v>1.40323711031396</v>
      </c>
      <c r="AH89" s="8" t="s">
        <v>6</v>
      </c>
      <c r="AI89" s="6">
        <v>1.4428886107663501E-3</v>
      </c>
      <c r="AJ89" s="6">
        <v>5.2215902127003503E-3</v>
      </c>
    </row>
    <row r="90" spans="1:36" ht="15" x14ac:dyDescent="0.25">
      <c r="A90" s="6" t="s">
        <v>38151</v>
      </c>
      <c r="B90" s="6">
        <v>269.0881</v>
      </c>
      <c r="C90" s="6">
        <v>1.0920000000000001</v>
      </c>
      <c r="D90" s="6" t="s">
        <v>37393</v>
      </c>
      <c r="E90" s="6" t="s">
        <v>38152</v>
      </c>
      <c r="F90" s="6">
        <v>213473</v>
      </c>
      <c r="G90" s="7" t="str">
        <f>HYPERLINK("https://cloud.oebiotech.com/#/lm/network/213473","https://cloud.oebiotech.com/#/lm/network/213473")</f>
        <v>https://cloud.oebiotech.com/#/lm/network/213473</v>
      </c>
      <c r="H90" s="6" t="s">
        <v>38153</v>
      </c>
      <c r="I90" s="6"/>
      <c r="J90" s="6"/>
      <c r="K90" s="6"/>
      <c r="L90" s="6"/>
      <c r="M90" s="6"/>
      <c r="N90" s="6"/>
      <c r="O90" s="6">
        <v>22491096</v>
      </c>
      <c r="P90" s="6"/>
      <c r="Q90" s="6" t="s">
        <v>38154</v>
      </c>
      <c r="R90" s="6" t="s">
        <v>38155</v>
      </c>
      <c r="S90" s="6" t="s">
        <v>37423</v>
      </c>
      <c r="T90" s="6" t="s">
        <v>37424</v>
      </c>
      <c r="U90" s="6" t="s">
        <v>37425</v>
      </c>
      <c r="V90" s="6" t="s">
        <v>37388</v>
      </c>
      <c r="W90" s="6">
        <v>51.42</v>
      </c>
      <c r="X90" s="6">
        <v>74.28</v>
      </c>
      <c r="Y90" s="6">
        <v>0</v>
      </c>
      <c r="Z90" s="6" t="s">
        <v>37389</v>
      </c>
      <c r="AA90" s="6" t="s">
        <v>37403</v>
      </c>
      <c r="AB90" s="6" t="s">
        <v>38122</v>
      </c>
      <c r="AC90" s="6">
        <v>-1.1100000000000001</v>
      </c>
      <c r="AD90" s="6">
        <v>2.3594563843619398</v>
      </c>
      <c r="AE90" s="6">
        <v>19.879382614521699</v>
      </c>
      <c r="AF90" s="6">
        <v>18.479194627857101</v>
      </c>
      <c r="AG90" s="8">
        <v>1.4001879866646301</v>
      </c>
      <c r="AH90" s="8" t="s">
        <v>6</v>
      </c>
      <c r="AI90" s="6">
        <v>5.5323596504271296E-6</v>
      </c>
      <c r="AJ90" s="6">
        <v>4.8008946062671601E-5</v>
      </c>
    </row>
    <row r="91" spans="1:36" ht="15" x14ac:dyDescent="0.25">
      <c r="A91" s="6" t="s">
        <v>38156</v>
      </c>
      <c r="B91" s="6">
        <v>145.06111000000001</v>
      </c>
      <c r="C91" s="6">
        <v>0.67100000000000004</v>
      </c>
      <c r="D91" s="6" t="s">
        <v>37393</v>
      </c>
      <c r="E91" s="6" t="s">
        <v>38157</v>
      </c>
      <c r="F91" s="6">
        <v>47136</v>
      </c>
      <c r="G91" s="7" t="str">
        <f>HYPERLINK("https://cloud.oebiotech.com/#/lm/network/47136","https://cloud.oebiotech.com/#/lm/network/47136")</f>
        <v>https://cloud.oebiotech.com/#/lm/network/47136</v>
      </c>
      <c r="H91" s="6" t="s">
        <v>38158</v>
      </c>
      <c r="I91" s="6">
        <v>18</v>
      </c>
      <c r="J91" s="6"/>
      <c r="K91" s="6">
        <v>18050</v>
      </c>
      <c r="L91" s="6" t="s">
        <v>38159</v>
      </c>
      <c r="M91" s="6" t="s">
        <v>38160</v>
      </c>
      <c r="N91" s="6" t="s">
        <v>38161</v>
      </c>
      <c r="O91" s="6">
        <v>5961</v>
      </c>
      <c r="P91" s="6" t="s">
        <v>38162</v>
      </c>
      <c r="Q91" s="6" t="s">
        <v>38163</v>
      </c>
      <c r="R91" s="6" t="s">
        <v>38164</v>
      </c>
      <c r="S91" s="6" t="s">
        <v>37385</v>
      </c>
      <c r="T91" s="6" t="s">
        <v>37386</v>
      </c>
      <c r="U91" s="6" t="s">
        <v>37387</v>
      </c>
      <c r="V91" s="6" t="s">
        <v>37426</v>
      </c>
      <c r="W91" s="6">
        <v>63.33</v>
      </c>
      <c r="X91" s="6">
        <v>71.069999999999993</v>
      </c>
      <c r="Y91" s="6">
        <v>88.98</v>
      </c>
      <c r="Z91" s="6" t="s">
        <v>38165</v>
      </c>
      <c r="AA91" s="6" t="s">
        <v>37403</v>
      </c>
      <c r="AB91" s="6" t="s">
        <v>37782</v>
      </c>
      <c r="AC91" s="6">
        <v>5.51</v>
      </c>
      <c r="AD91" s="6">
        <v>2.44876877457548</v>
      </c>
      <c r="AE91" s="6">
        <v>26.312844843044399</v>
      </c>
      <c r="AF91" s="6">
        <v>24.91493064478</v>
      </c>
      <c r="AG91" s="8">
        <v>1.3979141982643299</v>
      </c>
      <c r="AH91" s="8" t="s">
        <v>6</v>
      </c>
      <c r="AI91" s="6">
        <v>2.1770828635293899E-10</v>
      </c>
      <c r="AJ91" s="6">
        <v>1.41988051803179E-8</v>
      </c>
    </row>
    <row r="92" spans="1:36" ht="15" x14ac:dyDescent="0.25">
      <c r="A92" s="6" t="s">
        <v>38166</v>
      </c>
      <c r="B92" s="6">
        <v>458.25268999999997</v>
      </c>
      <c r="C92" s="6">
        <v>9.8480000000000008</v>
      </c>
      <c r="D92" s="6" t="s">
        <v>37380</v>
      </c>
      <c r="E92" s="6" t="s">
        <v>38167</v>
      </c>
      <c r="F92" s="6">
        <v>34025</v>
      </c>
      <c r="G92" s="7" t="str">
        <f>HYPERLINK("https://cloud.oebiotech.com/#/lm/network/34025","https://cloud.oebiotech.com/#/lm/network/34025")</f>
        <v>https://cloud.oebiotech.com/#/lm/network/34025</v>
      </c>
      <c r="H92" s="6"/>
      <c r="I92" s="6">
        <v>52337</v>
      </c>
      <c r="J92" s="6" t="s">
        <v>38168</v>
      </c>
      <c r="K92" s="6"/>
      <c r="L92" s="6"/>
      <c r="M92" s="6"/>
      <c r="N92" s="6"/>
      <c r="O92" s="6">
        <v>15291553</v>
      </c>
      <c r="P92" s="6"/>
      <c r="Q92" s="6" t="s">
        <v>38169</v>
      </c>
      <c r="R92" s="6" t="s">
        <v>38170</v>
      </c>
      <c r="S92" s="6" t="s">
        <v>37411</v>
      </c>
      <c r="T92" s="6" t="s">
        <v>38171</v>
      </c>
      <c r="U92" s="6" t="s">
        <v>38172</v>
      </c>
      <c r="V92" s="6" t="s">
        <v>37388</v>
      </c>
      <c r="W92" s="6">
        <v>49.48</v>
      </c>
      <c r="X92" s="6">
        <v>73.31</v>
      </c>
      <c r="Y92" s="6">
        <v>0</v>
      </c>
      <c r="Z92" s="6" t="s">
        <v>37389</v>
      </c>
      <c r="AA92" s="6" t="s">
        <v>37501</v>
      </c>
      <c r="AB92" s="6" t="s">
        <v>38173</v>
      </c>
      <c r="AC92" s="6">
        <v>2.1800000000000002</v>
      </c>
      <c r="AD92" s="6">
        <v>2.3903850029499298</v>
      </c>
      <c r="AE92" s="6">
        <v>21.1729595579435</v>
      </c>
      <c r="AF92" s="6">
        <v>19.781271100717898</v>
      </c>
      <c r="AG92" s="8">
        <v>1.3916884572255599</v>
      </c>
      <c r="AH92" s="8" t="s">
        <v>6</v>
      </c>
      <c r="AI92" s="6">
        <v>4.9101549027266997E-7</v>
      </c>
      <c r="AJ92" s="6">
        <v>6.3374324889087001E-6</v>
      </c>
    </row>
    <row r="93" spans="1:36" ht="15" x14ac:dyDescent="0.25">
      <c r="A93" s="6" t="s">
        <v>38174</v>
      </c>
      <c r="B93" s="6">
        <v>74.024230000000003</v>
      </c>
      <c r="C93" s="6">
        <v>0.68300000000000005</v>
      </c>
      <c r="D93" s="6" t="s">
        <v>37380</v>
      </c>
      <c r="E93" s="6" t="s">
        <v>38175</v>
      </c>
      <c r="F93" s="6">
        <v>203437</v>
      </c>
      <c r="G93" s="7" t="str">
        <f>HYPERLINK("https://cloud.oebiotech.com/#/lm/network/203437","https://cloud.oebiotech.com/#/lm/network/203437")</f>
        <v>https://cloud.oebiotech.com/#/lm/network/203437</v>
      </c>
      <c r="H93" s="6" t="s">
        <v>38176</v>
      </c>
      <c r="I93" s="6">
        <v>349666</v>
      </c>
      <c r="J93" s="6"/>
      <c r="K93" s="6">
        <v>40823</v>
      </c>
      <c r="L93" s="6"/>
      <c r="M93" s="6"/>
      <c r="N93" s="6"/>
      <c r="O93" s="6">
        <v>286</v>
      </c>
      <c r="P93" s="6"/>
      <c r="Q93" s="6" t="s">
        <v>38177</v>
      </c>
      <c r="R93" s="6" t="s">
        <v>38178</v>
      </c>
      <c r="S93" s="6" t="s">
        <v>37385</v>
      </c>
      <c r="T93" s="6" t="s">
        <v>37386</v>
      </c>
      <c r="U93" s="6" t="s">
        <v>38179</v>
      </c>
      <c r="V93" s="6" t="s">
        <v>37402</v>
      </c>
      <c r="W93" s="6">
        <v>42.58</v>
      </c>
      <c r="X93" s="6">
        <v>72.77</v>
      </c>
      <c r="Y93" s="6">
        <v>0</v>
      </c>
      <c r="Z93" s="6" t="s">
        <v>37389</v>
      </c>
      <c r="AA93" s="6" t="s">
        <v>37480</v>
      </c>
      <c r="AB93" s="6" t="s">
        <v>38180</v>
      </c>
      <c r="AC93" s="6">
        <v>0.27</v>
      </c>
      <c r="AD93" s="6">
        <v>2.4306885150756101</v>
      </c>
      <c r="AE93" s="6">
        <v>22.253161869371802</v>
      </c>
      <c r="AF93" s="6">
        <v>20.868403711537098</v>
      </c>
      <c r="AG93" s="8">
        <v>1.3847581578347301</v>
      </c>
      <c r="AH93" s="8" t="s">
        <v>6</v>
      </c>
      <c r="AI93" s="6">
        <v>1.2148564889675199E-9</v>
      </c>
      <c r="AJ93" s="6">
        <v>5.5182557660630602E-8</v>
      </c>
    </row>
    <row r="94" spans="1:36" ht="15" x14ac:dyDescent="0.25">
      <c r="A94" s="6" t="s">
        <v>38181</v>
      </c>
      <c r="B94" s="6">
        <v>377.06720000000001</v>
      </c>
      <c r="C94" s="6">
        <v>0.61899999999999999</v>
      </c>
      <c r="D94" s="6" t="s">
        <v>37393</v>
      </c>
      <c r="E94" s="6" t="s">
        <v>38182</v>
      </c>
      <c r="F94" s="6">
        <v>52998</v>
      </c>
      <c r="G94" s="7" t="str">
        <f>HYPERLINK("https://cloud.oebiotech.com/#/lm/network/52998","https://cloud.oebiotech.com/#/lm/network/52998")</f>
        <v>https://cloud.oebiotech.com/#/lm/network/52998</v>
      </c>
      <c r="H94" s="6" t="s">
        <v>38183</v>
      </c>
      <c r="I94" s="6">
        <v>2702</v>
      </c>
      <c r="J94" s="6"/>
      <c r="K94" s="6">
        <v>31624</v>
      </c>
      <c r="L94" s="6"/>
      <c r="M94" s="6"/>
      <c r="N94" s="6"/>
      <c r="O94" s="6">
        <v>16850</v>
      </c>
      <c r="P94" s="6" t="s">
        <v>38184</v>
      </c>
      <c r="Q94" s="6" t="s">
        <v>38185</v>
      </c>
      <c r="R94" s="6" t="s">
        <v>38186</v>
      </c>
      <c r="S94" s="6" t="s">
        <v>37488</v>
      </c>
      <c r="T94" s="6" t="s">
        <v>37606</v>
      </c>
      <c r="U94" s="6" t="s">
        <v>37607</v>
      </c>
      <c r="V94" s="6" t="s">
        <v>37402</v>
      </c>
      <c r="W94" s="6">
        <v>39.24</v>
      </c>
      <c r="X94" s="6">
        <v>73.31</v>
      </c>
      <c r="Y94" s="6">
        <v>30.65</v>
      </c>
      <c r="Z94" s="6" t="s">
        <v>38187</v>
      </c>
      <c r="AA94" s="6" t="s">
        <v>37428</v>
      </c>
      <c r="AB94" s="6" t="s">
        <v>38188</v>
      </c>
      <c r="AC94" s="6">
        <v>-1.33</v>
      </c>
      <c r="AD94" s="6">
        <v>2.3576286460167601</v>
      </c>
      <c r="AE94" s="6">
        <v>20.9586185515473</v>
      </c>
      <c r="AF94" s="6">
        <v>19.591659709996001</v>
      </c>
      <c r="AG94" s="8">
        <v>1.3669588415513301</v>
      </c>
      <c r="AH94" s="8" t="s">
        <v>6</v>
      </c>
      <c r="AI94" s="6">
        <v>1.15199580480527E-6</v>
      </c>
      <c r="AJ94" s="6">
        <v>1.28183757495435E-5</v>
      </c>
    </row>
    <row r="95" spans="1:36" ht="15" x14ac:dyDescent="0.25">
      <c r="A95" s="6" t="s">
        <v>38189</v>
      </c>
      <c r="B95" s="6">
        <v>344.31587999999999</v>
      </c>
      <c r="C95" s="6">
        <v>9.9689999999999994</v>
      </c>
      <c r="D95" s="6" t="s">
        <v>37380</v>
      </c>
      <c r="E95" s="6" t="s">
        <v>38190</v>
      </c>
      <c r="F95" s="6">
        <v>1809</v>
      </c>
      <c r="G95" s="7" t="str">
        <f>HYPERLINK("https://cloud.oebiotech.com/#/lm/network/1809","https://cloud.oebiotech.com/#/lm/network/1809")</f>
        <v>https://cloud.oebiotech.com/#/lm/network/1809</v>
      </c>
      <c r="H95" s="6"/>
      <c r="I95" s="6">
        <v>35611</v>
      </c>
      <c r="J95" s="6" t="s">
        <v>38191</v>
      </c>
      <c r="K95" s="6"/>
      <c r="L95" s="6"/>
      <c r="M95" s="6"/>
      <c r="N95" s="6"/>
      <c r="O95" s="6">
        <v>5312809</v>
      </c>
      <c r="P95" s="6"/>
      <c r="Q95" s="6" t="s">
        <v>38192</v>
      </c>
      <c r="R95" s="6" t="s">
        <v>38193</v>
      </c>
      <c r="S95" s="6" t="s">
        <v>37445</v>
      </c>
      <c r="T95" s="6" t="s">
        <v>37446</v>
      </c>
      <c r="U95" s="6" t="s">
        <v>37524</v>
      </c>
      <c r="V95" s="6" t="s">
        <v>37402</v>
      </c>
      <c r="W95" s="6">
        <v>43.67</v>
      </c>
      <c r="X95" s="6">
        <v>89.89</v>
      </c>
      <c r="Y95" s="6">
        <v>35.6</v>
      </c>
      <c r="Z95" s="6" t="s">
        <v>38194</v>
      </c>
      <c r="AA95" s="6" t="s">
        <v>37501</v>
      </c>
      <c r="AB95" s="6" t="s">
        <v>38195</v>
      </c>
      <c r="AC95" s="6">
        <v>0</v>
      </c>
      <c r="AD95" s="6">
        <v>2.2421025215432802</v>
      </c>
      <c r="AE95" s="6">
        <v>22.8596675058294</v>
      </c>
      <c r="AF95" s="6">
        <v>21.505264945129799</v>
      </c>
      <c r="AG95" s="8">
        <v>1.3544025606996699</v>
      </c>
      <c r="AH95" s="8" t="s">
        <v>6</v>
      </c>
      <c r="AI95" s="6">
        <v>1.11008481994145E-4</v>
      </c>
      <c r="AJ95" s="6">
        <v>5.8584529548860601E-4</v>
      </c>
    </row>
    <row r="96" spans="1:36" ht="15" x14ac:dyDescent="0.25">
      <c r="A96" s="6" t="s">
        <v>38196</v>
      </c>
      <c r="B96" s="6">
        <v>237.06141</v>
      </c>
      <c r="C96" s="6">
        <v>0.71199999999999997</v>
      </c>
      <c r="D96" s="6" t="s">
        <v>37393</v>
      </c>
      <c r="E96" s="6" t="s">
        <v>38197</v>
      </c>
      <c r="F96" s="6">
        <v>48024</v>
      </c>
      <c r="G96" s="7" t="str">
        <f>HYPERLINK("https://cloud.oebiotech.com/#/lm/network/48024","https://cloud.oebiotech.com/#/lm/network/48024")</f>
        <v>https://cloud.oebiotech.com/#/lm/network/48024</v>
      </c>
      <c r="H96" s="6" t="s">
        <v>38198</v>
      </c>
      <c r="I96" s="6"/>
      <c r="J96" s="6"/>
      <c r="K96" s="6">
        <v>17521</v>
      </c>
      <c r="L96" s="6" t="s">
        <v>38199</v>
      </c>
      <c r="M96" s="6" t="s">
        <v>38200</v>
      </c>
      <c r="N96" s="6" t="s">
        <v>38201</v>
      </c>
      <c r="O96" s="6">
        <v>6508</v>
      </c>
      <c r="P96" s="6" t="s">
        <v>38202</v>
      </c>
      <c r="Q96" s="6" t="s">
        <v>38203</v>
      </c>
      <c r="R96" s="6" t="s">
        <v>38204</v>
      </c>
      <c r="S96" s="6" t="s">
        <v>37423</v>
      </c>
      <c r="T96" s="6" t="s">
        <v>37424</v>
      </c>
      <c r="U96" s="6" t="s">
        <v>37579</v>
      </c>
      <c r="V96" s="6" t="s">
        <v>37388</v>
      </c>
      <c r="W96" s="6">
        <v>51.37</v>
      </c>
      <c r="X96" s="6">
        <v>73.94</v>
      </c>
      <c r="Y96" s="6">
        <v>0</v>
      </c>
      <c r="Z96" s="6" t="s">
        <v>37389</v>
      </c>
      <c r="AA96" s="6" t="s">
        <v>37428</v>
      </c>
      <c r="AB96" s="6" t="s">
        <v>38205</v>
      </c>
      <c r="AC96" s="6">
        <v>0.84</v>
      </c>
      <c r="AD96" s="6">
        <v>2.2589325733895</v>
      </c>
      <c r="AE96" s="6">
        <v>20.087152715245299</v>
      </c>
      <c r="AF96" s="6">
        <v>18.739539263697299</v>
      </c>
      <c r="AG96" s="8">
        <v>1.3476134515479701</v>
      </c>
      <c r="AH96" s="8" t="s">
        <v>6</v>
      </c>
      <c r="AI96" s="6">
        <v>5.5650786013630699E-5</v>
      </c>
      <c r="AJ96" s="6">
        <v>3.3328886231302198E-4</v>
      </c>
    </row>
    <row r="97" spans="1:36" ht="15" x14ac:dyDescent="0.25">
      <c r="A97" s="6" t="s">
        <v>38206</v>
      </c>
      <c r="B97" s="6">
        <v>119.08571000000001</v>
      </c>
      <c r="C97" s="6">
        <v>9.4550000000000001</v>
      </c>
      <c r="D97" s="6" t="s">
        <v>37380</v>
      </c>
      <c r="E97" s="6" t="s">
        <v>38207</v>
      </c>
      <c r="F97" s="6">
        <v>63034</v>
      </c>
      <c r="G97" s="7" t="str">
        <f>HYPERLINK("https://cloud.oebiotech.com/#/lm/network/63034","https://cloud.oebiotech.com/#/lm/network/63034")</f>
        <v>https://cloud.oebiotech.com/#/lm/network/63034</v>
      </c>
      <c r="H97" s="6" t="s">
        <v>38208</v>
      </c>
      <c r="I97" s="6">
        <v>94331</v>
      </c>
      <c r="J97" s="6"/>
      <c r="K97" s="6"/>
      <c r="L97" s="6"/>
      <c r="M97" s="6"/>
      <c r="N97" s="6"/>
      <c r="O97" s="6">
        <v>5369956</v>
      </c>
      <c r="P97" s="6" t="s">
        <v>38209</v>
      </c>
      <c r="Q97" s="6" t="s">
        <v>38210</v>
      </c>
      <c r="R97" s="6" t="s">
        <v>38211</v>
      </c>
      <c r="S97" s="6" t="s">
        <v>37488</v>
      </c>
      <c r="T97" s="6" t="s">
        <v>38212</v>
      </c>
      <c r="U97" s="6" t="s">
        <v>37458</v>
      </c>
      <c r="V97" s="6" t="s">
        <v>37402</v>
      </c>
      <c r="W97" s="6">
        <v>39.58</v>
      </c>
      <c r="X97" s="6">
        <v>72.209999999999994</v>
      </c>
      <c r="Y97" s="6">
        <v>0</v>
      </c>
      <c r="Z97" s="6" t="s">
        <v>38213</v>
      </c>
      <c r="AA97" s="6" t="s">
        <v>37480</v>
      </c>
      <c r="AB97" s="6" t="s">
        <v>38214</v>
      </c>
      <c r="AC97" s="6">
        <v>3.36</v>
      </c>
      <c r="AD97" s="6">
        <v>2.2466044603172501</v>
      </c>
      <c r="AE97" s="6">
        <v>23.572203015338701</v>
      </c>
      <c r="AF97" s="6">
        <v>22.232330966911199</v>
      </c>
      <c r="AG97" s="8">
        <v>1.3398720484275399</v>
      </c>
      <c r="AH97" s="8" t="s">
        <v>6</v>
      </c>
      <c r="AI97" s="6">
        <v>6.7608021308520995E-5</v>
      </c>
      <c r="AJ97" s="6">
        <v>3.9303764731408699E-4</v>
      </c>
    </row>
    <row r="98" spans="1:36" ht="15" x14ac:dyDescent="0.25">
      <c r="A98" s="6" t="s">
        <v>38215</v>
      </c>
      <c r="B98" s="6">
        <v>133.01351</v>
      </c>
      <c r="C98" s="6">
        <v>0.78800000000000003</v>
      </c>
      <c r="D98" s="6" t="s">
        <v>37393</v>
      </c>
      <c r="E98" s="6" t="s">
        <v>38216</v>
      </c>
      <c r="F98" s="6">
        <v>56040</v>
      </c>
      <c r="G98" s="7" t="str">
        <f>HYPERLINK("https://cloud.oebiotech.com/#/lm/network/56040","https://cloud.oebiotech.com/#/lm/network/56040")</f>
        <v>https://cloud.oebiotech.com/#/lm/network/56040</v>
      </c>
      <c r="H98" s="6" t="s">
        <v>38217</v>
      </c>
      <c r="I98" s="6">
        <v>63096</v>
      </c>
      <c r="J98" s="6"/>
      <c r="K98" s="6">
        <v>30796</v>
      </c>
      <c r="L98" s="6" t="s">
        <v>38218</v>
      </c>
      <c r="M98" s="6" t="s">
        <v>38219</v>
      </c>
      <c r="N98" s="6" t="s">
        <v>38220</v>
      </c>
      <c r="O98" s="6">
        <v>92824</v>
      </c>
      <c r="P98" s="6" t="s">
        <v>38221</v>
      </c>
      <c r="Q98" s="6" t="s">
        <v>38222</v>
      </c>
      <c r="R98" s="6" t="s">
        <v>38223</v>
      </c>
      <c r="S98" s="6" t="s">
        <v>37385</v>
      </c>
      <c r="T98" s="6" t="s">
        <v>38224</v>
      </c>
      <c r="U98" s="6" t="s">
        <v>38225</v>
      </c>
      <c r="V98" s="6" t="s">
        <v>37426</v>
      </c>
      <c r="W98" s="6">
        <v>63.01</v>
      </c>
      <c r="X98" s="6">
        <v>71.14</v>
      </c>
      <c r="Y98" s="6">
        <v>80.38</v>
      </c>
      <c r="Z98" s="6" t="s">
        <v>38226</v>
      </c>
      <c r="AA98" s="6" t="s">
        <v>37403</v>
      </c>
      <c r="AB98" s="6" t="s">
        <v>38227</v>
      </c>
      <c r="AC98" s="6">
        <v>6.01</v>
      </c>
      <c r="AD98" s="6">
        <v>2.4038160096972798</v>
      </c>
      <c r="AE98" s="6">
        <v>26.467494411719699</v>
      </c>
      <c r="AF98" s="6">
        <v>25.130796181913301</v>
      </c>
      <c r="AG98" s="8">
        <v>1.3366982298063601</v>
      </c>
      <c r="AH98" s="8" t="s">
        <v>6</v>
      </c>
      <c r="AI98" s="6">
        <v>4.57334593252103E-12</v>
      </c>
      <c r="AJ98" s="6">
        <v>8.0073906871463697E-10</v>
      </c>
    </row>
    <row r="99" spans="1:36" ht="15" x14ac:dyDescent="0.25">
      <c r="A99" s="6" t="s">
        <v>38228</v>
      </c>
      <c r="B99" s="6">
        <v>496.33967000000001</v>
      </c>
      <c r="C99" s="6">
        <v>10.756</v>
      </c>
      <c r="D99" s="6" t="s">
        <v>37380</v>
      </c>
      <c r="E99" s="6" t="s">
        <v>38229</v>
      </c>
      <c r="F99" s="6">
        <v>19871</v>
      </c>
      <c r="G99" s="7" t="str">
        <f>HYPERLINK("https://cloud.oebiotech.com/#/lm/network/19871","https://cloud.oebiotech.com/#/lm/network/19871")</f>
        <v>https://cloud.oebiotech.com/#/lm/network/19871</v>
      </c>
      <c r="H99" s="6" t="s">
        <v>38230</v>
      </c>
      <c r="I99" s="6">
        <v>102768</v>
      </c>
      <c r="J99" s="6" t="s">
        <v>38231</v>
      </c>
      <c r="K99" s="6"/>
      <c r="L99" s="6"/>
      <c r="M99" s="6"/>
      <c r="N99" s="6"/>
      <c r="O99" s="6">
        <v>86554</v>
      </c>
      <c r="P99" s="6"/>
      <c r="Q99" s="6" t="s">
        <v>38232</v>
      </c>
      <c r="R99" s="6" t="s">
        <v>38233</v>
      </c>
      <c r="S99" s="6" t="s">
        <v>37445</v>
      </c>
      <c r="T99" s="6" t="s">
        <v>37652</v>
      </c>
      <c r="U99" s="6" t="s">
        <v>38234</v>
      </c>
      <c r="V99" s="6" t="s">
        <v>37426</v>
      </c>
      <c r="W99" s="6">
        <v>70.260000000000005</v>
      </c>
      <c r="X99" s="6">
        <v>73.06</v>
      </c>
      <c r="Y99" s="6">
        <v>91.67</v>
      </c>
      <c r="Z99" s="6" t="s">
        <v>38235</v>
      </c>
      <c r="AA99" s="6" t="s">
        <v>37390</v>
      </c>
      <c r="AB99" s="6" t="s">
        <v>38236</v>
      </c>
      <c r="AC99" s="6">
        <v>0.2</v>
      </c>
      <c r="AD99" s="6">
        <v>2.3642442373727799</v>
      </c>
      <c r="AE99" s="6">
        <v>21.641014824597502</v>
      </c>
      <c r="AF99" s="6">
        <v>20.3079232680976</v>
      </c>
      <c r="AG99" s="8">
        <v>1.33309155649984</v>
      </c>
      <c r="AH99" s="8" t="s">
        <v>6</v>
      </c>
      <c r="AI99" s="6">
        <v>4.0290252916269698E-8</v>
      </c>
      <c r="AJ99" s="6">
        <v>8.0485864298843495E-7</v>
      </c>
    </row>
    <row r="100" spans="1:36" ht="15" x14ac:dyDescent="0.25">
      <c r="A100" s="6" t="s">
        <v>38237</v>
      </c>
      <c r="B100" s="6">
        <v>166.05341000000001</v>
      </c>
      <c r="C100" s="6">
        <v>0.68300000000000005</v>
      </c>
      <c r="D100" s="6" t="s">
        <v>37380</v>
      </c>
      <c r="E100" s="6" t="s">
        <v>38238</v>
      </c>
      <c r="F100" s="6">
        <v>47759</v>
      </c>
      <c r="G100" s="7" t="str">
        <f>HYPERLINK("https://cloud.oebiotech.com/#/lm/network/47759","https://cloud.oebiotech.com/#/lm/network/47759")</f>
        <v>https://cloud.oebiotech.com/#/lm/network/47759</v>
      </c>
      <c r="H100" s="6" t="s">
        <v>38239</v>
      </c>
      <c r="I100" s="6">
        <v>63430</v>
      </c>
      <c r="J100" s="6"/>
      <c r="K100" s="6">
        <v>17016</v>
      </c>
      <c r="L100" s="6" t="s">
        <v>38240</v>
      </c>
      <c r="M100" s="6" t="s">
        <v>37397</v>
      </c>
      <c r="N100" s="6" t="s">
        <v>37398</v>
      </c>
      <c r="O100" s="6">
        <v>158980</v>
      </c>
      <c r="P100" s="6" t="s">
        <v>38241</v>
      </c>
      <c r="Q100" s="6" t="s">
        <v>38242</v>
      </c>
      <c r="R100" s="6" t="s">
        <v>38243</v>
      </c>
      <c r="S100" s="6" t="s">
        <v>37385</v>
      </c>
      <c r="T100" s="6" t="s">
        <v>37386</v>
      </c>
      <c r="U100" s="6" t="s">
        <v>37387</v>
      </c>
      <c r="V100" s="6" t="s">
        <v>37426</v>
      </c>
      <c r="W100" s="6">
        <v>69.7</v>
      </c>
      <c r="X100" s="6">
        <v>70.86</v>
      </c>
      <c r="Y100" s="6">
        <v>93.15</v>
      </c>
      <c r="Z100" s="6" t="s">
        <v>38244</v>
      </c>
      <c r="AA100" s="6" t="s">
        <v>37390</v>
      </c>
      <c r="AB100" s="6" t="s">
        <v>38245</v>
      </c>
      <c r="AC100" s="6">
        <v>-1.2</v>
      </c>
      <c r="AD100" s="6">
        <v>2.4001284707072501</v>
      </c>
      <c r="AE100" s="6">
        <v>27.185659814889199</v>
      </c>
      <c r="AF100" s="6">
        <v>25.8535361298139</v>
      </c>
      <c r="AG100" s="8">
        <v>1.3321236850753</v>
      </c>
      <c r="AH100" s="8" t="s">
        <v>6</v>
      </c>
      <c r="AI100" s="6">
        <v>3.4503409803016499E-12</v>
      </c>
      <c r="AJ100" s="6">
        <v>6.4187124549174103E-10</v>
      </c>
    </row>
    <row r="101" spans="1:36" ht="15" x14ac:dyDescent="0.25">
      <c r="A101" s="6" t="s">
        <v>38246</v>
      </c>
      <c r="B101" s="6">
        <v>217.05011999999999</v>
      </c>
      <c r="C101" s="6">
        <v>0.58899999999999997</v>
      </c>
      <c r="D101" s="6" t="s">
        <v>37380</v>
      </c>
      <c r="E101" s="6" t="s">
        <v>38247</v>
      </c>
      <c r="F101" s="6">
        <v>596081</v>
      </c>
      <c r="G101" s="7" t="str">
        <f>HYPERLINK("https://cloud.oebiotech.com/#/lm/network/596081","https://cloud.oebiotech.com/#/lm/network/596081")</f>
        <v>https://cloud.oebiotech.com/#/lm/network/596081</v>
      </c>
      <c r="H101" s="6"/>
      <c r="I101" s="6"/>
      <c r="J101" s="6"/>
      <c r="K101" s="6"/>
      <c r="L101" s="6"/>
      <c r="M101" s="6"/>
      <c r="N101" s="6"/>
      <c r="O101" s="6">
        <v>10241863</v>
      </c>
      <c r="P101" s="6"/>
      <c r="Q101" s="6" t="s">
        <v>38248</v>
      </c>
      <c r="R101" s="6" t="s">
        <v>38249</v>
      </c>
      <c r="S101" s="6" t="s">
        <v>37445</v>
      </c>
      <c r="T101" s="6" t="s">
        <v>37446</v>
      </c>
      <c r="U101" s="6" t="s">
        <v>37524</v>
      </c>
      <c r="V101" s="6" t="s">
        <v>37402</v>
      </c>
      <c r="W101" s="6">
        <v>38.81</v>
      </c>
      <c r="X101" s="6">
        <v>72.86</v>
      </c>
      <c r="Y101" s="6">
        <v>0</v>
      </c>
      <c r="Z101" s="6" t="s">
        <v>38250</v>
      </c>
      <c r="AA101" s="6" t="s">
        <v>37501</v>
      </c>
      <c r="AB101" s="6" t="s">
        <v>38251</v>
      </c>
      <c r="AC101" s="6">
        <v>-5.53</v>
      </c>
      <c r="AD101" s="6">
        <v>2.2476394887218301</v>
      </c>
      <c r="AE101" s="6">
        <v>22.0604374242597</v>
      </c>
      <c r="AF101" s="6">
        <v>20.729694990147301</v>
      </c>
      <c r="AG101" s="8">
        <v>1.3307424341123799</v>
      </c>
      <c r="AH101" s="8" t="s">
        <v>6</v>
      </c>
      <c r="AI101" s="6">
        <v>5.0772800257433299E-5</v>
      </c>
      <c r="AJ101" s="6">
        <v>3.0685327911929002E-4</v>
      </c>
    </row>
    <row r="102" spans="1:36" ht="15" x14ac:dyDescent="0.25">
      <c r="A102" s="6" t="s">
        <v>38252</v>
      </c>
      <c r="B102" s="6">
        <v>245.04308</v>
      </c>
      <c r="C102" s="6">
        <v>0.7</v>
      </c>
      <c r="D102" s="6" t="s">
        <v>37393</v>
      </c>
      <c r="E102" s="6" t="s">
        <v>38253</v>
      </c>
      <c r="F102" s="6">
        <v>197058</v>
      </c>
      <c r="G102" s="7" t="str">
        <f>HYPERLINK("https://cloud.oebiotech.com/#/lm/network/197058","https://cloud.oebiotech.com/#/lm/network/197058")</f>
        <v>https://cloud.oebiotech.com/#/lm/network/197058</v>
      </c>
      <c r="H102" s="6" t="s">
        <v>38254</v>
      </c>
      <c r="I102" s="6"/>
      <c r="J102" s="6"/>
      <c r="K102" s="6">
        <v>64956</v>
      </c>
      <c r="L102" s="6"/>
      <c r="M102" s="6"/>
      <c r="N102" s="6"/>
      <c r="O102" s="6">
        <v>54575349</v>
      </c>
      <c r="P102" s="6" t="s">
        <v>38255</v>
      </c>
      <c r="Q102" s="6" t="s">
        <v>38256</v>
      </c>
      <c r="R102" s="6" t="s">
        <v>38257</v>
      </c>
      <c r="S102" s="6" t="s">
        <v>37385</v>
      </c>
      <c r="T102" s="6" t="s">
        <v>38258</v>
      </c>
      <c r="U102" s="6" t="s">
        <v>38259</v>
      </c>
      <c r="V102" s="6" t="s">
        <v>37426</v>
      </c>
      <c r="W102" s="6">
        <v>74</v>
      </c>
      <c r="X102" s="6">
        <v>90.86</v>
      </c>
      <c r="Y102" s="6">
        <v>93.11</v>
      </c>
      <c r="Z102" s="6" t="s">
        <v>38260</v>
      </c>
      <c r="AA102" s="6" t="s">
        <v>37403</v>
      </c>
      <c r="AB102" s="6" t="s">
        <v>38261</v>
      </c>
      <c r="AC102" s="6">
        <v>0.41</v>
      </c>
      <c r="AD102" s="6">
        <v>2.3551029746614498</v>
      </c>
      <c r="AE102" s="6">
        <v>25.110597242514501</v>
      </c>
      <c r="AF102" s="6">
        <v>23.785884580179001</v>
      </c>
      <c r="AG102" s="8">
        <v>1.3247126623354299</v>
      </c>
      <c r="AH102" s="8" t="s">
        <v>6</v>
      </c>
      <c r="AI102" s="6">
        <v>4.9475693634609602E-8</v>
      </c>
      <c r="AJ102" s="6">
        <v>9.53178471853741E-7</v>
      </c>
    </row>
    <row r="103" spans="1:36" ht="15" x14ac:dyDescent="0.25">
      <c r="A103" s="6" t="s">
        <v>38262</v>
      </c>
      <c r="B103" s="6">
        <v>370.29300000000001</v>
      </c>
      <c r="C103" s="6">
        <v>7.54</v>
      </c>
      <c r="D103" s="6" t="s">
        <v>37380</v>
      </c>
      <c r="E103" s="6" t="s">
        <v>38263</v>
      </c>
      <c r="F103" s="6">
        <v>207653</v>
      </c>
      <c r="G103" s="7" t="str">
        <f>HYPERLINK("https://cloud.oebiotech.com/#/lm/network/207653","https://cloud.oebiotech.com/#/lm/network/207653")</f>
        <v>https://cloud.oebiotech.com/#/lm/network/207653</v>
      </c>
      <c r="H103" s="6" t="s">
        <v>38264</v>
      </c>
      <c r="I103" s="6"/>
      <c r="J103" s="6"/>
      <c r="K103" s="6"/>
      <c r="L103" s="6"/>
      <c r="M103" s="6"/>
      <c r="N103" s="6"/>
      <c r="O103" s="6">
        <v>129883173</v>
      </c>
      <c r="P103" s="6"/>
      <c r="Q103" s="6" t="s">
        <v>38265</v>
      </c>
      <c r="R103" s="6" t="s">
        <v>38266</v>
      </c>
      <c r="S103" s="6" t="s">
        <v>37445</v>
      </c>
      <c r="T103" s="6" t="s">
        <v>37446</v>
      </c>
      <c r="U103" s="6" t="s">
        <v>37524</v>
      </c>
      <c r="V103" s="6" t="s">
        <v>37402</v>
      </c>
      <c r="W103" s="6">
        <v>37.619999999999997</v>
      </c>
      <c r="X103" s="6">
        <v>75.680000000000007</v>
      </c>
      <c r="Y103" s="6">
        <v>0</v>
      </c>
      <c r="Z103" s="6" t="s">
        <v>37389</v>
      </c>
      <c r="AA103" s="6" t="s">
        <v>37390</v>
      </c>
      <c r="AB103" s="6" t="s">
        <v>38267</v>
      </c>
      <c r="AC103" s="6">
        <v>5.94</v>
      </c>
      <c r="AD103" s="6">
        <v>2.2583414694600101</v>
      </c>
      <c r="AE103" s="6">
        <v>17.6894277564334</v>
      </c>
      <c r="AF103" s="6">
        <v>16.3658431127527</v>
      </c>
      <c r="AG103" s="8">
        <v>1.32358464368066</v>
      </c>
      <c r="AH103" s="8" t="s">
        <v>6</v>
      </c>
      <c r="AI103" s="6">
        <v>2.74727311221425E-5</v>
      </c>
      <c r="AJ103" s="6">
        <v>1.8191898595118399E-4</v>
      </c>
    </row>
    <row r="104" spans="1:36" ht="15" x14ac:dyDescent="0.25">
      <c r="A104" s="6" t="s">
        <v>38268</v>
      </c>
      <c r="B104" s="6">
        <v>191.01924</v>
      </c>
      <c r="C104" s="6">
        <v>3.0710000000000002</v>
      </c>
      <c r="D104" s="6" t="s">
        <v>37393</v>
      </c>
      <c r="E104" s="6" t="s">
        <v>38269</v>
      </c>
      <c r="F104" s="6">
        <v>203351</v>
      </c>
      <c r="G104" s="7" t="str">
        <f>HYPERLINK("https://cloud.oebiotech.com/#/lm/network/203351","https://cloud.oebiotech.com/#/lm/network/203351")</f>
        <v>https://cloud.oebiotech.com/#/lm/network/203351</v>
      </c>
      <c r="H104" s="6" t="s">
        <v>38270</v>
      </c>
      <c r="I104" s="6"/>
      <c r="J104" s="6"/>
      <c r="K104" s="6"/>
      <c r="L104" s="6"/>
      <c r="M104" s="6"/>
      <c r="N104" s="6"/>
      <c r="O104" s="6">
        <v>54539841</v>
      </c>
      <c r="P104" s="6"/>
      <c r="Q104" s="6" t="s">
        <v>38271</v>
      </c>
      <c r="R104" s="6" t="s">
        <v>38272</v>
      </c>
      <c r="S104" s="6" t="s">
        <v>37385</v>
      </c>
      <c r="T104" s="6" t="s">
        <v>37386</v>
      </c>
      <c r="U104" s="6" t="s">
        <v>37905</v>
      </c>
      <c r="V104" s="6" t="s">
        <v>37402</v>
      </c>
      <c r="W104" s="6">
        <v>41.95</v>
      </c>
      <c r="X104" s="6">
        <v>74.680000000000007</v>
      </c>
      <c r="Y104" s="6">
        <v>0</v>
      </c>
      <c r="Z104" s="6" t="s">
        <v>37389</v>
      </c>
      <c r="AA104" s="6" t="s">
        <v>37428</v>
      </c>
      <c r="AB104" s="6" t="s">
        <v>38273</v>
      </c>
      <c r="AC104" s="6">
        <v>2.62</v>
      </c>
      <c r="AD104" s="6">
        <v>2.13825820435257</v>
      </c>
      <c r="AE104" s="6">
        <v>18.586205283480201</v>
      </c>
      <c r="AF104" s="6">
        <v>17.2704201554245</v>
      </c>
      <c r="AG104" s="8">
        <v>1.31578512805576</v>
      </c>
      <c r="AH104" s="8" t="s">
        <v>6</v>
      </c>
      <c r="AI104" s="6">
        <v>6.42150346256563E-4</v>
      </c>
      <c r="AJ104" s="6">
        <v>2.6546673689342502E-3</v>
      </c>
    </row>
    <row r="105" spans="1:36" ht="15" x14ac:dyDescent="0.25">
      <c r="A105" s="6" t="s">
        <v>38274</v>
      </c>
      <c r="B105" s="6">
        <v>202.07172</v>
      </c>
      <c r="C105" s="6">
        <v>0.67900000000000005</v>
      </c>
      <c r="D105" s="6" t="s">
        <v>37380</v>
      </c>
      <c r="E105" s="6" t="s">
        <v>38275</v>
      </c>
      <c r="F105" s="6">
        <v>205732</v>
      </c>
      <c r="G105" s="7" t="str">
        <f>HYPERLINK("https://cloud.oebiotech.com/#/lm/network/205732","https://cloud.oebiotech.com/#/lm/network/205732")</f>
        <v>https://cloud.oebiotech.com/#/lm/network/205732</v>
      </c>
      <c r="H105" s="6" t="s">
        <v>38276</v>
      </c>
      <c r="I105" s="6"/>
      <c r="J105" s="6"/>
      <c r="K105" s="6"/>
      <c r="L105" s="6"/>
      <c r="M105" s="6"/>
      <c r="N105" s="6"/>
      <c r="O105" s="6">
        <v>135409012</v>
      </c>
      <c r="P105" s="6"/>
      <c r="Q105" s="6" t="s">
        <v>38277</v>
      </c>
      <c r="R105" s="6" t="s">
        <v>38278</v>
      </c>
      <c r="S105" s="6" t="s">
        <v>38038</v>
      </c>
      <c r="T105" s="6" t="s">
        <v>38039</v>
      </c>
      <c r="U105" s="6" t="s">
        <v>38279</v>
      </c>
      <c r="V105" s="6" t="s">
        <v>37402</v>
      </c>
      <c r="W105" s="6">
        <v>36.090000000000003</v>
      </c>
      <c r="X105" s="6">
        <v>73.55</v>
      </c>
      <c r="Y105" s="6">
        <v>0</v>
      </c>
      <c r="Z105" s="6" t="s">
        <v>37389</v>
      </c>
      <c r="AA105" s="6" t="s">
        <v>37459</v>
      </c>
      <c r="AB105" s="6" t="s">
        <v>38280</v>
      </c>
      <c r="AC105" s="6">
        <v>-7.92</v>
      </c>
      <c r="AD105" s="6">
        <v>2.1657342872402698</v>
      </c>
      <c r="AE105" s="6">
        <v>20.719647963411401</v>
      </c>
      <c r="AF105" s="6">
        <v>19.414445727701199</v>
      </c>
      <c r="AG105" s="8">
        <v>1.30520223571026</v>
      </c>
      <c r="AH105" s="8" t="s">
        <v>6</v>
      </c>
      <c r="AI105" s="6">
        <v>2.88178531056938E-4</v>
      </c>
      <c r="AJ105" s="6">
        <v>1.33089743629322E-3</v>
      </c>
    </row>
    <row r="106" spans="1:36" ht="15" x14ac:dyDescent="0.25">
      <c r="A106" s="6" t="s">
        <v>38281</v>
      </c>
      <c r="B106" s="6">
        <v>220.08213000000001</v>
      </c>
      <c r="C106" s="6">
        <v>0.67800000000000005</v>
      </c>
      <c r="D106" s="6" t="s">
        <v>37380</v>
      </c>
      <c r="E106" s="6" t="s">
        <v>38282</v>
      </c>
      <c r="F106" s="6">
        <v>82210</v>
      </c>
      <c r="G106" s="7" t="str">
        <f>HYPERLINK("https://cloud.oebiotech.com/#/lm/network/82210","https://cloud.oebiotech.com/#/lm/network/82210")</f>
        <v>https://cloud.oebiotech.com/#/lm/network/82210</v>
      </c>
      <c r="H106" s="6" t="s">
        <v>38283</v>
      </c>
      <c r="I106" s="6"/>
      <c r="J106" s="6"/>
      <c r="K106" s="6">
        <v>24108</v>
      </c>
      <c r="L106" s="6"/>
      <c r="M106" s="6"/>
      <c r="N106" s="6"/>
      <c r="O106" s="6">
        <v>3081391</v>
      </c>
      <c r="P106" s="6"/>
      <c r="Q106" s="6" t="s">
        <v>38284</v>
      </c>
      <c r="R106" s="6" t="s">
        <v>38285</v>
      </c>
      <c r="S106" s="6" t="s">
        <v>37385</v>
      </c>
      <c r="T106" s="6" t="s">
        <v>37386</v>
      </c>
      <c r="U106" s="6" t="s">
        <v>37387</v>
      </c>
      <c r="V106" s="6" t="s">
        <v>37402</v>
      </c>
      <c r="W106" s="6">
        <v>42.57</v>
      </c>
      <c r="X106" s="6">
        <v>72.14</v>
      </c>
      <c r="Y106" s="6">
        <v>0</v>
      </c>
      <c r="Z106" s="6" t="s">
        <v>37389</v>
      </c>
      <c r="AA106" s="6" t="s">
        <v>37480</v>
      </c>
      <c r="AB106" s="6" t="s">
        <v>38286</v>
      </c>
      <c r="AC106" s="6">
        <v>0.45</v>
      </c>
      <c r="AD106" s="6">
        <v>2.37582104862364</v>
      </c>
      <c r="AE106" s="6">
        <v>23.569884299537001</v>
      </c>
      <c r="AF106" s="6">
        <v>22.269434656054202</v>
      </c>
      <c r="AG106" s="8">
        <v>1.30044964348273</v>
      </c>
      <c r="AH106" s="8" t="s">
        <v>6</v>
      </c>
      <c r="AI106" s="6">
        <v>8.4133885267217801E-14</v>
      </c>
      <c r="AJ106" s="6">
        <v>3.93961843557357E-11</v>
      </c>
    </row>
    <row r="107" spans="1:36" ht="15" x14ac:dyDescent="0.25">
      <c r="A107" s="6" t="s">
        <v>38287</v>
      </c>
      <c r="B107" s="6">
        <v>175.11915999999999</v>
      </c>
      <c r="C107" s="6">
        <v>0.61899999999999999</v>
      </c>
      <c r="D107" s="6" t="s">
        <v>37380</v>
      </c>
      <c r="E107" s="6" t="s">
        <v>38288</v>
      </c>
      <c r="F107" s="6">
        <v>48094</v>
      </c>
      <c r="G107" s="7" t="str">
        <f>HYPERLINK("https://cloud.oebiotech.com/#/lm/network/48094","https://cloud.oebiotech.com/#/lm/network/48094")</f>
        <v>https://cloud.oebiotech.com/#/lm/network/48094</v>
      </c>
      <c r="H107" s="6" t="s">
        <v>38289</v>
      </c>
      <c r="I107" s="6">
        <v>6924</v>
      </c>
      <c r="J107" s="6"/>
      <c r="K107" s="6">
        <v>15816</v>
      </c>
      <c r="L107" s="6" t="s">
        <v>38290</v>
      </c>
      <c r="M107" s="6" t="s">
        <v>37777</v>
      </c>
      <c r="N107" s="6" t="s">
        <v>37778</v>
      </c>
      <c r="O107" s="6">
        <v>71070</v>
      </c>
      <c r="P107" s="6" t="s">
        <v>38291</v>
      </c>
      <c r="Q107" s="6" t="s">
        <v>38292</v>
      </c>
      <c r="R107" s="6" t="s">
        <v>38293</v>
      </c>
      <c r="S107" s="6" t="s">
        <v>37385</v>
      </c>
      <c r="T107" s="6" t="s">
        <v>37386</v>
      </c>
      <c r="U107" s="6" t="s">
        <v>37387</v>
      </c>
      <c r="V107" s="6" t="s">
        <v>37426</v>
      </c>
      <c r="W107" s="6">
        <v>75.7</v>
      </c>
      <c r="X107" s="6">
        <v>91.51</v>
      </c>
      <c r="Y107" s="6">
        <v>98.84</v>
      </c>
      <c r="Z107" s="6" t="s">
        <v>38294</v>
      </c>
      <c r="AA107" s="6" t="s">
        <v>37390</v>
      </c>
      <c r="AB107" s="6" t="s">
        <v>38295</v>
      </c>
      <c r="AC107" s="6">
        <v>-1.1399999999999999</v>
      </c>
      <c r="AD107" s="6">
        <v>2.3629460440172401</v>
      </c>
      <c r="AE107" s="6">
        <v>26.8330274125038</v>
      </c>
      <c r="AF107" s="6">
        <v>25.532596990528301</v>
      </c>
      <c r="AG107" s="8">
        <v>1.30043042197557</v>
      </c>
      <c r="AH107" s="8" t="s">
        <v>6</v>
      </c>
      <c r="AI107" s="6">
        <v>1.6153320863033001E-10</v>
      </c>
      <c r="AJ107" s="6">
        <v>1.17269169631263E-8</v>
      </c>
    </row>
    <row r="108" spans="1:36" ht="15" x14ac:dyDescent="0.25">
      <c r="A108" s="6" t="s">
        <v>38296</v>
      </c>
      <c r="B108" s="6">
        <v>232.04640000000001</v>
      </c>
      <c r="C108" s="6">
        <v>0.79300000000000004</v>
      </c>
      <c r="D108" s="6" t="s">
        <v>37393</v>
      </c>
      <c r="E108" s="6" t="s">
        <v>38297</v>
      </c>
      <c r="F108" s="6">
        <v>211527</v>
      </c>
      <c r="G108" s="7" t="str">
        <f>HYPERLINK("https://cloud.oebiotech.com/#/lm/network/211527","https://cloud.oebiotech.com/#/lm/network/211527")</f>
        <v>https://cloud.oebiotech.com/#/lm/network/211527</v>
      </c>
      <c r="H108" s="6" t="s">
        <v>38298</v>
      </c>
      <c r="I108" s="6"/>
      <c r="J108" s="6"/>
      <c r="K108" s="6"/>
      <c r="L108" s="6"/>
      <c r="M108" s="6"/>
      <c r="N108" s="6"/>
      <c r="O108" s="6"/>
      <c r="P108" s="6"/>
      <c r="Q108" s="6" t="s">
        <v>38299</v>
      </c>
      <c r="R108" s="6" t="s">
        <v>38300</v>
      </c>
      <c r="S108" s="6" t="s">
        <v>37385</v>
      </c>
      <c r="T108" s="6" t="s">
        <v>37386</v>
      </c>
      <c r="U108" s="6" t="s">
        <v>37387</v>
      </c>
      <c r="V108" s="6" t="s">
        <v>37388</v>
      </c>
      <c r="W108" s="6">
        <v>52.48</v>
      </c>
      <c r="X108" s="6">
        <v>74.37</v>
      </c>
      <c r="Y108" s="6">
        <v>0</v>
      </c>
      <c r="Z108" s="6" t="s">
        <v>37389</v>
      </c>
      <c r="AA108" s="6" t="s">
        <v>37403</v>
      </c>
      <c r="AB108" s="6" t="s">
        <v>38301</v>
      </c>
      <c r="AC108" s="6">
        <v>-0.43</v>
      </c>
      <c r="AD108" s="6">
        <v>2.1251026484326498</v>
      </c>
      <c r="AE108" s="6">
        <v>19.217319883319</v>
      </c>
      <c r="AF108" s="6">
        <v>17.917059353176299</v>
      </c>
      <c r="AG108" s="8">
        <v>1.3002605301427399</v>
      </c>
      <c r="AH108" s="8" t="s">
        <v>6</v>
      </c>
      <c r="AI108" s="6">
        <v>6.4495704527665399E-4</v>
      </c>
      <c r="AJ108" s="6">
        <v>2.66072715906578E-3</v>
      </c>
    </row>
    <row r="109" spans="1:36" ht="15" x14ac:dyDescent="0.25">
      <c r="A109" s="6" t="s">
        <v>38302</v>
      </c>
      <c r="B109" s="6">
        <v>148.04317</v>
      </c>
      <c r="C109" s="6">
        <v>0.78500000000000003</v>
      </c>
      <c r="D109" s="6" t="s">
        <v>37393</v>
      </c>
      <c r="E109" s="6" t="s">
        <v>38303</v>
      </c>
      <c r="F109" s="6">
        <v>211090</v>
      </c>
      <c r="G109" s="7" t="str">
        <f>HYPERLINK("https://cloud.oebiotech.com/#/lm/network/211090","https://cloud.oebiotech.com/#/lm/network/211090")</f>
        <v>https://cloud.oebiotech.com/#/lm/network/211090</v>
      </c>
      <c r="H109" s="6" t="s">
        <v>38304</v>
      </c>
      <c r="I109" s="6"/>
      <c r="J109" s="6"/>
      <c r="K109" s="6"/>
      <c r="L109" s="6"/>
      <c r="M109" s="6"/>
      <c r="N109" s="6"/>
      <c r="O109" s="6">
        <v>30993</v>
      </c>
      <c r="P109" s="6"/>
      <c r="Q109" s="6" t="s">
        <v>38305</v>
      </c>
      <c r="R109" s="6" t="s">
        <v>38306</v>
      </c>
      <c r="S109" s="6" t="s">
        <v>37385</v>
      </c>
      <c r="T109" s="6" t="s">
        <v>37386</v>
      </c>
      <c r="U109" s="6" t="s">
        <v>37387</v>
      </c>
      <c r="V109" s="6" t="s">
        <v>37402</v>
      </c>
      <c r="W109" s="6">
        <v>40.159999999999997</v>
      </c>
      <c r="X109" s="6">
        <v>74.66</v>
      </c>
      <c r="Y109" s="6">
        <v>0</v>
      </c>
      <c r="Z109" s="6" t="s">
        <v>37389</v>
      </c>
      <c r="AA109" s="6" t="s">
        <v>37403</v>
      </c>
      <c r="AB109" s="6" t="s">
        <v>38307</v>
      </c>
      <c r="AC109" s="6">
        <v>4.05</v>
      </c>
      <c r="AD109" s="6">
        <v>2.0361172489867201</v>
      </c>
      <c r="AE109" s="6">
        <v>18.878720007015801</v>
      </c>
      <c r="AF109" s="6">
        <v>17.578543468158902</v>
      </c>
      <c r="AG109" s="8">
        <v>1.3001765388569</v>
      </c>
      <c r="AH109" s="8" t="s">
        <v>6</v>
      </c>
      <c r="AI109" s="6">
        <v>2.9421904369325898E-3</v>
      </c>
      <c r="AJ109" s="6">
        <v>9.4419728684957804E-3</v>
      </c>
    </row>
    <row r="110" spans="1:36" ht="15" x14ac:dyDescent="0.25">
      <c r="A110" s="6" t="s">
        <v>38308</v>
      </c>
      <c r="B110" s="6">
        <v>120.06583999999999</v>
      </c>
      <c r="C110" s="6">
        <v>0.68</v>
      </c>
      <c r="D110" s="6" t="s">
        <v>37380</v>
      </c>
      <c r="E110" s="6" t="s">
        <v>38309</v>
      </c>
      <c r="F110" s="6">
        <v>47178</v>
      </c>
      <c r="G110" s="7" t="str">
        <f>HYPERLINK("https://cloud.oebiotech.com/#/lm/network/47178","https://cloud.oebiotech.com/#/lm/network/47178")</f>
        <v>https://cloud.oebiotech.com/#/lm/network/47178</v>
      </c>
      <c r="H110" s="6" t="s">
        <v>38310</v>
      </c>
      <c r="I110" s="6">
        <v>5687</v>
      </c>
      <c r="J110" s="6"/>
      <c r="K110" s="6">
        <v>15699</v>
      </c>
      <c r="L110" s="6" t="s">
        <v>38311</v>
      </c>
      <c r="M110" s="6" t="s">
        <v>38312</v>
      </c>
      <c r="N110" s="6" t="s">
        <v>38313</v>
      </c>
      <c r="O110" s="6">
        <v>12647</v>
      </c>
      <c r="P110" s="6" t="s">
        <v>38314</v>
      </c>
      <c r="Q110" s="6" t="s">
        <v>38315</v>
      </c>
      <c r="R110" s="6" t="s">
        <v>38316</v>
      </c>
      <c r="S110" s="6" t="s">
        <v>37385</v>
      </c>
      <c r="T110" s="6" t="s">
        <v>37386</v>
      </c>
      <c r="U110" s="6" t="s">
        <v>37387</v>
      </c>
      <c r="V110" s="6" t="s">
        <v>37426</v>
      </c>
      <c r="W110" s="6">
        <v>72.900000000000006</v>
      </c>
      <c r="X110" s="6">
        <v>91.32</v>
      </c>
      <c r="Y110" s="6">
        <v>92.86</v>
      </c>
      <c r="Z110" s="6" t="s">
        <v>38317</v>
      </c>
      <c r="AA110" s="6" t="s">
        <v>37390</v>
      </c>
      <c r="AB110" s="6" t="s">
        <v>38318</v>
      </c>
      <c r="AC110" s="6">
        <v>-2.5</v>
      </c>
      <c r="AD110" s="6">
        <v>2.37141320693302</v>
      </c>
      <c r="AE110" s="6">
        <v>26.106984713904801</v>
      </c>
      <c r="AF110" s="6">
        <v>24.810050471565901</v>
      </c>
      <c r="AG110" s="8">
        <v>1.2969342423389101</v>
      </c>
      <c r="AH110" s="8" t="s">
        <v>6</v>
      </c>
      <c r="AI110" s="6">
        <v>2.8143549353122899E-13</v>
      </c>
      <c r="AJ110" s="6">
        <v>9.8552087823023895E-11</v>
      </c>
    </row>
    <row r="111" spans="1:36" ht="15" x14ac:dyDescent="0.25">
      <c r="A111" s="6" t="s">
        <v>38319</v>
      </c>
      <c r="B111" s="6">
        <v>190.07165000000001</v>
      </c>
      <c r="C111" s="6">
        <v>0.70499999999999996</v>
      </c>
      <c r="D111" s="6" t="s">
        <v>37393</v>
      </c>
      <c r="E111" s="6" t="s">
        <v>38320</v>
      </c>
      <c r="F111" s="6">
        <v>54383</v>
      </c>
      <c r="G111" s="7" t="str">
        <f>HYPERLINK("https://cloud.oebiotech.com/#/lm/network/54383","https://cloud.oebiotech.com/#/lm/network/54383")</f>
        <v>https://cloud.oebiotech.com/#/lm/network/54383</v>
      </c>
      <c r="H111" s="6" t="s">
        <v>38321</v>
      </c>
      <c r="I111" s="6">
        <v>86260</v>
      </c>
      <c r="J111" s="6"/>
      <c r="K111" s="6">
        <v>173604</v>
      </c>
      <c r="L111" s="6"/>
      <c r="M111" s="6"/>
      <c r="N111" s="6"/>
      <c r="O111" s="6">
        <v>5318294</v>
      </c>
      <c r="P111" s="6" t="s">
        <v>38322</v>
      </c>
      <c r="Q111" s="6" t="s">
        <v>38323</v>
      </c>
      <c r="R111" s="6" t="s">
        <v>38324</v>
      </c>
      <c r="S111" s="6" t="s">
        <v>37385</v>
      </c>
      <c r="T111" s="6" t="s">
        <v>37386</v>
      </c>
      <c r="U111" s="6" t="s">
        <v>37387</v>
      </c>
      <c r="V111" s="6" t="s">
        <v>37499</v>
      </c>
      <c r="W111" s="6">
        <v>52.94</v>
      </c>
      <c r="X111" s="6">
        <v>72.36</v>
      </c>
      <c r="Y111" s="6">
        <v>69.61</v>
      </c>
      <c r="Z111" s="6" t="s">
        <v>38325</v>
      </c>
      <c r="AA111" s="6" t="s">
        <v>37428</v>
      </c>
      <c r="AB111" s="6" t="s">
        <v>38326</v>
      </c>
      <c r="AC111" s="6">
        <v>2.1</v>
      </c>
      <c r="AD111" s="6">
        <v>2.3555569262463201</v>
      </c>
      <c r="AE111" s="6">
        <v>23.157040391325399</v>
      </c>
      <c r="AF111" s="6">
        <v>21.864284096730401</v>
      </c>
      <c r="AG111" s="8">
        <v>1.29275629459497</v>
      </c>
      <c r="AH111" s="8" t="s">
        <v>6</v>
      </c>
      <c r="AI111" s="6">
        <v>1.75196876653534E-10</v>
      </c>
      <c r="AJ111" s="6">
        <v>1.19878966289481E-8</v>
      </c>
    </row>
    <row r="112" spans="1:36" ht="15" x14ac:dyDescent="0.25">
      <c r="A112" s="6" t="s">
        <v>38327</v>
      </c>
      <c r="B112" s="6">
        <v>308.09897000000001</v>
      </c>
      <c r="C112" s="6">
        <v>0.69399999999999995</v>
      </c>
      <c r="D112" s="6" t="s">
        <v>37393</v>
      </c>
      <c r="E112" s="6" t="s">
        <v>38328</v>
      </c>
      <c r="F112" s="6">
        <v>207213</v>
      </c>
      <c r="G112" s="7" t="str">
        <f>HYPERLINK("https://cloud.oebiotech.com/#/lm/network/207213","https://cloud.oebiotech.com/#/lm/network/207213")</f>
        <v>https://cloud.oebiotech.com/#/lm/network/207213</v>
      </c>
      <c r="H112" s="6" t="s">
        <v>38329</v>
      </c>
      <c r="I112" s="6"/>
      <c r="J112" s="6"/>
      <c r="K112" s="6"/>
      <c r="L112" s="6"/>
      <c r="M112" s="6"/>
      <c r="N112" s="6"/>
      <c r="O112" s="6">
        <v>71336986</v>
      </c>
      <c r="P112" s="6"/>
      <c r="Q112" s="6" t="s">
        <v>38330</v>
      </c>
      <c r="R112" s="6" t="s">
        <v>38331</v>
      </c>
      <c r="S112" s="6" t="s">
        <v>37385</v>
      </c>
      <c r="T112" s="6" t="s">
        <v>37386</v>
      </c>
      <c r="U112" s="6" t="s">
        <v>37387</v>
      </c>
      <c r="V112" s="6" t="s">
        <v>37426</v>
      </c>
      <c r="W112" s="6">
        <v>71.62</v>
      </c>
      <c r="X112" s="6">
        <v>90.86</v>
      </c>
      <c r="Y112" s="6">
        <v>89.58</v>
      </c>
      <c r="Z112" s="6" t="s">
        <v>38332</v>
      </c>
      <c r="AA112" s="6" t="s">
        <v>37403</v>
      </c>
      <c r="AB112" s="6" t="s">
        <v>38333</v>
      </c>
      <c r="AC112" s="6">
        <v>-0.97</v>
      </c>
      <c r="AD112" s="6">
        <v>2.3271435287839601</v>
      </c>
      <c r="AE112" s="6">
        <v>24.726115195138998</v>
      </c>
      <c r="AF112" s="6">
        <v>23.441047541634099</v>
      </c>
      <c r="AG112" s="8">
        <v>1.28506765350487</v>
      </c>
      <c r="AH112" s="8" t="s">
        <v>6</v>
      </c>
      <c r="AI112" s="6">
        <v>1.7833088871464699E-8</v>
      </c>
      <c r="AJ112" s="6">
        <v>4.2294971335390199E-7</v>
      </c>
    </row>
    <row r="113" spans="1:36" ht="15" x14ac:dyDescent="0.25">
      <c r="A113" s="6" t="s">
        <v>38334</v>
      </c>
      <c r="B113" s="6">
        <v>176.10339999999999</v>
      </c>
      <c r="C113" s="6">
        <v>0.68</v>
      </c>
      <c r="D113" s="6" t="s">
        <v>37380</v>
      </c>
      <c r="E113" s="6" t="s">
        <v>38335</v>
      </c>
      <c r="F113" s="6">
        <v>205475</v>
      </c>
      <c r="G113" s="7" t="str">
        <f>HYPERLINK("https://cloud.oebiotech.com/#/lm/network/205475","https://cloud.oebiotech.com/#/lm/network/205475")</f>
        <v>https://cloud.oebiotech.com/#/lm/network/205475</v>
      </c>
      <c r="H113" s="6" t="s">
        <v>38336</v>
      </c>
      <c r="I113" s="6"/>
      <c r="J113" s="6"/>
      <c r="K113" s="6">
        <v>18211</v>
      </c>
      <c r="L113" s="6"/>
      <c r="M113" s="6"/>
      <c r="N113" s="6"/>
      <c r="O113" s="6">
        <v>833</v>
      </c>
      <c r="P113" s="6" t="s">
        <v>38337</v>
      </c>
      <c r="Q113" s="6" t="s">
        <v>38338</v>
      </c>
      <c r="R113" s="6" t="s">
        <v>38339</v>
      </c>
      <c r="S113" s="6" t="s">
        <v>37385</v>
      </c>
      <c r="T113" s="6" t="s">
        <v>37386</v>
      </c>
      <c r="U113" s="6" t="s">
        <v>37387</v>
      </c>
      <c r="V113" s="6" t="s">
        <v>37426</v>
      </c>
      <c r="W113" s="6">
        <v>70.150000000000006</v>
      </c>
      <c r="X113" s="6">
        <v>71.73</v>
      </c>
      <c r="Y113" s="6">
        <v>95.87</v>
      </c>
      <c r="Z113" s="6" t="s">
        <v>38340</v>
      </c>
      <c r="AA113" s="6" t="s">
        <v>37390</v>
      </c>
      <c r="AB113" s="6" t="s">
        <v>38341</v>
      </c>
      <c r="AC113" s="6">
        <v>-2.27</v>
      </c>
      <c r="AD113" s="6">
        <v>2.3573086006835</v>
      </c>
      <c r="AE113" s="6">
        <v>24.6060078504091</v>
      </c>
      <c r="AF113" s="6">
        <v>23.324216573316502</v>
      </c>
      <c r="AG113" s="8">
        <v>1.2817912770926001</v>
      </c>
      <c r="AH113" s="8" t="s">
        <v>6</v>
      </c>
      <c r="AI113" s="6">
        <v>3.63114661654856E-13</v>
      </c>
      <c r="AJ113" s="6">
        <v>1.2009008782396399E-10</v>
      </c>
    </row>
    <row r="114" spans="1:36" ht="15" x14ac:dyDescent="0.25">
      <c r="A114" s="6" t="s">
        <v>38342</v>
      </c>
      <c r="B114" s="6">
        <v>295.11763000000002</v>
      </c>
      <c r="C114" s="6">
        <v>9.8460000000000001</v>
      </c>
      <c r="D114" s="6" t="s">
        <v>37380</v>
      </c>
      <c r="E114" s="6" t="s">
        <v>38343</v>
      </c>
      <c r="F114" s="6">
        <v>207797</v>
      </c>
      <c r="G114" s="7" t="str">
        <f>HYPERLINK("https://cloud.oebiotech.com/#/lm/network/207797","https://cloud.oebiotech.com/#/lm/network/207797")</f>
        <v>https://cloud.oebiotech.com/#/lm/network/207797</v>
      </c>
      <c r="H114" s="6" t="s">
        <v>38344</v>
      </c>
      <c r="I114" s="6">
        <v>45531</v>
      </c>
      <c r="J114" s="6"/>
      <c r="K114" s="6"/>
      <c r="L114" s="6"/>
      <c r="M114" s="6"/>
      <c r="N114" s="6"/>
      <c r="O114" s="6">
        <v>3707</v>
      </c>
      <c r="P114" s="6" t="s">
        <v>38345</v>
      </c>
      <c r="Q114" s="6" t="s">
        <v>38346</v>
      </c>
      <c r="R114" s="6" t="s">
        <v>38347</v>
      </c>
      <c r="S114" s="6" t="s">
        <v>37488</v>
      </c>
      <c r="T114" s="6" t="s">
        <v>38348</v>
      </c>
      <c r="U114" s="6" t="s">
        <v>38349</v>
      </c>
      <c r="V114" s="6" t="s">
        <v>37499</v>
      </c>
      <c r="W114" s="6">
        <v>47.63</v>
      </c>
      <c r="X114" s="6">
        <v>90.71</v>
      </c>
      <c r="Y114" s="6">
        <v>82.65</v>
      </c>
      <c r="Z114" s="6" t="s">
        <v>38350</v>
      </c>
      <c r="AA114" s="6" t="s">
        <v>37501</v>
      </c>
      <c r="AB114" s="6" t="s">
        <v>38351</v>
      </c>
      <c r="AC114" s="6">
        <v>4.74</v>
      </c>
      <c r="AD114" s="6">
        <v>2.3415067344546499</v>
      </c>
      <c r="AE114" s="6">
        <v>24.544735545253999</v>
      </c>
      <c r="AF114" s="6">
        <v>23.263708893113598</v>
      </c>
      <c r="AG114" s="8">
        <v>1.2810266521403999</v>
      </c>
      <c r="AH114" s="8" t="s">
        <v>6</v>
      </c>
      <c r="AI114" s="6">
        <v>5.0135913442976297E-10</v>
      </c>
      <c r="AJ114" s="6">
        <v>2.76351011783368E-8</v>
      </c>
    </row>
    <row r="115" spans="1:36" ht="15" x14ac:dyDescent="0.25">
      <c r="A115" s="6" t="s">
        <v>38352</v>
      </c>
      <c r="B115" s="6">
        <v>309.07952999999998</v>
      </c>
      <c r="C115" s="6">
        <v>0.61899999999999999</v>
      </c>
      <c r="D115" s="6" t="s">
        <v>37393</v>
      </c>
      <c r="E115" s="6" t="s">
        <v>38353</v>
      </c>
      <c r="F115" s="6">
        <v>201706</v>
      </c>
      <c r="G115" s="7" t="str">
        <f>HYPERLINK("https://cloud.oebiotech.com/#/lm/network/201706","https://cloud.oebiotech.com/#/lm/network/201706")</f>
        <v>https://cloud.oebiotech.com/#/lm/network/201706</v>
      </c>
      <c r="H115" s="6" t="s">
        <v>38354</v>
      </c>
      <c r="I115" s="6"/>
      <c r="J115" s="6"/>
      <c r="K115" s="6">
        <v>61718</v>
      </c>
      <c r="L115" s="6"/>
      <c r="M115" s="6"/>
      <c r="N115" s="6"/>
      <c r="O115" s="6">
        <v>128061</v>
      </c>
      <c r="P115" s="6"/>
      <c r="Q115" s="6" t="s">
        <v>38355</v>
      </c>
      <c r="R115" s="6" t="s">
        <v>38356</v>
      </c>
      <c r="S115" s="6" t="s">
        <v>38038</v>
      </c>
      <c r="T115" s="6" t="s">
        <v>38039</v>
      </c>
      <c r="U115" s="6" t="s">
        <v>38279</v>
      </c>
      <c r="V115" s="6" t="s">
        <v>37499</v>
      </c>
      <c r="W115" s="6">
        <v>36.880000000000003</v>
      </c>
      <c r="X115" s="6">
        <v>73.3</v>
      </c>
      <c r="Y115" s="6">
        <v>47.53</v>
      </c>
      <c r="Z115" s="6" t="s">
        <v>38357</v>
      </c>
      <c r="AA115" s="6" t="s">
        <v>37438</v>
      </c>
      <c r="AB115" s="6" t="s">
        <v>38358</v>
      </c>
      <c r="AC115" s="6">
        <v>-6.15</v>
      </c>
      <c r="AD115" s="6">
        <v>2.27596295913149</v>
      </c>
      <c r="AE115" s="6">
        <v>21.085553548833101</v>
      </c>
      <c r="AF115" s="6">
        <v>19.8055575223995</v>
      </c>
      <c r="AG115" s="8">
        <v>1.2799960264336101</v>
      </c>
      <c r="AH115" s="8" t="s">
        <v>6</v>
      </c>
      <c r="AI115" s="6">
        <v>1.68096409092412E-6</v>
      </c>
      <c r="AJ115" s="6">
        <v>1.7463838103440302E-5</v>
      </c>
    </row>
    <row r="116" spans="1:36" ht="15" x14ac:dyDescent="0.25">
      <c r="A116" s="6" t="s">
        <v>38359</v>
      </c>
      <c r="B116" s="6">
        <v>445.05480999999997</v>
      </c>
      <c r="C116" s="6">
        <v>0.623</v>
      </c>
      <c r="D116" s="6" t="s">
        <v>37393</v>
      </c>
      <c r="E116" s="6" t="s">
        <v>38360</v>
      </c>
      <c r="F116" s="6">
        <v>47655</v>
      </c>
      <c r="G116" s="7" t="str">
        <f>HYPERLINK("https://cloud.oebiotech.com/#/lm/network/47655","https://cloud.oebiotech.com/#/lm/network/47655")</f>
        <v>https://cloud.oebiotech.com/#/lm/network/47655</v>
      </c>
      <c r="H116" s="6" t="s">
        <v>38361</v>
      </c>
      <c r="I116" s="6">
        <v>3538</v>
      </c>
      <c r="J116" s="6"/>
      <c r="K116" s="6">
        <v>16732</v>
      </c>
      <c r="L116" s="6" t="s">
        <v>38362</v>
      </c>
      <c r="M116" s="6" t="s">
        <v>38363</v>
      </c>
      <c r="N116" s="6" t="s">
        <v>38364</v>
      </c>
      <c r="O116" s="6">
        <v>123727</v>
      </c>
      <c r="P116" s="6" t="s">
        <v>38365</v>
      </c>
      <c r="Q116" s="6" t="s">
        <v>38366</v>
      </c>
      <c r="R116" s="6" t="s">
        <v>38367</v>
      </c>
      <c r="S116" s="6" t="s">
        <v>37456</v>
      </c>
      <c r="T116" s="6" t="s">
        <v>38368</v>
      </c>
      <c r="U116" s="6" t="s">
        <v>38369</v>
      </c>
      <c r="V116" s="6" t="s">
        <v>37402</v>
      </c>
      <c r="W116" s="6">
        <v>40.840000000000003</v>
      </c>
      <c r="X116" s="6">
        <v>73.67</v>
      </c>
      <c r="Y116" s="6">
        <v>0</v>
      </c>
      <c r="Z116" s="6" t="s">
        <v>37389</v>
      </c>
      <c r="AA116" s="6" t="s">
        <v>37403</v>
      </c>
      <c r="AB116" s="6" t="s">
        <v>38370</v>
      </c>
      <c r="AC116" s="6">
        <v>-3.82</v>
      </c>
      <c r="AD116" s="6">
        <v>2.2368204302496402</v>
      </c>
      <c r="AE116" s="6">
        <v>20.5407064290577</v>
      </c>
      <c r="AF116" s="6">
        <v>19.2634770960677</v>
      </c>
      <c r="AG116" s="8">
        <v>1.2772293329900399</v>
      </c>
      <c r="AH116" s="8" t="s">
        <v>6</v>
      </c>
      <c r="AI116" s="6">
        <v>1.2660907083700899E-5</v>
      </c>
      <c r="AJ116" s="6">
        <v>9.5891068535968805E-5</v>
      </c>
    </row>
    <row r="117" spans="1:36" ht="15" x14ac:dyDescent="0.25">
      <c r="A117" s="6" t="s">
        <v>38371</v>
      </c>
      <c r="B117" s="6">
        <v>459.20334000000003</v>
      </c>
      <c r="C117" s="6">
        <v>9.4529999999999994</v>
      </c>
      <c r="D117" s="6" t="s">
        <v>37393</v>
      </c>
      <c r="E117" s="6" t="s">
        <v>38372</v>
      </c>
      <c r="F117" s="6">
        <v>208763</v>
      </c>
      <c r="G117" s="7" t="str">
        <f>HYPERLINK("https://cloud.oebiotech.com/#/lm/network/208763","https://cloud.oebiotech.com/#/lm/network/208763")</f>
        <v>https://cloud.oebiotech.com/#/lm/network/208763</v>
      </c>
      <c r="H117" s="6" t="s">
        <v>38373</v>
      </c>
      <c r="I117" s="6">
        <v>320926</v>
      </c>
      <c r="J117" s="6"/>
      <c r="K117" s="6"/>
      <c r="L117" s="6"/>
      <c r="M117" s="6"/>
      <c r="N117" s="6"/>
      <c r="O117" s="6">
        <v>21474</v>
      </c>
      <c r="P117" s="6"/>
      <c r="Q117" s="6" t="s">
        <v>38374</v>
      </c>
      <c r="R117" s="6" t="s">
        <v>38375</v>
      </c>
      <c r="S117" s="6" t="s">
        <v>37488</v>
      </c>
      <c r="T117" s="6" t="s">
        <v>37641</v>
      </c>
      <c r="U117" s="6" t="s">
        <v>37757</v>
      </c>
      <c r="V117" s="6" t="s">
        <v>37402</v>
      </c>
      <c r="W117" s="6">
        <v>37.61</v>
      </c>
      <c r="X117" s="6">
        <v>88.48</v>
      </c>
      <c r="Y117" s="6">
        <v>0</v>
      </c>
      <c r="Z117" s="6" t="s">
        <v>38376</v>
      </c>
      <c r="AA117" s="6" t="s">
        <v>37799</v>
      </c>
      <c r="AB117" s="6" t="s">
        <v>38377</v>
      </c>
      <c r="AC117" s="6">
        <v>1.0900000000000001</v>
      </c>
      <c r="AD117" s="6">
        <v>2.15668266271134</v>
      </c>
      <c r="AE117" s="6">
        <v>19.914098683213801</v>
      </c>
      <c r="AF117" s="6">
        <v>18.642627157126199</v>
      </c>
      <c r="AG117" s="8">
        <v>1.27147152608759</v>
      </c>
      <c r="AH117" s="8" t="s">
        <v>6</v>
      </c>
      <c r="AI117" s="6">
        <v>1.7537242940539899E-4</v>
      </c>
      <c r="AJ117" s="6">
        <v>8.6351701592253104E-4</v>
      </c>
    </row>
    <row r="118" spans="1:36" ht="15" x14ac:dyDescent="0.25">
      <c r="A118" s="6" t="s">
        <v>38378</v>
      </c>
      <c r="B118" s="6">
        <v>253.05665999999999</v>
      </c>
      <c r="C118" s="6">
        <v>0.7</v>
      </c>
      <c r="D118" s="6" t="s">
        <v>37393</v>
      </c>
      <c r="E118" s="6" t="s">
        <v>38379</v>
      </c>
      <c r="F118" s="6">
        <v>255201</v>
      </c>
      <c r="G118" s="7" t="str">
        <f>HYPERLINK("https://cloud.oebiotech.com/#/lm/network/255201","https://cloud.oebiotech.com/#/lm/network/255201")</f>
        <v>https://cloud.oebiotech.com/#/lm/network/255201</v>
      </c>
      <c r="H118" s="6" t="s">
        <v>38380</v>
      </c>
      <c r="I118" s="6"/>
      <c r="J118" s="6"/>
      <c r="K118" s="6"/>
      <c r="L118" s="6"/>
      <c r="M118" s="6"/>
      <c r="N118" s="6"/>
      <c r="O118" s="6">
        <v>151010</v>
      </c>
      <c r="P118" s="6"/>
      <c r="Q118" s="6" t="s">
        <v>38381</v>
      </c>
      <c r="R118" s="6" t="s">
        <v>38382</v>
      </c>
      <c r="S118" s="6" t="s">
        <v>37423</v>
      </c>
      <c r="T118" s="6" t="s">
        <v>37424</v>
      </c>
      <c r="U118" s="6" t="s">
        <v>37425</v>
      </c>
      <c r="V118" s="6" t="s">
        <v>37388</v>
      </c>
      <c r="W118" s="6">
        <v>49.6</v>
      </c>
      <c r="X118" s="6">
        <v>73.52</v>
      </c>
      <c r="Y118" s="6">
        <v>0</v>
      </c>
      <c r="Z118" s="6" t="s">
        <v>37389</v>
      </c>
      <c r="AA118" s="6" t="s">
        <v>37428</v>
      </c>
      <c r="AB118" s="6" t="s">
        <v>38383</v>
      </c>
      <c r="AC118" s="6">
        <v>-0.79</v>
      </c>
      <c r="AD118" s="6">
        <v>2.0095213172393001</v>
      </c>
      <c r="AE118" s="6">
        <v>20.741670490454801</v>
      </c>
      <c r="AF118" s="6">
        <v>19.474741428461201</v>
      </c>
      <c r="AG118" s="8">
        <v>1.26692906199357</v>
      </c>
      <c r="AH118" s="8" t="s">
        <v>6</v>
      </c>
      <c r="AI118" s="6">
        <v>2.9598426602788501E-3</v>
      </c>
      <c r="AJ118" s="6">
        <v>9.4832849066953696E-3</v>
      </c>
    </row>
    <row r="119" spans="1:36" ht="15" x14ac:dyDescent="0.25">
      <c r="A119" s="6" t="s">
        <v>38384</v>
      </c>
      <c r="B119" s="6">
        <v>488.26614999999998</v>
      </c>
      <c r="C119" s="6">
        <v>9.8439999999999994</v>
      </c>
      <c r="D119" s="6" t="s">
        <v>37380</v>
      </c>
      <c r="E119" s="6" t="s">
        <v>38385</v>
      </c>
      <c r="F119" s="6">
        <v>10382</v>
      </c>
      <c r="G119" s="7" t="str">
        <f>HYPERLINK("https://cloud.oebiotech.com/#/lm/network/10382","https://cloud.oebiotech.com/#/lm/network/10382")</f>
        <v>https://cloud.oebiotech.com/#/lm/network/10382</v>
      </c>
      <c r="H119" s="6"/>
      <c r="I119" s="6"/>
      <c r="J119" s="6" t="s">
        <v>38386</v>
      </c>
      <c r="K119" s="6">
        <v>79106</v>
      </c>
      <c r="L119" s="6"/>
      <c r="M119" s="6"/>
      <c r="N119" s="6"/>
      <c r="O119" s="6">
        <v>86289754</v>
      </c>
      <c r="P119" s="6"/>
      <c r="Q119" s="6" t="s">
        <v>38387</v>
      </c>
      <c r="R119" s="6" t="s">
        <v>38388</v>
      </c>
      <c r="S119" s="6" t="s">
        <v>37488</v>
      </c>
      <c r="T119" s="6" t="s">
        <v>38348</v>
      </c>
      <c r="U119" s="6" t="s">
        <v>38389</v>
      </c>
      <c r="V119" s="6" t="s">
        <v>37402</v>
      </c>
      <c r="W119" s="6">
        <v>38.979999999999997</v>
      </c>
      <c r="X119" s="6">
        <v>73.180000000000007</v>
      </c>
      <c r="Y119" s="6">
        <v>0</v>
      </c>
      <c r="Z119" s="6" t="s">
        <v>37389</v>
      </c>
      <c r="AA119" s="6" t="s">
        <v>37390</v>
      </c>
      <c r="AB119" s="6" t="s">
        <v>38390</v>
      </c>
      <c r="AC119" s="6">
        <v>-3.69</v>
      </c>
      <c r="AD119" s="6">
        <v>2.04520457036632</v>
      </c>
      <c r="AE119" s="6">
        <v>21.3411079393485</v>
      </c>
      <c r="AF119" s="6">
        <v>20.094001135823</v>
      </c>
      <c r="AG119" s="8">
        <v>1.2471068035255599</v>
      </c>
      <c r="AH119" s="8" t="s">
        <v>6</v>
      </c>
      <c r="AI119" s="6">
        <v>1.2896214191761E-3</v>
      </c>
      <c r="AJ119" s="6">
        <v>4.75952653958791E-3</v>
      </c>
    </row>
    <row r="120" spans="1:36" ht="15" x14ac:dyDescent="0.25">
      <c r="A120" s="6" t="s">
        <v>38391</v>
      </c>
      <c r="B120" s="6">
        <v>415.20972999999998</v>
      </c>
      <c r="C120" s="6">
        <v>9.8469999999999995</v>
      </c>
      <c r="D120" s="6" t="s">
        <v>37380</v>
      </c>
      <c r="E120" s="6" t="s">
        <v>38392</v>
      </c>
      <c r="F120" s="6">
        <v>64496</v>
      </c>
      <c r="G120" s="7" t="str">
        <f>HYPERLINK("https://cloud.oebiotech.com/#/lm/network/64496","https://cloud.oebiotech.com/#/lm/network/64496")</f>
        <v>https://cloud.oebiotech.com/#/lm/network/64496</v>
      </c>
      <c r="H120" s="6" t="s">
        <v>38393</v>
      </c>
      <c r="I120" s="6">
        <v>95806</v>
      </c>
      <c r="J120" s="6"/>
      <c r="K120" s="6">
        <v>168278</v>
      </c>
      <c r="L120" s="6"/>
      <c r="M120" s="6"/>
      <c r="N120" s="6"/>
      <c r="O120" s="6">
        <v>15293564</v>
      </c>
      <c r="P120" s="6"/>
      <c r="Q120" s="6" t="s">
        <v>38394</v>
      </c>
      <c r="R120" s="6" t="s">
        <v>38395</v>
      </c>
      <c r="S120" s="6" t="s">
        <v>37411</v>
      </c>
      <c r="T120" s="6" t="s">
        <v>37412</v>
      </c>
      <c r="U120" s="6" t="s">
        <v>38396</v>
      </c>
      <c r="V120" s="6" t="s">
        <v>37426</v>
      </c>
      <c r="W120" s="6">
        <v>70.72</v>
      </c>
      <c r="X120" s="6">
        <v>92.55</v>
      </c>
      <c r="Y120" s="6">
        <v>99.91</v>
      </c>
      <c r="Z120" s="6" t="s">
        <v>38397</v>
      </c>
      <c r="AA120" s="6" t="s">
        <v>37390</v>
      </c>
      <c r="AB120" s="6" t="s">
        <v>38398</v>
      </c>
      <c r="AC120" s="6">
        <v>4.34</v>
      </c>
      <c r="AD120" s="6">
        <v>2.2995176472549699</v>
      </c>
      <c r="AE120" s="6">
        <v>30.505814557886101</v>
      </c>
      <c r="AF120" s="6">
        <v>29.259010360319401</v>
      </c>
      <c r="AG120" s="8">
        <v>1.2468041975667601</v>
      </c>
      <c r="AH120" s="8" t="s">
        <v>6</v>
      </c>
      <c r="AI120" s="6">
        <v>5.4278296710709696E-9</v>
      </c>
      <c r="AJ120" s="6">
        <v>1.6485647975451799E-7</v>
      </c>
    </row>
    <row r="121" spans="1:36" ht="15" x14ac:dyDescent="0.25">
      <c r="A121" s="6" t="s">
        <v>38399</v>
      </c>
      <c r="B121" s="6">
        <v>257.13956999999999</v>
      </c>
      <c r="C121" s="6">
        <v>8.92</v>
      </c>
      <c r="D121" s="6" t="s">
        <v>37393</v>
      </c>
      <c r="E121" s="6" t="s">
        <v>38400</v>
      </c>
      <c r="F121" s="6">
        <v>209657</v>
      </c>
      <c r="G121" s="7" t="str">
        <f>HYPERLINK("https://cloud.oebiotech.com/#/lm/network/209657","https://cloud.oebiotech.com/#/lm/network/209657")</f>
        <v>https://cloud.oebiotech.com/#/lm/network/209657</v>
      </c>
      <c r="H121" s="6" t="s">
        <v>38401</v>
      </c>
      <c r="I121" s="6"/>
      <c r="J121" s="6"/>
      <c r="K121" s="6"/>
      <c r="L121" s="6"/>
      <c r="M121" s="6"/>
      <c r="N121" s="6"/>
      <c r="O121" s="6">
        <v>129630563</v>
      </c>
      <c r="P121" s="6"/>
      <c r="Q121" s="6" t="s">
        <v>38402</v>
      </c>
      <c r="R121" s="6" t="s">
        <v>38403</v>
      </c>
      <c r="S121" s="6" t="s">
        <v>37423</v>
      </c>
      <c r="T121" s="6" t="s">
        <v>37424</v>
      </c>
      <c r="U121" s="6" t="s">
        <v>38088</v>
      </c>
      <c r="V121" s="6" t="s">
        <v>37402</v>
      </c>
      <c r="W121" s="6">
        <v>42.44</v>
      </c>
      <c r="X121" s="6">
        <v>75.91</v>
      </c>
      <c r="Y121" s="6">
        <v>0</v>
      </c>
      <c r="Z121" s="6" t="s">
        <v>37389</v>
      </c>
      <c r="AA121" s="6" t="s">
        <v>37428</v>
      </c>
      <c r="AB121" s="6" t="s">
        <v>38404</v>
      </c>
      <c r="AC121" s="6">
        <v>-0.78</v>
      </c>
      <c r="AD121" s="6">
        <v>2.06973921233035</v>
      </c>
      <c r="AE121" s="6">
        <v>17.2018876772181</v>
      </c>
      <c r="AF121" s="6">
        <v>15.957327742321599</v>
      </c>
      <c r="AG121" s="8">
        <v>1.24455993489646</v>
      </c>
      <c r="AH121" s="8" t="s">
        <v>6</v>
      </c>
      <c r="AI121" s="6">
        <v>7.7671181025289605E-4</v>
      </c>
      <c r="AJ121" s="6">
        <v>3.1011169727937502E-3</v>
      </c>
    </row>
    <row r="122" spans="1:36" ht="15" x14ac:dyDescent="0.25">
      <c r="A122" s="6" t="s">
        <v>38405</v>
      </c>
      <c r="B122" s="6">
        <v>193.03493</v>
      </c>
      <c r="C122" s="6">
        <v>0.7</v>
      </c>
      <c r="D122" s="6" t="s">
        <v>37393</v>
      </c>
      <c r="E122" s="6" t="s">
        <v>38406</v>
      </c>
      <c r="F122" s="6">
        <v>48077</v>
      </c>
      <c r="G122" s="7" t="str">
        <f>HYPERLINK("https://cloud.oebiotech.com/#/lm/network/48077","https://cloud.oebiotech.com/#/lm/network/48077")</f>
        <v>https://cloud.oebiotech.com/#/lm/network/48077</v>
      </c>
      <c r="H122" s="6" t="s">
        <v>38407</v>
      </c>
      <c r="I122" s="6">
        <v>6904</v>
      </c>
      <c r="J122" s="6"/>
      <c r="K122" s="6">
        <v>33885</v>
      </c>
      <c r="L122" s="6" t="s">
        <v>38408</v>
      </c>
      <c r="M122" s="6" t="s">
        <v>38409</v>
      </c>
      <c r="N122" s="6" t="s">
        <v>38410</v>
      </c>
      <c r="O122" s="6">
        <v>445929</v>
      </c>
      <c r="P122" s="6" t="s">
        <v>38411</v>
      </c>
      <c r="Q122" s="6" t="s">
        <v>38412</v>
      </c>
      <c r="R122" s="6" t="s">
        <v>38413</v>
      </c>
      <c r="S122" s="6" t="s">
        <v>37423</v>
      </c>
      <c r="T122" s="6" t="s">
        <v>37424</v>
      </c>
      <c r="U122" s="6" t="s">
        <v>37425</v>
      </c>
      <c r="V122" s="6" t="s">
        <v>37388</v>
      </c>
      <c r="W122" s="6">
        <v>53.93</v>
      </c>
      <c r="X122" s="6">
        <v>90.72</v>
      </c>
      <c r="Y122" s="6">
        <v>0</v>
      </c>
      <c r="Z122" s="6" t="s">
        <v>37389</v>
      </c>
      <c r="AA122" s="6" t="s">
        <v>37403</v>
      </c>
      <c r="AB122" s="6" t="s">
        <v>38414</v>
      </c>
      <c r="AC122" s="6">
        <v>2.59</v>
      </c>
      <c r="AD122" s="6">
        <v>2.2885047324763299</v>
      </c>
      <c r="AE122" s="6">
        <v>24.5936318761126</v>
      </c>
      <c r="AF122" s="6">
        <v>23.349838245894301</v>
      </c>
      <c r="AG122" s="8">
        <v>1.2437936302182799</v>
      </c>
      <c r="AH122" s="8" t="s">
        <v>6</v>
      </c>
      <c r="AI122" s="6">
        <v>2.0617151495256102E-8</v>
      </c>
      <c r="AJ122" s="6">
        <v>4.7571280174906799E-7</v>
      </c>
    </row>
    <row r="123" spans="1:36" ht="15" x14ac:dyDescent="0.25">
      <c r="A123" s="6" t="s">
        <v>38415</v>
      </c>
      <c r="B123" s="6">
        <v>146.04515000000001</v>
      </c>
      <c r="C123" s="6">
        <v>1.0720000000000001</v>
      </c>
      <c r="D123" s="6" t="s">
        <v>37393</v>
      </c>
      <c r="E123" s="6" t="s">
        <v>38416</v>
      </c>
      <c r="F123" s="6">
        <v>48771</v>
      </c>
      <c r="G123" s="7" t="str">
        <f>HYPERLINK("https://cloud.oebiotech.com/#/lm/network/48771","https://cloud.oebiotech.com/#/lm/network/48771")</f>
        <v>https://cloud.oebiotech.com/#/lm/network/48771</v>
      </c>
      <c r="H123" s="6" t="s">
        <v>38417</v>
      </c>
      <c r="I123" s="6">
        <v>58455</v>
      </c>
      <c r="J123" s="6"/>
      <c r="K123" s="6">
        <v>27809</v>
      </c>
      <c r="L123" s="6" t="s">
        <v>38418</v>
      </c>
      <c r="M123" s="6" t="s">
        <v>38419</v>
      </c>
      <c r="N123" s="6" t="s">
        <v>38420</v>
      </c>
      <c r="O123" s="6">
        <v>440851</v>
      </c>
      <c r="P123" s="6"/>
      <c r="Q123" s="6" t="s">
        <v>38421</v>
      </c>
      <c r="R123" s="6" t="s">
        <v>38422</v>
      </c>
      <c r="S123" s="6" t="s">
        <v>37385</v>
      </c>
      <c r="T123" s="6" t="s">
        <v>37386</v>
      </c>
      <c r="U123" s="6" t="s">
        <v>37387</v>
      </c>
      <c r="V123" s="6" t="s">
        <v>37426</v>
      </c>
      <c r="W123" s="6">
        <v>60.41</v>
      </c>
      <c r="X123" s="6">
        <v>73.239999999999995</v>
      </c>
      <c r="Y123" s="6">
        <v>68.349999999999994</v>
      </c>
      <c r="Z123" s="6" t="s">
        <v>38423</v>
      </c>
      <c r="AA123" s="6" t="s">
        <v>37403</v>
      </c>
      <c r="AB123" s="6" t="s">
        <v>38424</v>
      </c>
      <c r="AC123" s="6">
        <v>4.79</v>
      </c>
      <c r="AD123" s="6">
        <v>2.2345308819632899</v>
      </c>
      <c r="AE123" s="6">
        <v>21.391580986575001</v>
      </c>
      <c r="AF123" s="6">
        <v>20.1536914017863</v>
      </c>
      <c r="AG123" s="8">
        <v>1.2378895847887399</v>
      </c>
      <c r="AH123" s="8" t="s">
        <v>6</v>
      </c>
      <c r="AI123" s="6">
        <v>2.1303060889078798E-6</v>
      </c>
      <c r="AJ123" s="6">
        <v>2.1171472699947599E-5</v>
      </c>
    </row>
    <row r="124" spans="1:36" ht="15" x14ac:dyDescent="0.25">
      <c r="A124" s="6" t="s">
        <v>38425</v>
      </c>
      <c r="B124" s="6">
        <v>809.43460000000005</v>
      </c>
      <c r="C124" s="6">
        <v>8.6110000000000007</v>
      </c>
      <c r="D124" s="6" t="s">
        <v>37393</v>
      </c>
      <c r="E124" s="6" t="s">
        <v>38426</v>
      </c>
      <c r="F124" s="6">
        <v>63966</v>
      </c>
      <c r="G124" s="7" t="str">
        <f>HYPERLINK("https://cloud.oebiotech.com/#/lm/network/63966","https://cloud.oebiotech.com/#/lm/network/63966")</f>
        <v>https://cloud.oebiotech.com/#/lm/network/63966</v>
      </c>
      <c r="H124" s="6" t="s">
        <v>38427</v>
      </c>
      <c r="I124" s="6">
        <v>95299</v>
      </c>
      <c r="J124" s="6"/>
      <c r="K124" s="6"/>
      <c r="L124" s="6"/>
      <c r="M124" s="6"/>
      <c r="N124" s="6"/>
      <c r="O124" s="6">
        <v>129820665</v>
      </c>
      <c r="P124" s="6" t="s">
        <v>38428</v>
      </c>
      <c r="Q124" s="6" t="s">
        <v>38429</v>
      </c>
      <c r="R124" s="6" t="s">
        <v>38430</v>
      </c>
      <c r="S124" s="6" t="s">
        <v>37445</v>
      </c>
      <c r="T124" s="6" t="s">
        <v>37998</v>
      </c>
      <c r="U124" s="6" t="s">
        <v>38431</v>
      </c>
      <c r="V124" s="6" t="s">
        <v>37388</v>
      </c>
      <c r="W124" s="6">
        <v>51.9</v>
      </c>
      <c r="X124" s="6">
        <v>76.650000000000006</v>
      </c>
      <c r="Y124" s="6">
        <v>0</v>
      </c>
      <c r="Z124" s="6" t="s">
        <v>37389</v>
      </c>
      <c r="AA124" s="6" t="s">
        <v>37403</v>
      </c>
      <c r="AB124" s="6" t="s">
        <v>38432</v>
      </c>
      <c r="AC124" s="6">
        <v>-2.1</v>
      </c>
      <c r="AD124" s="6">
        <v>2.2467422213236001</v>
      </c>
      <c r="AE124" s="6">
        <v>16.626457369400502</v>
      </c>
      <c r="AF124" s="6">
        <v>15.389372446361101</v>
      </c>
      <c r="AG124" s="8">
        <v>1.2370849230394001</v>
      </c>
      <c r="AH124" s="8" t="s">
        <v>6</v>
      </c>
      <c r="AI124" s="6">
        <v>8.4809708592390097E-7</v>
      </c>
      <c r="AJ124" s="6">
        <v>9.8800820988355799E-6</v>
      </c>
    </row>
    <row r="125" spans="1:36" ht="15" x14ac:dyDescent="0.25">
      <c r="A125" s="6" t="s">
        <v>38433</v>
      </c>
      <c r="B125" s="6">
        <v>751.48523</v>
      </c>
      <c r="C125" s="6">
        <v>11.89</v>
      </c>
      <c r="D125" s="6" t="s">
        <v>37380</v>
      </c>
      <c r="E125" s="6" t="s">
        <v>38434</v>
      </c>
      <c r="F125" s="6">
        <v>213722</v>
      </c>
      <c r="G125" s="7" t="str">
        <f>HYPERLINK("https://cloud.oebiotech.com/#/lm/network/213722","https://cloud.oebiotech.com/#/lm/network/213722")</f>
        <v>https://cloud.oebiotech.com/#/lm/network/213722</v>
      </c>
      <c r="H125" s="6" t="s">
        <v>38435</v>
      </c>
      <c r="I125" s="6"/>
      <c r="J125" s="6"/>
      <c r="K125" s="6"/>
      <c r="L125" s="6"/>
      <c r="M125" s="6"/>
      <c r="N125" s="6"/>
      <c r="O125" s="6"/>
      <c r="P125" s="6"/>
      <c r="Q125" s="6" t="s">
        <v>38436</v>
      </c>
      <c r="R125" s="6" t="s">
        <v>38437</v>
      </c>
      <c r="S125" s="6" t="s">
        <v>37445</v>
      </c>
      <c r="T125" s="6" t="s">
        <v>37446</v>
      </c>
      <c r="U125" s="6" t="s">
        <v>37447</v>
      </c>
      <c r="V125" s="6" t="s">
        <v>37388</v>
      </c>
      <c r="W125" s="6">
        <v>49.7</v>
      </c>
      <c r="X125" s="6">
        <v>71.36</v>
      </c>
      <c r="Y125" s="6">
        <v>0</v>
      </c>
      <c r="Z125" s="6" t="s">
        <v>37389</v>
      </c>
      <c r="AA125" s="6" t="s">
        <v>37501</v>
      </c>
      <c r="AB125" s="6" t="s">
        <v>38438</v>
      </c>
      <c r="AC125" s="6">
        <v>2.13</v>
      </c>
      <c r="AD125" s="6">
        <v>1.91189261491685</v>
      </c>
      <c r="AE125" s="6">
        <v>26.048094859120098</v>
      </c>
      <c r="AF125" s="6">
        <v>24.81309656869</v>
      </c>
      <c r="AG125" s="8">
        <v>1.23499829043008</v>
      </c>
      <c r="AH125" s="8" t="s">
        <v>6</v>
      </c>
      <c r="AI125" s="6">
        <v>7.5495114883869204E-3</v>
      </c>
      <c r="AJ125" s="6">
        <v>2.03893602850382E-2</v>
      </c>
    </row>
    <row r="126" spans="1:36" ht="15" x14ac:dyDescent="0.25">
      <c r="A126" s="6" t="s">
        <v>38439</v>
      </c>
      <c r="B126" s="6">
        <v>465.17998</v>
      </c>
      <c r="C126" s="6">
        <v>9.83</v>
      </c>
      <c r="D126" s="6" t="s">
        <v>37380</v>
      </c>
      <c r="E126" s="6" t="s">
        <v>38440</v>
      </c>
      <c r="F126" s="6">
        <v>210546</v>
      </c>
      <c r="G126" s="7" t="str">
        <f>HYPERLINK("https://cloud.oebiotech.com/#/lm/network/210546","https://cloud.oebiotech.com/#/lm/network/210546")</f>
        <v>https://cloud.oebiotech.com/#/lm/network/210546</v>
      </c>
      <c r="H126" s="6" t="s">
        <v>38441</v>
      </c>
      <c r="I126" s="6"/>
      <c r="J126" s="6"/>
      <c r="K126" s="6">
        <v>32041</v>
      </c>
      <c r="L126" s="6"/>
      <c r="M126" s="6"/>
      <c r="N126" s="6"/>
      <c r="O126" s="6"/>
      <c r="P126" s="6"/>
      <c r="Q126" s="6" t="s">
        <v>38442</v>
      </c>
      <c r="R126" s="6" t="s">
        <v>38443</v>
      </c>
      <c r="S126" s="6" t="s">
        <v>37539</v>
      </c>
      <c r="T126" s="6" t="s">
        <v>37540</v>
      </c>
      <c r="U126" s="6" t="s">
        <v>37541</v>
      </c>
      <c r="V126" s="6" t="s">
        <v>37402</v>
      </c>
      <c r="W126" s="6">
        <v>45.07</v>
      </c>
      <c r="X126" s="6">
        <v>90.23</v>
      </c>
      <c r="Y126" s="6">
        <v>43.89</v>
      </c>
      <c r="Z126" s="6" t="s">
        <v>38444</v>
      </c>
      <c r="AA126" s="6" t="s">
        <v>37459</v>
      </c>
      <c r="AB126" s="6" t="s">
        <v>38445</v>
      </c>
      <c r="AC126" s="6">
        <v>0</v>
      </c>
      <c r="AD126" s="6">
        <v>2.2724929300016798</v>
      </c>
      <c r="AE126" s="6">
        <v>23.452598672434998</v>
      </c>
      <c r="AF126" s="6">
        <v>22.230276329483601</v>
      </c>
      <c r="AG126" s="8">
        <v>1.2223223429513901</v>
      </c>
      <c r="AH126" s="8" t="s">
        <v>6</v>
      </c>
      <c r="AI126" s="6">
        <v>1.1325228221789101E-8</v>
      </c>
      <c r="AJ126" s="6">
        <v>2.9312645045352502E-7</v>
      </c>
    </row>
    <row r="127" spans="1:36" ht="15" x14ac:dyDescent="0.25">
      <c r="A127" s="6" t="s">
        <v>38446</v>
      </c>
      <c r="B127" s="6">
        <v>207.09800000000001</v>
      </c>
      <c r="C127" s="6">
        <v>0.68300000000000005</v>
      </c>
      <c r="D127" s="6" t="s">
        <v>37380</v>
      </c>
      <c r="E127" s="6" t="s">
        <v>38447</v>
      </c>
      <c r="F127" s="6">
        <v>54081</v>
      </c>
      <c r="G127" s="7" t="str">
        <f>HYPERLINK("https://cloud.oebiotech.com/#/lm/network/54081","https://cloud.oebiotech.com/#/lm/network/54081")</f>
        <v>https://cloud.oebiotech.com/#/lm/network/54081</v>
      </c>
      <c r="H127" s="6" t="s">
        <v>38448</v>
      </c>
      <c r="I127" s="6">
        <v>23808</v>
      </c>
      <c r="J127" s="6"/>
      <c r="K127" s="6">
        <v>73664</v>
      </c>
      <c r="L127" s="6"/>
      <c r="M127" s="6"/>
      <c r="N127" s="6"/>
      <c r="O127" s="6">
        <v>7016064</v>
      </c>
      <c r="P127" s="6" t="s">
        <v>38449</v>
      </c>
      <c r="Q127" s="6" t="s">
        <v>38450</v>
      </c>
      <c r="R127" s="6" t="s">
        <v>38451</v>
      </c>
      <c r="S127" s="6" t="s">
        <v>37385</v>
      </c>
      <c r="T127" s="6" t="s">
        <v>37386</v>
      </c>
      <c r="U127" s="6" t="s">
        <v>37387</v>
      </c>
      <c r="V127" s="6" t="s">
        <v>37388</v>
      </c>
      <c r="W127" s="6">
        <v>51.26</v>
      </c>
      <c r="X127" s="6">
        <v>73.88</v>
      </c>
      <c r="Y127" s="6">
        <v>0</v>
      </c>
      <c r="Z127" s="6" t="s">
        <v>37389</v>
      </c>
      <c r="AA127" s="6" t="s">
        <v>37390</v>
      </c>
      <c r="AB127" s="6" t="s">
        <v>38452</v>
      </c>
      <c r="AC127" s="6">
        <v>-2.41</v>
      </c>
      <c r="AD127" s="6">
        <v>2.0374707090854698</v>
      </c>
      <c r="AE127" s="6">
        <v>20.079920949757501</v>
      </c>
      <c r="AF127" s="6">
        <v>18.861665191791801</v>
      </c>
      <c r="AG127" s="8">
        <v>1.2182557579657001</v>
      </c>
      <c r="AH127" s="8" t="s">
        <v>6</v>
      </c>
      <c r="AI127" s="6">
        <v>9.5666732478591097E-4</v>
      </c>
      <c r="AJ127" s="6">
        <v>3.6765917265658699E-3</v>
      </c>
    </row>
    <row r="128" spans="1:36" ht="15" x14ac:dyDescent="0.25">
      <c r="A128" s="6" t="s">
        <v>38453</v>
      </c>
      <c r="B128" s="6">
        <v>223.04566</v>
      </c>
      <c r="C128" s="6">
        <v>0.69699999999999995</v>
      </c>
      <c r="D128" s="6" t="s">
        <v>37393</v>
      </c>
      <c r="E128" s="6" t="s">
        <v>38454</v>
      </c>
      <c r="F128" s="6">
        <v>47552</v>
      </c>
      <c r="G128" s="7" t="str">
        <f>HYPERLINK("https://cloud.oebiotech.com/#/lm/network/47552","https://cloud.oebiotech.com/#/lm/network/47552")</f>
        <v>https://cloud.oebiotech.com/#/lm/network/47552</v>
      </c>
      <c r="H128" s="6" t="s">
        <v>38455</v>
      </c>
      <c r="I128" s="6">
        <v>66316</v>
      </c>
      <c r="J128" s="6"/>
      <c r="K128" s="6">
        <v>27453</v>
      </c>
      <c r="L128" s="6" t="s">
        <v>38456</v>
      </c>
      <c r="M128" s="6"/>
      <c r="N128" s="6"/>
      <c r="O128" s="6">
        <v>440653</v>
      </c>
      <c r="P128" s="6"/>
      <c r="Q128" s="6" t="s">
        <v>38457</v>
      </c>
      <c r="R128" s="6" t="s">
        <v>38458</v>
      </c>
      <c r="S128" s="6" t="s">
        <v>37423</v>
      </c>
      <c r="T128" s="6" t="s">
        <v>37424</v>
      </c>
      <c r="U128" s="6" t="s">
        <v>37425</v>
      </c>
      <c r="V128" s="6" t="s">
        <v>37388</v>
      </c>
      <c r="W128" s="6">
        <v>50.94</v>
      </c>
      <c r="X128" s="6">
        <v>71.84</v>
      </c>
      <c r="Y128" s="6">
        <v>0</v>
      </c>
      <c r="Z128" s="6" t="s">
        <v>37389</v>
      </c>
      <c r="AA128" s="6" t="s">
        <v>37428</v>
      </c>
      <c r="AB128" s="6" t="s">
        <v>38459</v>
      </c>
      <c r="AC128" s="6">
        <v>0.9</v>
      </c>
      <c r="AD128" s="6">
        <v>2.2444516410443902</v>
      </c>
      <c r="AE128" s="6">
        <v>24.322344107993299</v>
      </c>
      <c r="AF128" s="6">
        <v>23.107520797035601</v>
      </c>
      <c r="AG128" s="8">
        <v>1.2148233109577</v>
      </c>
      <c r="AH128" s="8" t="s">
        <v>6</v>
      </c>
      <c r="AI128" s="6">
        <v>1.7324308214205401E-7</v>
      </c>
      <c r="AJ128" s="6">
        <v>2.6376370025361902E-6</v>
      </c>
    </row>
    <row r="129" spans="1:36" ht="15" x14ac:dyDescent="0.25">
      <c r="A129" s="6" t="s">
        <v>38460</v>
      </c>
      <c r="B129" s="6">
        <v>159.07678000000001</v>
      </c>
      <c r="C129" s="6">
        <v>0.68100000000000005</v>
      </c>
      <c r="D129" s="6" t="s">
        <v>37380</v>
      </c>
      <c r="E129" s="6" t="s">
        <v>38461</v>
      </c>
      <c r="F129" s="6">
        <v>54043</v>
      </c>
      <c r="G129" s="7" t="str">
        <f>HYPERLINK("https://cloud.oebiotech.com/#/lm/network/54043","https://cloud.oebiotech.com/#/lm/network/54043")</f>
        <v>https://cloud.oebiotech.com/#/lm/network/54043</v>
      </c>
      <c r="H129" s="6" t="s">
        <v>38462</v>
      </c>
      <c r="I129" s="6">
        <v>23774</v>
      </c>
      <c r="J129" s="6"/>
      <c r="K129" s="6">
        <v>74801</v>
      </c>
      <c r="L129" s="6"/>
      <c r="M129" s="6"/>
      <c r="N129" s="6"/>
      <c r="O129" s="6">
        <v>7009578</v>
      </c>
      <c r="P129" s="6" t="s">
        <v>38463</v>
      </c>
      <c r="Q129" s="6" t="s">
        <v>38464</v>
      </c>
      <c r="R129" s="6" t="s">
        <v>38465</v>
      </c>
      <c r="S129" s="6" t="s">
        <v>37385</v>
      </c>
      <c r="T129" s="6" t="s">
        <v>37386</v>
      </c>
      <c r="U129" s="6" t="s">
        <v>37387</v>
      </c>
      <c r="V129" s="6" t="s">
        <v>37426</v>
      </c>
      <c r="W129" s="6">
        <v>64.760000000000005</v>
      </c>
      <c r="X129" s="6">
        <v>71.7</v>
      </c>
      <c r="Y129" s="6">
        <v>68.69</v>
      </c>
      <c r="Z129" s="6" t="s">
        <v>38466</v>
      </c>
      <c r="AA129" s="6" t="s">
        <v>37480</v>
      </c>
      <c r="AB129" s="6" t="s">
        <v>38467</v>
      </c>
      <c r="AC129" s="6">
        <v>1.26</v>
      </c>
      <c r="AD129" s="6">
        <v>2.27707702029931</v>
      </c>
      <c r="AE129" s="6">
        <v>24.743266907033998</v>
      </c>
      <c r="AF129" s="6">
        <v>23.539277456892201</v>
      </c>
      <c r="AG129" s="8">
        <v>1.20398945014184</v>
      </c>
      <c r="AH129" s="8" t="s">
        <v>6</v>
      </c>
      <c r="AI129" s="6">
        <v>4.17231740955905E-11</v>
      </c>
      <c r="AJ129" s="6">
        <v>4.5159646434736401E-9</v>
      </c>
    </row>
    <row r="130" spans="1:36" ht="15" x14ac:dyDescent="0.25">
      <c r="A130" s="6" t="s">
        <v>38468</v>
      </c>
      <c r="B130" s="6">
        <v>285.04797000000002</v>
      </c>
      <c r="C130" s="6">
        <v>6.65</v>
      </c>
      <c r="D130" s="6" t="s">
        <v>37393</v>
      </c>
      <c r="E130" s="6" t="s">
        <v>38469</v>
      </c>
      <c r="F130" s="6">
        <v>209290</v>
      </c>
      <c r="G130" s="7" t="str">
        <f>HYPERLINK("https://cloud.oebiotech.com/#/lm/network/209290","https://cloud.oebiotech.com/#/lm/network/209290")</f>
        <v>https://cloud.oebiotech.com/#/lm/network/209290</v>
      </c>
      <c r="H130" s="6" t="s">
        <v>38470</v>
      </c>
      <c r="I130" s="6">
        <v>407899</v>
      </c>
      <c r="J130" s="6"/>
      <c r="K130" s="6"/>
      <c r="L130" s="6"/>
      <c r="M130" s="6"/>
      <c r="N130" s="6"/>
      <c r="O130" s="6">
        <v>362592</v>
      </c>
      <c r="P130" s="6"/>
      <c r="Q130" s="6" t="s">
        <v>38471</v>
      </c>
      <c r="R130" s="6" t="s">
        <v>38472</v>
      </c>
      <c r="S130" s="6" t="s">
        <v>37539</v>
      </c>
      <c r="T130" s="6" t="s">
        <v>37540</v>
      </c>
      <c r="U130" s="6" t="s">
        <v>37632</v>
      </c>
      <c r="V130" s="6" t="s">
        <v>37402</v>
      </c>
      <c r="W130" s="6">
        <v>39.07</v>
      </c>
      <c r="X130" s="6">
        <v>75.7</v>
      </c>
      <c r="Y130" s="6">
        <v>0</v>
      </c>
      <c r="Z130" s="6" t="s">
        <v>37389</v>
      </c>
      <c r="AA130" s="6" t="s">
        <v>37415</v>
      </c>
      <c r="AB130" s="6" t="s">
        <v>38473</v>
      </c>
      <c r="AC130" s="6">
        <v>-5.61</v>
      </c>
      <c r="AD130" s="6">
        <v>2.2281082704634199</v>
      </c>
      <c r="AE130" s="6">
        <v>17.308211927387799</v>
      </c>
      <c r="AF130" s="6">
        <v>16.105155849813102</v>
      </c>
      <c r="AG130" s="8">
        <v>1.2030560775746499</v>
      </c>
      <c r="AH130" s="8" t="s">
        <v>6</v>
      </c>
      <c r="AI130" s="6">
        <v>2.93931012622496E-7</v>
      </c>
      <c r="AJ130" s="6">
        <v>4.0787210213093698E-6</v>
      </c>
    </row>
    <row r="131" spans="1:36" ht="15" x14ac:dyDescent="0.25">
      <c r="A131" s="6" t="s">
        <v>38474</v>
      </c>
      <c r="B131" s="6">
        <v>281.13837000000001</v>
      </c>
      <c r="C131" s="6">
        <v>9.8439999999999994</v>
      </c>
      <c r="D131" s="6" t="s">
        <v>37380</v>
      </c>
      <c r="E131" s="6" t="s">
        <v>38475</v>
      </c>
      <c r="F131" s="6">
        <v>64116</v>
      </c>
      <c r="G131" s="7" t="str">
        <f>HYPERLINK("https://cloud.oebiotech.com/#/lm/network/64116","https://cloud.oebiotech.com/#/lm/network/64116")</f>
        <v>https://cloud.oebiotech.com/#/lm/network/64116</v>
      </c>
      <c r="H131" s="6" t="s">
        <v>38476</v>
      </c>
      <c r="I131" s="6">
        <v>95442</v>
      </c>
      <c r="J131" s="6"/>
      <c r="K131" s="6"/>
      <c r="L131" s="6"/>
      <c r="M131" s="6"/>
      <c r="N131" s="6"/>
      <c r="O131" s="6">
        <v>78101312</v>
      </c>
      <c r="P131" s="6" t="s">
        <v>38477</v>
      </c>
      <c r="Q131" s="6" t="s">
        <v>38478</v>
      </c>
      <c r="R131" s="6" t="s">
        <v>38479</v>
      </c>
      <c r="S131" s="6" t="s">
        <v>37488</v>
      </c>
      <c r="T131" s="6" t="s">
        <v>38480</v>
      </c>
      <c r="U131" s="6" t="s">
        <v>37458</v>
      </c>
      <c r="V131" s="6" t="s">
        <v>37499</v>
      </c>
      <c r="W131" s="6">
        <v>49.1</v>
      </c>
      <c r="X131" s="6">
        <v>91.25</v>
      </c>
      <c r="Y131" s="6">
        <v>67.84</v>
      </c>
      <c r="Z131" s="6" t="s">
        <v>38481</v>
      </c>
      <c r="AA131" s="6" t="s">
        <v>37390</v>
      </c>
      <c r="AB131" s="6" t="s">
        <v>38482</v>
      </c>
      <c r="AC131" s="6">
        <v>-0.36</v>
      </c>
      <c r="AD131" s="6">
        <v>2.2496566241724998</v>
      </c>
      <c r="AE131" s="6">
        <v>26.053375649699898</v>
      </c>
      <c r="AF131" s="6">
        <v>24.852826791481402</v>
      </c>
      <c r="AG131" s="8">
        <v>1.2005488582185599</v>
      </c>
      <c r="AH131" s="8" t="s">
        <v>6</v>
      </c>
      <c r="AI131" s="6">
        <v>1.73357344966403E-8</v>
      </c>
      <c r="AJ131" s="6">
        <v>4.1612753007459602E-7</v>
      </c>
    </row>
    <row r="132" spans="1:36" ht="15" x14ac:dyDescent="0.25">
      <c r="A132" s="6" t="s">
        <v>38483</v>
      </c>
      <c r="B132" s="6">
        <v>90.055459999999997</v>
      </c>
      <c r="C132" s="6">
        <v>0.66800000000000004</v>
      </c>
      <c r="D132" s="6" t="s">
        <v>37380</v>
      </c>
      <c r="E132" s="6" t="s">
        <v>38484</v>
      </c>
      <c r="F132" s="6">
        <v>46967</v>
      </c>
      <c r="G132" s="7" t="str">
        <f>HYPERLINK("https://cloud.oebiotech.com/#/lm/network/46967","https://cloud.oebiotech.com/#/lm/network/46967")</f>
        <v>https://cloud.oebiotech.com/#/lm/network/46967</v>
      </c>
      <c r="H132" s="6" t="s">
        <v>38485</v>
      </c>
      <c r="I132" s="6">
        <v>51</v>
      </c>
      <c r="J132" s="6"/>
      <c r="K132" s="6">
        <v>15611</v>
      </c>
      <c r="L132" s="6" t="s">
        <v>38486</v>
      </c>
      <c r="M132" s="6" t="s">
        <v>38487</v>
      </c>
      <c r="N132" s="6" t="s">
        <v>38488</v>
      </c>
      <c r="O132" s="6">
        <v>1088</v>
      </c>
      <c r="P132" s="6" t="s">
        <v>38489</v>
      </c>
      <c r="Q132" s="6" t="s">
        <v>38490</v>
      </c>
      <c r="R132" s="6" t="s">
        <v>38491</v>
      </c>
      <c r="S132" s="6" t="s">
        <v>37385</v>
      </c>
      <c r="T132" s="6" t="s">
        <v>37386</v>
      </c>
      <c r="U132" s="6" t="s">
        <v>37387</v>
      </c>
      <c r="V132" s="6" t="s">
        <v>37426</v>
      </c>
      <c r="W132" s="6">
        <v>57.38</v>
      </c>
      <c r="X132" s="6">
        <v>71.11</v>
      </c>
      <c r="Y132" s="6">
        <v>50.61</v>
      </c>
      <c r="Z132" s="6" t="s">
        <v>38492</v>
      </c>
      <c r="AA132" s="6" t="s">
        <v>37390</v>
      </c>
      <c r="AB132" s="6" t="s">
        <v>38493</v>
      </c>
      <c r="AC132" s="6">
        <v>-5.55</v>
      </c>
      <c r="AD132" s="6">
        <v>2.2715356000524198</v>
      </c>
      <c r="AE132" s="6">
        <v>26.357945308303599</v>
      </c>
      <c r="AF132" s="6">
        <v>25.165353709194399</v>
      </c>
      <c r="AG132" s="8">
        <v>1.19259159910921</v>
      </c>
      <c r="AH132" s="8" t="s">
        <v>6</v>
      </c>
      <c r="AI132" s="6">
        <v>2.35470795976121E-12</v>
      </c>
      <c r="AJ132" s="6">
        <v>4.8684081162308701E-10</v>
      </c>
    </row>
    <row r="133" spans="1:36" ht="15" x14ac:dyDescent="0.25">
      <c r="A133" s="6" t="s">
        <v>38494</v>
      </c>
      <c r="B133" s="6">
        <v>273.11097000000001</v>
      </c>
      <c r="C133" s="6">
        <v>0.58499999999999996</v>
      </c>
      <c r="D133" s="6" t="s">
        <v>37393</v>
      </c>
      <c r="E133" s="6" t="s">
        <v>38495</v>
      </c>
      <c r="F133" s="6">
        <v>53911</v>
      </c>
      <c r="G133" s="7" t="str">
        <f>HYPERLINK("https://cloud.oebiotech.com/#/lm/network/53911","https://cloud.oebiotech.com/#/lm/network/53911")</f>
        <v>https://cloud.oebiotech.com/#/lm/network/53911</v>
      </c>
      <c r="H133" s="6" t="s">
        <v>38496</v>
      </c>
      <c r="I133" s="6">
        <v>23880</v>
      </c>
      <c r="J133" s="6"/>
      <c r="K133" s="6">
        <v>74051</v>
      </c>
      <c r="L133" s="6"/>
      <c r="M133" s="6"/>
      <c r="N133" s="6"/>
      <c r="O133" s="6">
        <v>6993104</v>
      </c>
      <c r="P133" s="6" t="s">
        <v>38497</v>
      </c>
      <c r="Q133" s="6" t="s">
        <v>38498</v>
      </c>
      <c r="R133" s="6" t="s">
        <v>38499</v>
      </c>
      <c r="S133" s="6" t="s">
        <v>37385</v>
      </c>
      <c r="T133" s="6" t="s">
        <v>37386</v>
      </c>
      <c r="U133" s="6" t="s">
        <v>37387</v>
      </c>
      <c r="V133" s="6" t="s">
        <v>37426</v>
      </c>
      <c r="W133" s="6">
        <v>60.88</v>
      </c>
      <c r="X133" s="6">
        <v>74.2</v>
      </c>
      <c r="Y133" s="6">
        <v>61.02</v>
      </c>
      <c r="Z133" s="6" t="s">
        <v>38500</v>
      </c>
      <c r="AA133" s="6" t="s">
        <v>37415</v>
      </c>
      <c r="AB133" s="6" t="s">
        <v>38501</v>
      </c>
      <c r="AC133" s="6">
        <v>-3.66</v>
      </c>
      <c r="AD133" s="6">
        <v>2.1104310193400502</v>
      </c>
      <c r="AE133" s="6">
        <v>19.971993168752601</v>
      </c>
      <c r="AF133" s="6">
        <v>18.787659631749602</v>
      </c>
      <c r="AG133" s="8">
        <v>1.1843335370029699</v>
      </c>
      <c r="AH133" s="8" t="s">
        <v>6</v>
      </c>
      <c r="AI133" s="6">
        <v>7.1010059005424203E-5</v>
      </c>
      <c r="AJ133" s="6">
        <v>4.08822902571847E-4</v>
      </c>
    </row>
    <row r="134" spans="1:36" ht="15" x14ac:dyDescent="0.25">
      <c r="A134" s="6" t="s">
        <v>38502</v>
      </c>
      <c r="B134" s="6">
        <v>135.08053000000001</v>
      </c>
      <c r="C134" s="6">
        <v>9.8460000000000001</v>
      </c>
      <c r="D134" s="6" t="s">
        <v>37380</v>
      </c>
      <c r="E134" s="6" t="s">
        <v>38503</v>
      </c>
      <c r="F134" s="6">
        <v>207939</v>
      </c>
      <c r="G134" s="7" t="str">
        <f>HYPERLINK("https://cloud.oebiotech.com/#/lm/network/207939","https://cloud.oebiotech.com/#/lm/network/207939")</f>
        <v>https://cloud.oebiotech.com/#/lm/network/207939</v>
      </c>
      <c r="H134" s="6" t="s">
        <v>38504</v>
      </c>
      <c r="I134" s="6"/>
      <c r="J134" s="6"/>
      <c r="K134" s="6">
        <v>33225</v>
      </c>
      <c r="L134" s="6"/>
      <c r="M134" s="6"/>
      <c r="N134" s="6"/>
      <c r="O134" s="6"/>
      <c r="P134" s="6"/>
      <c r="Q134" s="6" t="s">
        <v>38505</v>
      </c>
      <c r="R134" s="6" t="s">
        <v>38506</v>
      </c>
      <c r="S134" s="6" t="s">
        <v>37488</v>
      </c>
      <c r="T134" s="6" t="s">
        <v>37606</v>
      </c>
      <c r="U134" s="6" t="s">
        <v>38507</v>
      </c>
      <c r="V134" s="6" t="s">
        <v>37499</v>
      </c>
      <c r="W134" s="6">
        <v>51.08</v>
      </c>
      <c r="X134" s="6">
        <v>91.14</v>
      </c>
      <c r="Y134" s="6">
        <v>80.31</v>
      </c>
      <c r="Z134" s="6" t="s">
        <v>38508</v>
      </c>
      <c r="AA134" s="6" t="s">
        <v>37390</v>
      </c>
      <c r="AB134" s="6" t="s">
        <v>38509</v>
      </c>
      <c r="AC134" s="6">
        <v>-0.74</v>
      </c>
      <c r="AD134" s="6">
        <v>2.2392569139860798</v>
      </c>
      <c r="AE134" s="6">
        <v>25.744215830800901</v>
      </c>
      <c r="AF134" s="6">
        <v>24.569314293213001</v>
      </c>
      <c r="AG134" s="8">
        <v>1.1749015375879099</v>
      </c>
      <c r="AH134" s="8" t="s">
        <v>6</v>
      </c>
      <c r="AI134" s="6">
        <v>1.17127633231216E-9</v>
      </c>
      <c r="AJ134" s="6">
        <v>5.36354462019562E-8</v>
      </c>
    </row>
    <row r="135" spans="1:36" ht="15" x14ac:dyDescent="0.25">
      <c r="A135" s="6" t="s">
        <v>38510</v>
      </c>
      <c r="B135" s="6">
        <v>107.08584</v>
      </c>
      <c r="C135" s="6">
        <v>9.8439999999999994</v>
      </c>
      <c r="D135" s="6" t="s">
        <v>37380</v>
      </c>
      <c r="E135" s="6" t="s">
        <v>38511</v>
      </c>
      <c r="F135" s="6">
        <v>81930</v>
      </c>
      <c r="G135" s="7" t="str">
        <f>HYPERLINK("https://cloud.oebiotech.com/#/lm/network/81930","https://cloud.oebiotech.com/#/lm/network/81930")</f>
        <v>https://cloud.oebiotech.com/#/lm/network/81930</v>
      </c>
      <c r="H135" s="6" t="s">
        <v>38512</v>
      </c>
      <c r="I135" s="6">
        <v>66590</v>
      </c>
      <c r="J135" s="6"/>
      <c r="K135" s="6">
        <v>16101</v>
      </c>
      <c r="L135" s="6" t="s">
        <v>38513</v>
      </c>
      <c r="M135" s="6" t="s">
        <v>38514</v>
      </c>
      <c r="N135" s="6" t="s">
        <v>38515</v>
      </c>
      <c r="O135" s="6">
        <v>7500</v>
      </c>
      <c r="P135" s="6" t="s">
        <v>38516</v>
      </c>
      <c r="Q135" s="6" t="s">
        <v>38517</v>
      </c>
      <c r="R135" s="6" t="s">
        <v>38518</v>
      </c>
      <c r="S135" s="6" t="s">
        <v>37539</v>
      </c>
      <c r="T135" s="6" t="s">
        <v>37540</v>
      </c>
      <c r="U135" s="6" t="s">
        <v>37458</v>
      </c>
      <c r="V135" s="6" t="s">
        <v>37402</v>
      </c>
      <c r="W135" s="6">
        <v>42.5</v>
      </c>
      <c r="X135" s="6">
        <v>90.45</v>
      </c>
      <c r="Y135" s="6">
        <v>39.380000000000003</v>
      </c>
      <c r="Z135" s="6" t="s">
        <v>38519</v>
      </c>
      <c r="AA135" s="6" t="s">
        <v>37390</v>
      </c>
      <c r="AB135" s="6" t="s">
        <v>38520</v>
      </c>
      <c r="AC135" s="6">
        <v>-2.89</v>
      </c>
      <c r="AD135" s="6">
        <v>2.2128389562555801</v>
      </c>
      <c r="AE135" s="6">
        <v>23.8530435070892</v>
      </c>
      <c r="AF135" s="6">
        <v>22.6988640159793</v>
      </c>
      <c r="AG135" s="8">
        <v>1.1541794911099299</v>
      </c>
      <c r="AH135" s="8" t="s">
        <v>6</v>
      </c>
      <c r="AI135" s="6">
        <v>5.0370711336872698E-9</v>
      </c>
      <c r="AJ135" s="6">
        <v>1.5766769903407701E-7</v>
      </c>
    </row>
    <row r="136" spans="1:36" ht="15" x14ac:dyDescent="0.25">
      <c r="A136" s="6" t="s">
        <v>38521</v>
      </c>
      <c r="B136" s="6">
        <v>175.02431000000001</v>
      </c>
      <c r="C136" s="6">
        <v>0.90400000000000003</v>
      </c>
      <c r="D136" s="6" t="s">
        <v>37393</v>
      </c>
      <c r="E136" s="6" t="s">
        <v>38522</v>
      </c>
      <c r="F136" s="6">
        <v>46885</v>
      </c>
      <c r="G136" s="7" t="str">
        <f>HYPERLINK("https://cloud.oebiotech.com/#/lm/network/46885","https://cloud.oebiotech.com/#/lm/network/46885")</f>
        <v>https://cloud.oebiotech.com/#/lm/network/46885</v>
      </c>
      <c r="H136" s="6" t="s">
        <v>38523</v>
      </c>
      <c r="I136" s="6">
        <v>161</v>
      </c>
      <c r="J136" s="6"/>
      <c r="K136" s="6">
        <v>42717</v>
      </c>
      <c r="L136" s="6" t="s">
        <v>38524</v>
      </c>
      <c r="M136" s="6" t="s">
        <v>38525</v>
      </c>
      <c r="N136" s="6" t="s">
        <v>38526</v>
      </c>
      <c r="O136" s="6">
        <v>444791</v>
      </c>
      <c r="P136" s="6" t="s">
        <v>38527</v>
      </c>
      <c r="Q136" s="6" t="s">
        <v>38528</v>
      </c>
      <c r="R136" s="6" t="s">
        <v>38529</v>
      </c>
      <c r="S136" s="6" t="s">
        <v>37423</v>
      </c>
      <c r="T136" s="6" t="s">
        <v>37424</v>
      </c>
      <c r="U136" s="6" t="s">
        <v>37425</v>
      </c>
      <c r="V136" s="6" t="s">
        <v>37388</v>
      </c>
      <c r="W136" s="6">
        <v>50.8</v>
      </c>
      <c r="X136" s="6">
        <v>73.31</v>
      </c>
      <c r="Y136" s="6">
        <v>0</v>
      </c>
      <c r="Z136" s="6" t="s">
        <v>37389</v>
      </c>
      <c r="AA136" s="6" t="s">
        <v>37415</v>
      </c>
      <c r="AB136" s="6" t="s">
        <v>38414</v>
      </c>
      <c r="AC136" s="6">
        <v>0</v>
      </c>
      <c r="AD136" s="6">
        <v>2.0856309226860099</v>
      </c>
      <c r="AE136" s="6">
        <v>21.372630098284201</v>
      </c>
      <c r="AF136" s="6">
        <v>20.221972390874502</v>
      </c>
      <c r="AG136" s="8">
        <v>1.15065770740972</v>
      </c>
      <c r="AH136" s="8" t="s">
        <v>6</v>
      </c>
      <c r="AI136" s="6">
        <v>5.84534461044507E-5</v>
      </c>
      <c r="AJ136" s="6">
        <v>3.4727880704570399E-4</v>
      </c>
    </row>
    <row r="137" spans="1:36" ht="15" x14ac:dyDescent="0.25">
      <c r="A137" s="6" t="s">
        <v>38530</v>
      </c>
      <c r="B137" s="6">
        <v>266.12373000000002</v>
      </c>
      <c r="C137" s="6">
        <v>0.67900000000000005</v>
      </c>
      <c r="D137" s="6" t="s">
        <v>37380</v>
      </c>
      <c r="E137" s="6" t="s">
        <v>38531</v>
      </c>
      <c r="F137" s="6">
        <v>62028</v>
      </c>
      <c r="G137" s="7" t="str">
        <f>HYPERLINK("https://cloud.oebiotech.com/#/lm/network/62028","https://cloud.oebiotech.com/#/lm/network/62028")</f>
        <v>https://cloud.oebiotech.com/#/lm/network/62028</v>
      </c>
      <c r="H137" s="6" t="s">
        <v>38532</v>
      </c>
      <c r="I137" s="6"/>
      <c r="J137" s="6"/>
      <c r="K137" s="6">
        <v>138790</v>
      </c>
      <c r="L137" s="6"/>
      <c r="M137" s="6"/>
      <c r="N137" s="6"/>
      <c r="O137" s="6">
        <v>131752417</v>
      </c>
      <c r="P137" s="6" t="s">
        <v>38533</v>
      </c>
      <c r="Q137" s="6" t="s">
        <v>38534</v>
      </c>
      <c r="R137" s="6" t="s">
        <v>38535</v>
      </c>
      <c r="S137" s="6" t="s">
        <v>37385</v>
      </c>
      <c r="T137" s="6" t="s">
        <v>37386</v>
      </c>
      <c r="U137" s="6" t="s">
        <v>37387</v>
      </c>
      <c r="V137" s="6" t="s">
        <v>37426</v>
      </c>
      <c r="W137" s="6">
        <v>73.239999999999995</v>
      </c>
      <c r="X137" s="6">
        <v>91.32</v>
      </c>
      <c r="Y137" s="6">
        <v>89.76</v>
      </c>
      <c r="Z137" s="6" t="s">
        <v>38536</v>
      </c>
      <c r="AA137" s="6" t="s">
        <v>37390</v>
      </c>
      <c r="AB137" s="6" t="s">
        <v>38537</v>
      </c>
      <c r="AC137" s="6">
        <v>-1.1299999999999999</v>
      </c>
      <c r="AD137" s="6">
        <v>2.20189202075065</v>
      </c>
      <c r="AE137" s="6">
        <v>26.196317843071899</v>
      </c>
      <c r="AF137" s="6">
        <v>25.0561605683503</v>
      </c>
      <c r="AG137" s="8">
        <v>1.1401572747216</v>
      </c>
      <c r="AH137" s="8" t="s">
        <v>6</v>
      </c>
      <c r="AI137" s="6">
        <v>2.95821244509196E-9</v>
      </c>
      <c r="AJ137" s="6">
        <v>1.0482284931924099E-7</v>
      </c>
    </row>
    <row r="138" spans="1:36" ht="15" x14ac:dyDescent="0.25">
      <c r="A138" s="6" t="s">
        <v>38538</v>
      </c>
      <c r="B138" s="6">
        <v>436.15813000000003</v>
      </c>
      <c r="C138" s="6">
        <v>0.72499999999999998</v>
      </c>
      <c r="D138" s="6" t="s">
        <v>37393</v>
      </c>
      <c r="E138" s="6" t="s">
        <v>38539</v>
      </c>
      <c r="F138" s="6">
        <v>203686</v>
      </c>
      <c r="G138" s="7" t="str">
        <f>HYPERLINK("https://cloud.oebiotech.com/#/lm/network/203686","https://cloud.oebiotech.com/#/lm/network/203686")</f>
        <v>https://cloud.oebiotech.com/#/lm/network/203686</v>
      </c>
      <c r="H138" s="6" t="s">
        <v>38540</v>
      </c>
      <c r="I138" s="6"/>
      <c r="J138" s="6"/>
      <c r="K138" s="6"/>
      <c r="L138" s="6"/>
      <c r="M138" s="6"/>
      <c r="N138" s="6"/>
      <c r="O138" s="6">
        <v>56674132</v>
      </c>
      <c r="P138" s="6"/>
      <c r="Q138" s="6" t="s">
        <v>38541</v>
      </c>
      <c r="R138" s="6" t="s">
        <v>38542</v>
      </c>
      <c r="S138" s="6" t="s">
        <v>37445</v>
      </c>
      <c r="T138" s="6" t="s">
        <v>38071</v>
      </c>
      <c r="U138" s="6" t="s">
        <v>38543</v>
      </c>
      <c r="V138" s="6" t="s">
        <v>37499</v>
      </c>
      <c r="W138" s="6">
        <v>39.65</v>
      </c>
      <c r="X138" s="6">
        <v>73.09</v>
      </c>
      <c r="Y138" s="6">
        <v>46.68</v>
      </c>
      <c r="Z138" s="6" t="s">
        <v>38544</v>
      </c>
      <c r="AA138" s="6" t="s">
        <v>37438</v>
      </c>
      <c r="AB138" s="6" t="s">
        <v>38545</v>
      </c>
      <c r="AC138" s="6">
        <v>-3.44</v>
      </c>
      <c r="AD138" s="6">
        <v>2.1274861807976002</v>
      </c>
      <c r="AE138" s="6">
        <v>21.520589743806202</v>
      </c>
      <c r="AF138" s="6">
        <v>20.3817283080088</v>
      </c>
      <c r="AG138" s="8">
        <v>1.13886143579749</v>
      </c>
      <c r="AH138" s="8" t="s">
        <v>6</v>
      </c>
      <c r="AI138" s="6">
        <v>5.6586565447091602E-6</v>
      </c>
      <c r="AJ138" s="6">
        <v>4.8820264363266097E-5</v>
      </c>
    </row>
    <row r="139" spans="1:36" ht="15" x14ac:dyDescent="0.25">
      <c r="A139" s="6" t="s">
        <v>38546</v>
      </c>
      <c r="B139" s="6">
        <v>501.15230000000003</v>
      </c>
      <c r="C139" s="6">
        <v>5.0359999999999996</v>
      </c>
      <c r="D139" s="6" t="s">
        <v>37393</v>
      </c>
      <c r="E139" s="6" t="s">
        <v>38547</v>
      </c>
      <c r="F139" s="6">
        <v>206604</v>
      </c>
      <c r="G139" s="7" t="str">
        <f>HYPERLINK("https://cloud.oebiotech.com/#/lm/network/206604","https://cloud.oebiotech.com/#/lm/network/206604")</f>
        <v>https://cloud.oebiotech.com/#/lm/network/206604</v>
      </c>
      <c r="H139" s="6" t="s">
        <v>38548</v>
      </c>
      <c r="I139" s="6"/>
      <c r="J139" s="6"/>
      <c r="K139" s="6"/>
      <c r="L139" s="6"/>
      <c r="M139" s="6"/>
      <c r="N139" s="6"/>
      <c r="O139" s="6">
        <v>129761399</v>
      </c>
      <c r="P139" s="6"/>
      <c r="Q139" s="6" t="s">
        <v>38549</v>
      </c>
      <c r="R139" s="6" t="s">
        <v>38550</v>
      </c>
      <c r="S139" s="6" t="s">
        <v>37488</v>
      </c>
      <c r="T139" s="6" t="s">
        <v>38551</v>
      </c>
      <c r="U139" s="6" t="s">
        <v>37458</v>
      </c>
      <c r="V139" s="6" t="s">
        <v>37388</v>
      </c>
      <c r="W139" s="6">
        <v>51.76</v>
      </c>
      <c r="X139" s="6">
        <v>74.66</v>
      </c>
      <c r="Y139" s="6">
        <v>0</v>
      </c>
      <c r="Z139" s="6" t="s">
        <v>37389</v>
      </c>
      <c r="AA139" s="6" t="s">
        <v>37799</v>
      </c>
      <c r="AB139" s="6" t="s">
        <v>38552</v>
      </c>
      <c r="AC139" s="6">
        <v>-1.6</v>
      </c>
      <c r="AD139" s="6">
        <v>2.0255928249117798</v>
      </c>
      <c r="AE139" s="6">
        <v>18.764357712040699</v>
      </c>
      <c r="AF139" s="6">
        <v>17.6336636015543</v>
      </c>
      <c r="AG139" s="8">
        <v>1.1306941104863599</v>
      </c>
      <c r="AH139" s="8" t="s">
        <v>6</v>
      </c>
      <c r="AI139" s="6">
        <v>2.1961389050832199E-4</v>
      </c>
      <c r="AJ139" s="6">
        <v>1.05262599854754E-3</v>
      </c>
    </row>
    <row r="140" spans="1:36" ht="15" x14ac:dyDescent="0.25">
      <c r="A140" s="6" t="s">
        <v>38553</v>
      </c>
      <c r="B140" s="6">
        <v>428.30385000000001</v>
      </c>
      <c r="C140" s="6">
        <v>7.5789999999999997</v>
      </c>
      <c r="D140" s="6" t="s">
        <v>37380</v>
      </c>
      <c r="E140" s="6" t="s">
        <v>38554</v>
      </c>
      <c r="F140" s="6">
        <v>198051</v>
      </c>
      <c r="G140" s="7" t="str">
        <f>HYPERLINK("https://cloud.oebiotech.com/#/lm/network/198051","https://cloud.oebiotech.com/#/lm/network/198051")</f>
        <v>https://cloud.oebiotech.com/#/lm/network/198051</v>
      </c>
      <c r="H140" s="6" t="s">
        <v>38555</v>
      </c>
      <c r="I140" s="6"/>
      <c r="J140" s="6"/>
      <c r="K140" s="6"/>
      <c r="L140" s="6"/>
      <c r="M140" s="6"/>
      <c r="N140" s="6"/>
      <c r="O140" s="6"/>
      <c r="P140" s="6"/>
      <c r="Q140" s="6" t="s">
        <v>38556</v>
      </c>
      <c r="R140" s="6" t="s">
        <v>38557</v>
      </c>
      <c r="S140" s="6" t="s">
        <v>37445</v>
      </c>
      <c r="T140" s="6" t="s">
        <v>37446</v>
      </c>
      <c r="U140" s="6" t="s">
        <v>38558</v>
      </c>
      <c r="V140" s="6" t="s">
        <v>37388</v>
      </c>
      <c r="W140" s="6">
        <v>46.19</v>
      </c>
      <c r="X140" s="6">
        <v>74.77</v>
      </c>
      <c r="Y140" s="6">
        <v>0</v>
      </c>
      <c r="Z140" s="6" t="s">
        <v>37389</v>
      </c>
      <c r="AA140" s="6" t="s">
        <v>37480</v>
      </c>
      <c r="AB140" s="6" t="s">
        <v>38559</v>
      </c>
      <c r="AC140" s="6">
        <v>-6.3</v>
      </c>
      <c r="AD140" s="6">
        <v>2.04970626253388</v>
      </c>
      <c r="AE140" s="6">
        <v>18.732724394857001</v>
      </c>
      <c r="AF140" s="6">
        <v>17.608016753871599</v>
      </c>
      <c r="AG140" s="8">
        <v>1.12470764098545</v>
      </c>
      <c r="AH140" s="8" t="s">
        <v>6</v>
      </c>
      <c r="AI140" s="6">
        <v>9.09208621668524E-5</v>
      </c>
      <c r="AJ140" s="6">
        <v>4.9839032456654902E-4</v>
      </c>
    </row>
    <row r="141" spans="1:36" ht="15" x14ac:dyDescent="0.25">
      <c r="A141" s="6" t="s">
        <v>38560</v>
      </c>
      <c r="B141" s="6">
        <v>342.37308000000002</v>
      </c>
      <c r="C141" s="6">
        <v>10.194000000000001</v>
      </c>
      <c r="D141" s="6" t="s">
        <v>37380</v>
      </c>
      <c r="E141" s="6" t="s">
        <v>38561</v>
      </c>
      <c r="F141" s="6">
        <v>596332</v>
      </c>
      <c r="G141" s="7" t="str">
        <f>HYPERLINK("https://cloud.oebiotech.com/#/lm/network/596332","https://cloud.oebiotech.com/#/lm/network/596332")</f>
        <v>https://cloud.oebiotech.com/#/lm/network/596332</v>
      </c>
      <c r="H141" s="6"/>
      <c r="I141" s="6"/>
      <c r="J141" s="6"/>
      <c r="K141" s="6"/>
      <c r="L141" s="6"/>
      <c r="M141" s="6"/>
      <c r="N141" s="6"/>
      <c r="O141" s="6">
        <v>14976718</v>
      </c>
      <c r="P141" s="6"/>
      <c r="Q141" s="6" t="s">
        <v>38562</v>
      </c>
      <c r="R141" s="6" t="s">
        <v>38563</v>
      </c>
      <c r="S141" s="6" t="s">
        <v>37445</v>
      </c>
      <c r="T141" s="6" t="s">
        <v>37446</v>
      </c>
      <c r="U141" s="6" t="s">
        <v>37564</v>
      </c>
      <c r="V141" s="6" t="s">
        <v>37402</v>
      </c>
      <c r="W141" s="6">
        <v>38.06</v>
      </c>
      <c r="X141" s="6">
        <v>90.32</v>
      </c>
      <c r="Y141" s="6">
        <v>0</v>
      </c>
      <c r="Z141" s="6" t="s">
        <v>38564</v>
      </c>
      <c r="AA141" s="6" t="s">
        <v>37501</v>
      </c>
      <c r="AB141" s="6" t="s">
        <v>38565</v>
      </c>
      <c r="AC141" s="6">
        <v>-0.28999999999999998</v>
      </c>
      <c r="AD141" s="6">
        <v>2.2074129923101302</v>
      </c>
      <c r="AE141" s="6">
        <v>23.589164205745099</v>
      </c>
      <c r="AF141" s="6">
        <v>22.4649505603245</v>
      </c>
      <c r="AG141" s="8">
        <v>1.1242136454206</v>
      </c>
      <c r="AH141" s="8" t="s">
        <v>6</v>
      </c>
      <c r="AI141" s="6">
        <v>4.5374135154170499E-13</v>
      </c>
      <c r="AJ141" s="6">
        <v>1.42164329775146E-10</v>
      </c>
    </row>
    <row r="142" spans="1:36" ht="15" x14ac:dyDescent="0.25">
      <c r="A142" s="6" t="s">
        <v>38566</v>
      </c>
      <c r="B142" s="6">
        <v>466.38648000000001</v>
      </c>
      <c r="C142" s="6">
        <v>9.9489999999999998</v>
      </c>
      <c r="D142" s="6" t="s">
        <v>37380</v>
      </c>
      <c r="E142" s="6" t="s">
        <v>38567</v>
      </c>
      <c r="F142" s="6">
        <v>44190</v>
      </c>
      <c r="G142" s="7" t="str">
        <f>HYPERLINK("https://cloud.oebiotech.com/#/lm/network/44190","https://cloud.oebiotech.com/#/lm/network/44190")</f>
        <v>https://cloud.oebiotech.com/#/lm/network/44190</v>
      </c>
      <c r="H142" s="6"/>
      <c r="I142" s="6"/>
      <c r="J142" s="6" t="s">
        <v>38568</v>
      </c>
      <c r="K142" s="6"/>
      <c r="L142" s="6"/>
      <c r="M142" s="6"/>
      <c r="N142" s="6"/>
      <c r="O142" s="6"/>
      <c r="P142" s="6"/>
      <c r="Q142" s="6" t="s">
        <v>38569</v>
      </c>
      <c r="R142" s="6" t="s">
        <v>38570</v>
      </c>
      <c r="S142" s="6" t="s">
        <v>37445</v>
      </c>
      <c r="T142" s="6" t="s">
        <v>37998</v>
      </c>
      <c r="U142" s="6" t="s">
        <v>38571</v>
      </c>
      <c r="V142" s="6" t="s">
        <v>37402</v>
      </c>
      <c r="W142" s="6">
        <v>37.51</v>
      </c>
      <c r="X142" s="6">
        <v>74.48</v>
      </c>
      <c r="Y142" s="6">
        <v>0</v>
      </c>
      <c r="Z142" s="6" t="s">
        <v>37389</v>
      </c>
      <c r="AA142" s="6" t="s">
        <v>37501</v>
      </c>
      <c r="AB142" s="6" t="s">
        <v>38572</v>
      </c>
      <c r="AC142" s="6">
        <v>5.57</v>
      </c>
      <c r="AD142" s="6">
        <v>1.9348221032848301</v>
      </c>
      <c r="AE142" s="6">
        <v>19.340493629143101</v>
      </c>
      <c r="AF142" s="6">
        <v>18.221703264949699</v>
      </c>
      <c r="AG142" s="8">
        <v>1.1187903641934001</v>
      </c>
      <c r="AH142" s="8" t="s">
        <v>6</v>
      </c>
      <c r="AI142" s="6">
        <v>1.34313023071448E-3</v>
      </c>
      <c r="AJ142" s="6">
        <v>4.9234324282286402E-3</v>
      </c>
    </row>
    <row r="143" spans="1:36" ht="15" x14ac:dyDescent="0.25">
      <c r="A143" s="6" t="s">
        <v>38573</v>
      </c>
      <c r="B143" s="6">
        <v>87.055869999999999</v>
      </c>
      <c r="C143" s="6">
        <v>0.66800000000000004</v>
      </c>
      <c r="D143" s="6" t="s">
        <v>37380</v>
      </c>
      <c r="E143" s="6" t="s">
        <v>38574</v>
      </c>
      <c r="F143" s="6">
        <v>2493</v>
      </c>
      <c r="G143" s="7" t="str">
        <f>HYPERLINK("https://cloud.oebiotech.com/#/lm/network/2493","https://cloud.oebiotech.com/#/lm/network/2493")</f>
        <v>https://cloud.oebiotech.com/#/lm/network/2493</v>
      </c>
      <c r="H143" s="6" t="s">
        <v>38575</v>
      </c>
      <c r="I143" s="6">
        <v>74880</v>
      </c>
      <c r="J143" s="6" t="s">
        <v>38576</v>
      </c>
      <c r="K143" s="6">
        <v>16303</v>
      </c>
      <c r="L143" s="6" t="s">
        <v>38577</v>
      </c>
      <c r="M143" s="6" t="s">
        <v>38578</v>
      </c>
      <c r="N143" s="6" t="s">
        <v>38579</v>
      </c>
      <c r="O143" s="6">
        <v>97328</v>
      </c>
      <c r="P143" s="6" t="s">
        <v>38580</v>
      </c>
      <c r="Q143" s="6" t="s">
        <v>38581</v>
      </c>
      <c r="R143" s="6" t="s">
        <v>38582</v>
      </c>
      <c r="S143" s="6" t="s">
        <v>37385</v>
      </c>
      <c r="T143" s="6" t="s">
        <v>37386</v>
      </c>
      <c r="U143" s="6" t="s">
        <v>37387</v>
      </c>
      <c r="V143" s="6" t="s">
        <v>37388</v>
      </c>
      <c r="W143" s="6">
        <v>52.5</v>
      </c>
      <c r="X143" s="6">
        <v>73.150000000000006</v>
      </c>
      <c r="Y143" s="6">
        <v>0</v>
      </c>
      <c r="Z143" s="6" t="s">
        <v>37389</v>
      </c>
      <c r="AA143" s="6" t="s">
        <v>37480</v>
      </c>
      <c r="AB143" s="6" t="s">
        <v>38583</v>
      </c>
      <c r="AC143" s="6">
        <v>0.11</v>
      </c>
      <c r="AD143" s="6">
        <v>2.1912733170788399</v>
      </c>
      <c r="AE143" s="6">
        <v>21.4721774356527</v>
      </c>
      <c r="AF143" s="6">
        <v>20.3609253764578</v>
      </c>
      <c r="AG143" s="8">
        <v>1.11125205919493</v>
      </c>
      <c r="AH143" s="8" t="s">
        <v>6</v>
      </c>
      <c r="AI143" s="6">
        <v>6.3026894725795502E-12</v>
      </c>
      <c r="AJ143" s="6">
        <v>1.0422197341740601E-9</v>
      </c>
    </row>
    <row r="144" spans="1:36" ht="15" x14ac:dyDescent="0.25">
      <c r="A144" s="6" t="s">
        <v>38584</v>
      </c>
      <c r="B144" s="6">
        <v>288.25333999999998</v>
      </c>
      <c r="C144" s="6">
        <v>9.8879999999999999</v>
      </c>
      <c r="D144" s="6" t="s">
        <v>37380</v>
      </c>
      <c r="E144" s="6" t="s">
        <v>38585</v>
      </c>
      <c r="F144" s="6">
        <v>1767</v>
      </c>
      <c r="G144" s="7" t="str">
        <f>HYPERLINK("https://cloud.oebiotech.com/#/lm/network/1767","https://cloud.oebiotech.com/#/lm/network/1767")</f>
        <v>https://cloud.oebiotech.com/#/lm/network/1767</v>
      </c>
      <c r="H144" s="6"/>
      <c r="I144" s="6">
        <v>74570</v>
      </c>
      <c r="J144" s="6" t="s">
        <v>38586</v>
      </c>
      <c r="K144" s="6">
        <v>137801</v>
      </c>
      <c r="L144" s="6"/>
      <c r="M144" s="6"/>
      <c r="N144" s="6"/>
      <c r="O144" s="6">
        <v>5312762</v>
      </c>
      <c r="P144" s="6"/>
      <c r="Q144" s="6" t="s">
        <v>38587</v>
      </c>
      <c r="R144" s="6" t="s">
        <v>38588</v>
      </c>
      <c r="S144" s="6" t="s">
        <v>37445</v>
      </c>
      <c r="T144" s="6" t="s">
        <v>37446</v>
      </c>
      <c r="U144" s="6" t="s">
        <v>37524</v>
      </c>
      <c r="V144" s="6" t="s">
        <v>37388</v>
      </c>
      <c r="W144" s="6">
        <v>50.15</v>
      </c>
      <c r="X144" s="6">
        <v>72.95</v>
      </c>
      <c r="Y144" s="6">
        <v>0</v>
      </c>
      <c r="Z144" s="6" t="s">
        <v>37389</v>
      </c>
      <c r="AA144" s="6" t="s">
        <v>37501</v>
      </c>
      <c r="AB144" s="6" t="s">
        <v>38589</v>
      </c>
      <c r="AC144" s="6">
        <v>0</v>
      </c>
      <c r="AD144" s="6">
        <v>1.8255091804239301</v>
      </c>
      <c r="AE144" s="6">
        <v>21.950160492496401</v>
      </c>
      <c r="AF144" s="6">
        <v>20.843215661190001</v>
      </c>
      <c r="AG144" s="8">
        <v>1.1069448313063099</v>
      </c>
      <c r="AH144" s="8" t="s">
        <v>6</v>
      </c>
      <c r="AI144" s="6">
        <v>6.21491861099553E-3</v>
      </c>
      <c r="AJ144" s="6">
        <v>1.7200097857394899E-2</v>
      </c>
    </row>
    <row r="145" spans="1:36" ht="15" x14ac:dyDescent="0.25">
      <c r="A145" s="6" t="s">
        <v>38590</v>
      </c>
      <c r="B145" s="6">
        <v>147.11294000000001</v>
      </c>
      <c r="C145" s="6">
        <v>0.59499999999999997</v>
      </c>
      <c r="D145" s="6" t="s">
        <v>37380</v>
      </c>
      <c r="E145" s="6" t="s">
        <v>38591</v>
      </c>
      <c r="F145" s="6">
        <v>48090</v>
      </c>
      <c r="G145" s="7" t="str">
        <f>HYPERLINK("https://cloud.oebiotech.com/#/lm/network/48090","https://cloud.oebiotech.com/#/lm/network/48090")</f>
        <v>https://cloud.oebiotech.com/#/lm/network/48090</v>
      </c>
      <c r="H145" s="6" t="s">
        <v>38592</v>
      </c>
      <c r="I145" s="6">
        <v>6919</v>
      </c>
      <c r="J145" s="6"/>
      <c r="K145" s="6">
        <v>16855</v>
      </c>
      <c r="L145" s="6" t="s">
        <v>38593</v>
      </c>
      <c r="M145" s="6" t="s">
        <v>38594</v>
      </c>
      <c r="N145" s="6" t="s">
        <v>38595</v>
      </c>
      <c r="O145" s="6">
        <v>57449</v>
      </c>
      <c r="P145" s="6" t="s">
        <v>38596</v>
      </c>
      <c r="Q145" s="6" t="s">
        <v>38597</v>
      </c>
      <c r="R145" s="6" t="s">
        <v>38598</v>
      </c>
      <c r="S145" s="6" t="s">
        <v>37385</v>
      </c>
      <c r="T145" s="6" t="s">
        <v>37386</v>
      </c>
      <c r="U145" s="6" t="s">
        <v>37387</v>
      </c>
      <c r="V145" s="6" t="s">
        <v>37426</v>
      </c>
      <c r="W145" s="6">
        <v>72.8</v>
      </c>
      <c r="X145" s="6">
        <v>91.48</v>
      </c>
      <c r="Y145" s="6">
        <v>83.51</v>
      </c>
      <c r="Z145" s="6" t="s">
        <v>38599</v>
      </c>
      <c r="AA145" s="6" t="s">
        <v>37390</v>
      </c>
      <c r="AB145" s="6" t="s">
        <v>38600</v>
      </c>
      <c r="AC145" s="6">
        <v>-0.68</v>
      </c>
      <c r="AD145" s="6">
        <v>2.1734759722221599</v>
      </c>
      <c r="AE145" s="6">
        <v>26.6951547528029</v>
      </c>
      <c r="AF145" s="6">
        <v>25.5885235150391</v>
      </c>
      <c r="AG145" s="8">
        <v>1.1066312377638601</v>
      </c>
      <c r="AH145" s="8" t="s">
        <v>6</v>
      </c>
      <c r="AI145" s="6">
        <v>1.0753736716289401E-9</v>
      </c>
      <c r="AJ145" s="6">
        <v>4.9625577265171199E-8</v>
      </c>
    </row>
    <row r="146" spans="1:36" ht="15" x14ac:dyDescent="0.25">
      <c r="A146" s="6" t="s">
        <v>38601</v>
      </c>
      <c r="B146" s="6">
        <v>199.03726</v>
      </c>
      <c r="C146" s="6">
        <v>0.73099999999999998</v>
      </c>
      <c r="D146" s="6" t="s">
        <v>37393</v>
      </c>
      <c r="E146" s="6" t="s">
        <v>38602</v>
      </c>
      <c r="F146" s="6">
        <v>199749</v>
      </c>
      <c r="G146" s="7" t="str">
        <f>HYPERLINK("https://cloud.oebiotech.com/#/lm/network/199749","https://cloud.oebiotech.com/#/lm/network/199749")</f>
        <v>https://cloud.oebiotech.com/#/lm/network/199749</v>
      </c>
      <c r="H146" s="6" t="s">
        <v>38603</v>
      </c>
      <c r="I146" s="6"/>
      <c r="J146" s="6"/>
      <c r="K146" s="6">
        <v>144042</v>
      </c>
      <c r="L146" s="6"/>
      <c r="M146" s="6"/>
      <c r="N146" s="6"/>
      <c r="O146" s="6">
        <v>219984</v>
      </c>
      <c r="P146" s="6"/>
      <c r="Q146" s="6" t="s">
        <v>38604</v>
      </c>
      <c r="R146" s="6" t="s">
        <v>38605</v>
      </c>
      <c r="S146" s="6" t="s">
        <v>37423</v>
      </c>
      <c r="T146" s="6" t="s">
        <v>37424</v>
      </c>
      <c r="U146" s="6" t="s">
        <v>37425</v>
      </c>
      <c r="V146" s="6" t="s">
        <v>37388</v>
      </c>
      <c r="W146" s="6">
        <v>50.68</v>
      </c>
      <c r="X146" s="6">
        <v>73.790000000000006</v>
      </c>
      <c r="Y146" s="6">
        <v>0</v>
      </c>
      <c r="Z146" s="6" t="s">
        <v>37389</v>
      </c>
      <c r="AA146" s="6" t="s">
        <v>37438</v>
      </c>
      <c r="AB146" s="6" t="s">
        <v>38606</v>
      </c>
      <c r="AC146" s="6">
        <v>3.01</v>
      </c>
      <c r="AD146" s="6">
        <v>2.11317254681668</v>
      </c>
      <c r="AE146" s="6">
        <v>20.257679262980702</v>
      </c>
      <c r="AF146" s="6">
        <v>19.157903391004201</v>
      </c>
      <c r="AG146" s="8">
        <v>1.0997758719765001</v>
      </c>
      <c r="AH146" s="8" t="s">
        <v>6</v>
      </c>
      <c r="AI146" s="6">
        <v>1.26621319499807E-6</v>
      </c>
      <c r="AJ146" s="6">
        <v>1.3881707458238499E-5</v>
      </c>
    </row>
    <row r="147" spans="1:36" ht="15" x14ac:dyDescent="0.25">
      <c r="A147" s="6" t="s">
        <v>38607</v>
      </c>
      <c r="B147" s="6">
        <v>234.10874999999999</v>
      </c>
      <c r="C147" s="6">
        <v>0.68</v>
      </c>
      <c r="D147" s="6" t="s">
        <v>37380</v>
      </c>
      <c r="E147" s="6" t="s">
        <v>38608</v>
      </c>
      <c r="F147" s="6">
        <v>53780</v>
      </c>
      <c r="G147" s="7" t="str">
        <f>HYPERLINK("https://cloud.oebiotech.com/#/lm/network/53780","https://cloud.oebiotech.com/#/lm/network/53780")</f>
        <v>https://cloud.oebiotech.com/#/lm/network/53780</v>
      </c>
      <c r="H147" s="6" t="s">
        <v>38609</v>
      </c>
      <c r="I147" s="6">
        <v>85656</v>
      </c>
      <c r="J147" s="6"/>
      <c r="K147" s="6"/>
      <c r="L147" s="6"/>
      <c r="M147" s="6"/>
      <c r="N147" s="6"/>
      <c r="O147" s="6">
        <v>18218186</v>
      </c>
      <c r="P147" s="6"/>
      <c r="Q147" s="6" t="s">
        <v>38610</v>
      </c>
      <c r="R147" s="6" t="s">
        <v>38611</v>
      </c>
      <c r="S147" s="6" t="s">
        <v>37385</v>
      </c>
      <c r="T147" s="6" t="s">
        <v>37386</v>
      </c>
      <c r="U147" s="6" t="s">
        <v>37387</v>
      </c>
      <c r="V147" s="6" t="s">
        <v>37388</v>
      </c>
      <c r="W147" s="6">
        <v>51.54</v>
      </c>
      <c r="X147" s="6">
        <v>73.19</v>
      </c>
      <c r="Y147" s="6">
        <v>0</v>
      </c>
      <c r="Z147" s="6" t="s">
        <v>37389</v>
      </c>
      <c r="AA147" s="6" t="s">
        <v>37390</v>
      </c>
      <c r="AB147" s="6" t="s">
        <v>38612</v>
      </c>
      <c r="AC147" s="6">
        <v>-1.28</v>
      </c>
      <c r="AD147" s="6">
        <v>2.03169482895977</v>
      </c>
      <c r="AE147" s="6">
        <v>21.2403160806873</v>
      </c>
      <c r="AF147" s="6">
        <v>20.141466024128501</v>
      </c>
      <c r="AG147" s="8">
        <v>1.0988500565588299</v>
      </c>
      <c r="AH147" s="8" t="s">
        <v>6</v>
      </c>
      <c r="AI147" s="6">
        <v>7.4869632352943301E-5</v>
      </c>
      <c r="AJ147" s="6">
        <v>4.24879810674043E-4</v>
      </c>
    </row>
    <row r="148" spans="1:36" ht="15" x14ac:dyDescent="0.25">
      <c r="A148" s="6" t="s">
        <v>38613</v>
      </c>
      <c r="B148" s="6">
        <v>191.10302999999999</v>
      </c>
      <c r="C148" s="6">
        <v>0.69599999999999995</v>
      </c>
      <c r="D148" s="6" t="s">
        <v>37380</v>
      </c>
      <c r="E148" s="6" t="s">
        <v>38614</v>
      </c>
      <c r="F148" s="6">
        <v>55983</v>
      </c>
      <c r="G148" s="7" t="str">
        <f>HYPERLINK("https://cloud.oebiotech.com/#/lm/network/55983","https://cloud.oebiotech.com/#/lm/network/55983")</f>
        <v>https://cloud.oebiotech.com/#/lm/network/55983</v>
      </c>
      <c r="H148" s="6" t="s">
        <v>38615</v>
      </c>
      <c r="I148" s="6">
        <v>87663</v>
      </c>
      <c r="J148" s="6"/>
      <c r="K148" s="6"/>
      <c r="L148" s="6"/>
      <c r="M148" s="6"/>
      <c r="N148" s="6"/>
      <c r="O148" s="6">
        <v>131751168</v>
      </c>
      <c r="P148" s="6" t="s">
        <v>38616</v>
      </c>
      <c r="Q148" s="6" t="s">
        <v>38617</v>
      </c>
      <c r="R148" s="6" t="s">
        <v>38618</v>
      </c>
      <c r="S148" s="6" t="s">
        <v>37385</v>
      </c>
      <c r="T148" s="6" t="s">
        <v>37386</v>
      </c>
      <c r="U148" s="6" t="s">
        <v>37387</v>
      </c>
      <c r="V148" s="6" t="s">
        <v>37388</v>
      </c>
      <c r="W148" s="6">
        <v>51.41</v>
      </c>
      <c r="X148" s="6">
        <v>72.87</v>
      </c>
      <c r="Y148" s="6">
        <v>0</v>
      </c>
      <c r="Z148" s="6" t="s">
        <v>37389</v>
      </c>
      <c r="AA148" s="6" t="s">
        <v>37390</v>
      </c>
      <c r="AB148" s="6" t="s">
        <v>38619</v>
      </c>
      <c r="AC148" s="6">
        <v>-2.09</v>
      </c>
      <c r="AD148" s="6">
        <v>2.1653525998407699</v>
      </c>
      <c r="AE148" s="6">
        <v>21.970929672074401</v>
      </c>
      <c r="AF148" s="6">
        <v>20.8739951818302</v>
      </c>
      <c r="AG148" s="8">
        <v>1.09693449024417</v>
      </c>
      <c r="AH148" s="8" t="s">
        <v>6</v>
      </c>
      <c r="AI148" s="6">
        <v>7.1960625695499198E-10</v>
      </c>
      <c r="AJ148" s="6">
        <v>3.6982749853331799E-8</v>
      </c>
    </row>
    <row r="149" spans="1:36" ht="15" x14ac:dyDescent="0.25">
      <c r="A149" s="6" t="s">
        <v>38620</v>
      </c>
      <c r="B149" s="6">
        <v>241.09178</v>
      </c>
      <c r="C149" s="6">
        <v>0.625</v>
      </c>
      <c r="D149" s="6" t="s">
        <v>37393</v>
      </c>
      <c r="E149" s="6" t="s">
        <v>38621</v>
      </c>
      <c r="F149" s="6">
        <v>54817</v>
      </c>
      <c r="G149" s="7" t="str">
        <f>HYPERLINK("https://cloud.oebiotech.com/#/lm/network/54817","https://cloud.oebiotech.com/#/lm/network/54817")</f>
        <v>https://cloud.oebiotech.com/#/lm/network/54817</v>
      </c>
      <c r="H149" s="6" t="s">
        <v>38622</v>
      </c>
      <c r="I149" s="6">
        <v>86611</v>
      </c>
      <c r="J149" s="6"/>
      <c r="K149" s="6">
        <v>165245</v>
      </c>
      <c r="L149" s="6"/>
      <c r="M149" s="6"/>
      <c r="N149" s="6"/>
      <c r="O149" s="6">
        <v>219890</v>
      </c>
      <c r="P149" s="6" t="s">
        <v>38623</v>
      </c>
      <c r="Q149" s="6" t="s">
        <v>38624</v>
      </c>
      <c r="R149" s="6" t="s">
        <v>38625</v>
      </c>
      <c r="S149" s="6" t="s">
        <v>37423</v>
      </c>
      <c r="T149" s="6" t="s">
        <v>37424</v>
      </c>
      <c r="U149" s="6" t="s">
        <v>37425</v>
      </c>
      <c r="V149" s="6" t="s">
        <v>37402</v>
      </c>
      <c r="W149" s="6">
        <v>43.15</v>
      </c>
      <c r="X149" s="6">
        <v>89.91</v>
      </c>
      <c r="Y149" s="6">
        <v>0</v>
      </c>
      <c r="Z149" s="6" t="s">
        <v>38626</v>
      </c>
      <c r="AA149" s="6" t="s">
        <v>37403</v>
      </c>
      <c r="AB149" s="6" t="s">
        <v>38627</v>
      </c>
      <c r="AC149" s="6">
        <v>4.5599999999999996</v>
      </c>
      <c r="AD149" s="6">
        <v>2.1601939981029998</v>
      </c>
      <c r="AE149" s="6">
        <v>22.536942078161399</v>
      </c>
      <c r="AF149" s="6">
        <v>21.442916355448801</v>
      </c>
      <c r="AG149" s="8">
        <v>1.09402572271267</v>
      </c>
      <c r="AH149" s="8" t="s">
        <v>6</v>
      </c>
      <c r="AI149" s="6">
        <v>1.34622089099343E-9</v>
      </c>
      <c r="AJ149" s="6">
        <v>5.76550572955674E-8</v>
      </c>
    </row>
    <row r="150" spans="1:36" ht="15" x14ac:dyDescent="0.25">
      <c r="A150" s="6" t="s">
        <v>38628</v>
      </c>
      <c r="B150" s="6">
        <v>191.01938000000001</v>
      </c>
      <c r="C150" s="6">
        <v>0.79300000000000004</v>
      </c>
      <c r="D150" s="6" t="s">
        <v>37393</v>
      </c>
      <c r="E150" s="6" t="s">
        <v>38629</v>
      </c>
      <c r="F150" s="6">
        <v>52438</v>
      </c>
      <c r="G150" s="7" t="str">
        <f>HYPERLINK("https://cloud.oebiotech.com/#/lm/network/52438","https://cloud.oebiotech.com/#/lm/network/52438")</f>
        <v>https://cloud.oebiotech.com/#/lm/network/52438</v>
      </c>
      <c r="H150" s="6" t="s">
        <v>38630</v>
      </c>
      <c r="I150" s="6">
        <v>85255</v>
      </c>
      <c r="J150" s="6"/>
      <c r="K150" s="6"/>
      <c r="L150" s="6"/>
      <c r="M150" s="6"/>
      <c r="N150" s="6"/>
      <c r="O150" s="6">
        <v>68328</v>
      </c>
      <c r="P150" s="6" t="s">
        <v>38631</v>
      </c>
      <c r="Q150" s="6" t="s">
        <v>38632</v>
      </c>
      <c r="R150" s="6" t="s">
        <v>38633</v>
      </c>
      <c r="S150" s="6" t="s">
        <v>37385</v>
      </c>
      <c r="T150" s="6" t="s">
        <v>37846</v>
      </c>
      <c r="U150" s="6" t="s">
        <v>37877</v>
      </c>
      <c r="V150" s="6" t="s">
        <v>37426</v>
      </c>
      <c r="W150" s="6">
        <v>72.849999999999994</v>
      </c>
      <c r="X150" s="6">
        <v>90.74</v>
      </c>
      <c r="Y150" s="6">
        <v>87.66</v>
      </c>
      <c r="Z150" s="6" t="s">
        <v>38634</v>
      </c>
      <c r="AA150" s="6" t="s">
        <v>37428</v>
      </c>
      <c r="AB150" s="6" t="s">
        <v>38273</v>
      </c>
      <c r="AC150" s="6">
        <v>1.57</v>
      </c>
      <c r="AD150" s="6">
        <v>2.16586882140068</v>
      </c>
      <c r="AE150" s="6">
        <v>24.633897982974599</v>
      </c>
      <c r="AF150" s="6">
        <v>23.543492376699199</v>
      </c>
      <c r="AG150" s="8">
        <v>1.09040560627538</v>
      </c>
      <c r="AH150" s="8" t="s">
        <v>6</v>
      </c>
      <c r="AI150" s="6">
        <v>6.7180534312903794E-11</v>
      </c>
      <c r="AJ150" s="6">
        <v>5.9690406084285999E-9</v>
      </c>
    </row>
    <row r="151" spans="1:36" ht="15" x14ac:dyDescent="0.25">
      <c r="A151" s="6" t="s">
        <v>38635</v>
      </c>
      <c r="B151" s="6">
        <v>437.19330000000002</v>
      </c>
      <c r="C151" s="6">
        <v>9.4550000000000001</v>
      </c>
      <c r="D151" s="6" t="s">
        <v>37380</v>
      </c>
      <c r="E151" s="6" t="s">
        <v>38636</v>
      </c>
      <c r="F151" s="6">
        <v>55220</v>
      </c>
      <c r="G151" s="7" t="str">
        <f>HYPERLINK("https://cloud.oebiotech.com/#/lm/network/55220","https://cloud.oebiotech.com/#/lm/network/55220")</f>
        <v>https://cloud.oebiotech.com/#/lm/network/55220</v>
      </c>
      <c r="H151" s="6" t="s">
        <v>38637</v>
      </c>
      <c r="I151" s="6">
        <v>86949</v>
      </c>
      <c r="J151" s="6"/>
      <c r="K151" s="6">
        <v>168784</v>
      </c>
      <c r="L151" s="6"/>
      <c r="M151" s="6"/>
      <c r="N151" s="6"/>
      <c r="O151" s="6">
        <v>21124297</v>
      </c>
      <c r="P151" s="6" t="s">
        <v>38638</v>
      </c>
      <c r="Q151" s="6" t="s">
        <v>38639</v>
      </c>
      <c r="R151" s="6" t="s">
        <v>38640</v>
      </c>
      <c r="S151" s="6" t="s">
        <v>37445</v>
      </c>
      <c r="T151" s="6" t="s">
        <v>38071</v>
      </c>
      <c r="U151" s="6" t="s">
        <v>38543</v>
      </c>
      <c r="V151" s="6" t="s">
        <v>37426</v>
      </c>
      <c r="W151" s="6">
        <v>64.31</v>
      </c>
      <c r="X151" s="6">
        <v>91.09</v>
      </c>
      <c r="Y151" s="6">
        <v>56.71</v>
      </c>
      <c r="Z151" s="6" t="s">
        <v>38641</v>
      </c>
      <c r="AA151" s="6" t="s">
        <v>37634</v>
      </c>
      <c r="AB151" s="6" t="s">
        <v>38398</v>
      </c>
      <c r="AC151" s="6">
        <v>0.46</v>
      </c>
      <c r="AD151" s="6">
        <v>1.9507910639519801</v>
      </c>
      <c r="AE151" s="6">
        <v>25.527462504037501</v>
      </c>
      <c r="AF151" s="6">
        <v>24.437461083949401</v>
      </c>
      <c r="AG151" s="8">
        <v>1.0900014200881001</v>
      </c>
      <c r="AH151" s="8" t="s">
        <v>6</v>
      </c>
      <c r="AI151" s="6">
        <v>5.7622334825305297E-4</v>
      </c>
      <c r="AJ151" s="6">
        <v>2.4190815177365498E-3</v>
      </c>
    </row>
    <row r="152" spans="1:36" ht="15" x14ac:dyDescent="0.25">
      <c r="A152" s="6" t="s">
        <v>38642</v>
      </c>
      <c r="B152" s="6">
        <v>292.17639000000003</v>
      </c>
      <c r="C152" s="6">
        <v>2.8650000000000002</v>
      </c>
      <c r="D152" s="6" t="s">
        <v>37380</v>
      </c>
      <c r="E152" s="6" t="s">
        <v>38643</v>
      </c>
      <c r="F152" s="6">
        <v>201680</v>
      </c>
      <c r="G152" s="7" t="str">
        <f>HYPERLINK("https://cloud.oebiotech.com/#/lm/network/201680","https://cloud.oebiotech.com/#/lm/network/201680")</f>
        <v>https://cloud.oebiotech.com/#/lm/network/201680</v>
      </c>
      <c r="H152" s="6" t="s">
        <v>38644</v>
      </c>
      <c r="I152" s="6"/>
      <c r="J152" s="6"/>
      <c r="K152" s="6"/>
      <c r="L152" s="6"/>
      <c r="M152" s="6"/>
      <c r="N152" s="6"/>
      <c r="O152" s="6">
        <v>173886</v>
      </c>
      <c r="P152" s="6"/>
      <c r="Q152" s="6" t="s">
        <v>38645</v>
      </c>
      <c r="R152" s="6" t="s">
        <v>38646</v>
      </c>
      <c r="S152" s="6" t="s">
        <v>37385</v>
      </c>
      <c r="T152" s="6" t="s">
        <v>37386</v>
      </c>
      <c r="U152" s="6" t="s">
        <v>37387</v>
      </c>
      <c r="V152" s="6" t="s">
        <v>37402</v>
      </c>
      <c r="W152" s="6">
        <v>39.76</v>
      </c>
      <c r="X152" s="6">
        <v>72.319999999999993</v>
      </c>
      <c r="Y152" s="6">
        <v>35.44</v>
      </c>
      <c r="Z152" s="6" t="s">
        <v>38647</v>
      </c>
      <c r="AA152" s="6" t="s">
        <v>37501</v>
      </c>
      <c r="AB152" s="6" t="s">
        <v>38648</v>
      </c>
      <c r="AC152" s="6">
        <v>1.37</v>
      </c>
      <c r="AD152" s="6">
        <v>1.94292979217388</v>
      </c>
      <c r="AE152" s="6">
        <v>23.2283345559479</v>
      </c>
      <c r="AF152" s="6">
        <v>22.1388664820402</v>
      </c>
      <c r="AG152" s="8">
        <v>1.08946807390773</v>
      </c>
      <c r="AH152" s="8" t="s">
        <v>6</v>
      </c>
      <c r="AI152" s="6">
        <v>6.7993028731666496E-4</v>
      </c>
      <c r="AJ152" s="6">
        <v>2.7685533518441198E-3</v>
      </c>
    </row>
    <row r="153" spans="1:36" ht="15" x14ac:dyDescent="0.25">
      <c r="A153" s="6" t="s">
        <v>38649</v>
      </c>
      <c r="B153" s="6">
        <v>247.14058</v>
      </c>
      <c r="C153" s="6">
        <v>0.68100000000000005</v>
      </c>
      <c r="D153" s="6" t="s">
        <v>37380</v>
      </c>
      <c r="E153" s="6" t="s">
        <v>38650</v>
      </c>
      <c r="F153" s="6">
        <v>209830</v>
      </c>
      <c r="G153" s="7" t="str">
        <f>HYPERLINK("https://cloud.oebiotech.com/#/lm/network/209830","https://cloud.oebiotech.com/#/lm/network/209830")</f>
        <v>https://cloud.oebiotech.com/#/lm/network/209830</v>
      </c>
      <c r="H153" s="6" t="s">
        <v>38651</v>
      </c>
      <c r="I153" s="6"/>
      <c r="J153" s="6"/>
      <c r="K153" s="6"/>
      <c r="L153" s="6"/>
      <c r="M153" s="6"/>
      <c r="N153" s="6"/>
      <c r="O153" s="6">
        <v>427</v>
      </c>
      <c r="P153" s="6"/>
      <c r="Q153" s="6" t="s">
        <v>38652</v>
      </c>
      <c r="R153" s="6" t="s">
        <v>38653</v>
      </c>
      <c r="S153" s="6" t="s">
        <v>37385</v>
      </c>
      <c r="T153" s="6" t="s">
        <v>37386</v>
      </c>
      <c r="U153" s="6" t="s">
        <v>37387</v>
      </c>
      <c r="V153" s="6" t="s">
        <v>37426</v>
      </c>
      <c r="W153" s="6">
        <v>60.11</v>
      </c>
      <c r="X153" s="6">
        <v>72.14</v>
      </c>
      <c r="Y153" s="6">
        <v>51.64</v>
      </c>
      <c r="Z153" s="6" t="s">
        <v>38654</v>
      </c>
      <c r="AA153" s="6" t="s">
        <v>37390</v>
      </c>
      <c r="AB153" s="6" t="s">
        <v>38655</v>
      </c>
      <c r="AC153" s="6">
        <v>-2.02</v>
      </c>
      <c r="AD153" s="6">
        <v>2.1567974207734699</v>
      </c>
      <c r="AE153" s="6">
        <v>23.522846996476002</v>
      </c>
      <c r="AF153" s="6">
        <v>22.440598563862899</v>
      </c>
      <c r="AG153" s="8">
        <v>1.0822484326130799</v>
      </c>
      <c r="AH153" s="8" t="s">
        <v>6</v>
      </c>
      <c r="AI153" s="6">
        <v>1.01435368402393E-10</v>
      </c>
      <c r="AJ153" s="6">
        <v>8.0512633079926492E-9</v>
      </c>
    </row>
    <row r="154" spans="1:36" ht="15" x14ac:dyDescent="0.25">
      <c r="A154" s="6" t="s">
        <v>38656</v>
      </c>
      <c r="B154" s="6">
        <v>415.17660999999998</v>
      </c>
      <c r="C154" s="6">
        <v>9.8469999999999995</v>
      </c>
      <c r="D154" s="6" t="s">
        <v>37380</v>
      </c>
      <c r="E154" s="6" t="s">
        <v>38657</v>
      </c>
      <c r="F154" s="6">
        <v>213036</v>
      </c>
      <c r="G154" s="7" t="str">
        <f>HYPERLINK("https://cloud.oebiotech.com/#/lm/network/213036","https://cloud.oebiotech.com/#/lm/network/213036")</f>
        <v>https://cloud.oebiotech.com/#/lm/network/213036</v>
      </c>
      <c r="H154" s="6" t="s">
        <v>38658</v>
      </c>
      <c r="I154" s="6"/>
      <c r="J154" s="6"/>
      <c r="K154" s="6"/>
      <c r="L154" s="6"/>
      <c r="M154" s="6"/>
      <c r="N154" s="6"/>
      <c r="O154" s="6">
        <v>77913420</v>
      </c>
      <c r="P154" s="6"/>
      <c r="Q154" s="6" t="s">
        <v>38659</v>
      </c>
      <c r="R154" s="6" t="s">
        <v>38660</v>
      </c>
      <c r="S154" s="6" t="s">
        <v>37445</v>
      </c>
      <c r="T154" s="6" t="s">
        <v>37446</v>
      </c>
      <c r="U154" s="6" t="s">
        <v>38558</v>
      </c>
      <c r="V154" s="6" t="s">
        <v>37388</v>
      </c>
      <c r="W154" s="6">
        <v>42.75</v>
      </c>
      <c r="X154" s="6">
        <v>72.41</v>
      </c>
      <c r="Y154" s="6">
        <v>0</v>
      </c>
      <c r="Z154" s="6" t="s">
        <v>37389</v>
      </c>
      <c r="AA154" s="6" t="s">
        <v>37634</v>
      </c>
      <c r="AB154" s="6" t="s">
        <v>38661</v>
      </c>
      <c r="AC154" s="6">
        <v>-9.39</v>
      </c>
      <c r="AD154" s="6">
        <v>2.13524096667284</v>
      </c>
      <c r="AE154" s="6">
        <v>22.908257984951302</v>
      </c>
      <c r="AF154" s="6">
        <v>21.8299621776872</v>
      </c>
      <c r="AG154" s="8">
        <v>1.07829580726416</v>
      </c>
      <c r="AH154" s="8" t="s">
        <v>6</v>
      </c>
      <c r="AI154" s="6">
        <v>1.0033536355972401E-8</v>
      </c>
      <c r="AJ154" s="6">
        <v>2.7325922078525002E-7</v>
      </c>
    </row>
    <row r="155" spans="1:36" ht="15" x14ac:dyDescent="0.25">
      <c r="A155" s="6" t="s">
        <v>38662</v>
      </c>
      <c r="B155" s="6">
        <v>291.12950000000001</v>
      </c>
      <c r="C155" s="6">
        <v>0.68100000000000005</v>
      </c>
      <c r="D155" s="6" t="s">
        <v>37380</v>
      </c>
      <c r="E155" s="6" t="s">
        <v>38663</v>
      </c>
      <c r="F155" s="6">
        <v>46845</v>
      </c>
      <c r="G155" s="7" t="str">
        <f>HYPERLINK("https://cloud.oebiotech.com/#/lm/network/46845","https://cloud.oebiotech.com/#/lm/network/46845")</f>
        <v>https://cloud.oebiotech.com/#/lm/network/46845</v>
      </c>
      <c r="H155" s="6" t="s">
        <v>38664</v>
      </c>
      <c r="I155" s="6">
        <v>389</v>
      </c>
      <c r="J155" s="6"/>
      <c r="K155" s="6">
        <v>15682</v>
      </c>
      <c r="L155" s="6" t="s">
        <v>38665</v>
      </c>
      <c r="M155" s="6" t="s">
        <v>38666</v>
      </c>
      <c r="N155" s="6" t="s">
        <v>38667</v>
      </c>
      <c r="O155" s="6">
        <v>16950</v>
      </c>
      <c r="P155" s="6" t="s">
        <v>38668</v>
      </c>
      <c r="Q155" s="6" t="s">
        <v>38669</v>
      </c>
      <c r="R155" s="6" t="s">
        <v>38670</v>
      </c>
      <c r="S155" s="6" t="s">
        <v>37385</v>
      </c>
      <c r="T155" s="6" t="s">
        <v>37386</v>
      </c>
      <c r="U155" s="6" t="s">
        <v>37387</v>
      </c>
      <c r="V155" s="6" t="s">
        <v>37388</v>
      </c>
      <c r="W155" s="6">
        <v>51.35</v>
      </c>
      <c r="X155" s="6">
        <v>73.87</v>
      </c>
      <c r="Y155" s="6">
        <v>0</v>
      </c>
      <c r="Z155" s="6" t="s">
        <v>37389</v>
      </c>
      <c r="AA155" s="6" t="s">
        <v>37390</v>
      </c>
      <c r="AB155" s="6" t="s">
        <v>38671</v>
      </c>
      <c r="AC155" s="6">
        <v>1.37</v>
      </c>
      <c r="AD155" s="6">
        <v>2.0143231880274799</v>
      </c>
      <c r="AE155" s="6">
        <v>20.042882432653599</v>
      </c>
      <c r="AF155" s="6">
        <v>18.9664708308215</v>
      </c>
      <c r="AG155" s="8">
        <v>1.07641160183208</v>
      </c>
      <c r="AH155" s="8" t="s">
        <v>6</v>
      </c>
      <c r="AI155" s="6">
        <v>6.5387735023880495E-5</v>
      </c>
      <c r="AJ155" s="6">
        <v>3.8274649616240001E-4</v>
      </c>
    </row>
    <row r="156" spans="1:36" ht="15" x14ac:dyDescent="0.25">
      <c r="A156" s="6" t="s">
        <v>38672</v>
      </c>
      <c r="B156" s="6">
        <v>218.06693000000001</v>
      </c>
      <c r="C156" s="6">
        <v>0.83699999999999997</v>
      </c>
      <c r="D156" s="6" t="s">
        <v>37393</v>
      </c>
      <c r="E156" s="6" t="s">
        <v>38673</v>
      </c>
      <c r="F156" s="6">
        <v>279146</v>
      </c>
      <c r="G156" s="7" t="str">
        <f>HYPERLINK("https://cloud.oebiotech.com/#/lm/network/279146","https://cloud.oebiotech.com/#/lm/network/279146")</f>
        <v>https://cloud.oebiotech.com/#/lm/network/279146</v>
      </c>
      <c r="H156" s="6"/>
      <c r="I156" s="6">
        <v>71640</v>
      </c>
      <c r="J156" s="6"/>
      <c r="K156" s="6"/>
      <c r="L156" s="6" t="s">
        <v>38674</v>
      </c>
      <c r="M156" s="6" t="s">
        <v>38675</v>
      </c>
      <c r="N156" s="6" t="s">
        <v>38676</v>
      </c>
      <c r="O156" s="6">
        <v>447989</v>
      </c>
      <c r="P156" s="6"/>
      <c r="Q156" s="6" t="s">
        <v>38677</v>
      </c>
      <c r="R156" s="6" t="s">
        <v>38678</v>
      </c>
      <c r="S156" s="6" t="s">
        <v>37385</v>
      </c>
      <c r="T156" s="6" t="s">
        <v>37386</v>
      </c>
      <c r="U156" s="6" t="s">
        <v>37387</v>
      </c>
      <c r="V156" s="6" t="s">
        <v>37388</v>
      </c>
      <c r="W156" s="6">
        <v>52.73</v>
      </c>
      <c r="X156" s="6">
        <v>74.17</v>
      </c>
      <c r="Y156" s="6">
        <v>0</v>
      </c>
      <c r="Z156" s="6" t="s">
        <v>37389</v>
      </c>
      <c r="AA156" s="6" t="s">
        <v>37428</v>
      </c>
      <c r="AB156" s="6" t="s">
        <v>38679</v>
      </c>
      <c r="AC156" s="6">
        <v>0.46</v>
      </c>
      <c r="AD156" s="6">
        <v>1.99087432188034</v>
      </c>
      <c r="AE156" s="6">
        <v>19.843529442835798</v>
      </c>
      <c r="AF156" s="6">
        <v>18.768515110053599</v>
      </c>
      <c r="AG156" s="8">
        <v>1.0750143327822701</v>
      </c>
      <c r="AH156" s="8" t="s">
        <v>6</v>
      </c>
      <c r="AI156" s="6">
        <v>1.37385562930257E-4</v>
      </c>
      <c r="AJ156" s="6">
        <v>7.0202253744534101E-4</v>
      </c>
    </row>
    <row r="157" spans="1:36" ht="15" x14ac:dyDescent="0.25">
      <c r="A157" s="6" t="s">
        <v>38680</v>
      </c>
      <c r="B157" s="6">
        <v>171.04052999999999</v>
      </c>
      <c r="C157" s="6">
        <v>0.68700000000000006</v>
      </c>
      <c r="D157" s="6" t="s">
        <v>37393</v>
      </c>
      <c r="E157" s="6" t="s">
        <v>38681</v>
      </c>
      <c r="F157" s="6">
        <v>275577</v>
      </c>
      <c r="G157" s="7" t="str">
        <f>HYPERLINK("https://cloud.oebiotech.com/#/lm/network/275577","https://cloud.oebiotech.com/#/lm/network/275577")</f>
        <v>https://cloud.oebiotech.com/#/lm/network/275577</v>
      </c>
      <c r="H157" s="6"/>
      <c r="I157" s="6">
        <v>66874</v>
      </c>
      <c r="J157" s="6"/>
      <c r="K157" s="6"/>
      <c r="L157" s="6" t="s">
        <v>38682</v>
      </c>
      <c r="M157" s="6"/>
      <c r="N157" s="6"/>
      <c r="O157" s="6">
        <v>441441</v>
      </c>
      <c r="P157" s="6" t="s">
        <v>38683</v>
      </c>
      <c r="Q157" s="6" t="s">
        <v>38684</v>
      </c>
      <c r="R157" s="6" t="s">
        <v>38685</v>
      </c>
      <c r="S157" s="6" t="s">
        <v>37385</v>
      </c>
      <c r="T157" s="6" t="s">
        <v>37386</v>
      </c>
      <c r="U157" s="6" t="s">
        <v>37387</v>
      </c>
      <c r="V157" s="6" t="s">
        <v>37388</v>
      </c>
      <c r="W157" s="6">
        <v>51.71</v>
      </c>
      <c r="X157" s="6">
        <v>73.11</v>
      </c>
      <c r="Y157" s="6">
        <v>0</v>
      </c>
      <c r="Z157" s="6" t="s">
        <v>37389</v>
      </c>
      <c r="AA157" s="6" t="s">
        <v>37415</v>
      </c>
      <c r="AB157" s="6" t="s">
        <v>38049</v>
      </c>
      <c r="AC157" s="6">
        <v>0.57999999999999996</v>
      </c>
      <c r="AD157" s="6">
        <v>2.0538654887879999</v>
      </c>
      <c r="AE157" s="6">
        <v>21.3202988473417</v>
      </c>
      <c r="AF157" s="6">
        <v>20.2482578483149</v>
      </c>
      <c r="AG157" s="8">
        <v>1.0720409990267601</v>
      </c>
      <c r="AH157" s="8" t="s">
        <v>6</v>
      </c>
      <c r="AI157" s="6">
        <v>9.8831685643874206E-6</v>
      </c>
      <c r="AJ157" s="6">
        <v>7.7720610916510299E-5</v>
      </c>
    </row>
    <row r="158" spans="1:36" ht="15" x14ac:dyDescent="0.25">
      <c r="A158" s="6" t="s">
        <v>38686</v>
      </c>
      <c r="B158" s="6">
        <v>119.08320000000001</v>
      </c>
      <c r="C158" s="6">
        <v>9.8439999999999994</v>
      </c>
      <c r="D158" s="6" t="s">
        <v>37380</v>
      </c>
      <c r="E158" s="6" t="s">
        <v>38687</v>
      </c>
      <c r="F158" s="6">
        <v>208725</v>
      </c>
      <c r="G158" s="7" t="str">
        <f>HYPERLINK("https://cloud.oebiotech.com/#/lm/network/208725","https://cloud.oebiotech.com/#/lm/network/208725")</f>
        <v>https://cloud.oebiotech.com/#/lm/network/208725</v>
      </c>
      <c r="H158" s="6" t="s">
        <v>38688</v>
      </c>
      <c r="I158" s="6">
        <v>343025</v>
      </c>
      <c r="J158" s="6"/>
      <c r="K158" s="6"/>
      <c r="L158" s="6"/>
      <c r="M158" s="6"/>
      <c r="N158" s="6"/>
      <c r="O158" s="6">
        <v>14502</v>
      </c>
      <c r="P158" s="6"/>
      <c r="Q158" s="6" t="s">
        <v>38689</v>
      </c>
      <c r="R158" s="6" t="s">
        <v>38690</v>
      </c>
      <c r="S158" s="6" t="s">
        <v>38691</v>
      </c>
      <c r="T158" s="6" t="s">
        <v>38692</v>
      </c>
      <c r="U158" s="6" t="s">
        <v>38693</v>
      </c>
      <c r="V158" s="6" t="s">
        <v>37402</v>
      </c>
      <c r="W158" s="6">
        <v>38.04</v>
      </c>
      <c r="X158" s="6">
        <v>90.22</v>
      </c>
      <c r="Y158" s="6">
        <v>0</v>
      </c>
      <c r="Z158" s="6" t="s">
        <v>37389</v>
      </c>
      <c r="AA158" s="6" t="s">
        <v>37634</v>
      </c>
      <c r="AB158" s="6" t="s">
        <v>38694</v>
      </c>
      <c r="AC158" s="6">
        <v>-0.84</v>
      </c>
      <c r="AD158" s="6">
        <v>2.0778624990208701</v>
      </c>
      <c r="AE158" s="6">
        <v>23.1937173877843</v>
      </c>
      <c r="AF158" s="6">
        <v>22.125714280093199</v>
      </c>
      <c r="AG158" s="8">
        <v>1.0680031076911001</v>
      </c>
      <c r="AH158" s="8" t="s">
        <v>6</v>
      </c>
      <c r="AI158" s="6">
        <v>1.8261110835389E-6</v>
      </c>
      <c r="AJ158" s="6">
        <v>1.8807680415756102E-5</v>
      </c>
    </row>
    <row r="159" spans="1:36" ht="15" x14ac:dyDescent="0.25">
      <c r="A159" s="6" t="s">
        <v>38695</v>
      </c>
      <c r="B159" s="6">
        <v>111.00794</v>
      </c>
      <c r="C159" s="6">
        <v>0.80500000000000005</v>
      </c>
      <c r="D159" s="6" t="s">
        <v>37393</v>
      </c>
      <c r="E159" s="6" t="s">
        <v>38696</v>
      </c>
      <c r="F159" s="6">
        <v>82274</v>
      </c>
      <c r="G159" s="7" t="str">
        <f>HYPERLINK("https://cloud.oebiotech.com/#/lm/network/82274","https://cloud.oebiotech.com/#/lm/network/82274")</f>
        <v>https://cloud.oebiotech.com/#/lm/network/82274</v>
      </c>
      <c r="H159" s="6" t="s">
        <v>38697</v>
      </c>
      <c r="I159" s="6"/>
      <c r="J159" s="6"/>
      <c r="K159" s="6">
        <v>17415</v>
      </c>
      <c r="L159" s="6" t="s">
        <v>38698</v>
      </c>
      <c r="M159" s="6" t="s">
        <v>38699</v>
      </c>
      <c r="N159" s="6" t="s">
        <v>38700</v>
      </c>
      <c r="O159" s="6">
        <v>523</v>
      </c>
      <c r="P159" s="6"/>
      <c r="Q159" s="6" t="s">
        <v>38701</v>
      </c>
      <c r="R159" s="6" t="s">
        <v>38702</v>
      </c>
      <c r="S159" s="6" t="s">
        <v>37385</v>
      </c>
      <c r="T159" s="6" t="s">
        <v>37846</v>
      </c>
      <c r="U159" s="6" t="s">
        <v>37877</v>
      </c>
      <c r="V159" s="6" t="s">
        <v>37388</v>
      </c>
      <c r="W159" s="6">
        <v>50.66</v>
      </c>
      <c r="X159" s="6">
        <v>73.28</v>
      </c>
      <c r="Y159" s="6">
        <v>0</v>
      </c>
      <c r="Z159" s="6" t="s">
        <v>37389</v>
      </c>
      <c r="AA159" s="6" t="s">
        <v>37415</v>
      </c>
      <c r="AB159" s="6" t="s">
        <v>37907</v>
      </c>
      <c r="AC159" s="6">
        <v>2.52</v>
      </c>
      <c r="AD159" s="6">
        <v>2.0658886848159002</v>
      </c>
      <c r="AE159" s="6">
        <v>21.269663288392</v>
      </c>
      <c r="AF159" s="6">
        <v>20.216522546307601</v>
      </c>
      <c r="AG159" s="8">
        <v>1.0531407420843999</v>
      </c>
      <c r="AH159" s="8" t="s">
        <v>6</v>
      </c>
      <c r="AI159" s="6">
        <v>1.5072533864282099E-6</v>
      </c>
      <c r="AJ159" s="6">
        <v>1.6000615874508099E-5</v>
      </c>
    </row>
    <row r="160" spans="1:36" ht="15" x14ac:dyDescent="0.25">
      <c r="A160" s="6" t="s">
        <v>38703</v>
      </c>
      <c r="B160" s="6">
        <v>146.04507000000001</v>
      </c>
      <c r="C160" s="6">
        <v>0.68400000000000005</v>
      </c>
      <c r="D160" s="6" t="s">
        <v>37393</v>
      </c>
      <c r="E160" s="6" t="s">
        <v>38704</v>
      </c>
      <c r="F160" s="6">
        <v>46895</v>
      </c>
      <c r="G160" s="7" t="str">
        <f>HYPERLINK("https://cloud.oebiotech.com/#/lm/network/46895","https://cloud.oebiotech.com/#/lm/network/46895")</f>
        <v>https://cloud.oebiotech.com/#/lm/network/46895</v>
      </c>
      <c r="H160" s="6" t="s">
        <v>38705</v>
      </c>
      <c r="I160" s="6">
        <v>19</v>
      </c>
      <c r="J160" s="6"/>
      <c r="K160" s="6">
        <v>16015</v>
      </c>
      <c r="L160" s="6" t="s">
        <v>38706</v>
      </c>
      <c r="M160" s="6" t="s">
        <v>38707</v>
      </c>
      <c r="N160" s="6" t="s">
        <v>38708</v>
      </c>
      <c r="O160" s="6">
        <v>33032</v>
      </c>
      <c r="P160" s="6" t="s">
        <v>38709</v>
      </c>
      <c r="Q160" s="6" t="s">
        <v>38710</v>
      </c>
      <c r="R160" s="6" t="s">
        <v>38711</v>
      </c>
      <c r="S160" s="6" t="s">
        <v>37385</v>
      </c>
      <c r="T160" s="6" t="s">
        <v>37386</v>
      </c>
      <c r="U160" s="6" t="s">
        <v>37387</v>
      </c>
      <c r="V160" s="6" t="s">
        <v>37426</v>
      </c>
      <c r="W160" s="6">
        <v>68.97</v>
      </c>
      <c r="X160" s="6">
        <v>92.32</v>
      </c>
      <c r="Y160" s="6">
        <v>93.07</v>
      </c>
      <c r="Z160" s="6" t="s">
        <v>38712</v>
      </c>
      <c r="AA160" s="6" t="s">
        <v>37403</v>
      </c>
      <c r="AB160" s="6" t="s">
        <v>38424</v>
      </c>
      <c r="AC160" s="6">
        <v>5.48</v>
      </c>
      <c r="AD160" s="6">
        <v>2.0808509438489899</v>
      </c>
      <c r="AE160" s="6">
        <v>29.3667383908369</v>
      </c>
      <c r="AF160" s="6">
        <v>28.316517308476001</v>
      </c>
      <c r="AG160" s="8">
        <v>1.0502210823609801</v>
      </c>
      <c r="AH160" s="8" t="s">
        <v>6</v>
      </c>
      <c r="AI160" s="6">
        <v>3.19459144279154E-7</v>
      </c>
      <c r="AJ160" s="6">
        <v>4.3518084345396001E-6</v>
      </c>
    </row>
    <row r="161" spans="1:36" ht="15" x14ac:dyDescent="0.25">
      <c r="A161" s="6" t="s">
        <v>38713</v>
      </c>
      <c r="B161" s="6">
        <v>403.18957999999998</v>
      </c>
      <c r="C161" s="6">
        <v>7.7430000000000003</v>
      </c>
      <c r="D161" s="6" t="s">
        <v>37393</v>
      </c>
      <c r="E161" s="6" t="s">
        <v>38714</v>
      </c>
      <c r="F161" s="6">
        <v>3923</v>
      </c>
      <c r="G161" s="7" t="str">
        <f>HYPERLINK("https://cloud.oebiotech.com/#/lm/network/3923","https://cloud.oebiotech.com/#/lm/network/3923")</f>
        <v>https://cloud.oebiotech.com/#/lm/network/3923</v>
      </c>
      <c r="H161" s="6" t="s">
        <v>38715</v>
      </c>
      <c r="I161" s="6"/>
      <c r="J161" s="6" t="s">
        <v>38716</v>
      </c>
      <c r="K161" s="6"/>
      <c r="L161" s="6"/>
      <c r="M161" s="6"/>
      <c r="N161" s="6"/>
      <c r="O161" s="6">
        <v>6438711</v>
      </c>
      <c r="P161" s="6" t="s">
        <v>38717</v>
      </c>
      <c r="Q161" s="6" t="s">
        <v>38718</v>
      </c>
      <c r="R161" s="6" t="s">
        <v>38719</v>
      </c>
      <c r="S161" s="6" t="s">
        <v>37445</v>
      </c>
      <c r="T161" s="6" t="s">
        <v>37446</v>
      </c>
      <c r="U161" s="6" t="s">
        <v>37447</v>
      </c>
      <c r="V161" s="6" t="s">
        <v>37388</v>
      </c>
      <c r="W161" s="6">
        <v>51.79</v>
      </c>
      <c r="X161" s="6">
        <v>75.680000000000007</v>
      </c>
      <c r="Y161" s="6">
        <v>0</v>
      </c>
      <c r="Z161" s="6" t="s">
        <v>37389</v>
      </c>
      <c r="AA161" s="6" t="s">
        <v>37438</v>
      </c>
      <c r="AB161" s="6" t="s">
        <v>38720</v>
      </c>
      <c r="AC161" s="6">
        <v>-0.74</v>
      </c>
      <c r="AD161" s="6">
        <v>2.0049402199839799</v>
      </c>
      <c r="AE161" s="6">
        <v>17.3461503266773</v>
      </c>
      <c r="AF161" s="6">
        <v>16.303936765882899</v>
      </c>
      <c r="AG161" s="8">
        <v>1.0422135607944001</v>
      </c>
      <c r="AH161" s="8" t="s">
        <v>6</v>
      </c>
      <c r="AI161" s="6">
        <v>2.6289881010415E-5</v>
      </c>
      <c r="AJ161" s="6">
        <v>1.75452535487669E-4</v>
      </c>
    </row>
    <row r="162" spans="1:36" ht="15" x14ac:dyDescent="0.25">
      <c r="A162" s="6" t="s">
        <v>38721</v>
      </c>
      <c r="B162" s="6">
        <v>91.054640000000006</v>
      </c>
      <c r="C162" s="6">
        <v>9.8460000000000001</v>
      </c>
      <c r="D162" s="6" t="s">
        <v>37380</v>
      </c>
      <c r="E162" s="6" t="s">
        <v>38722</v>
      </c>
      <c r="F162" s="6">
        <v>48028</v>
      </c>
      <c r="G162" s="7" t="str">
        <f>HYPERLINK("https://cloud.oebiotech.com/#/lm/network/48028","https://cloud.oebiotech.com/#/lm/network/48028")</f>
        <v>https://cloud.oebiotech.com/#/lm/network/48028</v>
      </c>
      <c r="H162" s="6" t="s">
        <v>38723</v>
      </c>
      <c r="I162" s="6">
        <v>1299</v>
      </c>
      <c r="J162" s="6"/>
      <c r="K162" s="6">
        <v>17987</v>
      </c>
      <c r="L162" s="6" t="s">
        <v>38724</v>
      </c>
      <c r="M162" s="6"/>
      <c r="N162" s="6"/>
      <c r="O162" s="6">
        <v>244</v>
      </c>
      <c r="P162" s="6" t="s">
        <v>38725</v>
      </c>
      <c r="Q162" s="6" t="s">
        <v>38726</v>
      </c>
      <c r="R162" s="6" t="s">
        <v>38727</v>
      </c>
      <c r="S162" s="6" t="s">
        <v>37539</v>
      </c>
      <c r="T162" s="6" t="s">
        <v>37540</v>
      </c>
      <c r="U162" s="6" t="s">
        <v>38728</v>
      </c>
      <c r="V162" s="6" t="s">
        <v>37426</v>
      </c>
      <c r="W162" s="6">
        <v>68.06</v>
      </c>
      <c r="X162" s="6">
        <v>90.69</v>
      </c>
      <c r="Y162" s="6">
        <v>85.93</v>
      </c>
      <c r="Z162" s="6" t="s">
        <v>38729</v>
      </c>
      <c r="AA162" s="6" t="s">
        <v>37480</v>
      </c>
      <c r="AB162" s="6" t="s">
        <v>38730</v>
      </c>
      <c r="AC162" s="6">
        <v>1.98</v>
      </c>
      <c r="AD162" s="6">
        <v>2.0768736483904102</v>
      </c>
      <c r="AE162" s="6">
        <v>24.440105794149002</v>
      </c>
      <c r="AF162" s="6">
        <v>23.401142732220102</v>
      </c>
      <c r="AG162" s="8">
        <v>1.0389630619289401</v>
      </c>
      <c r="AH162" s="8" t="s">
        <v>6</v>
      </c>
      <c r="AI162" s="6">
        <v>1.5237749391841401E-7</v>
      </c>
      <c r="AJ162" s="6">
        <v>2.3439359723419101E-6</v>
      </c>
    </row>
    <row r="163" spans="1:36" ht="15" x14ac:dyDescent="0.25">
      <c r="A163" s="6" t="s">
        <v>38731</v>
      </c>
      <c r="B163" s="6">
        <v>205.03507999999999</v>
      </c>
      <c r="C163" s="6">
        <v>1.139</v>
      </c>
      <c r="D163" s="6" t="s">
        <v>37393</v>
      </c>
      <c r="E163" s="6" t="s">
        <v>38732</v>
      </c>
      <c r="F163" s="6">
        <v>2924</v>
      </c>
      <c r="G163" s="7" t="str">
        <f>HYPERLINK("https://cloud.oebiotech.com/#/lm/network/2924","https://cloud.oebiotech.com/#/lm/network/2924")</f>
        <v>https://cloud.oebiotech.com/#/lm/network/2924</v>
      </c>
      <c r="H163" s="6" t="s">
        <v>38733</v>
      </c>
      <c r="I163" s="6">
        <v>322</v>
      </c>
      <c r="J163" s="6" t="s">
        <v>38734</v>
      </c>
      <c r="K163" s="6">
        <v>15753</v>
      </c>
      <c r="L163" s="6" t="s">
        <v>38735</v>
      </c>
      <c r="M163" s="6" t="s">
        <v>38736</v>
      </c>
      <c r="N163" s="6" t="s">
        <v>38737</v>
      </c>
      <c r="O163" s="6">
        <v>71</v>
      </c>
      <c r="P163" s="6" t="s">
        <v>38738</v>
      </c>
      <c r="Q163" s="6" t="s">
        <v>38739</v>
      </c>
      <c r="R163" s="6" t="s">
        <v>38740</v>
      </c>
      <c r="S163" s="6" t="s">
        <v>37385</v>
      </c>
      <c r="T163" s="6" t="s">
        <v>37846</v>
      </c>
      <c r="U163" s="6" t="s">
        <v>38741</v>
      </c>
      <c r="V163" s="6" t="s">
        <v>37426</v>
      </c>
      <c r="W163" s="6">
        <v>67.52</v>
      </c>
      <c r="X163" s="6">
        <v>73.010000000000005</v>
      </c>
      <c r="Y163" s="6">
        <v>81.08</v>
      </c>
      <c r="Z163" s="6" t="s">
        <v>38742</v>
      </c>
      <c r="AA163" s="6" t="s">
        <v>37428</v>
      </c>
      <c r="AB163" s="6" t="s">
        <v>38743</v>
      </c>
      <c r="AC163" s="6">
        <v>1.46</v>
      </c>
      <c r="AD163" s="6">
        <v>2.0914261280998998</v>
      </c>
      <c r="AE163" s="6">
        <v>21.7461728389009</v>
      </c>
      <c r="AF163" s="6">
        <v>20.716924101972001</v>
      </c>
      <c r="AG163" s="8">
        <v>1.02924873692897</v>
      </c>
      <c r="AH163" s="8" t="s">
        <v>6</v>
      </c>
      <c r="AI163" s="6">
        <v>3.3783356867622701E-9</v>
      </c>
      <c r="AJ163" s="6">
        <v>1.18301366725269E-7</v>
      </c>
    </row>
    <row r="164" spans="1:36" ht="15" x14ac:dyDescent="0.25">
      <c r="A164" s="6" t="s">
        <v>38744</v>
      </c>
      <c r="B164" s="6">
        <v>180.08707999999999</v>
      </c>
      <c r="C164" s="6">
        <v>0.69599999999999995</v>
      </c>
      <c r="D164" s="6" t="s">
        <v>37380</v>
      </c>
      <c r="E164" s="6" t="s">
        <v>38745</v>
      </c>
      <c r="F164" s="6">
        <v>54931</v>
      </c>
      <c r="G164" s="7" t="str">
        <f>HYPERLINK("https://cloud.oebiotech.com/#/lm/network/54931","https://cloud.oebiotech.com/#/lm/network/54931")</f>
        <v>https://cloud.oebiotech.com/#/lm/network/54931</v>
      </c>
      <c r="H164" s="6" t="s">
        <v>38746</v>
      </c>
      <c r="I164" s="6">
        <v>266</v>
      </c>
      <c r="J164" s="6"/>
      <c r="K164" s="6">
        <v>28393</v>
      </c>
      <c r="L164" s="6" t="s">
        <v>38747</v>
      </c>
      <c r="M164" s="6"/>
      <c r="N164" s="6"/>
      <c r="O164" s="6">
        <v>441477</v>
      </c>
      <c r="P164" s="6" t="s">
        <v>38748</v>
      </c>
      <c r="Q164" s="6" t="s">
        <v>38749</v>
      </c>
      <c r="R164" s="6" t="s">
        <v>38750</v>
      </c>
      <c r="S164" s="6" t="s">
        <v>37423</v>
      </c>
      <c r="T164" s="6" t="s">
        <v>37424</v>
      </c>
      <c r="U164" s="6" t="s">
        <v>37425</v>
      </c>
      <c r="V164" s="6" t="s">
        <v>37426</v>
      </c>
      <c r="W164" s="6">
        <v>64.72</v>
      </c>
      <c r="X164" s="6">
        <v>72.23</v>
      </c>
      <c r="Y164" s="6">
        <v>70.010000000000005</v>
      </c>
      <c r="Z164" s="6" t="s">
        <v>38751</v>
      </c>
      <c r="AA164" s="6" t="s">
        <v>37390</v>
      </c>
      <c r="AB164" s="6" t="s">
        <v>38752</v>
      </c>
      <c r="AC164" s="6">
        <v>-2.2200000000000002</v>
      </c>
      <c r="AD164" s="6">
        <v>2.0803963139004198</v>
      </c>
      <c r="AE164" s="6">
        <v>23.590186846986001</v>
      </c>
      <c r="AF164" s="6">
        <v>22.566319986542101</v>
      </c>
      <c r="AG164" s="8">
        <v>1.0238668604438601</v>
      </c>
      <c r="AH164" s="8" t="s">
        <v>6</v>
      </c>
      <c r="AI164" s="6">
        <v>1.0243432211593901E-8</v>
      </c>
      <c r="AJ164" s="6">
        <v>2.7592376450506202E-7</v>
      </c>
    </row>
    <row r="165" spans="1:36" ht="15" x14ac:dyDescent="0.25">
      <c r="A165" s="6" t="s">
        <v>38753</v>
      </c>
      <c r="B165" s="6">
        <v>145.0975</v>
      </c>
      <c r="C165" s="6">
        <v>0.59799999999999998</v>
      </c>
      <c r="D165" s="6" t="s">
        <v>37393</v>
      </c>
      <c r="E165" s="6" t="s">
        <v>38754</v>
      </c>
      <c r="F165" s="6">
        <v>46915</v>
      </c>
      <c r="G165" s="7" t="str">
        <f>HYPERLINK("https://cloud.oebiotech.com/#/lm/network/46915","https://cloud.oebiotech.com/#/lm/network/46915")</f>
        <v>https://cloud.oebiotech.com/#/lm/network/46915</v>
      </c>
      <c r="H165" s="6" t="s">
        <v>38755</v>
      </c>
      <c r="I165" s="6">
        <v>25</v>
      </c>
      <c r="J165" s="6"/>
      <c r="K165" s="6">
        <v>18019</v>
      </c>
      <c r="L165" s="6" t="s">
        <v>38756</v>
      </c>
      <c r="M165" s="6" t="s">
        <v>38757</v>
      </c>
      <c r="N165" s="6" t="s">
        <v>38758</v>
      </c>
      <c r="O165" s="6">
        <v>5962</v>
      </c>
      <c r="P165" s="6" t="s">
        <v>38759</v>
      </c>
      <c r="Q165" s="6" t="s">
        <v>38760</v>
      </c>
      <c r="R165" s="6" t="s">
        <v>38761</v>
      </c>
      <c r="S165" s="6" t="s">
        <v>37385</v>
      </c>
      <c r="T165" s="6" t="s">
        <v>37386</v>
      </c>
      <c r="U165" s="6" t="s">
        <v>37387</v>
      </c>
      <c r="V165" s="6" t="s">
        <v>37426</v>
      </c>
      <c r="W165" s="6">
        <v>57.18</v>
      </c>
      <c r="X165" s="6">
        <v>73.25</v>
      </c>
      <c r="Y165" s="6">
        <v>57.02</v>
      </c>
      <c r="Z165" s="6" t="s">
        <v>38762</v>
      </c>
      <c r="AA165" s="6" t="s">
        <v>37403</v>
      </c>
      <c r="AB165" s="6" t="s">
        <v>38600</v>
      </c>
      <c r="AC165" s="6">
        <v>5.51</v>
      </c>
      <c r="AD165" s="6">
        <v>2.04514195548647</v>
      </c>
      <c r="AE165" s="6">
        <v>21.137294010775399</v>
      </c>
      <c r="AF165" s="6">
        <v>20.117697129300499</v>
      </c>
      <c r="AG165" s="8">
        <v>1.0195968814749301</v>
      </c>
      <c r="AH165" s="8" t="s">
        <v>6</v>
      </c>
      <c r="AI165" s="6">
        <v>5.3272392786994897E-7</v>
      </c>
      <c r="AJ165" s="6">
        <v>6.7402114871351696E-6</v>
      </c>
    </row>
    <row r="166" spans="1:36" ht="15" x14ac:dyDescent="0.25">
      <c r="A166" s="6" t="s">
        <v>38763</v>
      </c>
      <c r="B166" s="6">
        <v>102.0551</v>
      </c>
      <c r="C166" s="6">
        <v>0.68400000000000005</v>
      </c>
      <c r="D166" s="6" t="s">
        <v>37393</v>
      </c>
      <c r="E166" s="6" t="s">
        <v>38764</v>
      </c>
      <c r="F166" s="6">
        <v>2486</v>
      </c>
      <c r="G166" s="7" t="str">
        <f>HYPERLINK("https://cloud.oebiotech.com/#/lm/network/2486","https://cloud.oebiotech.com/#/lm/network/2486")</f>
        <v>https://cloud.oebiotech.com/#/lm/network/2486</v>
      </c>
      <c r="H166" s="6" t="s">
        <v>38765</v>
      </c>
      <c r="I166" s="6">
        <v>12</v>
      </c>
      <c r="J166" s="6" t="s">
        <v>38766</v>
      </c>
      <c r="K166" s="6">
        <v>28797</v>
      </c>
      <c r="L166" s="6" t="s">
        <v>38767</v>
      </c>
      <c r="M166" s="6"/>
      <c r="N166" s="6"/>
      <c r="O166" s="6">
        <v>439691</v>
      </c>
      <c r="P166" s="6" t="s">
        <v>38768</v>
      </c>
      <c r="Q166" s="6" t="s">
        <v>38769</v>
      </c>
      <c r="R166" s="6" t="s">
        <v>38770</v>
      </c>
      <c r="S166" s="6" t="s">
        <v>37385</v>
      </c>
      <c r="T166" s="6" t="s">
        <v>37386</v>
      </c>
      <c r="U166" s="6" t="s">
        <v>37387</v>
      </c>
      <c r="V166" s="6" t="s">
        <v>37426</v>
      </c>
      <c r="W166" s="6">
        <v>59.59</v>
      </c>
      <c r="X166" s="6">
        <v>71.38</v>
      </c>
      <c r="Y166" s="6">
        <v>91.01</v>
      </c>
      <c r="Z166" s="6" t="s">
        <v>38771</v>
      </c>
      <c r="AA166" s="6" t="s">
        <v>37403</v>
      </c>
      <c r="AB166" s="6" t="s">
        <v>38772</v>
      </c>
      <c r="AC166" s="6">
        <v>9.31</v>
      </c>
      <c r="AD166" s="6">
        <v>2.02391213650181</v>
      </c>
      <c r="AE166" s="6">
        <v>25.349855294723</v>
      </c>
      <c r="AF166" s="6">
        <v>24.331868260406299</v>
      </c>
      <c r="AG166" s="8">
        <v>1.0179870343167601</v>
      </c>
      <c r="AH166" s="8" t="s">
        <v>6</v>
      </c>
      <c r="AI166" s="6">
        <v>2.48785051072442E-6</v>
      </c>
      <c r="AJ166" s="6">
        <v>2.4358838964379E-5</v>
      </c>
    </row>
    <row r="167" spans="1:36" ht="15" x14ac:dyDescent="0.25">
      <c r="A167" s="6" t="s">
        <v>38773</v>
      </c>
      <c r="B167" s="6">
        <v>415.21120000000002</v>
      </c>
      <c r="C167" s="6">
        <v>9.4540000000000006</v>
      </c>
      <c r="D167" s="6" t="s">
        <v>37380</v>
      </c>
      <c r="E167" s="6" t="s">
        <v>38774</v>
      </c>
      <c r="F167" s="6">
        <v>209961</v>
      </c>
      <c r="G167" s="7" t="str">
        <f>HYPERLINK("https://cloud.oebiotech.com/#/lm/network/209961","https://cloud.oebiotech.com/#/lm/network/209961")</f>
        <v>https://cloud.oebiotech.com/#/lm/network/209961</v>
      </c>
      <c r="H167" s="6" t="s">
        <v>38775</v>
      </c>
      <c r="I167" s="6"/>
      <c r="J167" s="6"/>
      <c r="K167" s="6"/>
      <c r="L167" s="6"/>
      <c r="M167" s="6"/>
      <c r="N167" s="6"/>
      <c r="O167" s="6">
        <v>1185541</v>
      </c>
      <c r="P167" s="6"/>
      <c r="Q167" s="6" t="s">
        <v>38776</v>
      </c>
      <c r="R167" s="6" t="s">
        <v>38777</v>
      </c>
      <c r="S167" s="6" t="s">
        <v>37488</v>
      </c>
      <c r="T167" s="6" t="s">
        <v>38778</v>
      </c>
      <c r="U167" s="6" t="s">
        <v>38779</v>
      </c>
      <c r="V167" s="6" t="s">
        <v>37499</v>
      </c>
      <c r="W167" s="6">
        <v>51.41</v>
      </c>
      <c r="X167" s="6">
        <v>91.34</v>
      </c>
      <c r="Y167" s="6">
        <v>87.96</v>
      </c>
      <c r="Z167" s="6" t="s">
        <v>38780</v>
      </c>
      <c r="AA167" s="6" t="s">
        <v>37634</v>
      </c>
      <c r="AB167" s="6" t="s">
        <v>38781</v>
      </c>
      <c r="AC167" s="6">
        <v>-1.93</v>
      </c>
      <c r="AD167" s="6">
        <v>1.67314890745204</v>
      </c>
      <c r="AE167" s="6">
        <v>26.0656166329683</v>
      </c>
      <c r="AF167" s="6">
        <v>25.048610724790102</v>
      </c>
      <c r="AG167" s="8">
        <v>1.0170059081781799</v>
      </c>
      <c r="AH167" s="8" t="s">
        <v>6</v>
      </c>
      <c r="AI167" s="6">
        <v>1.54224748395589E-2</v>
      </c>
      <c r="AJ167" s="6">
        <v>3.72454331520869E-2</v>
      </c>
    </row>
    <row r="168" spans="1:36" ht="15" x14ac:dyDescent="0.25">
      <c r="A168" s="6" t="s">
        <v>38782</v>
      </c>
      <c r="B168" s="6">
        <v>218.11413999999999</v>
      </c>
      <c r="C168" s="6">
        <v>0.68799999999999994</v>
      </c>
      <c r="D168" s="6" t="s">
        <v>37380</v>
      </c>
      <c r="E168" s="6" t="s">
        <v>38783</v>
      </c>
      <c r="F168" s="6">
        <v>53740</v>
      </c>
      <c r="G168" s="7" t="str">
        <f>HYPERLINK("https://cloud.oebiotech.com/#/lm/network/53740","https://cloud.oebiotech.com/#/lm/network/53740")</f>
        <v>https://cloud.oebiotech.com/#/lm/network/53740</v>
      </c>
      <c r="H168" s="6" t="s">
        <v>38784</v>
      </c>
      <c r="I168" s="6">
        <v>85616</v>
      </c>
      <c r="J168" s="6"/>
      <c r="K168" s="6">
        <v>176411</v>
      </c>
      <c r="L168" s="6"/>
      <c r="M168" s="6"/>
      <c r="N168" s="6"/>
      <c r="O168" s="6">
        <v>131750731</v>
      </c>
      <c r="P168" s="6"/>
      <c r="Q168" s="6" t="s">
        <v>38785</v>
      </c>
      <c r="R168" s="6" t="s">
        <v>38786</v>
      </c>
      <c r="S168" s="6" t="s">
        <v>37385</v>
      </c>
      <c r="T168" s="6" t="s">
        <v>37386</v>
      </c>
      <c r="U168" s="6" t="s">
        <v>37387</v>
      </c>
      <c r="V168" s="6" t="s">
        <v>37388</v>
      </c>
      <c r="W168" s="6">
        <v>50.82</v>
      </c>
      <c r="X168" s="6">
        <v>72.97</v>
      </c>
      <c r="Y168" s="6">
        <v>0</v>
      </c>
      <c r="Z168" s="6" t="s">
        <v>37389</v>
      </c>
      <c r="AA168" s="6" t="s">
        <v>37390</v>
      </c>
      <c r="AB168" s="6" t="s">
        <v>38787</v>
      </c>
      <c r="AC168" s="6">
        <v>-2.75</v>
      </c>
      <c r="AD168" s="6">
        <v>1.9529764479132601</v>
      </c>
      <c r="AE168" s="6">
        <v>21.7307964302999</v>
      </c>
      <c r="AF168" s="6">
        <v>20.718480555529201</v>
      </c>
      <c r="AG168" s="8">
        <v>1.0123158747707399</v>
      </c>
      <c r="AH168" s="8" t="s">
        <v>6</v>
      </c>
      <c r="AI168" s="6">
        <v>6.6697654075055905E-5</v>
      </c>
      <c r="AJ168" s="6">
        <v>3.8888455897042901E-4</v>
      </c>
    </row>
    <row r="169" spans="1:36" ht="15" x14ac:dyDescent="0.25">
      <c r="A169" s="6" t="s">
        <v>38788</v>
      </c>
      <c r="B169" s="6">
        <v>318.09419000000003</v>
      </c>
      <c r="C169" s="6">
        <v>0.70899999999999996</v>
      </c>
      <c r="D169" s="6" t="s">
        <v>37393</v>
      </c>
      <c r="E169" s="6" t="s">
        <v>38789</v>
      </c>
      <c r="F169" s="6">
        <v>264197</v>
      </c>
      <c r="G169" s="7" t="str">
        <f>HYPERLINK("https://cloud.oebiotech.com/#/lm/network/264197","https://cloud.oebiotech.com/#/lm/network/264197")</f>
        <v>https://cloud.oebiotech.com/#/lm/network/264197</v>
      </c>
      <c r="H169" s="6"/>
      <c r="I169" s="6">
        <v>21646</v>
      </c>
      <c r="J169" s="6"/>
      <c r="K169" s="6"/>
      <c r="L169" s="6"/>
      <c r="M169" s="6"/>
      <c r="N169" s="6"/>
      <c r="O169" s="6">
        <v>145455618</v>
      </c>
      <c r="P169" s="6"/>
      <c r="Q169" s="6" t="s">
        <v>38790</v>
      </c>
      <c r="R169" s="6" t="s">
        <v>38791</v>
      </c>
      <c r="S169" s="6" t="s">
        <v>37385</v>
      </c>
      <c r="T169" s="6" t="s">
        <v>37386</v>
      </c>
      <c r="U169" s="6" t="s">
        <v>37387</v>
      </c>
      <c r="V169" s="6" t="s">
        <v>37388</v>
      </c>
      <c r="W169" s="6">
        <v>52.1</v>
      </c>
      <c r="X169" s="6">
        <v>74.209999999999994</v>
      </c>
      <c r="Y169" s="6">
        <v>0</v>
      </c>
      <c r="Z169" s="6" t="s">
        <v>37389</v>
      </c>
      <c r="AA169" s="6" t="s">
        <v>37403</v>
      </c>
      <c r="AB169" s="6" t="s">
        <v>38792</v>
      </c>
      <c r="AC169" s="6">
        <v>0.31</v>
      </c>
      <c r="AD169" s="6">
        <v>1.91097878362364</v>
      </c>
      <c r="AE169" s="6">
        <v>19.766710117680699</v>
      </c>
      <c r="AF169" s="6">
        <v>18.7568338012981</v>
      </c>
      <c r="AG169" s="8">
        <v>1.0098763163826301</v>
      </c>
      <c r="AH169" s="8" t="s">
        <v>6</v>
      </c>
      <c r="AI169" s="6">
        <v>2.41159568620442E-4</v>
      </c>
      <c r="AJ169" s="6">
        <v>1.1430118726094699E-3</v>
      </c>
    </row>
    <row r="170" spans="1:36" ht="15" x14ac:dyDescent="0.25">
      <c r="A170" s="6" t="s">
        <v>38793</v>
      </c>
      <c r="B170" s="6">
        <v>277.07389999999998</v>
      </c>
      <c r="C170" s="6">
        <v>0.89</v>
      </c>
      <c r="D170" s="6" t="s">
        <v>37393</v>
      </c>
      <c r="E170" s="6" t="s">
        <v>38794</v>
      </c>
      <c r="F170" s="6">
        <v>201217</v>
      </c>
      <c r="G170" s="7" t="str">
        <f>HYPERLINK("https://cloud.oebiotech.com/#/lm/network/201217","https://cloud.oebiotech.com/#/lm/network/201217")</f>
        <v>https://cloud.oebiotech.com/#/lm/network/201217</v>
      </c>
      <c r="H170" s="6" t="s">
        <v>38795</v>
      </c>
      <c r="I170" s="6">
        <v>417853</v>
      </c>
      <c r="J170" s="6"/>
      <c r="K170" s="6">
        <v>142993</v>
      </c>
      <c r="L170" s="6"/>
      <c r="M170" s="6"/>
      <c r="N170" s="6"/>
      <c r="O170" s="6">
        <v>97587</v>
      </c>
      <c r="P170" s="6"/>
      <c r="Q170" s="6" t="s">
        <v>38796</v>
      </c>
      <c r="R170" s="6" t="s">
        <v>38797</v>
      </c>
      <c r="S170" s="6" t="s">
        <v>37385</v>
      </c>
      <c r="T170" s="6" t="s">
        <v>38798</v>
      </c>
      <c r="U170" s="6" t="s">
        <v>38799</v>
      </c>
      <c r="V170" s="6" t="s">
        <v>37402</v>
      </c>
      <c r="W170" s="6">
        <v>37.479999999999997</v>
      </c>
      <c r="X170" s="6">
        <v>73.510000000000005</v>
      </c>
      <c r="Y170" s="6">
        <v>0</v>
      </c>
      <c r="Z170" s="6" t="s">
        <v>38800</v>
      </c>
      <c r="AA170" s="6" t="s">
        <v>37799</v>
      </c>
      <c r="AB170" s="6" t="s">
        <v>38801</v>
      </c>
      <c r="AC170" s="6">
        <v>-5.41</v>
      </c>
      <c r="AD170" s="6">
        <v>2.0894888254795401</v>
      </c>
      <c r="AE170" s="6">
        <v>21.074192733903899</v>
      </c>
      <c r="AF170" s="6">
        <v>20.066401349622701</v>
      </c>
      <c r="AG170" s="8">
        <v>1.0077913842811801</v>
      </c>
      <c r="AH170" s="8" t="s">
        <v>6</v>
      </c>
      <c r="AI170" s="6">
        <v>7.4384261673137102E-13</v>
      </c>
      <c r="AJ170" s="6">
        <v>1.9252587380008101E-10</v>
      </c>
    </row>
    <row r="171" spans="1:36" ht="15" x14ac:dyDescent="0.25">
      <c r="A171" s="6" t="s">
        <v>38802</v>
      </c>
      <c r="B171" s="6">
        <v>340.94670000000002</v>
      </c>
      <c r="C171" s="6">
        <v>0.55300000000000005</v>
      </c>
      <c r="D171" s="6" t="s">
        <v>37393</v>
      </c>
      <c r="E171" s="6" t="s">
        <v>38803</v>
      </c>
      <c r="F171" s="6">
        <v>201057</v>
      </c>
      <c r="G171" s="7" t="str">
        <f>HYPERLINK("https://cloud.oebiotech.com/#/lm/network/201057","https://cloud.oebiotech.com/#/lm/network/201057")</f>
        <v>https://cloud.oebiotech.com/#/lm/network/201057</v>
      </c>
      <c r="H171" s="6" t="s">
        <v>38804</v>
      </c>
      <c r="I171" s="6"/>
      <c r="J171" s="6"/>
      <c r="K171" s="6"/>
      <c r="L171" s="6"/>
      <c r="M171" s="6"/>
      <c r="N171" s="6"/>
      <c r="O171" s="6">
        <v>221014</v>
      </c>
      <c r="P171" s="6"/>
      <c r="Q171" s="6" t="s">
        <v>38805</v>
      </c>
      <c r="R171" s="6" t="s">
        <v>38806</v>
      </c>
      <c r="S171" s="6" t="s">
        <v>37539</v>
      </c>
      <c r="T171" s="6" t="s">
        <v>37556</v>
      </c>
      <c r="U171" s="6" t="s">
        <v>38807</v>
      </c>
      <c r="V171" s="6" t="s">
        <v>37402</v>
      </c>
      <c r="W171" s="6">
        <v>36.56</v>
      </c>
      <c r="X171" s="6">
        <v>74.22</v>
      </c>
      <c r="Y171" s="6">
        <v>40.03</v>
      </c>
      <c r="Z171" s="6" t="s">
        <v>38808</v>
      </c>
      <c r="AA171" s="6" t="s">
        <v>37438</v>
      </c>
      <c r="AB171" s="6" t="s">
        <v>38809</v>
      </c>
      <c r="AC171" s="6">
        <v>-5.57</v>
      </c>
      <c r="AD171" s="6">
        <v>1.7014351382644599</v>
      </c>
      <c r="AE171" s="6">
        <v>19.354348888072899</v>
      </c>
      <c r="AF171" s="6">
        <v>18.346615915180202</v>
      </c>
      <c r="AG171" s="8">
        <v>1.00773297289271</v>
      </c>
      <c r="AH171" s="8" t="s">
        <v>6</v>
      </c>
      <c r="AI171" s="6">
        <v>1.03389361951113E-2</v>
      </c>
      <c r="AJ171" s="6">
        <v>2.6574994460059301E-2</v>
      </c>
    </row>
    <row r="172" spans="1:36" ht="15" x14ac:dyDescent="0.25">
      <c r="A172" s="6" t="s">
        <v>38810</v>
      </c>
      <c r="B172" s="6">
        <v>133.06107</v>
      </c>
      <c r="C172" s="6">
        <v>0.66500000000000004</v>
      </c>
      <c r="D172" s="6" t="s">
        <v>37380</v>
      </c>
      <c r="E172" s="6" t="s">
        <v>38811</v>
      </c>
      <c r="F172" s="6">
        <v>46908</v>
      </c>
      <c r="G172" s="7" t="str">
        <f>HYPERLINK("https://cloud.oebiotech.com/#/lm/network/46908","https://cloud.oebiotech.com/#/lm/network/46908")</f>
        <v>https://cloud.oebiotech.com/#/lm/network/46908</v>
      </c>
      <c r="H172" s="6" t="s">
        <v>38812</v>
      </c>
      <c r="I172" s="6">
        <v>14</v>
      </c>
      <c r="J172" s="6"/>
      <c r="K172" s="6">
        <v>17196</v>
      </c>
      <c r="L172" s="6" t="s">
        <v>38813</v>
      </c>
      <c r="M172" s="6" t="s">
        <v>38814</v>
      </c>
      <c r="N172" s="6" t="s">
        <v>38815</v>
      </c>
      <c r="O172" s="6">
        <v>6267</v>
      </c>
      <c r="P172" s="6" t="s">
        <v>38816</v>
      </c>
      <c r="Q172" s="6" t="s">
        <v>38817</v>
      </c>
      <c r="R172" s="6" t="s">
        <v>38818</v>
      </c>
      <c r="S172" s="6" t="s">
        <v>37385</v>
      </c>
      <c r="T172" s="6" t="s">
        <v>37386</v>
      </c>
      <c r="U172" s="6" t="s">
        <v>37387</v>
      </c>
      <c r="V172" s="6" t="s">
        <v>37426</v>
      </c>
      <c r="W172" s="6">
        <v>68.180000000000007</v>
      </c>
      <c r="X172" s="6">
        <v>71.69</v>
      </c>
      <c r="Y172" s="6">
        <v>88.86</v>
      </c>
      <c r="Z172" s="6" t="s">
        <v>38819</v>
      </c>
      <c r="AA172" s="6" t="s">
        <v>37390</v>
      </c>
      <c r="AB172" s="6" t="s">
        <v>38820</v>
      </c>
      <c r="AC172" s="6">
        <v>-2.25</v>
      </c>
      <c r="AD172" s="6">
        <v>2.07302920616528</v>
      </c>
      <c r="AE172" s="6">
        <v>24.6783791471303</v>
      </c>
      <c r="AF172" s="6">
        <v>23.672037966479198</v>
      </c>
      <c r="AG172" s="8">
        <v>1.00634118065112</v>
      </c>
      <c r="AH172" s="8" t="s">
        <v>6</v>
      </c>
      <c r="AI172" s="6">
        <v>9.5823184988935599E-10</v>
      </c>
      <c r="AJ172" s="6">
        <v>4.5342098855289402E-8</v>
      </c>
    </row>
    <row r="173" spans="1:36" ht="15" x14ac:dyDescent="0.25">
      <c r="A173" s="6" t="s">
        <v>38821</v>
      </c>
      <c r="B173" s="6">
        <v>463.16631000000001</v>
      </c>
      <c r="C173" s="6">
        <v>9.8279999999999994</v>
      </c>
      <c r="D173" s="6" t="s">
        <v>37393</v>
      </c>
      <c r="E173" s="6" t="s">
        <v>38822</v>
      </c>
      <c r="F173" s="6">
        <v>212801</v>
      </c>
      <c r="G173" s="7" t="str">
        <f>HYPERLINK("https://cloud.oebiotech.com/#/lm/network/212801","https://cloud.oebiotech.com/#/lm/network/212801")</f>
        <v>https://cloud.oebiotech.com/#/lm/network/212801</v>
      </c>
      <c r="H173" s="6" t="s">
        <v>38823</v>
      </c>
      <c r="I173" s="6"/>
      <c r="J173" s="6"/>
      <c r="K173" s="6"/>
      <c r="L173" s="6"/>
      <c r="M173" s="6"/>
      <c r="N173" s="6"/>
      <c r="O173" s="6">
        <v>9846797</v>
      </c>
      <c r="P173" s="6"/>
      <c r="Q173" s="6" t="s">
        <v>38824</v>
      </c>
      <c r="R173" s="6" t="s">
        <v>38825</v>
      </c>
      <c r="S173" s="6" t="s">
        <v>37488</v>
      </c>
      <c r="T173" s="6" t="s">
        <v>38826</v>
      </c>
      <c r="U173" s="6" t="s">
        <v>37458</v>
      </c>
      <c r="V173" s="6" t="s">
        <v>37402</v>
      </c>
      <c r="W173" s="6">
        <v>37.54</v>
      </c>
      <c r="X173" s="6">
        <v>89.2</v>
      </c>
      <c r="Y173" s="6">
        <v>0</v>
      </c>
      <c r="Z173" s="6" t="s">
        <v>38827</v>
      </c>
      <c r="AA173" s="6" t="s">
        <v>37428</v>
      </c>
      <c r="AB173" s="6" t="s">
        <v>38828</v>
      </c>
      <c r="AC173" s="6">
        <v>-1.3</v>
      </c>
      <c r="AD173" s="6">
        <v>2.0208217300255402</v>
      </c>
      <c r="AE173" s="6">
        <v>21.058748449270201</v>
      </c>
      <c r="AF173" s="6">
        <v>20.055052247171201</v>
      </c>
      <c r="AG173" s="8">
        <v>1.0036962020989999</v>
      </c>
      <c r="AH173" s="8" t="s">
        <v>6</v>
      </c>
      <c r="AI173" s="6">
        <v>1.1018637997549E-6</v>
      </c>
      <c r="AJ173" s="6">
        <v>1.23529099810563E-5</v>
      </c>
    </row>
    <row r="174" spans="1:36" ht="15" x14ac:dyDescent="0.25">
      <c r="A174" s="6" t="s">
        <v>38829</v>
      </c>
      <c r="B174" s="6">
        <v>177.03987000000001</v>
      </c>
      <c r="C174" s="6">
        <v>1.1459999999999999</v>
      </c>
      <c r="D174" s="6" t="s">
        <v>37393</v>
      </c>
      <c r="E174" s="6" t="s">
        <v>38830</v>
      </c>
      <c r="F174" s="6">
        <v>58104</v>
      </c>
      <c r="G174" s="7" t="str">
        <f>HYPERLINK("https://cloud.oebiotech.com/#/lm/network/58104","https://cloud.oebiotech.com/#/lm/network/58104")</f>
        <v>https://cloud.oebiotech.com/#/lm/network/58104</v>
      </c>
      <c r="H174" s="6" t="s">
        <v>38831</v>
      </c>
      <c r="I174" s="6">
        <v>89640</v>
      </c>
      <c r="J174" s="6"/>
      <c r="K174" s="6">
        <v>173532</v>
      </c>
      <c r="L174" s="6"/>
      <c r="M174" s="6"/>
      <c r="N174" s="6"/>
      <c r="O174" s="6">
        <v>4635870</v>
      </c>
      <c r="P174" s="6" t="s">
        <v>38832</v>
      </c>
      <c r="Q174" s="6" t="s">
        <v>38833</v>
      </c>
      <c r="R174" s="6" t="s">
        <v>38834</v>
      </c>
      <c r="S174" s="6" t="s">
        <v>37488</v>
      </c>
      <c r="T174" s="6" t="s">
        <v>37978</v>
      </c>
      <c r="U174" s="6" t="s">
        <v>37979</v>
      </c>
      <c r="V174" s="6" t="s">
        <v>37426</v>
      </c>
      <c r="W174" s="6">
        <v>65.400000000000006</v>
      </c>
      <c r="X174" s="6">
        <v>91.43</v>
      </c>
      <c r="Y174" s="6">
        <v>65.91</v>
      </c>
      <c r="Z174" s="6" t="s">
        <v>38835</v>
      </c>
      <c r="AA174" s="6" t="s">
        <v>37428</v>
      </c>
      <c r="AB174" s="6" t="s">
        <v>38836</v>
      </c>
      <c r="AC174" s="6">
        <v>3.39</v>
      </c>
      <c r="AD174" s="6">
        <v>2.0718922560214099</v>
      </c>
      <c r="AE174" s="6">
        <v>26.532790241017899</v>
      </c>
      <c r="AF174" s="6">
        <v>25.5297177789537</v>
      </c>
      <c r="AG174" s="8">
        <v>1.0030724620642899</v>
      </c>
      <c r="AH174" s="8" t="s">
        <v>6</v>
      </c>
      <c r="AI174" s="6">
        <v>4.9818759622002797E-10</v>
      </c>
      <c r="AJ174" s="6">
        <v>2.76351011783368E-8</v>
      </c>
    </row>
    <row r="175" spans="1:36" ht="15" x14ac:dyDescent="0.25">
      <c r="A175" s="6" t="s">
        <v>38837</v>
      </c>
      <c r="B175" s="6">
        <v>256.26357999999999</v>
      </c>
      <c r="C175" s="6">
        <v>12.62</v>
      </c>
      <c r="D175" s="6" t="s">
        <v>37380</v>
      </c>
      <c r="E175" s="6" t="s">
        <v>38838</v>
      </c>
      <c r="F175" s="6">
        <v>8592</v>
      </c>
      <c r="G175" s="7" t="str">
        <f>HYPERLINK("https://cloud.oebiotech.com/#/lm/network/8592","https://cloud.oebiotech.com/#/lm/network/8592")</f>
        <v>https://cloud.oebiotech.com/#/lm/network/8592</v>
      </c>
      <c r="H175" s="6"/>
      <c r="I175" s="6"/>
      <c r="J175" s="6" t="s">
        <v>38839</v>
      </c>
      <c r="K175" s="6"/>
      <c r="L175" s="6"/>
      <c r="M175" s="6"/>
      <c r="N175" s="6"/>
      <c r="O175" s="6">
        <v>20150941</v>
      </c>
      <c r="P175" s="6"/>
      <c r="Q175" s="6" t="s">
        <v>38840</v>
      </c>
      <c r="R175" s="6" t="s">
        <v>38841</v>
      </c>
      <c r="S175" s="6" t="s">
        <v>37445</v>
      </c>
      <c r="T175" s="6" t="s">
        <v>37446</v>
      </c>
      <c r="U175" s="6" t="s">
        <v>38842</v>
      </c>
      <c r="V175" s="6" t="s">
        <v>37426</v>
      </c>
      <c r="W175" s="6">
        <v>70.180000000000007</v>
      </c>
      <c r="X175" s="6">
        <v>90.42</v>
      </c>
      <c r="Y175" s="6">
        <v>82.53</v>
      </c>
      <c r="Z175" s="6" t="s">
        <v>38843</v>
      </c>
      <c r="AA175" s="6" t="s">
        <v>37390</v>
      </c>
      <c r="AB175" s="6" t="s">
        <v>38844</v>
      </c>
      <c r="AC175" s="6">
        <v>-0.39</v>
      </c>
      <c r="AD175" s="6">
        <v>1.62316704800303</v>
      </c>
      <c r="AE175" s="6">
        <v>24.2993691989696</v>
      </c>
      <c r="AF175" s="6">
        <v>23.298562072201999</v>
      </c>
      <c r="AG175" s="8">
        <v>1.00080712676762</v>
      </c>
      <c r="AH175" s="8" t="s">
        <v>6</v>
      </c>
      <c r="AI175" s="6">
        <v>2.21205833526038E-2</v>
      </c>
      <c r="AJ175" s="6">
        <v>4.9993862072152798E-2</v>
      </c>
    </row>
    <row r="176" spans="1:36" ht="15" x14ac:dyDescent="0.25">
      <c r="A176" s="6" t="s">
        <v>38845</v>
      </c>
      <c r="B176" s="6">
        <v>129.03792000000001</v>
      </c>
      <c r="C176" s="6">
        <v>0.85199999999999998</v>
      </c>
      <c r="D176" s="6" t="s">
        <v>37393</v>
      </c>
      <c r="E176" s="6" t="s">
        <v>38846</v>
      </c>
      <c r="F176" s="6">
        <v>55944</v>
      </c>
      <c r="G176" s="7" t="str">
        <f>HYPERLINK("https://cloud.oebiotech.com/#/lm/network/55944","https://cloud.oebiotech.com/#/lm/network/55944")</f>
        <v>https://cloud.oebiotech.com/#/lm/network/55944</v>
      </c>
      <c r="H176" s="6" t="s">
        <v>38847</v>
      </c>
      <c r="I176" s="6">
        <v>87623</v>
      </c>
      <c r="J176" s="6"/>
      <c r="K176" s="6">
        <v>172409</v>
      </c>
      <c r="L176" s="6"/>
      <c r="M176" s="6"/>
      <c r="N176" s="6"/>
      <c r="O176" s="6">
        <v>57501028</v>
      </c>
      <c r="P176" s="6" t="s">
        <v>38848</v>
      </c>
      <c r="Q176" s="6" t="s">
        <v>38849</v>
      </c>
      <c r="R176" s="6" t="s">
        <v>38850</v>
      </c>
      <c r="S176" s="6" t="s">
        <v>37423</v>
      </c>
      <c r="T176" s="6" t="s">
        <v>37424</v>
      </c>
      <c r="U176" s="6" t="s">
        <v>38088</v>
      </c>
      <c r="V176" s="6" t="s">
        <v>37402</v>
      </c>
      <c r="W176" s="6">
        <v>37.96</v>
      </c>
      <c r="X176" s="6">
        <v>89.78</v>
      </c>
      <c r="Y176" s="6">
        <v>0</v>
      </c>
      <c r="Z176" s="6" t="s">
        <v>37389</v>
      </c>
      <c r="AA176" s="6" t="s">
        <v>37403</v>
      </c>
      <c r="AB176" s="6" t="s">
        <v>38851</v>
      </c>
      <c r="AC176" s="6">
        <v>0.77</v>
      </c>
      <c r="AD176" s="6">
        <v>1.9411809676549101</v>
      </c>
      <c r="AE176" s="6">
        <v>22.244715057676</v>
      </c>
      <c r="AF176" s="6">
        <v>21.246660281200601</v>
      </c>
      <c r="AG176" s="8">
        <v>0.99805477647538499</v>
      </c>
      <c r="AH176" s="8" t="s">
        <v>6</v>
      </c>
      <c r="AI176" s="6">
        <v>6.1685670157373107E-5</v>
      </c>
      <c r="AJ176" s="6">
        <v>3.6357900440281399E-4</v>
      </c>
    </row>
    <row r="177" spans="1:36" ht="15" x14ac:dyDescent="0.25">
      <c r="A177" s="6" t="s">
        <v>38852</v>
      </c>
      <c r="B177" s="6">
        <v>798.59344999999996</v>
      </c>
      <c r="C177" s="6">
        <v>13.784000000000001</v>
      </c>
      <c r="D177" s="6" t="s">
        <v>37380</v>
      </c>
      <c r="E177" s="6" t="s">
        <v>38853</v>
      </c>
      <c r="F177" s="6">
        <v>20872</v>
      </c>
      <c r="G177" s="7" t="str">
        <f>HYPERLINK("https://cloud.oebiotech.com/#/lm/network/20872","https://cloud.oebiotech.com/#/lm/network/20872")</f>
        <v>https://cloud.oebiotech.com/#/lm/network/20872</v>
      </c>
      <c r="H177" s="6"/>
      <c r="I177" s="6">
        <v>77418</v>
      </c>
      <c r="J177" s="6" t="s">
        <v>38854</v>
      </c>
      <c r="K177" s="6"/>
      <c r="L177" s="6"/>
      <c r="M177" s="6"/>
      <c r="N177" s="6"/>
      <c r="O177" s="6">
        <v>52924884</v>
      </c>
      <c r="P177" s="6"/>
      <c r="Q177" s="6" t="s">
        <v>38855</v>
      </c>
      <c r="R177" s="6" t="s">
        <v>38856</v>
      </c>
      <c r="S177" s="6" t="s">
        <v>37445</v>
      </c>
      <c r="T177" s="6" t="s">
        <v>37652</v>
      </c>
      <c r="U177" s="6" t="s">
        <v>38007</v>
      </c>
      <c r="V177" s="6" t="s">
        <v>37426</v>
      </c>
      <c r="W177" s="6">
        <v>58.61</v>
      </c>
      <c r="X177" s="6">
        <v>89.64</v>
      </c>
      <c r="Y177" s="6">
        <v>63.81</v>
      </c>
      <c r="Z177" s="6" t="s">
        <v>38857</v>
      </c>
      <c r="AA177" s="6" t="s">
        <v>37634</v>
      </c>
      <c r="AB177" s="6" t="s">
        <v>38858</v>
      </c>
      <c r="AC177" s="6">
        <v>6.14</v>
      </c>
      <c r="AD177" s="6">
        <v>2.0018512146861198</v>
      </c>
      <c r="AE177" s="6">
        <v>21.997363971755899</v>
      </c>
      <c r="AF177" s="6">
        <v>21.000044655927798</v>
      </c>
      <c r="AG177" s="8">
        <v>0.99731931582806899</v>
      </c>
      <c r="AH177" s="8" t="s">
        <v>6</v>
      </c>
      <c r="AI177" s="6">
        <v>2.7602392334085602E-6</v>
      </c>
      <c r="AJ177" s="6">
        <v>2.6674844409872001E-5</v>
      </c>
    </row>
    <row r="178" spans="1:36" ht="15" x14ac:dyDescent="0.25">
      <c r="A178" s="6" t="s">
        <v>38859</v>
      </c>
      <c r="B178" s="6">
        <v>453.16730999999999</v>
      </c>
      <c r="C178" s="6">
        <v>9.4529999999999994</v>
      </c>
      <c r="D178" s="6" t="s">
        <v>37380</v>
      </c>
      <c r="E178" s="6" t="s">
        <v>38860</v>
      </c>
      <c r="F178" s="6">
        <v>58984</v>
      </c>
      <c r="G178" s="7" t="str">
        <f>HYPERLINK("https://cloud.oebiotech.com/#/lm/network/58984","https://cloud.oebiotech.com/#/lm/network/58984")</f>
        <v>https://cloud.oebiotech.com/#/lm/network/58984</v>
      </c>
      <c r="H178" s="6" t="s">
        <v>38861</v>
      </c>
      <c r="I178" s="6"/>
      <c r="J178" s="6"/>
      <c r="K178" s="6"/>
      <c r="L178" s="6"/>
      <c r="M178" s="6"/>
      <c r="N178" s="6"/>
      <c r="O178" s="6">
        <v>85260457</v>
      </c>
      <c r="P178" s="6"/>
      <c r="Q178" s="6" t="s">
        <v>38862</v>
      </c>
      <c r="R178" s="6" t="s">
        <v>38863</v>
      </c>
      <c r="S178" s="6" t="s">
        <v>37445</v>
      </c>
      <c r="T178" s="6" t="s">
        <v>38071</v>
      </c>
      <c r="U178" s="6" t="s">
        <v>38543</v>
      </c>
      <c r="V178" s="6" t="s">
        <v>37402</v>
      </c>
      <c r="W178" s="6">
        <v>38.07</v>
      </c>
      <c r="X178" s="6">
        <v>90.36</v>
      </c>
      <c r="Y178" s="6">
        <v>0</v>
      </c>
      <c r="Z178" s="6" t="s">
        <v>38864</v>
      </c>
      <c r="AA178" s="6" t="s">
        <v>37390</v>
      </c>
      <c r="AB178" s="6" t="s">
        <v>38865</v>
      </c>
      <c r="AC178" s="6">
        <v>0.22</v>
      </c>
      <c r="AD178" s="6">
        <v>1.8829805813442999</v>
      </c>
      <c r="AE178" s="6">
        <v>23.6022752325621</v>
      </c>
      <c r="AF178" s="6">
        <v>22.6124246259442</v>
      </c>
      <c r="AG178" s="8">
        <v>0.98985060661791402</v>
      </c>
      <c r="AH178" s="8" t="s">
        <v>6</v>
      </c>
      <c r="AI178" s="6">
        <v>3.1232839326810402E-4</v>
      </c>
      <c r="AJ178" s="6">
        <v>1.4280268242127701E-3</v>
      </c>
    </row>
    <row r="179" spans="1:36" ht="15" x14ac:dyDescent="0.25">
      <c r="A179" s="6" t="s">
        <v>38866</v>
      </c>
      <c r="B179" s="6">
        <v>305.01841999999999</v>
      </c>
      <c r="C179" s="6">
        <v>0.84499999999999997</v>
      </c>
      <c r="D179" s="6" t="s">
        <v>37393</v>
      </c>
      <c r="E179" s="6" t="s">
        <v>38867</v>
      </c>
      <c r="F179" s="6">
        <v>51432</v>
      </c>
      <c r="G179" s="7" t="str">
        <f>HYPERLINK("https://cloud.oebiotech.com/#/lm/network/51432","https://cloud.oebiotech.com/#/lm/network/51432")</f>
        <v>https://cloud.oebiotech.com/#/lm/network/51432</v>
      </c>
      <c r="H179" s="6" t="s">
        <v>38868</v>
      </c>
      <c r="I179" s="6">
        <v>3438</v>
      </c>
      <c r="J179" s="6"/>
      <c r="K179" s="6">
        <v>28637</v>
      </c>
      <c r="L179" s="6" t="s">
        <v>38869</v>
      </c>
      <c r="M179" s="6" t="s">
        <v>38870</v>
      </c>
      <c r="N179" s="6" t="s">
        <v>38871</v>
      </c>
      <c r="O179" s="6">
        <v>439715</v>
      </c>
      <c r="P179" s="6" t="s">
        <v>38872</v>
      </c>
      <c r="Q179" s="6" t="s">
        <v>38873</v>
      </c>
      <c r="R179" s="6" t="s">
        <v>38874</v>
      </c>
      <c r="S179" s="6" t="s">
        <v>37456</v>
      </c>
      <c r="T179" s="6" t="s">
        <v>38368</v>
      </c>
      <c r="U179" s="6" t="s">
        <v>38875</v>
      </c>
      <c r="V179" s="6" t="s">
        <v>37426</v>
      </c>
      <c r="W179" s="6">
        <v>65.489999999999995</v>
      </c>
      <c r="X179" s="6">
        <v>90.29</v>
      </c>
      <c r="Y179" s="6">
        <v>51.72</v>
      </c>
      <c r="Z179" s="6" t="s">
        <v>38876</v>
      </c>
      <c r="AA179" s="6" t="s">
        <v>37403</v>
      </c>
      <c r="AB179" s="6" t="s">
        <v>38877</v>
      </c>
      <c r="AC179" s="6">
        <v>-1.31</v>
      </c>
      <c r="AD179" s="6">
        <v>1.8874946821531899</v>
      </c>
      <c r="AE179" s="6">
        <v>23.281789987017099</v>
      </c>
      <c r="AF179" s="6">
        <v>22.293444103320699</v>
      </c>
      <c r="AG179" s="8">
        <v>0.98834588369638599</v>
      </c>
      <c r="AH179" s="8" t="s">
        <v>6</v>
      </c>
      <c r="AI179" s="6">
        <v>2.6440197003430602E-4</v>
      </c>
      <c r="AJ179" s="6">
        <v>1.23643749223427E-3</v>
      </c>
    </row>
    <row r="180" spans="1:36" ht="15" x14ac:dyDescent="0.25">
      <c r="A180" s="6" t="s">
        <v>38878</v>
      </c>
      <c r="B180" s="6">
        <v>315.13141000000002</v>
      </c>
      <c r="C180" s="6">
        <v>1.0549999999999999</v>
      </c>
      <c r="D180" s="6" t="s">
        <v>37393</v>
      </c>
      <c r="E180" s="6" t="s">
        <v>38879</v>
      </c>
      <c r="F180" s="6">
        <v>209889</v>
      </c>
      <c r="G180" s="7" t="str">
        <f>HYPERLINK("https://cloud.oebiotech.com/#/lm/network/209889","https://cloud.oebiotech.com/#/lm/network/209889")</f>
        <v>https://cloud.oebiotech.com/#/lm/network/209889</v>
      </c>
      <c r="H180" s="6" t="s">
        <v>38880</v>
      </c>
      <c r="I180" s="6"/>
      <c r="J180" s="6"/>
      <c r="K180" s="6"/>
      <c r="L180" s="6"/>
      <c r="M180" s="6"/>
      <c r="N180" s="6"/>
      <c r="O180" s="6"/>
      <c r="P180" s="6"/>
      <c r="Q180" s="6" t="s">
        <v>38881</v>
      </c>
      <c r="R180" s="6" t="s">
        <v>38882</v>
      </c>
      <c r="S180" s="6" t="s">
        <v>37385</v>
      </c>
      <c r="T180" s="6" t="s">
        <v>37386</v>
      </c>
      <c r="U180" s="6" t="s">
        <v>37387</v>
      </c>
      <c r="V180" s="6" t="s">
        <v>37388</v>
      </c>
      <c r="W180" s="6">
        <v>52.23</v>
      </c>
      <c r="X180" s="6">
        <v>75.849999999999994</v>
      </c>
      <c r="Y180" s="6">
        <v>0</v>
      </c>
      <c r="Z180" s="6" t="s">
        <v>37389</v>
      </c>
      <c r="AA180" s="6" t="s">
        <v>37799</v>
      </c>
      <c r="AB180" s="6" t="s">
        <v>38883</v>
      </c>
      <c r="AC180" s="6">
        <v>-1.27</v>
      </c>
      <c r="AD180" s="6">
        <v>1.87954479099589</v>
      </c>
      <c r="AE180" s="6">
        <v>17.108759116242702</v>
      </c>
      <c r="AF180" s="6">
        <v>16.129305547263101</v>
      </c>
      <c r="AG180" s="8">
        <v>0.97945356897959701</v>
      </c>
      <c r="AH180" s="8" t="s">
        <v>6</v>
      </c>
      <c r="AI180" s="6">
        <v>2.5791381082777398E-4</v>
      </c>
      <c r="AJ180" s="6">
        <v>1.20894560303759E-3</v>
      </c>
    </row>
    <row r="181" spans="1:36" ht="15" x14ac:dyDescent="0.25">
      <c r="A181" s="6" t="s">
        <v>38884</v>
      </c>
      <c r="B181" s="6">
        <v>235.04585</v>
      </c>
      <c r="C181" s="6">
        <v>1.093</v>
      </c>
      <c r="D181" s="6" t="s">
        <v>37393</v>
      </c>
      <c r="E181" s="6" t="s">
        <v>38885</v>
      </c>
      <c r="F181" s="6">
        <v>2865</v>
      </c>
      <c r="G181" s="7" t="str">
        <f>HYPERLINK("https://cloud.oebiotech.com/#/lm/network/2865","https://cloud.oebiotech.com/#/lm/network/2865")</f>
        <v>https://cloud.oebiotech.com/#/lm/network/2865</v>
      </c>
      <c r="H181" s="6"/>
      <c r="I181" s="6">
        <v>74924</v>
      </c>
      <c r="J181" s="6" t="s">
        <v>38886</v>
      </c>
      <c r="K181" s="6">
        <v>73089</v>
      </c>
      <c r="L181" s="6" t="s">
        <v>38887</v>
      </c>
      <c r="M181" s="6"/>
      <c r="N181" s="6"/>
      <c r="O181" s="6">
        <v>553</v>
      </c>
      <c r="P181" s="6"/>
      <c r="Q181" s="6" t="s">
        <v>38888</v>
      </c>
      <c r="R181" s="6" t="s">
        <v>38889</v>
      </c>
      <c r="S181" s="6" t="s">
        <v>37385</v>
      </c>
      <c r="T181" s="6" t="s">
        <v>37846</v>
      </c>
      <c r="U181" s="6" t="s">
        <v>38741</v>
      </c>
      <c r="V181" s="6" t="s">
        <v>37388</v>
      </c>
      <c r="W181" s="6">
        <v>50.56</v>
      </c>
      <c r="X181" s="6">
        <v>74.239999999999995</v>
      </c>
      <c r="Y181" s="6">
        <v>0</v>
      </c>
      <c r="Z181" s="6" t="s">
        <v>37389</v>
      </c>
      <c r="AA181" s="6" t="s">
        <v>37428</v>
      </c>
      <c r="AB181" s="6" t="s">
        <v>38890</v>
      </c>
      <c r="AC181" s="6">
        <v>0</v>
      </c>
      <c r="AD181" s="6">
        <v>2.0024551165635298</v>
      </c>
      <c r="AE181" s="6">
        <v>19.370660503975699</v>
      </c>
      <c r="AF181" s="6">
        <v>18.394544968633799</v>
      </c>
      <c r="AG181" s="8">
        <v>0.97611553534191497</v>
      </c>
      <c r="AH181" s="8" t="s">
        <v>6</v>
      </c>
      <c r="AI181" s="6">
        <v>4.6665262384911898E-7</v>
      </c>
      <c r="AJ181" s="6">
        <v>6.0654652178467298E-6</v>
      </c>
    </row>
    <row r="182" spans="1:36" ht="15" x14ac:dyDescent="0.25">
      <c r="A182" s="6" t="s">
        <v>38891</v>
      </c>
      <c r="B182" s="6">
        <v>557.28756999999996</v>
      </c>
      <c r="C182" s="6">
        <v>3.1259999999999999</v>
      </c>
      <c r="D182" s="6" t="s">
        <v>37380</v>
      </c>
      <c r="E182" s="6" t="s">
        <v>38892</v>
      </c>
      <c r="F182" s="6">
        <v>205427</v>
      </c>
      <c r="G182" s="7" t="str">
        <f>HYPERLINK("https://cloud.oebiotech.com/#/lm/network/205427","https://cloud.oebiotech.com/#/lm/network/205427")</f>
        <v>https://cloud.oebiotech.com/#/lm/network/205427</v>
      </c>
      <c r="H182" s="6" t="s">
        <v>38893</v>
      </c>
      <c r="I182" s="6"/>
      <c r="J182" s="6"/>
      <c r="K182" s="6"/>
      <c r="L182" s="6"/>
      <c r="M182" s="6"/>
      <c r="N182" s="6"/>
      <c r="O182" s="6">
        <v>21932600</v>
      </c>
      <c r="P182" s="6"/>
      <c r="Q182" s="6" t="s">
        <v>38894</v>
      </c>
      <c r="R182" s="6" t="s">
        <v>38895</v>
      </c>
      <c r="S182" s="6" t="s">
        <v>37385</v>
      </c>
      <c r="T182" s="6" t="s">
        <v>37386</v>
      </c>
      <c r="U182" s="6" t="s">
        <v>37387</v>
      </c>
      <c r="V182" s="6" t="s">
        <v>37402</v>
      </c>
      <c r="W182" s="6">
        <v>36.369999999999997</v>
      </c>
      <c r="X182" s="6">
        <v>73.69</v>
      </c>
      <c r="Y182" s="6">
        <v>0</v>
      </c>
      <c r="Z182" s="6" t="s">
        <v>37389</v>
      </c>
      <c r="AA182" s="6" t="s">
        <v>37480</v>
      </c>
      <c r="AB182" s="6" t="s">
        <v>38896</v>
      </c>
      <c r="AC182" s="6">
        <v>-7.18</v>
      </c>
      <c r="AD182" s="6">
        <v>1.94207644858329</v>
      </c>
      <c r="AE182" s="6">
        <v>20.498599962416201</v>
      </c>
      <c r="AF182" s="6">
        <v>19.527257857685601</v>
      </c>
      <c r="AG182" s="8">
        <v>0.97134210473054206</v>
      </c>
      <c r="AH182" s="8" t="s">
        <v>6</v>
      </c>
      <c r="AI182" s="6">
        <v>1.93294295298709E-5</v>
      </c>
      <c r="AJ182" s="6">
        <v>1.3731276132615899E-4</v>
      </c>
    </row>
    <row r="183" spans="1:36" ht="15" x14ac:dyDescent="0.25">
      <c r="A183" s="6" t="s">
        <v>38897</v>
      </c>
      <c r="B183" s="6">
        <v>443.12679000000003</v>
      </c>
      <c r="C183" s="6">
        <v>0.6</v>
      </c>
      <c r="D183" s="6" t="s">
        <v>37393</v>
      </c>
      <c r="E183" s="6" t="s">
        <v>38898</v>
      </c>
      <c r="F183" s="6">
        <v>255967</v>
      </c>
      <c r="G183" s="7" t="str">
        <f>HYPERLINK("https://cloud.oebiotech.com/#/lm/network/255967","https://cloud.oebiotech.com/#/lm/network/255967")</f>
        <v>https://cloud.oebiotech.com/#/lm/network/255967</v>
      </c>
      <c r="H183" s="6" t="s">
        <v>38899</v>
      </c>
      <c r="I183" s="6">
        <v>63300</v>
      </c>
      <c r="J183" s="6"/>
      <c r="K183" s="6">
        <v>17755</v>
      </c>
      <c r="L183" s="6" t="s">
        <v>38900</v>
      </c>
      <c r="M183" s="6"/>
      <c r="N183" s="6"/>
      <c r="O183" s="6">
        <v>834</v>
      </c>
      <c r="P183" s="6" t="s">
        <v>38901</v>
      </c>
      <c r="Q183" s="6" t="s">
        <v>38902</v>
      </c>
      <c r="R183" s="6" t="s">
        <v>38903</v>
      </c>
      <c r="S183" s="6" t="s">
        <v>37385</v>
      </c>
      <c r="T183" s="6" t="s">
        <v>37386</v>
      </c>
      <c r="U183" s="6" t="s">
        <v>37387</v>
      </c>
      <c r="V183" s="6" t="s">
        <v>37388</v>
      </c>
      <c r="W183" s="6">
        <v>49.84</v>
      </c>
      <c r="X183" s="6">
        <v>74.180000000000007</v>
      </c>
      <c r="Y183" s="6">
        <v>0</v>
      </c>
      <c r="Z183" s="6" t="s">
        <v>37389</v>
      </c>
      <c r="AA183" s="6" t="s">
        <v>37799</v>
      </c>
      <c r="AB183" s="6" t="s">
        <v>38904</v>
      </c>
      <c r="AC183" s="6">
        <v>1.81</v>
      </c>
      <c r="AD183" s="6">
        <v>1.93199536822997</v>
      </c>
      <c r="AE183" s="6">
        <v>19.442809710792201</v>
      </c>
      <c r="AF183" s="6">
        <v>18.472816344187201</v>
      </c>
      <c r="AG183" s="8">
        <v>0.96999336660491098</v>
      </c>
      <c r="AH183" s="8" t="s">
        <v>6</v>
      </c>
      <c r="AI183" s="6">
        <v>2.8656732027135399E-5</v>
      </c>
      <c r="AJ183" s="6">
        <v>1.8787833233208901E-4</v>
      </c>
    </row>
    <row r="184" spans="1:36" ht="15" x14ac:dyDescent="0.25">
      <c r="A184" s="6" t="s">
        <v>38905</v>
      </c>
      <c r="B184" s="6">
        <v>499.16356000000002</v>
      </c>
      <c r="C184" s="6">
        <v>9.8439999999999994</v>
      </c>
      <c r="D184" s="6" t="s">
        <v>37380</v>
      </c>
      <c r="E184" s="6" t="s">
        <v>38906</v>
      </c>
      <c r="F184" s="6">
        <v>212154</v>
      </c>
      <c r="G184" s="7" t="str">
        <f>HYPERLINK("https://cloud.oebiotech.com/#/lm/network/212154","https://cloud.oebiotech.com/#/lm/network/212154")</f>
        <v>https://cloud.oebiotech.com/#/lm/network/212154</v>
      </c>
      <c r="H184" s="6" t="s">
        <v>38907</v>
      </c>
      <c r="I184" s="6"/>
      <c r="J184" s="6"/>
      <c r="K184" s="6"/>
      <c r="L184" s="6"/>
      <c r="M184" s="6"/>
      <c r="N184" s="6"/>
      <c r="O184" s="6">
        <v>5373</v>
      </c>
      <c r="P184" s="6"/>
      <c r="Q184" s="6" t="s">
        <v>38908</v>
      </c>
      <c r="R184" s="6" t="s">
        <v>38909</v>
      </c>
      <c r="S184" s="6" t="s">
        <v>37488</v>
      </c>
      <c r="T184" s="6" t="s">
        <v>38910</v>
      </c>
      <c r="U184" s="6" t="s">
        <v>38911</v>
      </c>
      <c r="V184" s="6" t="s">
        <v>37402</v>
      </c>
      <c r="W184" s="6">
        <v>43.7</v>
      </c>
      <c r="X184" s="6">
        <v>89.82</v>
      </c>
      <c r="Y184" s="6">
        <v>42.07</v>
      </c>
      <c r="Z184" s="6" t="s">
        <v>38912</v>
      </c>
      <c r="AA184" s="6" t="s">
        <v>37501</v>
      </c>
      <c r="AB184" s="6" t="s">
        <v>38913</v>
      </c>
      <c r="AC184" s="6">
        <v>2</v>
      </c>
      <c r="AD184" s="6">
        <v>1.9926806243911801</v>
      </c>
      <c r="AE184" s="6">
        <v>22.454576132371699</v>
      </c>
      <c r="AF184" s="6">
        <v>21.486945790117598</v>
      </c>
      <c r="AG184" s="8">
        <v>0.96763034225414302</v>
      </c>
      <c r="AH184" s="8" t="s">
        <v>6</v>
      </c>
      <c r="AI184" s="6">
        <v>5.1856145197427998E-7</v>
      </c>
      <c r="AJ184" s="6">
        <v>6.6244556300491102E-6</v>
      </c>
    </row>
    <row r="185" spans="1:36" ht="15" x14ac:dyDescent="0.25">
      <c r="A185" s="6" t="s">
        <v>38914</v>
      </c>
      <c r="B185" s="6">
        <v>129.05260000000001</v>
      </c>
      <c r="C185" s="6">
        <v>0.61899999999999999</v>
      </c>
      <c r="D185" s="6" t="s">
        <v>37380</v>
      </c>
      <c r="E185" s="6" t="s">
        <v>38915</v>
      </c>
      <c r="F185" s="6">
        <v>205888</v>
      </c>
      <c r="G185" s="7" t="str">
        <f>HYPERLINK("https://cloud.oebiotech.com/#/lm/network/205888","https://cloud.oebiotech.com/#/lm/network/205888")</f>
        <v>https://cloud.oebiotech.com/#/lm/network/205888</v>
      </c>
      <c r="H185" s="6" t="s">
        <v>38916</v>
      </c>
      <c r="I185" s="6">
        <v>70263</v>
      </c>
      <c r="J185" s="6"/>
      <c r="K185" s="6">
        <v>46807</v>
      </c>
      <c r="L185" s="6" t="s">
        <v>38917</v>
      </c>
      <c r="M185" s="6"/>
      <c r="N185" s="6"/>
      <c r="O185" s="6">
        <v>8117</v>
      </c>
      <c r="P185" s="6" t="s">
        <v>38918</v>
      </c>
      <c r="Q185" s="6" t="s">
        <v>38919</v>
      </c>
      <c r="R185" s="6" t="s">
        <v>38920</v>
      </c>
      <c r="S185" s="6" t="s">
        <v>37423</v>
      </c>
      <c r="T185" s="6" t="s">
        <v>37424</v>
      </c>
      <c r="U185" s="6" t="s">
        <v>38921</v>
      </c>
      <c r="V185" s="6" t="s">
        <v>37402</v>
      </c>
      <c r="W185" s="6">
        <v>39.159999999999997</v>
      </c>
      <c r="X185" s="6">
        <v>73.349999999999994</v>
      </c>
      <c r="Y185" s="6">
        <v>0</v>
      </c>
      <c r="Z185" s="6" t="s">
        <v>37389</v>
      </c>
      <c r="AA185" s="6" t="s">
        <v>37634</v>
      </c>
      <c r="AB185" s="6" t="s">
        <v>38922</v>
      </c>
      <c r="AC185" s="6">
        <v>-3.1</v>
      </c>
      <c r="AD185" s="6">
        <v>1.83649086433523</v>
      </c>
      <c r="AE185" s="6">
        <v>21.264583947567498</v>
      </c>
      <c r="AF185" s="6">
        <v>20.297105028990199</v>
      </c>
      <c r="AG185" s="8">
        <v>0.96747891857730295</v>
      </c>
      <c r="AH185" s="8" t="s">
        <v>6</v>
      </c>
      <c r="AI185" s="6">
        <v>5.9787680934645705E-4</v>
      </c>
      <c r="AJ185" s="6">
        <v>2.4941560238538598E-3</v>
      </c>
    </row>
    <row r="186" spans="1:36" ht="15" x14ac:dyDescent="0.25">
      <c r="A186" s="6" t="s">
        <v>38923</v>
      </c>
      <c r="B186" s="6">
        <v>205.03514000000001</v>
      </c>
      <c r="C186" s="6">
        <v>0.81399999999999995</v>
      </c>
      <c r="D186" s="6" t="s">
        <v>37393</v>
      </c>
      <c r="E186" s="6" t="s">
        <v>38924</v>
      </c>
      <c r="F186" s="6">
        <v>595576</v>
      </c>
      <c r="G186" s="7" t="str">
        <f>HYPERLINK("https://cloud.oebiotech.com/#/lm/network/595576","https://cloud.oebiotech.com/#/lm/network/595576")</f>
        <v>https://cloud.oebiotech.com/#/lm/network/595576</v>
      </c>
      <c r="H186" s="6"/>
      <c r="I186" s="6"/>
      <c r="J186" s="6"/>
      <c r="K186" s="6"/>
      <c r="L186" s="6"/>
      <c r="M186" s="6"/>
      <c r="N186" s="6"/>
      <c r="O186" s="6">
        <v>145997440</v>
      </c>
      <c r="P186" s="6"/>
      <c r="Q186" s="6" t="s">
        <v>38925</v>
      </c>
      <c r="R186" s="6" t="s">
        <v>38926</v>
      </c>
      <c r="S186" s="6" t="s">
        <v>37423</v>
      </c>
      <c r="T186" s="6" t="s">
        <v>37424</v>
      </c>
      <c r="U186" s="6" t="s">
        <v>37425</v>
      </c>
      <c r="V186" s="6" t="s">
        <v>37402</v>
      </c>
      <c r="W186" s="6">
        <v>43.18</v>
      </c>
      <c r="X186" s="6">
        <v>73.36</v>
      </c>
      <c r="Y186" s="6">
        <v>0</v>
      </c>
      <c r="Z186" s="6" t="s">
        <v>37389</v>
      </c>
      <c r="AA186" s="6" t="s">
        <v>37415</v>
      </c>
      <c r="AB186" s="6" t="s">
        <v>38927</v>
      </c>
      <c r="AC186" s="6">
        <v>-1.46</v>
      </c>
      <c r="AD186" s="6">
        <v>2.0060789920991202</v>
      </c>
      <c r="AE186" s="6">
        <v>21.089720872985399</v>
      </c>
      <c r="AF186" s="6">
        <v>20.1224534223599</v>
      </c>
      <c r="AG186" s="8">
        <v>0.96726745062547104</v>
      </c>
      <c r="AH186" s="8" t="s">
        <v>6</v>
      </c>
      <c r="AI186" s="6">
        <v>1.15437601584594E-7</v>
      </c>
      <c r="AJ186" s="6">
        <v>1.8879122039370599E-6</v>
      </c>
    </row>
    <row r="187" spans="1:36" ht="15" x14ac:dyDescent="0.25">
      <c r="A187" s="6" t="s">
        <v>38928</v>
      </c>
      <c r="B187" s="6">
        <v>187.02438000000001</v>
      </c>
      <c r="C187" s="6">
        <v>1.1559999999999999</v>
      </c>
      <c r="D187" s="6" t="s">
        <v>37393</v>
      </c>
      <c r="E187" s="6" t="s">
        <v>38929</v>
      </c>
      <c r="F187" s="6">
        <v>2925</v>
      </c>
      <c r="G187" s="7" t="str">
        <f>HYPERLINK("https://cloud.oebiotech.com/#/lm/network/2925","https://cloud.oebiotech.com/#/lm/network/2925")</f>
        <v>https://cloud.oebiotech.com/#/lm/network/2925</v>
      </c>
      <c r="H187" s="6" t="s">
        <v>38930</v>
      </c>
      <c r="I187" s="6">
        <v>6639</v>
      </c>
      <c r="J187" s="6" t="s">
        <v>38931</v>
      </c>
      <c r="K187" s="6">
        <v>27036</v>
      </c>
      <c r="L187" s="6" t="s">
        <v>38932</v>
      </c>
      <c r="M187" s="6"/>
      <c r="N187" s="6"/>
      <c r="O187" s="6">
        <v>5356793</v>
      </c>
      <c r="P187" s="6" t="s">
        <v>38933</v>
      </c>
      <c r="Q187" s="6" t="s">
        <v>38934</v>
      </c>
      <c r="R187" s="6" t="s">
        <v>38935</v>
      </c>
      <c r="S187" s="6" t="s">
        <v>37445</v>
      </c>
      <c r="T187" s="6" t="s">
        <v>37446</v>
      </c>
      <c r="U187" s="6" t="s">
        <v>37524</v>
      </c>
      <c r="V187" s="6" t="s">
        <v>37388</v>
      </c>
      <c r="W187" s="6">
        <v>48.49</v>
      </c>
      <c r="X187" s="6">
        <v>73.63</v>
      </c>
      <c r="Y187" s="6">
        <v>0</v>
      </c>
      <c r="Z187" s="6" t="s">
        <v>37389</v>
      </c>
      <c r="AA187" s="6" t="s">
        <v>37428</v>
      </c>
      <c r="AB187" s="6" t="s">
        <v>38936</v>
      </c>
      <c r="AC187" s="6">
        <v>2.14</v>
      </c>
      <c r="AD187" s="6">
        <v>2.0244837519454602</v>
      </c>
      <c r="AE187" s="6">
        <v>20.5407858522391</v>
      </c>
      <c r="AF187" s="6">
        <v>19.575192520490599</v>
      </c>
      <c r="AG187" s="8">
        <v>0.96559333174851503</v>
      </c>
      <c r="AH187" s="8" t="s">
        <v>6</v>
      </c>
      <c r="AI187" s="6">
        <v>4.4078735914421001E-9</v>
      </c>
      <c r="AJ187" s="6">
        <v>1.4146956339619999E-7</v>
      </c>
    </row>
    <row r="188" spans="1:36" ht="15" x14ac:dyDescent="0.25">
      <c r="A188" s="6" t="s">
        <v>38937</v>
      </c>
      <c r="B188" s="6">
        <v>157.0136</v>
      </c>
      <c r="C188" s="6">
        <v>1.284</v>
      </c>
      <c r="D188" s="6" t="s">
        <v>37393</v>
      </c>
      <c r="E188" s="6" t="s">
        <v>38938</v>
      </c>
      <c r="F188" s="6">
        <v>1918</v>
      </c>
      <c r="G188" s="7" t="str">
        <f>HYPERLINK("https://cloud.oebiotech.com/#/lm/network/1918","https://cloud.oebiotech.com/#/lm/network/1918")</f>
        <v>https://cloud.oebiotech.com/#/lm/network/1918</v>
      </c>
      <c r="H188" s="6"/>
      <c r="I188" s="6"/>
      <c r="J188" s="6" t="s">
        <v>38939</v>
      </c>
      <c r="K188" s="6">
        <v>15624</v>
      </c>
      <c r="L188" s="6" t="s">
        <v>38940</v>
      </c>
      <c r="M188" s="6"/>
      <c r="N188" s="6"/>
      <c r="O188" s="6">
        <v>440352</v>
      </c>
      <c r="P188" s="6"/>
      <c r="Q188" s="6" t="s">
        <v>38941</v>
      </c>
      <c r="R188" s="6" t="s">
        <v>38942</v>
      </c>
      <c r="S188" s="6" t="s">
        <v>37385</v>
      </c>
      <c r="T188" s="6" t="s">
        <v>37846</v>
      </c>
      <c r="U188" s="6" t="s">
        <v>38741</v>
      </c>
      <c r="V188" s="6" t="s">
        <v>37426</v>
      </c>
      <c r="W188" s="6">
        <v>60.48</v>
      </c>
      <c r="X188" s="6">
        <v>72.75</v>
      </c>
      <c r="Y188" s="6">
        <v>48.76</v>
      </c>
      <c r="Z188" s="6" t="s">
        <v>38943</v>
      </c>
      <c r="AA188" s="6" t="s">
        <v>37415</v>
      </c>
      <c r="AB188" s="6" t="s">
        <v>38944</v>
      </c>
      <c r="AC188" s="6">
        <v>0.64</v>
      </c>
      <c r="AD188" s="6">
        <v>2.0430739862192402</v>
      </c>
      <c r="AE188" s="6">
        <v>22.266553403260801</v>
      </c>
      <c r="AF188" s="6">
        <v>21.3013864758171</v>
      </c>
      <c r="AG188" s="8">
        <v>0.96516692744370003</v>
      </c>
      <c r="AH188" s="8" t="s">
        <v>6</v>
      </c>
      <c r="AI188" s="6">
        <v>3.1990695330368498E-12</v>
      </c>
      <c r="AJ188" s="6">
        <v>6.14324546134463E-10</v>
      </c>
    </row>
    <row r="189" spans="1:36" ht="15" x14ac:dyDescent="0.25">
      <c r="A189" s="6" t="s">
        <v>38945</v>
      </c>
      <c r="B189" s="6">
        <v>146.04516000000001</v>
      </c>
      <c r="C189" s="6">
        <v>0.84</v>
      </c>
      <c r="D189" s="6" t="s">
        <v>37393</v>
      </c>
      <c r="E189" s="6" t="s">
        <v>38946</v>
      </c>
      <c r="F189" s="6">
        <v>54528</v>
      </c>
      <c r="G189" s="7" t="str">
        <f>HYPERLINK("https://cloud.oebiotech.com/#/lm/network/54528","https://cloud.oebiotech.com/#/lm/network/54528")</f>
        <v>https://cloud.oebiotech.com/#/lm/network/54528</v>
      </c>
      <c r="H189" s="6" t="s">
        <v>38947</v>
      </c>
      <c r="I189" s="6"/>
      <c r="J189" s="6"/>
      <c r="K189" s="6">
        <v>38108</v>
      </c>
      <c r="L189" s="6"/>
      <c r="M189" s="6"/>
      <c r="N189" s="6"/>
      <c r="O189" s="6">
        <v>17288</v>
      </c>
      <c r="P189" s="6" t="s">
        <v>38077</v>
      </c>
      <c r="Q189" s="6" t="s">
        <v>38948</v>
      </c>
      <c r="R189" s="6" t="s">
        <v>38949</v>
      </c>
      <c r="S189" s="6" t="s">
        <v>37385</v>
      </c>
      <c r="T189" s="6" t="s">
        <v>37386</v>
      </c>
      <c r="U189" s="6" t="s">
        <v>37387</v>
      </c>
      <c r="V189" s="6" t="s">
        <v>37388</v>
      </c>
      <c r="W189" s="6">
        <v>48.56</v>
      </c>
      <c r="X189" s="6">
        <v>73.209999999999994</v>
      </c>
      <c r="Y189" s="6">
        <v>0</v>
      </c>
      <c r="Z189" s="6" t="s">
        <v>37389</v>
      </c>
      <c r="AA189" s="6" t="s">
        <v>37428</v>
      </c>
      <c r="AB189" s="6" t="s">
        <v>38081</v>
      </c>
      <c r="AC189" s="6">
        <v>4.79</v>
      </c>
      <c r="AD189" s="6">
        <v>1.9890155289051299</v>
      </c>
      <c r="AE189" s="6">
        <v>21.353555776517599</v>
      </c>
      <c r="AF189" s="6">
        <v>20.389906740655501</v>
      </c>
      <c r="AG189" s="8">
        <v>0.96364903586212602</v>
      </c>
      <c r="AH189" s="8" t="s">
        <v>6</v>
      </c>
      <c r="AI189" s="6">
        <v>4.9811158683379196E-7</v>
      </c>
      <c r="AJ189" s="6">
        <v>6.4044455214288599E-6</v>
      </c>
    </row>
    <row r="190" spans="1:36" ht="15" x14ac:dyDescent="0.25">
      <c r="A190" s="6" t="s">
        <v>38950</v>
      </c>
      <c r="B190" s="6">
        <v>102.09184999999999</v>
      </c>
      <c r="C190" s="6">
        <v>1.4279999999999999</v>
      </c>
      <c r="D190" s="6" t="s">
        <v>37380</v>
      </c>
      <c r="E190" s="6" t="s">
        <v>38951</v>
      </c>
      <c r="F190" s="6">
        <v>52080</v>
      </c>
      <c r="G190" s="7" t="str">
        <f>HYPERLINK("https://cloud.oebiotech.com/#/lm/network/52080","https://cloud.oebiotech.com/#/lm/network/52080")</f>
        <v>https://cloud.oebiotech.com/#/lm/network/52080</v>
      </c>
      <c r="H190" s="6" t="s">
        <v>38952</v>
      </c>
      <c r="I190" s="6">
        <v>64437</v>
      </c>
      <c r="J190" s="6"/>
      <c r="K190" s="6">
        <v>31130</v>
      </c>
      <c r="L190" s="6" t="s">
        <v>38953</v>
      </c>
      <c r="M190" s="6" t="s">
        <v>38954</v>
      </c>
      <c r="N190" s="6" t="s">
        <v>38955</v>
      </c>
      <c r="O190" s="6">
        <v>443849</v>
      </c>
      <c r="P190" s="6"/>
      <c r="Q190" s="6" t="s">
        <v>38956</v>
      </c>
      <c r="R190" s="6" t="s">
        <v>38957</v>
      </c>
      <c r="S190" s="6" t="s">
        <v>37423</v>
      </c>
      <c r="T190" s="6" t="s">
        <v>37424</v>
      </c>
      <c r="U190" s="6" t="s">
        <v>38088</v>
      </c>
      <c r="V190" s="6" t="s">
        <v>37402</v>
      </c>
      <c r="W190" s="6">
        <v>39.229999999999997</v>
      </c>
      <c r="X190" s="6">
        <v>71.709999999999994</v>
      </c>
      <c r="Y190" s="6">
        <v>0</v>
      </c>
      <c r="Z190" s="6" t="s">
        <v>37389</v>
      </c>
      <c r="AA190" s="6" t="s">
        <v>37390</v>
      </c>
      <c r="AB190" s="6" t="s">
        <v>38958</v>
      </c>
      <c r="AC190" s="6">
        <v>-5</v>
      </c>
      <c r="AD190" s="6">
        <v>1.5075434675944499</v>
      </c>
      <c r="AE190" s="6">
        <v>24.4009119055818</v>
      </c>
      <c r="AF190" s="6">
        <v>23.4374281723642</v>
      </c>
      <c r="AG190" s="8">
        <v>0.96348373321764302</v>
      </c>
      <c r="AH190" s="8" t="s">
        <v>6</v>
      </c>
      <c r="AI190" s="6">
        <v>4.5526792261776798E-2</v>
      </c>
      <c r="AJ190" s="6">
        <v>8.9593717135324796E-2</v>
      </c>
    </row>
    <row r="191" spans="1:36" ht="15" x14ac:dyDescent="0.25">
      <c r="A191" s="6" t="s">
        <v>38959</v>
      </c>
      <c r="B191" s="6">
        <v>521.23706000000004</v>
      </c>
      <c r="C191" s="6">
        <v>3.2610000000000001</v>
      </c>
      <c r="D191" s="6" t="s">
        <v>37393</v>
      </c>
      <c r="E191" s="6" t="s">
        <v>38960</v>
      </c>
      <c r="F191" s="6">
        <v>58749</v>
      </c>
      <c r="G191" s="7" t="str">
        <f>HYPERLINK("https://cloud.oebiotech.com/#/lm/network/58749","https://cloud.oebiotech.com/#/lm/network/58749")</f>
        <v>https://cloud.oebiotech.com/#/lm/network/58749</v>
      </c>
      <c r="H191" s="6" t="s">
        <v>38961</v>
      </c>
      <c r="I191" s="6"/>
      <c r="J191" s="6"/>
      <c r="K191" s="6"/>
      <c r="L191" s="6"/>
      <c r="M191" s="6"/>
      <c r="N191" s="6"/>
      <c r="O191" s="6">
        <v>14559840</v>
      </c>
      <c r="P191" s="6" t="s">
        <v>38962</v>
      </c>
      <c r="Q191" s="6" t="s">
        <v>38963</v>
      </c>
      <c r="R191" s="6" t="s">
        <v>38964</v>
      </c>
      <c r="S191" s="6" t="s">
        <v>37423</v>
      </c>
      <c r="T191" s="6" t="s">
        <v>37424</v>
      </c>
      <c r="U191" s="6" t="s">
        <v>37425</v>
      </c>
      <c r="V191" s="6" t="s">
        <v>37402</v>
      </c>
      <c r="W191" s="6">
        <v>40.24</v>
      </c>
      <c r="X191" s="6">
        <v>74.25</v>
      </c>
      <c r="Y191" s="6">
        <v>0</v>
      </c>
      <c r="Z191" s="6" t="s">
        <v>37389</v>
      </c>
      <c r="AA191" s="6" t="s">
        <v>37799</v>
      </c>
      <c r="AB191" s="6" t="s">
        <v>38965</v>
      </c>
      <c r="AC191" s="6">
        <v>-3.65</v>
      </c>
      <c r="AD191" s="6">
        <v>1.9611784926993301</v>
      </c>
      <c r="AE191" s="6">
        <v>19.5344804259128</v>
      </c>
      <c r="AF191" s="6">
        <v>18.571831326074498</v>
      </c>
      <c r="AG191" s="8">
        <v>0.96264909983834501</v>
      </c>
      <c r="AH191" s="8" t="s">
        <v>6</v>
      </c>
      <c r="AI191" s="6">
        <v>4.0083845000289903E-6</v>
      </c>
      <c r="AJ191" s="6">
        <v>3.63195021745397E-5</v>
      </c>
    </row>
    <row r="192" spans="1:36" ht="15" x14ac:dyDescent="0.25">
      <c r="A192" s="6" t="s">
        <v>38966</v>
      </c>
      <c r="B192" s="6">
        <v>272.16723000000002</v>
      </c>
      <c r="C192" s="6">
        <v>1.9239999999999999</v>
      </c>
      <c r="D192" s="6" t="s">
        <v>37380</v>
      </c>
      <c r="E192" s="6" t="s">
        <v>38967</v>
      </c>
      <c r="F192" s="6">
        <v>60779</v>
      </c>
      <c r="G192" s="7" t="str">
        <f>HYPERLINK("https://cloud.oebiotech.com/#/lm/network/60779","https://cloud.oebiotech.com/#/lm/network/60779")</f>
        <v>https://cloud.oebiotech.com/#/lm/network/60779</v>
      </c>
      <c r="H192" s="6" t="s">
        <v>38968</v>
      </c>
      <c r="I192" s="6">
        <v>92109</v>
      </c>
      <c r="J192" s="6"/>
      <c r="K192" s="6">
        <v>168976</v>
      </c>
      <c r="L192" s="6"/>
      <c r="M192" s="6"/>
      <c r="N192" s="6"/>
      <c r="O192" s="6">
        <v>62182</v>
      </c>
      <c r="P192" s="6" t="s">
        <v>38969</v>
      </c>
      <c r="Q192" s="6" t="s">
        <v>38970</v>
      </c>
      <c r="R192" s="6" t="s">
        <v>38971</v>
      </c>
      <c r="S192" s="6" t="s">
        <v>37810</v>
      </c>
      <c r="T192" s="6" t="s">
        <v>38972</v>
      </c>
      <c r="U192" s="6" t="s">
        <v>38973</v>
      </c>
      <c r="V192" s="6" t="s">
        <v>37402</v>
      </c>
      <c r="W192" s="6">
        <v>39.32</v>
      </c>
      <c r="X192" s="6">
        <v>72.63</v>
      </c>
      <c r="Y192" s="6">
        <v>39.770000000000003</v>
      </c>
      <c r="Z192" s="6" t="s">
        <v>38974</v>
      </c>
      <c r="AA192" s="6" t="s">
        <v>37501</v>
      </c>
      <c r="AB192" s="6" t="s">
        <v>38975</v>
      </c>
      <c r="AC192" s="6">
        <v>2.57</v>
      </c>
      <c r="AD192" s="6">
        <v>2.0062259657856498</v>
      </c>
      <c r="AE192" s="6">
        <v>22.567465047393998</v>
      </c>
      <c r="AF192" s="6">
        <v>21.6107461347741</v>
      </c>
      <c r="AG192" s="8">
        <v>0.95671891261991604</v>
      </c>
      <c r="AH192" s="8" t="s">
        <v>6</v>
      </c>
      <c r="AI192" s="6">
        <v>2.3947957422638699E-8</v>
      </c>
      <c r="AJ192" s="6">
        <v>5.2605974367884895E-7</v>
      </c>
    </row>
    <row r="193" spans="1:36" ht="15" x14ac:dyDescent="0.25">
      <c r="A193" s="6" t="s">
        <v>38976</v>
      </c>
      <c r="B193" s="6">
        <v>338.16928999999999</v>
      </c>
      <c r="C193" s="6">
        <v>2.5539999999999998</v>
      </c>
      <c r="D193" s="6" t="s">
        <v>37380</v>
      </c>
      <c r="E193" s="6" t="s">
        <v>38977</v>
      </c>
      <c r="F193" s="6">
        <v>206522</v>
      </c>
      <c r="G193" s="7" t="str">
        <f>HYPERLINK("https://cloud.oebiotech.com/#/lm/network/206522","https://cloud.oebiotech.com/#/lm/network/206522")</f>
        <v>https://cloud.oebiotech.com/#/lm/network/206522</v>
      </c>
      <c r="H193" s="6" t="s">
        <v>38978</v>
      </c>
      <c r="I193" s="6"/>
      <c r="J193" s="6"/>
      <c r="K193" s="6"/>
      <c r="L193" s="6"/>
      <c r="M193" s="6"/>
      <c r="N193" s="6"/>
      <c r="O193" s="6">
        <v>33925</v>
      </c>
      <c r="P193" s="6"/>
      <c r="Q193" s="6" t="s">
        <v>38979</v>
      </c>
      <c r="R193" s="6" t="s">
        <v>38980</v>
      </c>
      <c r="S193" s="6" t="s">
        <v>37488</v>
      </c>
      <c r="T193" s="6" t="s">
        <v>37662</v>
      </c>
      <c r="U193" s="6" t="s">
        <v>38981</v>
      </c>
      <c r="V193" s="6" t="s">
        <v>37499</v>
      </c>
      <c r="W193" s="6">
        <v>38.86</v>
      </c>
      <c r="X193" s="6">
        <v>71.64</v>
      </c>
      <c r="Y193" s="6">
        <v>55.75</v>
      </c>
      <c r="Z193" s="6" t="s">
        <v>38982</v>
      </c>
      <c r="AA193" s="6" t="s">
        <v>37501</v>
      </c>
      <c r="AB193" s="6" t="s">
        <v>38983</v>
      </c>
      <c r="AC193" s="6">
        <v>5.32</v>
      </c>
      <c r="AD193" s="6">
        <v>1.8626863234547799</v>
      </c>
      <c r="AE193" s="6">
        <v>24.7330546879294</v>
      </c>
      <c r="AF193" s="6">
        <v>23.779953065209099</v>
      </c>
      <c r="AG193" s="8">
        <v>0.953101622720258</v>
      </c>
      <c r="AH193" s="8" t="s">
        <v>6</v>
      </c>
      <c r="AI193" s="6">
        <v>2.02032359791295E-4</v>
      </c>
      <c r="AJ193" s="6">
        <v>9.8019448886518291E-4</v>
      </c>
    </row>
    <row r="194" spans="1:36" ht="15" x14ac:dyDescent="0.25">
      <c r="A194" s="6" t="s">
        <v>38984</v>
      </c>
      <c r="B194" s="6">
        <v>205.03507999999999</v>
      </c>
      <c r="C194" s="6">
        <v>1.4059999999999999</v>
      </c>
      <c r="D194" s="6" t="s">
        <v>37393</v>
      </c>
      <c r="E194" s="6" t="s">
        <v>38985</v>
      </c>
      <c r="F194" s="6">
        <v>2907</v>
      </c>
      <c r="G194" s="7" t="str">
        <f>HYPERLINK("https://cloud.oebiotech.com/#/lm/network/2907","https://cloud.oebiotech.com/#/lm/network/2907")</f>
        <v>https://cloud.oebiotech.com/#/lm/network/2907</v>
      </c>
      <c r="H194" s="6" t="s">
        <v>38986</v>
      </c>
      <c r="I194" s="6">
        <v>5387</v>
      </c>
      <c r="J194" s="6" t="s">
        <v>38987</v>
      </c>
      <c r="K194" s="6">
        <v>37440</v>
      </c>
      <c r="L194" s="6" t="s">
        <v>38988</v>
      </c>
      <c r="M194" s="6" t="s">
        <v>38989</v>
      </c>
      <c r="N194" s="6" t="s">
        <v>38990</v>
      </c>
      <c r="O194" s="6">
        <v>93</v>
      </c>
      <c r="P194" s="6" t="s">
        <v>38991</v>
      </c>
      <c r="Q194" s="6" t="s">
        <v>38992</v>
      </c>
      <c r="R194" s="6" t="s">
        <v>38993</v>
      </c>
      <c r="S194" s="6" t="s">
        <v>37385</v>
      </c>
      <c r="T194" s="6" t="s">
        <v>37846</v>
      </c>
      <c r="U194" s="6" t="s">
        <v>38741</v>
      </c>
      <c r="V194" s="6" t="s">
        <v>37426</v>
      </c>
      <c r="W194" s="6">
        <v>68.86</v>
      </c>
      <c r="X194" s="6">
        <v>89.9</v>
      </c>
      <c r="Y194" s="6">
        <v>72.37</v>
      </c>
      <c r="Z194" s="6" t="s">
        <v>38994</v>
      </c>
      <c r="AA194" s="6" t="s">
        <v>37428</v>
      </c>
      <c r="AB194" s="6" t="s">
        <v>38743</v>
      </c>
      <c r="AC194" s="6">
        <v>1.46</v>
      </c>
      <c r="AD194" s="6">
        <v>2.0242391510515101</v>
      </c>
      <c r="AE194" s="6">
        <v>22.7120077604073</v>
      </c>
      <c r="AF194" s="6">
        <v>21.762071616919201</v>
      </c>
      <c r="AG194" s="8">
        <v>0.94993614348811295</v>
      </c>
      <c r="AH194" s="8" t="s">
        <v>6</v>
      </c>
      <c r="AI194" s="6">
        <v>1.77421234820758E-11</v>
      </c>
      <c r="AJ194" s="6">
        <v>2.1619496478308399E-9</v>
      </c>
    </row>
    <row r="195" spans="1:36" ht="15" x14ac:dyDescent="0.25">
      <c r="A195" s="6" t="s">
        <v>38995</v>
      </c>
      <c r="B195" s="6">
        <v>203.10323</v>
      </c>
      <c r="C195" s="6">
        <v>0.749</v>
      </c>
      <c r="D195" s="6" t="s">
        <v>37393</v>
      </c>
      <c r="E195" s="6" t="s">
        <v>38996</v>
      </c>
      <c r="F195" s="6">
        <v>58046</v>
      </c>
      <c r="G195" s="7" t="str">
        <f>HYPERLINK("https://cloud.oebiotech.com/#/lm/network/58046","https://cloud.oebiotech.com/#/lm/network/58046")</f>
        <v>https://cloud.oebiotech.com/#/lm/network/58046</v>
      </c>
      <c r="H195" s="6" t="s">
        <v>38997</v>
      </c>
      <c r="I195" s="6">
        <v>89597</v>
      </c>
      <c r="J195" s="6"/>
      <c r="K195" s="6"/>
      <c r="L195" s="6"/>
      <c r="M195" s="6"/>
      <c r="N195" s="6"/>
      <c r="O195" s="6">
        <v>87253536</v>
      </c>
      <c r="P195" s="6"/>
      <c r="Q195" s="6" t="s">
        <v>38998</v>
      </c>
      <c r="R195" s="6" t="s">
        <v>38999</v>
      </c>
      <c r="S195" s="6" t="s">
        <v>37385</v>
      </c>
      <c r="T195" s="6" t="s">
        <v>37386</v>
      </c>
      <c r="U195" s="6" t="s">
        <v>37387</v>
      </c>
      <c r="V195" s="6" t="s">
        <v>37388</v>
      </c>
      <c r="W195" s="6">
        <v>51.35</v>
      </c>
      <c r="X195" s="6">
        <v>74.180000000000007</v>
      </c>
      <c r="Y195" s="6">
        <v>0</v>
      </c>
      <c r="Z195" s="6" t="s">
        <v>37389</v>
      </c>
      <c r="AA195" s="6" t="s">
        <v>37403</v>
      </c>
      <c r="AB195" s="6" t="s">
        <v>39000</v>
      </c>
      <c r="AC195" s="6">
        <v>2.46</v>
      </c>
      <c r="AD195" s="6">
        <v>1.72006761454414</v>
      </c>
      <c r="AE195" s="6">
        <v>19.419425324322599</v>
      </c>
      <c r="AF195" s="6">
        <v>18.4716859471928</v>
      </c>
      <c r="AG195" s="8">
        <v>0.94773937712984202</v>
      </c>
      <c r="AH195" s="8" t="s">
        <v>6</v>
      </c>
      <c r="AI195" s="6">
        <v>3.9668547054969704E-3</v>
      </c>
      <c r="AJ195" s="6">
        <v>1.19810685245172E-2</v>
      </c>
    </row>
    <row r="196" spans="1:36" ht="15" x14ac:dyDescent="0.25">
      <c r="A196" s="6" t="s">
        <v>39001</v>
      </c>
      <c r="B196" s="6">
        <v>179.05565000000001</v>
      </c>
      <c r="C196" s="6">
        <v>1.3740000000000001</v>
      </c>
      <c r="D196" s="6" t="s">
        <v>37393</v>
      </c>
      <c r="E196" s="6" t="s">
        <v>39002</v>
      </c>
      <c r="F196" s="6">
        <v>202246</v>
      </c>
      <c r="G196" s="7" t="str">
        <f>HYPERLINK("https://cloud.oebiotech.com/#/lm/network/202246","https://cloud.oebiotech.com/#/lm/network/202246")</f>
        <v>https://cloud.oebiotech.com/#/lm/network/202246</v>
      </c>
      <c r="H196" s="6" t="s">
        <v>39003</v>
      </c>
      <c r="I196" s="6"/>
      <c r="J196" s="6"/>
      <c r="K196" s="6"/>
      <c r="L196" s="6" t="s">
        <v>39004</v>
      </c>
      <c r="M196" s="6" t="s">
        <v>39005</v>
      </c>
      <c r="N196" s="6" t="s">
        <v>39006</v>
      </c>
      <c r="O196" s="6">
        <v>1101</v>
      </c>
      <c r="P196" s="6"/>
      <c r="Q196" s="6" t="s">
        <v>39007</v>
      </c>
      <c r="R196" s="6" t="s">
        <v>39008</v>
      </c>
      <c r="S196" s="6" t="s">
        <v>37423</v>
      </c>
      <c r="T196" s="6" t="s">
        <v>37424</v>
      </c>
      <c r="U196" s="6" t="s">
        <v>37425</v>
      </c>
      <c r="V196" s="6" t="s">
        <v>37388</v>
      </c>
      <c r="W196" s="6">
        <v>51.41</v>
      </c>
      <c r="X196" s="6">
        <v>73.25</v>
      </c>
      <c r="Y196" s="6">
        <v>0</v>
      </c>
      <c r="Z196" s="6" t="s">
        <v>37389</v>
      </c>
      <c r="AA196" s="6" t="s">
        <v>37403</v>
      </c>
      <c r="AB196" s="6" t="s">
        <v>39009</v>
      </c>
      <c r="AC196" s="6">
        <v>2.23</v>
      </c>
      <c r="AD196" s="6">
        <v>1.9187068204768101</v>
      </c>
      <c r="AE196" s="6">
        <v>21.443813590527199</v>
      </c>
      <c r="AF196" s="6">
        <v>20.502257254178801</v>
      </c>
      <c r="AG196" s="8">
        <v>0.94155633634842695</v>
      </c>
      <c r="AH196" s="8" t="s">
        <v>6</v>
      </c>
      <c r="AI196" s="6">
        <v>1.36611128054172E-5</v>
      </c>
      <c r="AJ196" s="6">
        <v>1.02039665866338E-4</v>
      </c>
    </row>
    <row r="197" spans="1:36" ht="15" x14ac:dyDescent="0.25">
      <c r="A197" s="6" t="s">
        <v>39010</v>
      </c>
      <c r="B197" s="6">
        <v>818.46083999999996</v>
      </c>
      <c r="C197" s="6">
        <v>6.782</v>
      </c>
      <c r="D197" s="6" t="s">
        <v>37380</v>
      </c>
      <c r="E197" s="6" t="s">
        <v>39011</v>
      </c>
      <c r="F197" s="6">
        <v>45086</v>
      </c>
      <c r="G197" s="7" t="str">
        <f>HYPERLINK("https://cloud.oebiotech.com/#/lm/network/45086","https://cloud.oebiotech.com/#/lm/network/45086")</f>
        <v>https://cloud.oebiotech.com/#/lm/network/45086</v>
      </c>
      <c r="H197" s="6"/>
      <c r="I197" s="6"/>
      <c r="J197" s="6" t="s">
        <v>39012</v>
      </c>
      <c r="K197" s="6"/>
      <c r="L197" s="6"/>
      <c r="M197" s="6"/>
      <c r="N197" s="6"/>
      <c r="O197" s="6">
        <v>52931513</v>
      </c>
      <c r="P197" s="6"/>
      <c r="Q197" s="6" t="s">
        <v>39013</v>
      </c>
      <c r="R197" s="6" t="s">
        <v>39014</v>
      </c>
      <c r="S197" s="6" t="s">
        <v>37445</v>
      </c>
      <c r="T197" s="6" t="s">
        <v>37998</v>
      </c>
      <c r="U197" s="6" t="s">
        <v>38431</v>
      </c>
      <c r="V197" s="6" t="s">
        <v>37388</v>
      </c>
      <c r="W197" s="6">
        <v>39.42</v>
      </c>
      <c r="X197" s="6">
        <v>74.52</v>
      </c>
      <c r="Y197" s="6">
        <v>0</v>
      </c>
      <c r="Z197" s="6" t="s">
        <v>39015</v>
      </c>
      <c r="AA197" s="6" t="s">
        <v>37501</v>
      </c>
      <c r="AB197" s="6" t="s">
        <v>39016</v>
      </c>
      <c r="AC197" s="6">
        <v>-9.2899999999999991</v>
      </c>
      <c r="AD197" s="6">
        <v>1.7394090749132001</v>
      </c>
      <c r="AE197" s="6">
        <v>19.033371670422099</v>
      </c>
      <c r="AF197" s="6">
        <v>18.092580400213102</v>
      </c>
      <c r="AG197" s="8">
        <v>0.94079127020894404</v>
      </c>
      <c r="AH197" s="8" t="s">
        <v>6</v>
      </c>
      <c r="AI197" s="6">
        <v>2.59899257087163E-3</v>
      </c>
      <c r="AJ197" s="6">
        <v>8.4870009733400004E-3</v>
      </c>
    </row>
    <row r="198" spans="1:36" ht="15" x14ac:dyDescent="0.25">
      <c r="A198" s="6" t="s">
        <v>39017</v>
      </c>
      <c r="B198" s="6">
        <v>144.06583000000001</v>
      </c>
      <c r="C198" s="6">
        <v>0.70199999999999996</v>
      </c>
      <c r="D198" s="6" t="s">
        <v>37380</v>
      </c>
      <c r="E198" s="6" t="s">
        <v>39018</v>
      </c>
      <c r="F198" s="6">
        <v>2908</v>
      </c>
      <c r="G198" s="7" t="str">
        <f>HYPERLINK("https://cloud.oebiotech.com/#/lm/network/2908","https://cloud.oebiotech.com/#/lm/network/2908")</f>
        <v>https://cloud.oebiotech.com/#/lm/network/2908</v>
      </c>
      <c r="H198" s="6" t="s">
        <v>39019</v>
      </c>
      <c r="I198" s="6">
        <v>324</v>
      </c>
      <c r="J198" s="6" t="s">
        <v>39020</v>
      </c>
      <c r="K198" s="6">
        <v>37024</v>
      </c>
      <c r="L198" s="6" t="s">
        <v>39021</v>
      </c>
      <c r="M198" s="6" t="s">
        <v>39022</v>
      </c>
      <c r="N198" s="6" t="s">
        <v>39023</v>
      </c>
      <c r="O198" s="6">
        <v>469</v>
      </c>
      <c r="P198" s="6" t="s">
        <v>39024</v>
      </c>
      <c r="Q198" s="6" t="s">
        <v>39025</v>
      </c>
      <c r="R198" s="6" t="s">
        <v>39026</v>
      </c>
      <c r="S198" s="6" t="s">
        <v>37385</v>
      </c>
      <c r="T198" s="6" t="s">
        <v>37386</v>
      </c>
      <c r="U198" s="6" t="s">
        <v>37387</v>
      </c>
      <c r="V198" s="6" t="s">
        <v>37426</v>
      </c>
      <c r="W198" s="6">
        <v>61.96</v>
      </c>
      <c r="X198" s="6">
        <v>71.98</v>
      </c>
      <c r="Y198" s="6">
        <v>55.66</v>
      </c>
      <c r="Z198" s="6" t="s">
        <v>39027</v>
      </c>
      <c r="AA198" s="6" t="s">
        <v>37480</v>
      </c>
      <c r="AB198" s="6" t="s">
        <v>39028</v>
      </c>
      <c r="AC198" s="6">
        <v>2.08</v>
      </c>
      <c r="AD198" s="6">
        <v>1.93473467015459</v>
      </c>
      <c r="AE198" s="6">
        <v>23.933311344778399</v>
      </c>
      <c r="AF198" s="6">
        <v>22.993931051367099</v>
      </c>
      <c r="AG198" s="8">
        <v>0.93938029341134299</v>
      </c>
      <c r="AH198" s="8" t="s">
        <v>6</v>
      </c>
      <c r="AI198" s="6">
        <v>4.7936701315011696E-6</v>
      </c>
      <c r="AJ198" s="6">
        <v>4.2276619693076299E-5</v>
      </c>
    </row>
    <row r="199" spans="1:36" ht="15" x14ac:dyDescent="0.25">
      <c r="A199" s="6" t="s">
        <v>39029</v>
      </c>
      <c r="B199" s="6">
        <v>186.04047</v>
      </c>
      <c r="C199" s="6">
        <v>0.82399999999999995</v>
      </c>
      <c r="D199" s="6" t="s">
        <v>37393</v>
      </c>
      <c r="E199" s="6" t="s">
        <v>39030</v>
      </c>
      <c r="F199" s="6">
        <v>2182</v>
      </c>
      <c r="G199" s="7" t="str">
        <f>HYPERLINK("https://cloud.oebiotech.com/#/lm/network/2182","https://cloud.oebiotech.com/#/lm/network/2182")</f>
        <v>https://cloud.oebiotech.com/#/lm/network/2182</v>
      </c>
      <c r="H199" s="6" t="s">
        <v>39031</v>
      </c>
      <c r="I199" s="6">
        <v>3248</v>
      </c>
      <c r="J199" s="6" t="s">
        <v>39032</v>
      </c>
      <c r="K199" s="6">
        <v>15745</v>
      </c>
      <c r="L199" s="6" t="s">
        <v>39033</v>
      </c>
      <c r="M199" s="6" t="s">
        <v>39034</v>
      </c>
      <c r="N199" s="6" t="s">
        <v>39035</v>
      </c>
      <c r="O199" s="6">
        <v>5280625</v>
      </c>
      <c r="P199" s="6" t="s">
        <v>39036</v>
      </c>
      <c r="Q199" s="6" t="s">
        <v>39037</v>
      </c>
      <c r="R199" s="6" t="s">
        <v>39038</v>
      </c>
      <c r="S199" s="6" t="s">
        <v>37385</v>
      </c>
      <c r="T199" s="6" t="s">
        <v>37386</v>
      </c>
      <c r="U199" s="6" t="s">
        <v>37387</v>
      </c>
      <c r="V199" s="6" t="s">
        <v>37388</v>
      </c>
      <c r="W199" s="6">
        <v>52.13</v>
      </c>
      <c r="X199" s="6">
        <v>74.16</v>
      </c>
      <c r="Y199" s="6">
        <v>0</v>
      </c>
      <c r="Z199" s="6" t="s">
        <v>37389</v>
      </c>
      <c r="AA199" s="6" t="s">
        <v>37428</v>
      </c>
      <c r="AB199" s="6" t="s">
        <v>39039</v>
      </c>
      <c r="AC199" s="6">
        <v>1.61</v>
      </c>
      <c r="AD199" s="6">
        <v>1.91518680706003</v>
      </c>
      <c r="AE199" s="6">
        <v>19.546853695700602</v>
      </c>
      <c r="AF199" s="6">
        <v>18.610154872804401</v>
      </c>
      <c r="AG199" s="8">
        <v>0.93669882289619699</v>
      </c>
      <c r="AH199" s="8" t="s">
        <v>6</v>
      </c>
      <c r="AI199" s="6">
        <v>1.28623387490832E-5</v>
      </c>
      <c r="AJ199" s="6">
        <v>9.7169419509254094E-5</v>
      </c>
    </row>
    <row r="200" spans="1:36" ht="15" x14ac:dyDescent="0.25">
      <c r="A200" s="6" t="s">
        <v>39040</v>
      </c>
      <c r="B200" s="6">
        <v>203.1395</v>
      </c>
      <c r="C200" s="6">
        <v>1.409</v>
      </c>
      <c r="D200" s="6" t="s">
        <v>37380</v>
      </c>
      <c r="E200" s="6" t="s">
        <v>39041</v>
      </c>
      <c r="F200" s="6">
        <v>53945</v>
      </c>
      <c r="G200" s="7" t="str">
        <f>HYPERLINK("https://cloud.oebiotech.com/#/lm/network/53945","https://cloud.oebiotech.com/#/lm/network/53945")</f>
        <v>https://cloud.oebiotech.com/#/lm/network/53945</v>
      </c>
      <c r="H200" s="6" t="s">
        <v>39042</v>
      </c>
      <c r="I200" s="6"/>
      <c r="J200" s="6"/>
      <c r="K200" s="6">
        <v>73527</v>
      </c>
      <c r="L200" s="6"/>
      <c r="M200" s="6"/>
      <c r="N200" s="6"/>
      <c r="O200" s="6">
        <v>81721</v>
      </c>
      <c r="P200" s="6" t="s">
        <v>39043</v>
      </c>
      <c r="Q200" s="6" t="s">
        <v>39044</v>
      </c>
      <c r="R200" s="6" t="s">
        <v>39045</v>
      </c>
      <c r="S200" s="6" t="s">
        <v>37385</v>
      </c>
      <c r="T200" s="6" t="s">
        <v>37386</v>
      </c>
      <c r="U200" s="6" t="s">
        <v>37387</v>
      </c>
      <c r="V200" s="6" t="s">
        <v>37426</v>
      </c>
      <c r="W200" s="6">
        <v>64.52</v>
      </c>
      <c r="X200" s="6">
        <v>72.42</v>
      </c>
      <c r="Y200" s="6">
        <v>83.19</v>
      </c>
      <c r="Z200" s="6" t="s">
        <v>39046</v>
      </c>
      <c r="AA200" s="6" t="s">
        <v>37390</v>
      </c>
      <c r="AB200" s="6" t="s">
        <v>39047</v>
      </c>
      <c r="AC200" s="6">
        <v>-2.46</v>
      </c>
      <c r="AD200" s="6">
        <v>2.0055640721864498</v>
      </c>
      <c r="AE200" s="6">
        <v>23.007126809412199</v>
      </c>
      <c r="AF200" s="6">
        <v>22.072723584438901</v>
      </c>
      <c r="AG200" s="8">
        <v>0.93440322497321304</v>
      </c>
      <c r="AH200" s="8" t="s">
        <v>6</v>
      </c>
      <c r="AI200" s="6">
        <v>5.2193839187504502E-11</v>
      </c>
      <c r="AJ200" s="6">
        <v>5.0114503981163598E-9</v>
      </c>
    </row>
    <row r="201" spans="1:36" ht="15" x14ac:dyDescent="0.25">
      <c r="A201" s="6" t="s">
        <v>39048</v>
      </c>
      <c r="B201" s="6">
        <v>217.12944999999999</v>
      </c>
      <c r="C201" s="6">
        <v>0.75900000000000001</v>
      </c>
      <c r="D201" s="6" t="s">
        <v>37380</v>
      </c>
      <c r="E201" s="6" t="s">
        <v>39049</v>
      </c>
      <c r="F201" s="6">
        <v>599862</v>
      </c>
      <c r="G201" s="7" t="str">
        <f>HYPERLINK("https://cloud.oebiotech.com/#/lm/network/599862","https://cloud.oebiotech.com/#/lm/network/599862")</f>
        <v>https://cloud.oebiotech.com/#/lm/network/599862</v>
      </c>
      <c r="H201" s="6"/>
      <c r="I201" s="6"/>
      <c r="J201" s="6"/>
      <c r="K201" s="6"/>
      <c r="L201" s="6"/>
      <c r="M201" s="6"/>
      <c r="N201" s="6"/>
      <c r="O201" s="6"/>
      <c r="P201" s="6" t="s">
        <v>39050</v>
      </c>
      <c r="Q201" s="6" t="s">
        <v>39051</v>
      </c>
      <c r="R201" s="6" t="s">
        <v>39052</v>
      </c>
      <c r="S201" s="6" t="s">
        <v>37385</v>
      </c>
      <c r="T201" s="6" t="s">
        <v>37386</v>
      </c>
      <c r="U201" s="6" t="s">
        <v>37387</v>
      </c>
      <c r="V201" s="6" t="s">
        <v>37388</v>
      </c>
      <c r="W201" s="6">
        <v>52.39</v>
      </c>
      <c r="X201" s="6">
        <v>72.95</v>
      </c>
      <c r="Y201" s="6">
        <v>0</v>
      </c>
      <c r="Z201" s="6" t="s">
        <v>37389</v>
      </c>
      <c r="AA201" s="6" t="s">
        <v>37390</v>
      </c>
      <c r="AB201" s="6" t="s">
        <v>39053</v>
      </c>
      <c r="AC201" s="6">
        <v>0.46</v>
      </c>
      <c r="AD201" s="6">
        <v>1.5975924210925101</v>
      </c>
      <c r="AE201" s="6">
        <v>21.713249644327899</v>
      </c>
      <c r="AF201" s="6">
        <v>20.779622719138398</v>
      </c>
      <c r="AG201" s="8">
        <v>0.93362692518947199</v>
      </c>
      <c r="AH201" s="8" t="s">
        <v>6</v>
      </c>
      <c r="AI201" s="6">
        <v>1.6419269866293201E-2</v>
      </c>
      <c r="AJ201" s="6">
        <v>3.9270354967474198E-2</v>
      </c>
    </row>
    <row r="202" spans="1:36" ht="15" x14ac:dyDescent="0.25">
      <c r="A202" s="6" t="s">
        <v>39054</v>
      </c>
      <c r="B202" s="6">
        <v>468.29390000000001</v>
      </c>
      <c r="C202" s="6">
        <v>2.61</v>
      </c>
      <c r="D202" s="6" t="s">
        <v>37380</v>
      </c>
      <c r="E202" s="6" t="s">
        <v>39055</v>
      </c>
      <c r="F202" s="6">
        <v>198049</v>
      </c>
      <c r="G202" s="7" t="str">
        <f>HYPERLINK("https://cloud.oebiotech.com/#/lm/network/198049","https://cloud.oebiotech.com/#/lm/network/198049")</f>
        <v>https://cloud.oebiotech.com/#/lm/network/198049</v>
      </c>
      <c r="H202" s="6" t="s">
        <v>39056</v>
      </c>
      <c r="I202" s="6"/>
      <c r="J202" s="6"/>
      <c r="K202" s="6"/>
      <c r="L202" s="6"/>
      <c r="M202" s="6"/>
      <c r="N202" s="6"/>
      <c r="O202" s="6"/>
      <c r="P202" s="6"/>
      <c r="Q202" s="6" t="s">
        <v>39057</v>
      </c>
      <c r="R202" s="6" t="s">
        <v>39058</v>
      </c>
      <c r="S202" s="6" t="s">
        <v>37445</v>
      </c>
      <c r="T202" s="6" t="s">
        <v>37446</v>
      </c>
      <c r="U202" s="6" t="s">
        <v>38558</v>
      </c>
      <c r="V202" s="6" t="s">
        <v>37402</v>
      </c>
      <c r="W202" s="6">
        <v>37.53</v>
      </c>
      <c r="X202" s="6">
        <v>90.11</v>
      </c>
      <c r="Y202" s="6">
        <v>0</v>
      </c>
      <c r="Z202" s="6" t="s">
        <v>37389</v>
      </c>
      <c r="AA202" s="6" t="s">
        <v>37634</v>
      </c>
      <c r="AB202" s="6" t="s">
        <v>38559</v>
      </c>
      <c r="AC202" s="6">
        <v>-1.49</v>
      </c>
      <c r="AD202" s="6">
        <v>1.9315429750477699</v>
      </c>
      <c r="AE202" s="6">
        <v>22.921774515531499</v>
      </c>
      <c r="AF202" s="6">
        <v>21.990006445042301</v>
      </c>
      <c r="AG202" s="8">
        <v>0.93176807048919796</v>
      </c>
      <c r="AH202" s="8" t="s">
        <v>6</v>
      </c>
      <c r="AI202" s="6">
        <v>3.4856906806464602E-6</v>
      </c>
      <c r="AJ202" s="6">
        <v>3.2422369721700503E-5</v>
      </c>
    </row>
    <row r="203" spans="1:36" ht="15" x14ac:dyDescent="0.25">
      <c r="A203" s="6" t="s">
        <v>39059</v>
      </c>
      <c r="B203" s="6">
        <v>720.40403000000003</v>
      </c>
      <c r="C203" s="6">
        <v>11.129</v>
      </c>
      <c r="D203" s="6" t="s">
        <v>37393</v>
      </c>
      <c r="E203" s="6" t="s">
        <v>39060</v>
      </c>
      <c r="F203" s="6">
        <v>27854</v>
      </c>
      <c r="G203" s="7" t="str">
        <f>HYPERLINK("https://cloud.oebiotech.com/#/lm/network/27854","https://cloud.oebiotech.com/#/lm/network/27854")</f>
        <v>https://cloud.oebiotech.com/#/lm/network/27854</v>
      </c>
      <c r="H203" s="6"/>
      <c r="I203" s="6"/>
      <c r="J203" s="6" t="s">
        <v>39061</v>
      </c>
      <c r="K203" s="6"/>
      <c r="L203" s="6"/>
      <c r="M203" s="6"/>
      <c r="N203" s="6"/>
      <c r="O203" s="6">
        <v>134812319</v>
      </c>
      <c r="P203" s="6"/>
      <c r="Q203" s="6" t="s">
        <v>39062</v>
      </c>
      <c r="R203" s="6" t="s">
        <v>39063</v>
      </c>
      <c r="S203" s="6" t="s">
        <v>37445</v>
      </c>
      <c r="T203" s="6" t="s">
        <v>37652</v>
      </c>
      <c r="U203" s="6" t="s">
        <v>38234</v>
      </c>
      <c r="V203" s="6" t="s">
        <v>37388</v>
      </c>
      <c r="W203" s="6">
        <v>45.54</v>
      </c>
      <c r="X203" s="6">
        <v>76.56</v>
      </c>
      <c r="Y203" s="6">
        <v>0</v>
      </c>
      <c r="Z203" s="6" t="s">
        <v>37389</v>
      </c>
      <c r="AA203" s="6" t="s">
        <v>37428</v>
      </c>
      <c r="AB203" s="6" t="s">
        <v>39064</v>
      </c>
      <c r="AC203" s="6">
        <v>7.5</v>
      </c>
      <c r="AD203" s="6">
        <v>1.91597517878321</v>
      </c>
      <c r="AE203" s="6">
        <v>16.3729420780749</v>
      </c>
      <c r="AF203" s="6">
        <v>15.442566743811501</v>
      </c>
      <c r="AG203" s="8">
        <v>0.93037533426344199</v>
      </c>
      <c r="AH203" s="8" t="s">
        <v>6</v>
      </c>
      <c r="AI203" s="6">
        <v>8.5305605189244994E-6</v>
      </c>
      <c r="AJ203" s="6">
        <v>6.8447786035616902E-5</v>
      </c>
    </row>
    <row r="204" spans="1:36" ht="15" x14ac:dyDescent="0.25">
      <c r="A204" s="6" t="s">
        <v>39065</v>
      </c>
      <c r="B204" s="6">
        <v>284.09874000000002</v>
      </c>
      <c r="C204" s="6">
        <v>0.67100000000000004</v>
      </c>
      <c r="D204" s="6" t="s">
        <v>37393</v>
      </c>
      <c r="E204" s="6" t="s">
        <v>39066</v>
      </c>
      <c r="F204" s="6">
        <v>56677</v>
      </c>
      <c r="G204" s="7" t="str">
        <f>HYPERLINK("https://cloud.oebiotech.com/#/lm/network/56677","https://cloud.oebiotech.com/#/lm/network/56677")</f>
        <v>https://cloud.oebiotech.com/#/lm/network/56677</v>
      </c>
      <c r="H204" s="6" t="s">
        <v>39067</v>
      </c>
      <c r="I204" s="6">
        <v>88337</v>
      </c>
      <c r="J204" s="6"/>
      <c r="K204" s="6">
        <v>166480</v>
      </c>
      <c r="L204" s="6"/>
      <c r="M204" s="6"/>
      <c r="N204" s="6"/>
      <c r="O204" s="6">
        <v>226311</v>
      </c>
      <c r="P204" s="6" t="s">
        <v>39068</v>
      </c>
      <c r="Q204" s="6" t="s">
        <v>39069</v>
      </c>
      <c r="R204" s="6" t="s">
        <v>39070</v>
      </c>
      <c r="S204" s="6" t="s">
        <v>38038</v>
      </c>
      <c r="T204" s="6" t="s">
        <v>38039</v>
      </c>
      <c r="U204" s="6" t="s">
        <v>38040</v>
      </c>
      <c r="V204" s="6" t="s">
        <v>37402</v>
      </c>
      <c r="W204" s="6">
        <v>42.8</v>
      </c>
      <c r="X204" s="6">
        <v>72.78</v>
      </c>
      <c r="Y204" s="6">
        <v>0</v>
      </c>
      <c r="Z204" s="6" t="s">
        <v>39071</v>
      </c>
      <c r="AA204" s="6" t="s">
        <v>37428</v>
      </c>
      <c r="AB204" s="6" t="s">
        <v>39072</v>
      </c>
      <c r="AC204" s="6">
        <v>0</v>
      </c>
      <c r="AD204" s="6">
        <v>1.78715119921967</v>
      </c>
      <c r="AE204" s="6">
        <v>22.017176282826298</v>
      </c>
      <c r="AF204" s="6">
        <v>21.089786786328698</v>
      </c>
      <c r="AG204" s="8">
        <v>0.92738949649764302</v>
      </c>
      <c r="AH204" s="8" t="s">
        <v>6</v>
      </c>
      <c r="AI204" s="6">
        <v>7.6680904751529597E-4</v>
      </c>
      <c r="AJ204" s="6">
        <v>3.0677515187221499E-3</v>
      </c>
    </row>
    <row r="205" spans="1:36" ht="15" x14ac:dyDescent="0.25">
      <c r="A205" s="6" t="s">
        <v>39073</v>
      </c>
      <c r="B205" s="6">
        <v>275.08875</v>
      </c>
      <c r="C205" s="6">
        <v>0.71899999999999997</v>
      </c>
      <c r="D205" s="6" t="s">
        <v>37393</v>
      </c>
      <c r="E205" s="6" t="s">
        <v>39074</v>
      </c>
      <c r="F205" s="6">
        <v>51506</v>
      </c>
      <c r="G205" s="7" t="str">
        <f>HYPERLINK("https://cloud.oebiotech.com/#/lm/network/51506","https://cloud.oebiotech.com/#/lm/network/51506")</f>
        <v>https://cloud.oebiotech.com/#/lm/network/51506</v>
      </c>
      <c r="H205" s="6" t="s">
        <v>39075</v>
      </c>
      <c r="I205" s="6">
        <v>62460</v>
      </c>
      <c r="J205" s="6"/>
      <c r="K205" s="6">
        <v>73705</v>
      </c>
      <c r="L205" s="6" t="s">
        <v>39076</v>
      </c>
      <c r="M205" s="6"/>
      <c r="N205" s="6"/>
      <c r="O205" s="6">
        <v>92865</v>
      </c>
      <c r="P205" s="6" t="s">
        <v>39077</v>
      </c>
      <c r="Q205" s="6" t="s">
        <v>39078</v>
      </c>
      <c r="R205" s="6" t="s">
        <v>39079</v>
      </c>
      <c r="S205" s="6" t="s">
        <v>37385</v>
      </c>
      <c r="T205" s="6" t="s">
        <v>37386</v>
      </c>
      <c r="U205" s="6" t="s">
        <v>37387</v>
      </c>
      <c r="V205" s="6" t="s">
        <v>37388</v>
      </c>
      <c r="W205" s="6">
        <v>51.11</v>
      </c>
      <c r="X205" s="6">
        <v>73.31</v>
      </c>
      <c r="Y205" s="6">
        <v>0</v>
      </c>
      <c r="Z205" s="6" t="s">
        <v>37389</v>
      </c>
      <c r="AA205" s="6" t="s">
        <v>37403</v>
      </c>
      <c r="AB205" s="6" t="s">
        <v>39080</v>
      </c>
      <c r="AC205" s="6">
        <v>-1.0900000000000001</v>
      </c>
      <c r="AD205" s="6">
        <v>1.68008094046123</v>
      </c>
      <c r="AE205" s="6">
        <v>21.1651729406952</v>
      </c>
      <c r="AF205" s="6">
        <v>20.239112761518602</v>
      </c>
      <c r="AG205" s="8">
        <v>0.92606017917661299</v>
      </c>
      <c r="AH205" s="8" t="s">
        <v>6</v>
      </c>
      <c r="AI205" s="6">
        <v>5.3662318751076599E-3</v>
      </c>
      <c r="AJ205" s="6">
        <v>1.52859668502463E-2</v>
      </c>
    </row>
    <row r="206" spans="1:36" ht="15" x14ac:dyDescent="0.25">
      <c r="A206" s="6" t="s">
        <v>39081</v>
      </c>
      <c r="B206" s="6">
        <v>462.24844999999999</v>
      </c>
      <c r="C206" s="6">
        <v>9.8460000000000001</v>
      </c>
      <c r="D206" s="6" t="s">
        <v>37380</v>
      </c>
      <c r="E206" s="6" t="s">
        <v>39082</v>
      </c>
      <c r="F206" s="6">
        <v>29106</v>
      </c>
      <c r="G206" s="7" t="str">
        <f>HYPERLINK("https://cloud.oebiotech.com/#/lm/network/29106","https://cloud.oebiotech.com/#/lm/network/29106")</f>
        <v>https://cloud.oebiotech.com/#/lm/network/29106</v>
      </c>
      <c r="H206" s="6"/>
      <c r="I206" s="6"/>
      <c r="J206" s="6" t="s">
        <v>39083</v>
      </c>
      <c r="K206" s="6"/>
      <c r="L206" s="6"/>
      <c r="M206" s="6"/>
      <c r="N206" s="6"/>
      <c r="O206" s="6">
        <v>3009242</v>
      </c>
      <c r="P206" s="6"/>
      <c r="Q206" s="6" t="s">
        <v>39084</v>
      </c>
      <c r="R206" s="6" t="s">
        <v>39085</v>
      </c>
      <c r="S206" s="6" t="s">
        <v>37411</v>
      </c>
      <c r="T206" s="6" t="s">
        <v>39086</v>
      </c>
      <c r="U206" s="6" t="s">
        <v>39087</v>
      </c>
      <c r="V206" s="6" t="s">
        <v>37388</v>
      </c>
      <c r="W206" s="6">
        <v>52.99</v>
      </c>
      <c r="X206" s="6">
        <v>89.85</v>
      </c>
      <c r="Y206" s="6">
        <v>0</v>
      </c>
      <c r="Z206" s="6" t="s">
        <v>37389</v>
      </c>
      <c r="AA206" s="6" t="s">
        <v>37501</v>
      </c>
      <c r="AB206" s="6" t="s">
        <v>39088</v>
      </c>
      <c r="AC206" s="6">
        <v>0.43</v>
      </c>
      <c r="AD206" s="6">
        <v>1.9468728829281601</v>
      </c>
      <c r="AE206" s="6">
        <v>22.257951208640598</v>
      </c>
      <c r="AF206" s="6">
        <v>21.334511961888602</v>
      </c>
      <c r="AG206" s="8">
        <v>0.92343924675199995</v>
      </c>
      <c r="AH206" s="8" t="s">
        <v>6</v>
      </c>
      <c r="AI206" s="6">
        <v>5.0730140011073801E-7</v>
      </c>
      <c r="AJ206" s="6">
        <v>6.5085457647827999E-6</v>
      </c>
    </row>
    <row r="207" spans="1:36" ht="15" x14ac:dyDescent="0.25">
      <c r="A207" s="6" t="s">
        <v>39089</v>
      </c>
      <c r="B207" s="6">
        <v>201.07369</v>
      </c>
      <c r="C207" s="6">
        <v>0.61</v>
      </c>
      <c r="D207" s="6" t="s">
        <v>37380</v>
      </c>
      <c r="E207" s="6" t="s">
        <v>39090</v>
      </c>
      <c r="F207" s="6">
        <v>204124</v>
      </c>
      <c r="G207" s="7" t="str">
        <f>HYPERLINK("https://cloud.oebiotech.com/#/lm/network/204124","https://cloud.oebiotech.com/#/lm/network/204124")</f>
        <v>https://cloud.oebiotech.com/#/lm/network/204124</v>
      </c>
      <c r="H207" s="6" t="s">
        <v>39091</v>
      </c>
      <c r="I207" s="6"/>
      <c r="J207" s="6"/>
      <c r="K207" s="6"/>
      <c r="L207" s="6"/>
      <c r="M207" s="6"/>
      <c r="N207" s="6"/>
      <c r="O207" s="6">
        <v>3816043</v>
      </c>
      <c r="P207" s="6"/>
      <c r="Q207" s="6" t="s">
        <v>39092</v>
      </c>
      <c r="R207" s="6" t="s">
        <v>39093</v>
      </c>
      <c r="S207" s="6" t="s">
        <v>37423</v>
      </c>
      <c r="T207" s="6" t="s">
        <v>37424</v>
      </c>
      <c r="U207" s="6" t="s">
        <v>37425</v>
      </c>
      <c r="V207" s="6" t="s">
        <v>37388</v>
      </c>
      <c r="W207" s="6">
        <v>49.7</v>
      </c>
      <c r="X207" s="6">
        <v>72.48</v>
      </c>
      <c r="Y207" s="6">
        <v>0</v>
      </c>
      <c r="Z207" s="6" t="s">
        <v>37389</v>
      </c>
      <c r="AA207" s="6" t="s">
        <v>37634</v>
      </c>
      <c r="AB207" s="6" t="s">
        <v>39094</v>
      </c>
      <c r="AC207" s="6">
        <v>-1.99</v>
      </c>
      <c r="AD207" s="6">
        <v>1.96332312618738</v>
      </c>
      <c r="AE207" s="6">
        <v>22.879325108688398</v>
      </c>
      <c r="AF207" s="6">
        <v>21.956675303904699</v>
      </c>
      <c r="AG207" s="8">
        <v>0.922649804783642</v>
      </c>
      <c r="AH207" s="8" t="s">
        <v>6</v>
      </c>
      <c r="AI207" s="6">
        <v>6.8283427684178294E-8</v>
      </c>
      <c r="AJ207" s="6">
        <v>1.2430924923667101E-6</v>
      </c>
    </row>
    <row r="208" spans="1:36" ht="15" x14ac:dyDescent="0.25">
      <c r="A208" s="6" t="s">
        <v>39095</v>
      </c>
      <c r="B208" s="6">
        <v>659.34725000000003</v>
      </c>
      <c r="C208" s="6">
        <v>1.9450000000000001</v>
      </c>
      <c r="D208" s="6" t="s">
        <v>37380</v>
      </c>
      <c r="E208" s="6" t="s">
        <v>39096</v>
      </c>
      <c r="F208" s="6">
        <v>46769</v>
      </c>
      <c r="G208" s="7" t="str">
        <f>HYPERLINK("https://cloud.oebiotech.com/#/lm/network/46769","https://cloud.oebiotech.com/#/lm/network/46769")</f>
        <v>https://cloud.oebiotech.com/#/lm/network/46769</v>
      </c>
      <c r="H208" s="6"/>
      <c r="I208" s="6"/>
      <c r="J208" s="6" t="s">
        <v>39097</v>
      </c>
      <c r="K208" s="6"/>
      <c r="L208" s="6"/>
      <c r="M208" s="6"/>
      <c r="N208" s="6"/>
      <c r="O208" s="6">
        <v>52931562</v>
      </c>
      <c r="P208" s="6"/>
      <c r="Q208" s="6" t="s">
        <v>39098</v>
      </c>
      <c r="R208" s="6" t="s">
        <v>39099</v>
      </c>
      <c r="S208" s="6" t="s">
        <v>37445</v>
      </c>
      <c r="T208" s="6" t="s">
        <v>37998</v>
      </c>
      <c r="U208" s="6" t="s">
        <v>38571</v>
      </c>
      <c r="V208" s="6" t="s">
        <v>37402</v>
      </c>
      <c r="W208" s="6">
        <v>37.75</v>
      </c>
      <c r="X208" s="6">
        <v>89.06</v>
      </c>
      <c r="Y208" s="6">
        <v>0</v>
      </c>
      <c r="Z208" s="6" t="s">
        <v>37389</v>
      </c>
      <c r="AA208" s="6" t="s">
        <v>37480</v>
      </c>
      <c r="AB208" s="6" t="s">
        <v>39100</v>
      </c>
      <c r="AC208" s="6">
        <v>-1.06</v>
      </c>
      <c r="AD208" s="6">
        <v>1.9345505958209199</v>
      </c>
      <c r="AE208" s="6">
        <v>20.9724256087122</v>
      </c>
      <c r="AF208" s="6">
        <v>20.053564496874401</v>
      </c>
      <c r="AG208" s="8">
        <v>0.91886111183777097</v>
      </c>
      <c r="AH208" s="8" t="s">
        <v>6</v>
      </c>
      <c r="AI208" s="6">
        <v>1.0068537029636E-6</v>
      </c>
      <c r="AJ208" s="6">
        <v>1.1416762083318701E-5</v>
      </c>
    </row>
    <row r="209" spans="1:36" ht="15" x14ac:dyDescent="0.25">
      <c r="A209" s="6" t="s">
        <v>39101</v>
      </c>
      <c r="B209" s="6">
        <v>382.12606</v>
      </c>
      <c r="C209" s="6">
        <v>5.09</v>
      </c>
      <c r="D209" s="6" t="s">
        <v>37393</v>
      </c>
      <c r="E209" s="6" t="s">
        <v>39102</v>
      </c>
      <c r="F209" s="6">
        <v>31247</v>
      </c>
      <c r="G209" s="7" t="str">
        <f>HYPERLINK("https://cloud.oebiotech.com/#/lm/network/31247","https://cloud.oebiotech.com/#/lm/network/31247")</f>
        <v>https://cloud.oebiotech.com/#/lm/network/31247</v>
      </c>
      <c r="H209" s="6"/>
      <c r="I209" s="6">
        <v>49583</v>
      </c>
      <c r="J209" s="6" t="s">
        <v>39103</v>
      </c>
      <c r="K209" s="6">
        <v>8182</v>
      </c>
      <c r="L209" s="6" t="s">
        <v>39104</v>
      </c>
      <c r="M209" s="6"/>
      <c r="N209" s="6"/>
      <c r="O209" s="6">
        <v>442868</v>
      </c>
      <c r="P209" s="6"/>
      <c r="Q209" s="6" t="s">
        <v>39105</v>
      </c>
      <c r="R209" s="6" t="s">
        <v>39106</v>
      </c>
      <c r="S209" s="6" t="s">
        <v>37411</v>
      </c>
      <c r="T209" s="6" t="s">
        <v>39086</v>
      </c>
      <c r="U209" s="6" t="s">
        <v>39107</v>
      </c>
      <c r="V209" s="6" t="s">
        <v>37388</v>
      </c>
      <c r="W209" s="6">
        <v>40.82</v>
      </c>
      <c r="X209" s="6">
        <v>75.239999999999995</v>
      </c>
      <c r="Y209" s="6">
        <v>0</v>
      </c>
      <c r="Z209" s="6" t="s">
        <v>37389</v>
      </c>
      <c r="AA209" s="6" t="s">
        <v>37403</v>
      </c>
      <c r="AB209" s="6" t="s">
        <v>39108</v>
      </c>
      <c r="AC209" s="6">
        <v>9.16</v>
      </c>
      <c r="AD209" s="6">
        <v>1.68455310634016</v>
      </c>
      <c r="AE209" s="6">
        <v>18.124727921515198</v>
      </c>
      <c r="AF209" s="6">
        <v>17.206689079320501</v>
      </c>
      <c r="AG209" s="8">
        <v>0.91803884219468301</v>
      </c>
      <c r="AH209" s="8" t="s">
        <v>6</v>
      </c>
      <c r="AI209" s="6">
        <v>4.5151946880394199E-3</v>
      </c>
      <c r="AJ209" s="6">
        <v>1.3299828786689101E-2</v>
      </c>
    </row>
    <row r="210" spans="1:36" ht="15" x14ac:dyDescent="0.25">
      <c r="A210" s="6" t="s">
        <v>39109</v>
      </c>
      <c r="B210" s="6">
        <v>879.50118999999995</v>
      </c>
      <c r="C210" s="6">
        <v>6.19</v>
      </c>
      <c r="D210" s="6" t="s">
        <v>37393</v>
      </c>
      <c r="E210" s="6" t="s">
        <v>39110</v>
      </c>
      <c r="F210" s="6">
        <v>229610</v>
      </c>
      <c r="G210" s="7" t="str">
        <f>HYPERLINK("https://cloud.oebiotech.com/#/lm/network/229610","https://cloud.oebiotech.com/#/lm/network/229610")</f>
        <v>https://cloud.oebiotech.com/#/lm/network/229610</v>
      </c>
      <c r="H210" s="6" t="s">
        <v>39111</v>
      </c>
      <c r="I210" s="6"/>
      <c r="J210" s="6"/>
      <c r="K210" s="6"/>
      <c r="L210" s="6"/>
      <c r="M210" s="6"/>
      <c r="N210" s="6"/>
      <c r="O210" s="6"/>
      <c r="P210" s="6"/>
      <c r="Q210" s="6" t="s">
        <v>39112</v>
      </c>
      <c r="R210" s="6" t="s">
        <v>39113</v>
      </c>
      <c r="S210" s="6" t="s">
        <v>37445</v>
      </c>
      <c r="T210" s="6" t="s">
        <v>37652</v>
      </c>
      <c r="U210" s="6" t="s">
        <v>38097</v>
      </c>
      <c r="V210" s="6" t="s">
        <v>37402</v>
      </c>
      <c r="W210" s="6">
        <v>37.18</v>
      </c>
      <c r="X210" s="6">
        <v>87.69</v>
      </c>
      <c r="Y210" s="6">
        <v>0</v>
      </c>
      <c r="Z210" s="6" t="s">
        <v>39114</v>
      </c>
      <c r="AA210" s="6" t="s">
        <v>37415</v>
      </c>
      <c r="AB210" s="6" t="s">
        <v>39115</v>
      </c>
      <c r="AC210" s="6">
        <v>1.36</v>
      </c>
      <c r="AD210" s="6">
        <v>1.9689251551132101</v>
      </c>
      <c r="AE210" s="6">
        <v>18.639840332365502</v>
      </c>
      <c r="AF210" s="6">
        <v>17.722590632890899</v>
      </c>
      <c r="AG210" s="8">
        <v>0.91724969947464496</v>
      </c>
      <c r="AH210" s="8" t="s">
        <v>6</v>
      </c>
      <c r="AI210" s="6">
        <v>1.05906869499385E-8</v>
      </c>
      <c r="AJ210" s="6">
        <v>2.83939503557551E-7</v>
      </c>
    </row>
    <row r="211" spans="1:36" ht="15" x14ac:dyDescent="0.25">
      <c r="A211" s="6" t="s">
        <v>39116</v>
      </c>
      <c r="B211" s="6">
        <v>290.12387999999999</v>
      </c>
      <c r="C211" s="6">
        <v>0.69199999999999995</v>
      </c>
      <c r="D211" s="6" t="s">
        <v>37380</v>
      </c>
      <c r="E211" s="6" t="s">
        <v>39117</v>
      </c>
      <c r="F211" s="6">
        <v>53634</v>
      </c>
      <c r="G211" s="7" t="str">
        <f>HYPERLINK("https://cloud.oebiotech.com/#/lm/network/53634","https://cloud.oebiotech.com/#/lm/network/53634")</f>
        <v>https://cloud.oebiotech.com/#/lm/network/53634</v>
      </c>
      <c r="H211" s="6" t="s">
        <v>39118</v>
      </c>
      <c r="I211" s="6">
        <v>85543</v>
      </c>
      <c r="J211" s="6"/>
      <c r="K211" s="6">
        <v>590151</v>
      </c>
      <c r="L211" s="6"/>
      <c r="M211" s="6"/>
      <c r="N211" s="6"/>
      <c r="O211" s="6">
        <v>444020</v>
      </c>
      <c r="P211" s="6" t="s">
        <v>39119</v>
      </c>
      <c r="Q211" s="6" t="s">
        <v>39120</v>
      </c>
      <c r="R211" s="6" t="s">
        <v>39121</v>
      </c>
      <c r="S211" s="6" t="s">
        <v>37423</v>
      </c>
      <c r="T211" s="6" t="s">
        <v>37424</v>
      </c>
      <c r="U211" s="6" t="s">
        <v>37579</v>
      </c>
      <c r="V211" s="6" t="s">
        <v>37388</v>
      </c>
      <c r="W211" s="6">
        <v>40.880000000000003</v>
      </c>
      <c r="X211" s="6">
        <v>73.08</v>
      </c>
      <c r="Y211" s="6">
        <v>0</v>
      </c>
      <c r="Z211" s="6" t="s">
        <v>37389</v>
      </c>
      <c r="AA211" s="6" t="s">
        <v>37634</v>
      </c>
      <c r="AB211" s="6" t="s">
        <v>39122</v>
      </c>
      <c r="AC211" s="6">
        <v>-10</v>
      </c>
      <c r="AD211" s="6">
        <v>1.91923437724419</v>
      </c>
      <c r="AE211" s="6">
        <v>21.5451544882593</v>
      </c>
      <c r="AF211" s="6">
        <v>20.628799816346799</v>
      </c>
      <c r="AG211" s="8">
        <v>0.91635467191254305</v>
      </c>
      <c r="AH211" s="8" t="s">
        <v>6</v>
      </c>
      <c r="AI211" s="6">
        <v>2.7340294081668701E-6</v>
      </c>
      <c r="AJ211" s="6">
        <v>2.6464515555800599E-5</v>
      </c>
    </row>
    <row r="212" spans="1:36" ht="15" x14ac:dyDescent="0.25">
      <c r="A212" s="6" t="s">
        <v>39123</v>
      </c>
      <c r="B212" s="6">
        <v>788.39045999999996</v>
      </c>
      <c r="C212" s="6">
        <v>2.226</v>
      </c>
      <c r="D212" s="6" t="s">
        <v>37380</v>
      </c>
      <c r="E212" s="6" t="s">
        <v>39124</v>
      </c>
      <c r="F212" s="6">
        <v>212705</v>
      </c>
      <c r="G212" s="7" t="str">
        <f>HYPERLINK("https://cloud.oebiotech.com/#/lm/network/212705","https://cloud.oebiotech.com/#/lm/network/212705")</f>
        <v>https://cloud.oebiotech.com/#/lm/network/212705</v>
      </c>
      <c r="H212" s="6" t="s">
        <v>39125</v>
      </c>
      <c r="I212" s="6"/>
      <c r="J212" s="6"/>
      <c r="K212" s="6"/>
      <c r="L212" s="6"/>
      <c r="M212" s="6"/>
      <c r="N212" s="6"/>
      <c r="O212" s="6">
        <v>3348730</v>
      </c>
      <c r="P212" s="6"/>
      <c r="Q212" s="6" t="s">
        <v>39126</v>
      </c>
      <c r="R212" s="6" t="s">
        <v>39127</v>
      </c>
      <c r="S212" s="6" t="s">
        <v>37385</v>
      </c>
      <c r="T212" s="6" t="s">
        <v>37386</v>
      </c>
      <c r="U212" s="6" t="s">
        <v>37387</v>
      </c>
      <c r="V212" s="6" t="s">
        <v>37499</v>
      </c>
      <c r="W212" s="6">
        <v>43.04</v>
      </c>
      <c r="X212" s="6">
        <v>90.32</v>
      </c>
      <c r="Y212" s="6">
        <v>45.49</v>
      </c>
      <c r="Z212" s="6" t="s">
        <v>39128</v>
      </c>
      <c r="AA212" s="6" t="s">
        <v>37501</v>
      </c>
      <c r="AB212" s="6" t="s">
        <v>39129</v>
      </c>
      <c r="AC212" s="6">
        <v>-3.3</v>
      </c>
      <c r="AD212" s="6">
        <v>1.7479810146225601</v>
      </c>
      <c r="AE212" s="6">
        <v>23.637885355740298</v>
      </c>
      <c r="AF212" s="6">
        <v>22.725008058286502</v>
      </c>
      <c r="AG212" s="8">
        <v>0.912877297453768</v>
      </c>
      <c r="AH212" s="8" t="s">
        <v>6</v>
      </c>
      <c r="AI212" s="6">
        <v>1.34179600685577E-3</v>
      </c>
      <c r="AJ212" s="6">
        <v>4.9234324282286402E-3</v>
      </c>
    </row>
    <row r="213" spans="1:36" ht="15" x14ac:dyDescent="0.25">
      <c r="A213" s="6" t="s">
        <v>39130</v>
      </c>
      <c r="B213" s="6">
        <v>811.24463000000003</v>
      </c>
      <c r="C213" s="6">
        <v>5.2750000000000004</v>
      </c>
      <c r="D213" s="6" t="s">
        <v>37393</v>
      </c>
      <c r="E213" s="6" t="s">
        <v>39131</v>
      </c>
      <c r="F213" s="6">
        <v>29084</v>
      </c>
      <c r="G213" s="7" t="str">
        <f>HYPERLINK("https://cloud.oebiotech.com/#/lm/network/29084","https://cloud.oebiotech.com/#/lm/network/29084")</f>
        <v>https://cloud.oebiotech.com/#/lm/network/29084</v>
      </c>
      <c r="H213" s="6"/>
      <c r="I213" s="6">
        <v>47480</v>
      </c>
      <c r="J213" s="6" t="s">
        <v>39132</v>
      </c>
      <c r="K213" s="6"/>
      <c r="L213" s="6"/>
      <c r="M213" s="6"/>
      <c r="N213" s="6"/>
      <c r="O213" s="6">
        <v>44257190</v>
      </c>
      <c r="P213" s="6"/>
      <c r="Q213" s="6" t="s">
        <v>39133</v>
      </c>
      <c r="R213" s="6" t="s">
        <v>39134</v>
      </c>
      <c r="S213" s="6" t="s">
        <v>37411</v>
      </c>
      <c r="T213" s="6" t="s">
        <v>39086</v>
      </c>
      <c r="U213" s="6" t="s">
        <v>39135</v>
      </c>
      <c r="V213" s="6" t="s">
        <v>37388</v>
      </c>
      <c r="W213" s="6">
        <v>52.36</v>
      </c>
      <c r="X213" s="6">
        <v>75.12</v>
      </c>
      <c r="Y213" s="6">
        <v>0</v>
      </c>
      <c r="Z213" s="6" t="s">
        <v>37389</v>
      </c>
      <c r="AA213" s="6" t="s">
        <v>37799</v>
      </c>
      <c r="AB213" s="6" t="s">
        <v>39136</v>
      </c>
      <c r="AC213" s="6">
        <v>1.1100000000000001</v>
      </c>
      <c r="AD213" s="6">
        <v>1.847971236319</v>
      </c>
      <c r="AE213" s="6">
        <v>18.005182140727701</v>
      </c>
      <c r="AF213" s="6">
        <v>17.0941908778311</v>
      </c>
      <c r="AG213" s="8">
        <v>0.91099126289658705</v>
      </c>
      <c r="AH213" s="8" t="s">
        <v>6</v>
      </c>
      <c r="AI213" s="6">
        <v>7.9701574789885801E-5</v>
      </c>
      <c r="AJ213" s="6">
        <v>4.4508768735852702E-4</v>
      </c>
    </row>
    <row r="214" spans="1:36" ht="15" x14ac:dyDescent="0.25">
      <c r="A214" s="6" t="s">
        <v>39137</v>
      </c>
      <c r="B214" s="6">
        <v>465.20949000000002</v>
      </c>
      <c r="C214" s="6">
        <v>7.9710000000000001</v>
      </c>
      <c r="D214" s="6" t="s">
        <v>37393</v>
      </c>
      <c r="E214" s="6" t="s">
        <v>39138</v>
      </c>
      <c r="F214" s="6">
        <v>53434</v>
      </c>
      <c r="G214" s="7" t="str">
        <f>HYPERLINK("https://cloud.oebiotech.com/#/lm/network/53434","https://cloud.oebiotech.com/#/lm/network/53434")</f>
        <v>https://cloud.oebiotech.com/#/lm/network/53434</v>
      </c>
      <c r="H214" s="6" t="s">
        <v>39139</v>
      </c>
      <c r="I214" s="6">
        <v>1389</v>
      </c>
      <c r="J214" s="6"/>
      <c r="K214" s="6">
        <v>3207</v>
      </c>
      <c r="L214" s="6" t="s">
        <v>39140</v>
      </c>
      <c r="M214" s="6"/>
      <c r="N214" s="6"/>
      <c r="O214" s="6">
        <v>5281004</v>
      </c>
      <c r="P214" s="6" t="s">
        <v>39141</v>
      </c>
      <c r="Q214" s="6" t="s">
        <v>39142</v>
      </c>
      <c r="R214" s="6" t="s">
        <v>39143</v>
      </c>
      <c r="S214" s="6" t="s">
        <v>37445</v>
      </c>
      <c r="T214" s="6" t="s">
        <v>37998</v>
      </c>
      <c r="U214" s="6" t="s">
        <v>39144</v>
      </c>
      <c r="V214" s="6" t="s">
        <v>37402</v>
      </c>
      <c r="W214" s="6">
        <v>38.729999999999997</v>
      </c>
      <c r="X214" s="6">
        <v>75.44</v>
      </c>
      <c r="Y214" s="6">
        <v>33.03</v>
      </c>
      <c r="Z214" s="6" t="s">
        <v>39145</v>
      </c>
      <c r="AA214" s="6" t="s">
        <v>37438</v>
      </c>
      <c r="AB214" s="6" t="s">
        <v>39146</v>
      </c>
      <c r="AC214" s="6">
        <v>-9.67</v>
      </c>
      <c r="AD214" s="6">
        <v>1.8289725429449599</v>
      </c>
      <c r="AE214" s="6">
        <v>17.696364429187899</v>
      </c>
      <c r="AF214" s="6">
        <v>16.788895382113601</v>
      </c>
      <c r="AG214" s="8">
        <v>0.90746904707425502</v>
      </c>
      <c r="AH214" s="8" t="s">
        <v>6</v>
      </c>
      <c r="AI214" s="6">
        <v>1.3844339216668799E-4</v>
      </c>
      <c r="AJ214" s="6">
        <v>7.0621552148097001E-4</v>
      </c>
    </row>
    <row r="215" spans="1:36" ht="15" x14ac:dyDescent="0.25">
      <c r="A215" s="6" t="s">
        <v>39147</v>
      </c>
      <c r="B215" s="6">
        <v>465.14553000000001</v>
      </c>
      <c r="C215" s="6">
        <v>9.3870000000000005</v>
      </c>
      <c r="D215" s="6" t="s">
        <v>37393</v>
      </c>
      <c r="E215" s="6" t="s">
        <v>39148</v>
      </c>
      <c r="F215" s="6">
        <v>63920</v>
      </c>
      <c r="G215" s="7" t="str">
        <f>HYPERLINK("https://cloud.oebiotech.com/#/lm/network/63920","https://cloud.oebiotech.com/#/lm/network/63920")</f>
        <v>https://cloud.oebiotech.com/#/lm/network/63920</v>
      </c>
      <c r="H215" s="6" t="s">
        <v>39149</v>
      </c>
      <c r="I215" s="6">
        <v>95254</v>
      </c>
      <c r="J215" s="6"/>
      <c r="K215" s="6"/>
      <c r="L215" s="6"/>
      <c r="M215" s="6"/>
      <c r="N215" s="6"/>
      <c r="O215" s="6">
        <v>10432264</v>
      </c>
      <c r="P215" s="6" t="s">
        <v>39150</v>
      </c>
      <c r="Q215" s="6" t="s">
        <v>39151</v>
      </c>
      <c r="R215" s="6" t="s">
        <v>39152</v>
      </c>
      <c r="S215" s="6" t="s">
        <v>37488</v>
      </c>
      <c r="T215" s="6" t="s">
        <v>38348</v>
      </c>
      <c r="U215" s="6" t="s">
        <v>39153</v>
      </c>
      <c r="V215" s="6" t="s">
        <v>37402</v>
      </c>
      <c r="W215" s="6">
        <v>43.99</v>
      </c>
      <c r="X215" s="6">
        <v>75.33</v>
      </c>
      <c r="Y215" s="6">
        <v>0</v>
      </c>
      <c r="Z215" s="6" t="s">
        <v>37389</v>
      </c>
      <c r="AA215" s="6" t="s">
        <v>37428</v>
      </c>
      <c r="AB215" s="6" t="s">
        <v>39154</v>
      </c>
      <c r="AC215" s="6">
        <v>0.21</v>
      </c>
      <c r="AD215" s="6">
        <v>1.84327158661135</v>
      </c>
      <c r="AE215" s="6">
        <v>17.751126763247498</v>
      </c>
      <c r="AF215" s="6">
        <v>16.846890857449502</v>
      </c>
      <c r="AG215" s="8">
        <v>0.90423590579804303</v>
      </c>
      <c r="AH215" s="8" t="s">
        <v>6</v>
      </c>
      <c r="AI215" s="6">
        <v>7.3277340311423894E-5</v>
      </c>
      <c r="AJ215" s="6">
        <v>4.1783525562634699E-4</v>
      </c>
    </row>
    <row r="216" spans="1:36" ht="15" x14ac:dyDescent="0.25">
      <c r="A216" s="6" t="s">
        <v>39155</v>
      </c>
      <c r="B216" s="6">
        <v>425.25254999999999</v>
      </c>
      <c r="C216" s="6">
        <v>9.8480000000000008</v>
      </c>
      <c r="D216" s="6" t="s">
        <v>37393</v>
      </c>
      <c r="E216" s="6" t="s">
        <v>39156</v>
      </c>
      <c r="F216" s="6">
        <v>206388</v>
      </c>
      <c r="G216" s="7" t="str">
        <f>HYPERLINK("https://cloud.oebiotech.com/#/lm/network/206388","https://cloud.oebiotech.com/#/lm/network/206388")</f>
        <v>https://cloud.oebiotech.com/#/lm/network/206388</v>
      </c>
      <c r="H216" s="6" t="s">
        <v>39157</v>
      </c>
      <c r="I216" s="6"/>
      <c r="J216" s="6"/>
      <c r="K216" s="6"/>
      <c r="L216" s="6"/>
      <c r="M216" s="6"/>
      <c r="N216" s="6"/>
      <c r="O216" s="6"/>
      <c r="P216" s="6"/>
      <c r="Q216" s="6" t="s">
        <v>39158</v>
      </c>
      <c r="R216" s="6" t="s">
        <v>39159</v>
      </c>
      <c r="S216" s="6" t="s">
        <v>37445</v>
      </c>
      <c r="T216" s="6" t="s">
        <v>37446</v>
      </c>
      <c r="U216" s="6" t="s">
        <v>38558</v>
      </c>
      <c r="V216" s="6" t="s">
        <v>37388</v>
      </c>
      <c r="W216" s="6">
        <v>49.15</v>
      </c>
      <c r="X216" s="6">
        <v>75.069999999999993</v>
      </c>
      <c r="Y216" s="6">
        <v>0</v>
      </c>
      <c r="Z216" s="6" t="s">
        <v>39160</v>
      </c>
      <c r="AA216" s="6" t="s">
        <v>37428</v>
      </c>
      <c r="AB216" s="6" t="s">
        <v>39161</v>
      </c>
      <c r="AC216" s="6">
        <v>4.7</v>
      </c>
      <c r="AD216" s="6">
        <v>1.8675634208618399</v>
      </c>
      <c r="AE216" s="6">
        <v>18.2059705243712</v>
      </c>
      <c r="AF216" s="6">
        <v>17.304441656995799</v>
      </c>
      <c r="AG216" s="8">
        <v>0.90152886737538696</v>
      </c>
      <c r="AH216" s="8" t="s">
        <v>6</v>
      </c>
      <c r="AI216" s="6">
        <v>2.2900019909091598E-5</v>
      </c>
      <c r="AJ216" s="6">
        <v>1.5814828134434099E-4</v>
      </c>
    </row>
    <row r="217" spans="1:36" ht="15" x14ac:dyDescent="0.25">
      <c r="A217" s="6" t="s">
        <v>39162</v>
      </c>
      <c r="B217" s="6">
        <v>455.14476999999999</v>
      </c>
      <c r="C217" s="6">
        <v>0.89200000000000002</v>
      </c>
      <c r="D217" s="6" t="s">
        <v>37393</v>
      </c>
      <c r="E217" s="6" t="s">
        <v>39163</v>
      </c>
      <c r="F217" s="6">
        <v>201752</v>
      </c>
      <c r="G217" s="7" t="str">
        <f>HYPERLINK("https://cloud.oebiotech.com/#/lm/network/201752","https://cloud.oebiotech.com/#/lm/network/201752")</f>
        <v>https://cloud.oebiotech.com/#/lm/network/201752</v>
      </c>
      <c r="H217" s="6" t="s">
        <v>39164</v>
      </c>
      <c r="I217" s="6"/>
      <c r="J217" s="6"/>
      <c r="K217" s="6"/>
      <c r="L217" s="6"/>
      <c r="M217" s="6"/>
      <c r="N217" s="6"/>
      <c r="O217" s="6">
        <v>328839</v>
      </c>
      <c r="P217" s="6"/>
      <c r="Q217" s="6" t="s">
        <v>39165</v>
      </c>
      <c r="R217" s="6" t="s">
        <v>39166</v>
      </c>
      <c r="S217" s="6" t="s">
        <v>37456</v>
      </c>
      <c r="T217" s="6" t="s">
        <v>37868</v>
      </c>
      <c r="U217" s="6" t="s">
        <v>37458</v>
      </c>
      <c r="V217" s="6" t="s">
        <v>37388</v>
      </c>
      <c r="W217" s="6">
        <v>46.75</v>
      </c>
      <c r="X217" s="6">
        <v>74.38</v>
      </c>
      <c r="Y217" s="6">
        <v>0</v>
      </c>
      <c r="Z217" s="6" t="s">
        <v>37389</v>
      </c>
      <c r="AA217" s="6" t="s">
        <v>37799</v>
      </c>
      <c r="AB217" s="6" t="s">
        <v>39167</v>
      </c>
      <c r="AC217" s="6">
        <v>-6.15</v>
      </c>
      <c r="AD217" s="6">
        <v>1.83994775803484</v>
      </c>
      <c r="AE217" s="6">
        <v>19.250584690141199</v>
      </c>
      <c r="AF217" s="6">
        <v>18.359857794761101</v>
      </c>
      <c r="AG217" s="8">
        <v>0.89072689538012595</v>
      </c>
      <c r="AH217" s="8" t="s">
        <v>6</v>
      </c>
      <c r="AI217" s="6">
        <v>4.7851754481814298E-5</v>
      </c>
      <c r="AJ217" s="6">
        <v>2.9216563531306701E-4</v>
      </c>
    </row>
    <row r="218" spans="1:36" ht="15" x14ac:dyDescent="0.25">
      <c r="A218" s="6" t="s">
        <v>39168</v>
      </c>
      <c r="B218" s="6">
        <v>365.20004999999998</v>
      </c>
      <c r="C218" s="6">
        <v>2.0670000000000002</v>
      </c>
      <c r="D218" s="6" t="s">
        <v>37380</v>
      </c>
      <c r="E218" s="6" t="s">
        <v>39169</v>
      </c>
      <c r="F218" s="6">
        <v>262505</v>
      </c>
      <c r="G218" s="7" t="str">
        <f>HYPERLINK("https://cloud.oebiotech.com/#/lm/network/262505","https://cloud.oebiotech.com/#/lm/network/262505")</f>
        <v>https://cloud.oebiotech.com/#/lm/network/262505</v>
      </c>
      <c r="H218" s="6"/>
      <c r="I218" s="6">
        <v>19869</v>
      </c>
      <c r="J218" s="6"/>
      <c r="K218" s="6"/>
      <c r="L218" s="6"/>
      <c r="M218" s="6"/>
      <c r="N218" s="6"/>
      <c r="O218" s="6">
        <v>145458112</v>
      </c>
      <c r="P218" s="6"/>
      <c r="Q218" s="6" t="s">
        <v>39170</v>
      </c>
      <c r="R218" s="6" t="s">
        <v>39171</v>
      </c>
      <c r="S218" s="6" t="s">
        <v>37385</v>
      </c>
      <c r="T218" s="6" t="s">
        <v>37386</v>
      </c>
      <c r="U218" s="6" t="s">
        <v>37387</v>
      </c>
      <c r="V218" s="6" t="s">
        <v>37388</v>
      </c>
      <c r="W218" s="6">
        <v>42.72</v>
      </c>
      <c r="X218" s="6">
        <v>73.62</v>
      </c>
      <c r="Y218" s="6">
        <v>0</v>
      </c>
      <c r="Z218" s="6" t="s">
        <v>37389</v>
      </c>
      <c r="AA218" s="6" t="s">
        <v>37501</v>
      </c>
      <c r="AB218" s="6" t="s">
        <v>39172</v>
      </c>
      <c r="AC218" s="6">
        <v>8.49</v>
      </c>
      <c r="AD218" s="6">
        <v>1.80408717164576</v>
      </c>
      <c r="AE218" s="6">
        <v>20.665640683985199</v>
      </c>
      <c r="AF218" s="6">
        <v>19.777170601199799</v>
      </c>
      <c r="AG218" s="8">
        <v>0.88847008278537098</v>
      </c>
      <c r="AH218" s="8" t="s">
        <v>6</v>
      </c>
      <c r="AI218" s="6">
        <v>1.67643659740451E-4</v>
      </c>
      <c r="AJ218" s="6">
        <v>8.3653202551123404E-4</v>
      </c>
    </row>
    <row r="219" spans="1:36" ht="15" x14ac:dyDescent="0.25">
      <c r="A219" s="6" t="s">
        <v>39173</v>
      </c>
      <c r="B219" s="6">
        <v>995.61247000000003</v>
      </c>
      <c r="C219" s="6">
        <v>11.081</v>
      </c>
      <c r="D219" s="6" t="s">
        <v>37380</v>
      </c>
      <c r="E219" s="6" t="s">
        <v>39174</v>
      </c>
      <c r="F219" s="6">
        <v>240068</v>
      </c>
      <c r="G219" s="7" t="str">
        <f>HYPERLINK("https://cloud.oebiotech.com/#/lm/network/240068","https://cloud.oebiotech.com/#/lm/network/240068")</f>
        <v>https://cloud.oebiotech.com/#/lm/network/240068</v>
      </c>
      <c r="H219" s="6" t="s">
        <v>39175</v>
      </c>
      <c r="I219" s="6"/>
      <c r="J219" s="6"/>
      <c r="K219" s="6"/>
      <c r="L219" s="6"/>
      <c r="M219" s="6"/>
      <c r="N219" s="6"/>
      <c r="O219" s="6"/>
      <c r="P219" s="6"/>
      <c r="Q219" s="6" t="s">
        <v>39176</v>
      </c>
      <c r="R219" s="6" t="s">
        <v>39177</v>
      </c>
      <c r="S219" s="6" t="s">
        <v>37445</v>
      </c>
      <c r="T219" s="6" t="s">
        <v>37652</v>
      </c>
      <c r="U219" s="6" t="s">
        <v>38234</v>
      </c>
      <c r="V219" s="6" t="s">
        <v>37402</v>
      </c>
      <c r="W219" s="6">
        <v>42.79</v>
      </c>
      <c r="X219" s="6">
        <v>73.650000000000006</v>
      </c>
      <c r="Y219" s="6">
        <v>0</v>
      </c>
      <c r="Z219" s="6" t="s">
        <v>37389</v>
      </c>
      <c r="AA219" s="6" t="s">
        <v>37634</v>
      </c>
      <c r="AB219" s="6" t="s">
        <v>39178</v>
      </c>
      <c r="AC219" s="6">
        <v>0.5</v>
      </c>
      <c r="AD219" s="6">
        <v>1.5062182988931301</v>
      </c>
      <c r="AE219" s="6">
        <v>20.461117694268101</v>
      </c>
      <c r="AF219" s="6">
        <v>19.572993352484801</v>
      </c>
      <c r="AG219" s="8">
        <v>0.88812434178324295</v>
      </c>
      <c r="AH219" s="8" t="s">
        <v>6</v>
      </c>
      <c r="AI219" s="6">
        <v>2.7645946166129299E-2</v>
      </c>
      <c r="AJ219" s="6">
        <v>5.9672341380336398E-2</v>
      </c>
    </row>
    <row r="220" spans="1:36" ht="15" x14ac:dyDescent="0.25">
      <c r="A220" s="6" t="s">
        <v>39179</v>
      </c>
      <c r="B220" s="6">
        <v>521.17309999999998</v>
      </c>
      <c r="C220" s="6">
        <v>0.71599999999999997</v>
      </c>
      <c r="D220" s="6" t="s">
        <v>37393</v>
      </c>
      <c r="E220" s="6" t="s">
        <v>39180</v>
      </c>
      <c r="F220" s="6">
        <v>47107</v>
      </c>
      <c r="G220" s="7" t="str">
        <f>HYPERLINK("https://cloud.oebiotech.com/#/lm/network/47107","https://cloud.oebiotech.com/#/lm/network/47107")</f>
        <v>https://cloud.oebiotech.com/#/lm/network/47107</v>
      </c>
      <c r="H220" s="6" t="s">
        <v>39181</v>
      </c>
      <c r="I220" s="6">
        <v>5567</v>
      </c>
      <c r="J220" s="6"/>
      <c r="K220" s="6">
        <v>89573</v>
      </c>
      <c r="L220" s="6"/>
      <c r="M220" s="6"/>
      <c r="N220" s="6"/>
      <c r="O220" s="6">
        <v>122304</v>
      </c>
      <c r="P220" s="6" t="s">
        <v>39182</v>
      </c>
      <c r="Q220" s="6" t="s">
        <v>39183</v>
      </c>
      <c r="R220" s="6" t="s">
        <v>39184</v>
      </c>
      <c r="S220" s="6" t="s">
        <v>37445</v>
      </c>
      <c r="T220" s="6" t="s">
        <v>37446</v>
      </c>
      <c r="U220" s="6" t="s">
        <v>39185</v>
      </c>
      <c r="V220" s="6" t="s">
        <v>37388</v>
      </c>
      <c r="W220" s="6">
        <v>47.97</v>
      </c>
      <c r="X220" s="6">
        <v>73.95</v>
      </c>
      <c r="Y220" s="6">
        <v>0</v>
      </c>
      <c r="Z220" s="6" t="s">
        <v>37389</v>
      </c>
      <c r="AA220" s="6" t="s">
        <v>37438</v>
      </c>
      <c r="AB220" s="6" t="s">
        <v>39186</v>
      </c>
      <c r="AC220" s="6">
        <v>4.5999999999999996</v>
      </c>
      <c r="AD220" s="6">
        <v>1.77828404364231</v>
      </c>
      <c r="AE220" s="6">
        <v>20.0260808615493</v>
      </c>
      <c r="AF220" s="6">
        <v>19.141351291526899</v>
      </c>
      <c r="AG220" s="8">
        <v>0.88472957002240105</v>
      </c>
      <c r="AH220" s="8" t="s">
        <v>6</v>
      </c>
      <c r="AI220" s="6">
        <v>3.2973208769006301E-4</v>
      </c>
      <c r="AJ220" s="6">
        <v>1.4904290949270601E-3</v>
      </c>
    </row>
    <row r="221" spans="1:36" ht="15" x14ac:dyDescent="0.25">
      <c r="A221" s="6" t="s">
        <v>39187</v>
      </c>
      <c r="B221" s="6">
        <v>221.11469</v>
      </c>
      <c r="C221" s="6">
        <v>0.59199999999999997</v>
      </c>
      <c r="D221" s="6" t="s">
        <v>37380</v>
      </c>
      <c r="E221" s="6" t="s">
        <v>39188</v>
      </c>
      <c r="F221" s="6">
        <v>47396</v>
      </c>
      <c r="G221" s="7" t="str">
        <f>HYPERLINK("https://cloud.oebiotech.com/#/lm/network/47396","https://cloud.oebiotech.com/#/lm/network/47396")</f>
        <v>https://cloud.oebiotech.com/#/lm/network/47396</v>
      </c>
      <c r="H221" s="6" t="s">
        <v>39189</v>
      </c>
      <c r="I221" s="6">
        <v>6006</v>
      </c>
      <c r="J221" s="6"/>
      <c r="K221" s="6">
        <v>15947</v>
      </c>
      <c r="L221" s="6" t="s">
        <v>39190</v>
      </c>
      <c r="M221" s="6"/>
      <c r="N221" s="6"/>
      <c r="O221" s="6">
        <v>439454</v>
      </c>
      <c r="P221" s="6"/>
      <c r="Q221" s="6" t="s">
        <v>39191</v>
      </c>
      <c r="R221" s="6" t="s">
        <v>39192</v>
      </c>
      <c r="S221" s="6" t="s">
        <v>37423</v>
      </c>
      <c r="T221" s="6" t="s">
        <v>37424</v>
      </c>
      <c r="U221" s="6" t="s">
        <v>37425</v>
      </c>
      <c r="V221" s="6" t="s">
        <v>37388</v>
      </c>
      <c r="W221" s="6">
        <v>45.13</v>
      </c>
      <c r="X221" s="6">
        <v>73.81</v>
      </c>
      <c r="Y221" s="6">
        <v>0</v>
      </c>
      <c r="Z221" s="6" t="s">
        <v>37389</v>
      </c>
      <c r="AA221" s="6" t="s">
        <v>37390</v>
      </c>
      <c r="AB221" s="6" t="s">
        <v>39193</v>
      </c>
      <c r="AC221" s="6">
        <v>-6.78</v>
      </c>
      <c r="AD221" s="6">
        <v>1.6212470895776601</v>
      </c>
      <c r="AE221" s="6">
        <v>20.351320164663001</v>
      </c>
      <c r="AF221" s="6">
        <v>19.4689954836462</v>
      </c>
      <c r="AG221" s="8">
        <v>0.88232468101684303</v>
      </c>
      <c r="AH221" s="8" t="s">
        <v>6</v>
      </c>
      <c r="AI221" s="6">
        <v>7.1027394951789597E-3</v>
      </c>
      <c r="AJ221" s="6">
        <v>1.9360168596520299E-2</v>
      </c>
    </row>
    <row r="222" spans="1:36" ht="15" x14ac:dyDescent="0.25">
      <c r="A222" s="6" t="s">
        <v>39194</v>
      </c>
      <c r="B222" s="6">
        <v>173.10383999999999</v>
      </c>
      <c r="C222" s="6">
        <v>0.623</v>
      </c>
      <c r="D222" s="6" t="s">
        <v>37393</v>
      </c>
      <c r="E222" s="6" t="s">
        <v>39195</v>
      </c>
      <c r="F222" s="6">
        <v>206129</v>
      </c>
      <c r="G222" s="7" t="str">
        <f>HYPERLINK("https://cloud.oebiotech.com/#/lm/network/206129","https://cloud.oebiotech.com/#/lm/network/206129")</f>
        <v>https://cloud.oebiotech.com/#/lm/network/206129</v>
      </c>
      <c r="H222" s="6" t="s">
        <v>39196</v>
      </c>
      <c r="I222" s="6">
        <v>63425</v>
      </c>
      <c r="J222" s="6"/>
      <c r="K222" s="6">
        <v>29016</v>
      </c>
      <c r="L222" s="6" t="s">
        <v>39197</v>
      </c>
      <c r="M222" s="6"/>
      <c r="N222" s="6"/>
      <c r="O222" s="6">
        <v>232</v>
      </c>
      <c r="P222" s="6"/>
      <c r="Q222" s="6" t="s">
        <v>39198</v>
      </c>
      <c r="R222" s="6" t="s">
        <v>39199</v>
      </c>
      <c r="S222" s="6" t="s">
        <v>37385</v>
      </c>
      <c r="T222" s="6" t="s">
        <v>37386</v>
      </c>
      <c r="U222" s="6" t="s">
        <v>37387</v>
      </c>
      <c r="V222" s="6" t="s">
        <v>37426</v>
      </c>
      <c r="W222" s="6">
        <v>70.209999999999994</v>
      </c>
      <c r="X222" s="6">
        <v>90.07</v>
      </c>
      <c r="Y222" s="6">
        <v>87.19</v>
      </c>
      <c r="Z222" s="6" t="s">
        <v>39200</v>
      </c>
      <c r="AA222" s="6" t="s">
        <v>37403</v>
      </c>
      <c r="AB222" s="6" t="s">
        <v>38295</v>
      </c>
      <c r="AC222" s="6">
        <v>3.47</v>
      </c>
      <c r="AD222" s="6">
        <v>1.9458960958886899</v>
      </c>
      <c r="AE222" s="6">
        <v>22.837318338044401</v>
      </c>
      <c r="AF222" s="6">
        <v>21.956143165507299</v>
      </c>
      <c r="AG222" s="8">
        <v>0.88117517253711597</v>
      </c>
      <c r="AH222" s="8" t="s">
        <v>6</v>
      </c>
      <c r="AI222" s="6">
        <v>1.1310759518056799E-10</v>
      </c>
      <c r="AJ222" s="6">
        <v>8.6324296680758796E-9</v>
      </c>
    </row>
    <row r="223" spans="1:36" ht="15" x14ac:dyDescent="0.25">
      <c r="A223" s="6" t="s">
        <v>39201</v>
      </c>
      <c r="B223" s="6">
        <v>401.16969999999998</v>
      </c>
      <c r="C223" s="6">
        <v>9.1999999999999993</v>
      </c>
      <c r="D223" s="6" t="s">
        <v>37393</v>
      </c>
      <c r="E223" s="6" t="s">
        <v>39202</v>
      </c>
      <c r="F223" s="6">
        <v>4171</v>
      </c>
      <c r="G223" s="7" t="str">
        <f>HYPERLINK("https://cloud.oebiotech.com/#/lm/network/4171","https://cloud.oebiotech.com/#/lm/network/4171")</f>
        <v>https://cloud.oebiotech.com/#/lm/network/4171</v>
      </c>
      <c r="H223" s="6"/>
      <c r="I223" s="6">
        <v>96929</v>
      </c>
      <c r="J223" s="6" t="s">
        <v>39203</v>
      </c>
      <c r="K223" s="6"/>
      <c r="L223" s="6"/>
      <c r="M223" s="6"/>
      <c r="N223" s="6"/>
      <c r="O223" s="6">
        <v>56935879</v>
      </c>
      <c r="P223" s="6"/>
      <c r="Q223" s="6" t="s">
        <v>39204</v>
      </c>
      <c r="R223" s="6" t="s">
        <v>39205</v>
      </c>
      <c r="S223" s="6" t="s">
        <v>37445</v>
      </c>
      <c r="T223" s="6" t="s">
        <v>37446</v>
      </c>
      <c r="U223" s="6" t="s">
        <v>37524</v>
      </c>
      <c r="V223" s="6" t="s">
        <v>37388</v>
      </c>
      <c r="W223" s="6">
        <v>43.04</v>
      </c>
      <c r="X223" s="6">
        <v>76.53</v>
      </c>
      <c r="Y223" s="6">
        <v>0</v>
      </c>
      <c r="Z223" s="6" t="s">
        <v>37389</v>
      </c>
      <c r="AA223" s="6" t="s">
        <v>37438</v>
      </c>
      <c r="AB223" s="6" t="s">
        <v>39206</v>
      </c>
      <c r="AC223" s="6">
        <v>9.7200000000000006</v>
      </c>
      <c r="AD223" s="6">
        <v>1.48601835776317</v>
      </c>
      <c r="AE223" s="6">
        <v>16.1237105293065</v>
      </c>
      <c r="AF223" s="6">
        <v>15.245131041193</v>
      </c>
      <c r="AG223" s="8">
        <v>0.87857948811357101</v>
      </c>
      <c r="AH223" s="8" t="s">
        <v>6</v>
      </c>
      <c r="AI223" s="6">
        <v>3.0981239234678298E-2</v>
      </c>
      <c r="AJ223" s="6">
        <v>6.5704067390110393E-2</v>
      </c>
    </row>
    <row r="224" spans="1:36" ht="15" x14ac:dyDescent="0.25">
      <c r="A224" s="6" t="s">
        <v>39207</v>
      </c>
      <c r="B224" s="6">
        <v>72.081370000000007</v>
      </c>
      <c r="C224" s="6">
        <v>1.0760000000000001</v>
      </c>
      <c r="D224" s="6" t="s">
        <v>37380</v>
      </c>
      <c r="E224" s="6" t="s">
        <v>39208</v>
      </c>
      <c r="F224" s="6">
        <v>277519</v>
      </c>
      <c r="G224" s="7" t="str">
        <f>HYPERLINK("https://cloud.oebiotech.com/#/lm/network/277519","https://cloud.oebiotech.com/#/lm/network/277519")</f>
        <v>https://cloud.oebiotech.com/#/lm/network/277519</v>
      </c>
      <c r="H224" s="6"/>
      <c r="I224" s="6">
        <v>69390</v>
      </c>
      <c r="J224" s="6"/>
      <c r="K224" s="6"/>
      <c r="L224" s="6" t="s">
        <v>39209</v>
      </c>
      <c r="M224" s="6"/>
      <c r="N224" s="6"/>
      <c r="O224" s="6">
        <v>443732</v>
      </c>
      <c r="P224" s="6"/>
      <c r="Q224" s="6" t="s">
        <v>39210</v>
      </c>
      <c r="R224" s="6" t="s">
        <v>39211</v>
      </c>
      <c r="S224" s="6" t="s">
        <v>38038</v>
      </c>
      <c r="T224" s="6" t="s">
        <v>38039</v>
      </c>
      <c r="U224" s="6" t="s">
        <v>38040</v>
      </c>
      <c r="V224" s="6" t="s">
        <v>37426</v>
      </c>
      <c r="W224" s="6">
        <v>65.42</v>
      </c>
      <c r="X224" s="6">
        <v>90.72</v>
      </c>
      <c r="Y224" s="6">
        <v>94.82</v>
      </c>
      <c r="Z224" s="6" t="s">
        <v>39212</v>
      </c>
      <c r="AA224" s="6" t="s">
        <v>37390</v>
      </c>
      <c r="AB224" s="6" t="s">
        <v>39213</v>
      </c>
      <c r="AC224" s="6">
        <v>-8.32</v>
      </c>
      <c r="AD224" s="6">
        <v>1.8488460790954</v>
      </c>
      <c r="AE224" s="6">
        <v>24.5071862250382</v>
      </c>
      <c r="AF224" s="6">
        <v>23.6364043013218</v>
      </c>
      <c r="AG224" s="8">
        <v>0.87078192371637197</v>
      </c>
      <c r="AH224" s="8" t="s">
        <v>6</v>
      </c>
      <c r="AI224" s="6">
        <v>1.13779229569813E-5</v>
      </c>
      <c r="AJ224" s="6">
        <v>8.7172169064233599E-5</v>
      </c>
    </row>
    <row r="225" spans="1:36" ht="15" x14ac:dyDescent="0.25">
      <c r="A225" s="6" t="s">
        <v>39214</v>
      </c>
      <c r="B225" s="6">
        <v>217.10516000000001</v>
      </c>
      <c r="C225" s="6">
        <v>0.61199999999999999</v>
      </c>
      <c r="D225" s="6" t="s">
        <v>37380</v>
      </c>
      <c r="E225" s="6" t="s">
        <v>39215</v>
      </c>
      <c r="F225" s="6">
        <v>212642</v>
      </c>
      <c r="G225" s="7" t="str">
        <f>HYPERLINK("https://cloud.oebiotech.com/#/lm/network/212642","https://cloud.oebiotech.com/#/lm/network/212642")</f>
        <v>https://cloud.oebiotech.com/#/lm/network/212642</v>
      </c>
      <c r="H225" s="6" t="s">
        <v>39216</v>
      </c>
      <c r="I225" s="6">
        <v>342337</v>
      </c>
      <c r="J225" s="6"/>
      <c r="K225" s="6"/>
      <c r="L225" s="6"/>
      <c r="M225" s="6"/>
      <c r="N225" s="6"/>
      <c r="O225" s="6">
        <v>70549</v>
      </c>
      <c r="P225" s="6"/>
      <c r="Q225" s="6" t="s">
        <v>39217</v>
      </c>
      <c r="R225" s="6" t="s">
        <v>39218</v>
      </c>
      <c r="S225" s="6" t="s">
        <v>37488</v>
      </c>
      <c r="T225" s="6" t="s">
        <v>37818</v>
      </c>
      <c r="U225" s="6" t="s">
        <v>37819</v>
      </c>
      <c r="V225" s="6" t="s">
        <v>37402</v>
      </c>
      <c r="W225" s="6">
        <v>38.5</v>
      </c>
      <c r="X225" s="6">
        <v>72.430000000000007</v>
      </c>
      <c r="Y225" s="6">
        <v>0</v>
      </c>
      <c r="Z225" s="6" t="s">
        <v>37389</v>
      </c>
      <c r="AA225" s="6" t="s">
        <v>37390</v>
      </c>
      <c r="AB225" s="6" t="s">
        <v>39219</v>
      </c>
      <c r="AC225" s="6">
        <v>-3.68</v>
      </c>
      <c r="AD225" s="6">
        <v>1.9156858662616401</v>
      </c>
      <c r="AE225" s="6">
        <v>22.9852068496171</v>
      </c>
      <c r="AF225" s="6">
        <v>22.114638900545302</v>
      </c>
      <c r="AG225" s="8">
        <v>0.87056794907184099</v>
      </c>
      <c r="AH225" s="8" t="s">
        <v>6</v>
      </c>
      <c r="AI225" s="6">
        <v>1.6779874370999202E-8</v>
      </c>
      <c r="AJ225" s="6">
        <v>4.0441535275529599E-7</v>
      </c>
    </row>
    <row r="226" spans="1:36" ht="15" x14ac:dyDescent="0.25">
      <c r="A226" s="6" t="s">
        <v>39220</v>
      </c>
      <c r="B226" s="6">
        <v>279.09892000000002</v>
      </c>
      <c r="C226" s="6">
        <v>1.9650000000000001</v>
      </c>
      <c r="D226" s="6" t="s">
        <v>37393</v>
      </c>
      <c r="E226" s="6" t="s">
        <v>39221</v>
      </c>
      <c r="F226" s="6">
        <v>595525</v>
      </c>
      <c r="G226" s="7" t="str">
        <f>HYPERLINK("https://cloud.oebiotech.com/#/lm/network/595525","https://cloud.oebiotech.com/#/lm/network/595525")</f>
        <v>https://cloud.oebiotech.com/#/lm/network/595525</v>
      </c>
      <c r="H226" s="6"/>
      <c r="I226" s="6"/>
      <c r="J226" s="6"/>
      <c r="K226" s="6"/>
      <c r="L226" s="6"/>
      <c r="M226" s="6"/>
      <c r="N226" s="6"/>
      <c r="O226" s="6">
        <v>61720536</v>
      </c>
      <c r="P226" s="6"/>
      <c r="Q226" s="6" t="s">
        <v>39222</v>
      </c>
      <c r="R226" s="6" t="s">
        <v>39223</v>
      </c>
      <c r="S226" s="6" t="s">
        <v>37385</v>
      </c>
      <c r="T226" s="6" t="s">
        <v>37386</v>
      </c>
      <c r="U226" s="6" t="s">
        <v>37387</v>
      </c>
      <c r="V226" s="6" t="s">
        <v>37499</v>
      </c>
      <c r="W226" s="6">
        <v>43.27</v>
      </c>
      <c r="X226" s="6">
        <v>72.94</v>
      </c>
      <c r="Y226" s="6">
        <v>54.72</v>
      </c>
      <c r="Z226" s="6" t="s">
        <v>39224</v>
      </c>
      <c r="AA226" s="6" t="s">
        <v>37428</v>
      </c>
      <c r="AB226" s="6" t="s">
        <v>39225</v>
      </c>
      <c r="AC226" s="6">
        <v>-1.07</v>
      </c>
      <c r="AD226" s="6">
        <v>1.93864607337267</v>
      </c>
      <c r="AE226" s="6">
        <v>21.8840159149606</v>
      </c>
      <c r="AF226" s="6">
        <v>21.0145251154085</v>
      </c>
      <c r="AG226" s="8">
        <v>0.86949079955207198</v>
      </c>
      <c r="AH226" s="8" t="s">
        <v>6</v>
      </c>
      <c r="AI226" s="6">
        <v>4.9813686862790199E-12</v>
      </c>
      <c r="AJ226" s="6">
        <v>8.4725965112625802E-10</v>
      </c>
    </row>
    <row r="227" spans="1:36" ht="15" x14ac:dyDescent="0.25">
      <c r="A227" s="6" t="s">
        <v>39226</v>
      </c>
      <c r="B227" s="6">
        <v>375.13887999999997</v>
      </c>
      <c r="C227" s="6">
        <v>0.6</v>
      </c>
      <c r="D227" s="6" t="s">
        <v>37393</v>
      </c>
      <c r="E227" s="6" t="s">
        <v>39227</v>
      </c>
      <c r="F227" s="6">
        <v>60160</v>
      </c>
      <c r="G227" s="7" t="str">
        <f>HYPERLINK("https://cloud.oebiotech.com/#/lm/network/60160","https://cloud.oebiotech.com/#/lm/network/60160")</f>
        <v>https://cloud.oebiotech.com/#/lm/network/60160</v>
      </c>
      <c r="H227" s="6" t="s">
        <v>39228</v>
      </c>
      <c r="I227" s="6">
        <v>91543</v>
      </c>
      <c r="J227" s="6"/>
      <c r="K227" s="6"/>
      <c r="L227" s="6"/>
      <c r="M227" s="6"/>
      <c r="N227" s="6"/>
      <c r="O227" s="6">
        <v>10759602</v>
      </c>
      <c r="P227" s="6"/>
      <c r="Q227" s="6" t="s">
        <v>39229</v>
      </c>
      <c r="R227" s="6" t="s">
        <v>39230</v>
      </c>
      <c r="S227" s="6" t="s">
        <v>37411</v>
      </c>
      <c r="T227" s="6" t="s">
        <v>39086</v>
      </c>
      <c r="U227" s="6" t="s">
        <v>39087</v>
      </c>
      <c r="V227" s="6" t="s">
        <v>37499</v>
      </c>
      <c r="W227" s="6">
        <v>40.590000000000003</v>
      </c>
      <c r="X227" s="6">
        <v>73.5</v>
      </c>
      <c r="Y227" s="6">
        <v>64.28</v>
      </c>
      <c r="Z227" s="6" t="s">
        <v>39231</v>
      </c>
      <c r="AA227" s="6" t="s">
        <v>37438</v>
      </c>
      <c r="AB227" s="6" t="s">
        <v>39232</v>
      </c>
      <c r="AC227" s="6">
        <v>-5.33</v>
      </c>
      <c r="AD227" s="6">
        <v>1.85076104031599</v>
      </c>
      <c r="AE227" s="6">
        <v>20.844217578670602</v>
      </c>
      <c r="AF227" s="6">
        <v>19.978480511607302</v>
      </c>
      <c r="AG227" s="8">
        <v>0.86573706706327203</v>
      </c>
      <c r="AH227" s="8" t="s">
        <v>6</v>
      </c>
      <c r="AI227" s="6">
        <v>7.2481064407680299E-6</v>
      </c>
      <c r="AJ227" s="6">
        <v>5.9559758185927503E-5</v>
      </c>
    </row>
    <row r="228" spans="1:36" ht="15" x14ac:dyDescent="0.25">
      <c r="A228" s="6" t="s">
        <v>39233</v>
      </c>
      <c r="B228" s="6">
        <v>261.07285999999999</v>
      </c>
      <c r="C228" s="6">
        <v>0.7</v>
      </c>
      <c r="D228" s="6" t="s">
        <v>37393</v>
      </c>
      <c r="E228" s="6" t="s">
        <v>39234</v>
      </c>
      <c r="F228" s="6">
        <v>53791</v>
      </c>
      <c r="G228" s="7" t="str">
        <f>HYPERLINK("https://cloud.oebiotech.com/#/lm/network/53791","https://cloud.oebiotech.com/#/lm/network/53791")</f>
        <v>https://cloud.oebiotech.com/#/lm/network/53791</v>
      </c>
      <c r="H228" s="6" t="s">
        <v>39235</v>
      </c>
      <c r="I228" s="6">
        <v>23953</v>
      </c>
      <c r="J228" s="6"/>
      <c r="K228" s="6"/>
      <c r="L228" s="6"/>
      <c r="M228" s="6"/>
      <c r="N228" s="6"/>
      <c r="O228" s="6">
        <v>4130574</v>
      </c>
      <c r="P228" s="6"/>
      <c r="Q228" s="6" t="s">
        <v>39236</v>
      </c>
      <c r="R228" s="6" t="s">
        <v>39237</v>
      </c>
      <c r="S228" s="6" t="s">
        <v>37385</v>
      </c>
      <c r="T228" s="6" t="s">
        <v>37386</v>
      </c>
      <c r="U228" s="6" t="s">
        <v>37387</v>
      </c>
      <c r="V228" s="6" t="s">
        <v>37388</v>
      </c>
      <c r="W228" s="6">
        <v>51.78</v>
      </c>
      <c r="X228" s="6">
        <v>73.25</v>
      </c>
      <c r="Y228" s="6">
        <v>0</v>
      </c>
      <c r="Z228" s="6" t="s">
        <v>37389</v>
      </c>
      <c r="AA228" s="6" t="s">
        <v>37403</v>
      </c>
      <c r="AB228" s="6" t="s">
        <v>39238</v>
      </c>
      <c r="AC228" s="6">
        <v>-0.38</v>
      </c>
      <c r="AD228" s="6">
        <v>1.8363144097106701</v>
      </c>
      <c r="AE228" s="6">
        <v>21.182603117499099</v>
      </c>
      <c r="AF228" s="6">
        <v>20.317676951282799</v>
      </c>
      <c r="AG228" s="8">
        <v>0.864926166216332</v>
      </c>
      <c r="AH228" s="8" t="s">
        <v>6</v>
      </c>
      <c r="AI228" s="6">
        <v>1.5955994931947598E-5</v>
      </c>
      <c r="AJ228" s="6">
        <v>1.16155909297428E-4</v>
      </c>
    </row>
    <row r="229" spans="1:36" ht="15" x14ac:dyDescent="0.25">
      <c r="A229" s="6" t="s">
        <v>39239</v>
      </c>
      <c r="B229" s="6">
        <v>205.06873999999999</v>
      </c>
      <c r="C229" s="6">
        <v>0.69399999999999995</v>
      </c>
      <c r="D229" s="6" t="s">
        <v>37380</v>
      </c>
      <c r="E229" s="6" t="s">
        <v>39240</v>
      </c>
      <c r="F229" s="6">
        <v>46956</v>
      </c>
      <c r="G229" s="7" t="str">
        <f>HYPERLINK("https://cloud.oebiotech.com/#/lm/network/46956","https://cloud.oebiotech.com/#/lm/network/46956")</f>
        <v>https://cloud.oebiotech.com/#/lm/network/46956</v>
      </c>
      <c r="H229" s="6" t="s">
        <v>39241</v>
      </c>
      <c r="I229" s="6">
        <v>143</v>
      </c>
      <c r="J229" s="6"/>
      <c r="K229" s="6">
        <v>17924</v>
      </c>
      <c r="L229" s="6" t="s">
        <v>39242</v>
      </c>
      <c r="M229" s="6" t="s">
        <v>39243</v>
      </c>
      <c r="N229" s="6" t="s">
        <v>39244</v>
      </c>
      <c r="O229" s="6">
        <v>5780</v>
      </c>
      <c r="P229" s="6" t="s">
        <v>39245</v>
      </c>
      <c r="Q229" s="6" t="s">
        <v>39246</v>
      </c>
      <c r="R229" s="6" t="s">
        <v>39247</v>
      </c>
      <c r="S229" s="6" t="s">
        <v>37423</v>
      </c>
      <c r="T229" s="6" t="s">
        <v>37424</v>
      </c>
      <c r="U229" s="6" t="s">
        <v>37425</v>
      </c>
      <c r="V229" s="6" t="s">
        <v>37388</v>
      </c>
      <c r="W229" s="6">
        <v>50.96</v>
      </c>
      <c r="X229" s="6">
        <v>71.489999999999995</v>
      </c>
      <c r="Y229" s="6">
        <v>0</v>
      </c>
      <c r="Z229" s="6" t="s">
        <v>37389</v>
      </c>
      <c r="AA229" s="6" t="s">
        <v>37634</v>
      </c>
      <c r="AB229" s="6" t="s">
        <v>39248</v>
      </c>
      <c r="AC229" s="6">
        <v>-1.95</v>
      </c>
      <c r="AD229" s="6">
        <v>1.8984086343334501</v>
      </c>
      <c r="AE229" s="6">
        <v>25.192519931983298</v>
      </c>
      <c r="AF229" s="6">
        <v>24.327736485805701</v>
      </c>
      <c r="AG229" s="8">
        <v>0.86478344617762903</v>
      </c>
      <c r="AH229" s="8" t="s">
        <v>6</v>
      </c>
      <c r="AI229" s="6">
        <v>9.4766587057513697E-8</v>
      </c>
      <c r="AJ229" s="6">
        <v>1.5955711854098199E-6</v>
      </c>
    </row>
    <row r="230" spans="1:36" ht="15" x14ac:dyDescent="0.25">
      <c r="A230" s="6" t="s">
        <v>39249</v>
      </c>
      <c r="B230" s="6">
        <v>334.12596000000002</v>
      </c>
      <c r="C230" s="6">
        <v>0.69199999999999995</v>
      </c>
      <c r="D230" s="6" t="s">
        <v>37393</v>
      </c>
      <c r="E230" s="6" t="s">
        <v>39250</v>
      </c>
      <c r="F230" s="6">
        <v>261770</v>
      </c>
      <c r="G230" s="7" t="str">
        <f>HYPERLINK("https://cloud.oebiotech.com/#/lm/network/261770","https://cloud.oebiotech.com/#/lm/network/261770")</f>
        <v>https://cloud.oebiotech.com/#/lm/network/261770</v>
      </c>
      <c r="H230" s="6"/>
      <c r="I230" s="6">
        <v>19099</v>
      </c>
      <c r="J230" s="6"/>
      <c r="K230" s="6"/>
      <c r="L230" s="6"/>
      <c r="M230" s="6"/>
      <c r="N230" s="6"/>
      <c r="O230" s="6">
        <v>145457745</v>
      </c>
      <c r="P230" s="6"/>
      <c r="Q230" s="6" t="s">
        <v>39251</v>
      </c>
      <c r="R230" s="6" t="s">
        <v>39252</v>
      </c>
      <c r="S230" s="6" t="s">
        <v>37385</v>
      </c>
      <c r="T230" s="6" t="s">
        <v>37386</v>
      </c>
      <c r="U230" s="6" t="s">
        <v>37387</v>
      </c>
      <c r="V230" s="6" t="s">
        <v>37388</v>
      </c>
      <c r="W230" s="6">
        <v>51.07</v>
      </c>
      <c r="X230" s="6">
        <v>72.97</v>
      </c>
      <c r="Y230" s="6">
        <v>0</v>
      </c>
      <c r="Z230" s="6" t="s">
        <v>37389</v>
      </c>
      <c r="AA230" s="6" t="s">
        <v>37403</v>
      </c>
      <c r="AB230" s="6" t="s">
        <v>39253</v>
      </c>
      <c r="AC230" s="6">
        <v>-1.2</v>
      </c>
      <c r="AD230" s="6">
        <v>1.8413359234512601</v>
      </c>
      <c r="AE230" s="6">
        <v>21.594230031122802</v>
      </c>
      <c r="AF230" s="6">
        <v>20.731440162629799</v>
      </c>
      <c r="AG230" s="8">
        <v>0.86278986849294304</v>
      </c>
      <c r="AH230" s="8" t="s">
        <v>6</v>
      </c>
      <c r="AI230" s="6">
        <v>1.0554682319749899E-5</v>
      </c>
      <c r="AJ230" s="6">
        <v>8.2049590345794506E-5</v>
      </c>
    </row>
    <row r="231" spans="1:36" ht="15" x14ac:dyDescent="0.25">
      <c r="A231" s="6" t="s">
        <v>39254</v>
      </c>
      <c r="B231" s="6">
        <v>451.17205999999999</v>
      </c>
      <c r="C231" s="6">
        <v>5.5449999999999999</v>
      </c>
      <c r="D231" s="6" t="s">
        <v>37393</v>
      </c>
      <c r="E231" s="6" t="s">
        <v>39255</v>
      </c>
      <c r="F231" s="6">
        <v>60103</v>
      </c>
      <c r="G231" s="7" t="str">
        <f>HYPERLINK("https://cloud.oebiotech.com/#/lm/network/60103","https://cloud.oebiotech.com/#/lm/network/60103")</f>
        <v>https://cloud.oebiotech.com/#/lm/network/60103</v>
      </c>
      <c r="H231" s="6" t="s">
        <v>39256</v>
      </c>
      <c r="I231" s="6">
        <v>91484</v>
      </c>
      <c r="J231" s="6"/>
      <c r="K231" s="6">
        <v>168758</v>
      </c>
      <c r="L231" s="6"/>
      <c r="M231" s="6"/>
      <c r="N231" s="6"/>
      <c r="O231" s="6">
        <v>131751966</v>
      </c>
      <c r="P231" s="6"/>
      <c r="Q231" s="6" t="s">
        <v>39257</v>
      </c>
      <c r="R231" s="6" t="s">
        <v>39258</v>
      </c>
      <c r="S231" s="6" t="s">
        <v>37445</v>
      </c>
      <c r="T231" s="6" t="s">
        <v>37446</v>
      </c>
      <c r="U231" s="6" t="s">
        <v>39185</v>
      </c>
      <c r="V231" s="6" t="s">
        <v>37388</v>
      </c>
      <c r="W231" s="6">
        <v>50.21</v>
      </c>
      <c r="X231" s="6">
        <v>89.25</v>
      </c>
      <c r="Y231" s="6">
        <v>0</v>
      </c>
      <c r="Z231" s="6" t="s">
        <v>37389</v>
      </c>
      <c r="AA231" s="6" t="s">
        <v>37438</v>
      </c>
      <c r="AB231" s="6" t="s">
        <v>39259</v>
      </c>
      <c r="AC231" s="6">
        <v>4.21</v>
      </c>
      <c r="AD231" s="6">
        <v>1.87843667620551</v>
      </c>
      <c r="AE231" s="6">
        <v>21.309674177913799</v>
      </c>
      <c r="AF231" s="6">
        <v>20.446950246929301</v>
      </c>
      <c r="AG231" s="8">
        <v>0.86272393098451505</v>
      </c>
      <c r="AH231" s="8" t="s">
        <v>6</v>
      </c>
      <c r="AI231" s="6">
        <v>6.9936793428995904E-7</v>
      </c>
      <c r="AJ231" s="6">
        <v>8.4966067608737306E-6</v>
      </c>
    </row>
    <row r="232" spans="1:36" ht="15" x14ac:dyDescent="0.25">
      <c r="A232" s="6" t="s">
        <v>39260</v>
      </c>
      <c r="B232" s="6">
        <v>327.17818999999997</v>
      </c>
      <c r="C232" s="6">
        <v>6.5679999999999996</v>
      </c>
      <c r="D232" s="6" t="s">
        <v>37380</v>
      </c>
      <c r="E232" s="6" t="s">
        <v>39261</v>
      </c>
      <c r="F232" s="6">
        <v>202620</v>
      </c>
      <c r="G232" s="7" t="str">
        <f>HYPERLINK("https://cloud.oebiotech.com/#/lm/network/202620","https://cloud.oebiotech.com/#/lm/network/202620")</f>
        <v>https://cloud.oebiotech.com/#/lm/network/202620</v>
      </c>
      <c r="H232" s="6" t="s">
        <v>39262</v>
      </c>
      <c r="I232" s="6"/>
      <c r="J232" s="6"/>
      <c r="K232" s="6"/>
      <c r="L232" s="6"/>
      <c r="M232" s="6"/>
      <c r="N232" s="6"/>
      <c r="O232" s="6">
        <v>3653603</v>
      </c>
      <c r="P232" s="6"/>
      <c r="Q232" s="6" t="s">
        <v>39263</v>
      </c>
      <c r="R232" s="6" t="s">
        <v>39264</v>
      </c>
      <c r="S232" s="6" t="s">
        <v>37385</v>
      </c>
      <c r="T232" s="6" t="s">
        <v>37386</v>
      </c>
      <c r="U232" s="6" t="s">
        <v>37387</v>
      </c>
      <c r="V232" s="6" t="s">
        <v>37499</v>
      </c>
      <c r="W232" s="6">
        <v>41.28</v>
      </c>
      <c r="X232" s="6">
        <v>74.81</v>
      </c>
      <c r="Y232" s="6">
        <v>46.62</v>
      </c>
      <c r="Z232" s="6" t="s">
        <v>39265</v>
      </c>
      <c r="AA232" s="6" t="s">
        <v>37501</v>
      </c>
      <c r="AB232" s="6" t="s">
        <v>37677</v>
      </c>
      <c r="AC232" s="6">
        <v>-2.14</v>
      </c>
      <c r="AD232" s="6">
        <v>1.61365596346169</v>
      </c>
      <c r="AE232" s="6">
        <v>18.534243499093201</v>
      </c>
      <c r="AF232" s="6">
        <v>17.6744099993224</v>
      </c>
      <c r="AG232" s="8">
        <v>0.85983349977085799</v>
      </c>
      <c r="AH232" s="8" t="s">
        <v>6</v>
      </c>
      <c r="AI232" s="6">
        <v>5.85061531561869E-3</v>
      </c>
      <c r="AJ232" s="6">
        <v>1.6413154087595701E-2</v>
      </c>
    </row>
    <row r="233" spans="1:36" ht="15" x14ac:dyDescent="0.25">
      <c r="A233" s="6" t="s">
        <v>39266</v>
      </c>
      <c r="B233" s="6">
        <v>419.18299000000002</v>
      </c>
      <c r="C233" s="6">
        <v>6.4370000000000003</v>
      </c>
      <c r="D233" s="6" t="s">
        <v>37393</v>
      </c>
      <c r="E233" s="6" t="s">
        <v>39267</v>
      </c>
      <c r="F233" s="6">
        <v>3892</v>
      </c>
      <c r="G233" s="7" t="str">
        <f>HYPERLINK("https://cloud.oebiotech.com/#/lm/network/3892","https://cloud.oebiotech.com/#/lm/network/3892")</f>
        <v>https://cloud.oebiotech.com/#/lm/network/3892</v>
      </c>
      <c r="H233" s="6" t="s">
        <v>39268</v>
      </c>
      <c r="I233" s="6"/>
      <c r="J233" s="6" t="s">
        <v>39269</v>
      </c>
      <c r="K233" s="6"/>
      <c r="L233" s="6"/>
      <c r="M233" s="6"/>
      <c r="N233" s="6"/>
      <c r="O233" s="6">
        <v>53481513</v>
      </c>
      <c r="P233" s="6"/>
      <c r="Q233" s="6" t="s">
        <v>39270</v>
      </c>
      <c r="R233" s="6" t="s">
        <v>39271</v>
      </c>
      <c r="S233" s="6" t="s">
        <v>37445</v>
      </c>
      <c r="T233" s="6" t="s">
        <v>37446</v>
      </c>
      <c r="U233" s="6" t="s">
        <v>37447</v>
      </c>
      <c r="V233" s="6" t="s">
        <v>37388</v>
      </c>
      <c r="W233" s="6">
        <v>48.37</v>
      </c>
      <c r="X233" s="6">
        <v>75.510000000000005</v>
      </c>
      <c r="Y233" s="6">
        <v>0</v>
      </c>
      <c r="Z233" s="6" t="s">
        <v>37389</v>
      </c>
      <c r="AA233" s="6" t="s">
        <v>37438</v>
      </c>
      <c r="AB233" s="6" t="s">
        <v>39272</v>
      </c>
      <c r="AC233" s="6">
        <v>2.86</v>
      </c>
      <c r="AD233" s="6">
        <v>1.8231586588505799</v>
      </c>
      <c r="AE233" s="6">
        <v>17.537672473746799</v>
      </c>
      <c r="AF233" s="6">
        <v>16.677851660389901</v>
      </c>
      <c r="AG233" s="8">
        <v>0.85982081335685501</v>
      </c>
      <c r="AH233" s="8" t="s">
        <v>6</v>
      </c>
      <c r="AI233" s="6">
        <v>2.3675859843122998E-5</v>
      </c>
      <c r="AJ233" s="6">
        <v>1.6186881671940401E-4</v>
      </c>
    </row>
    <row r="234" spans="1:36" ht="15" x14ac:dyDescent="0.25">
      <c r="A234" s="6" t="s">
        <v>39273</v>
      </c>
      <c r="B234" s="6">
        <v>201.08763999999999</v>
      </c>
      <c r="C234" s="6">
        <v>0.70399999999999996</v>
      </c>
      <c r="D234" s="6" t="s">
        <v>37380</v>
      </c>
      <c r="E234" s="6" t="s">
        <v>39274</v>
      </c>
      <c r="F234" s="6">
        <v>467877</v>
      </c>
      <c r="G234" s="7" t="str">
        <f>HYPERLINK("https://cloud.oebiotech.com/#/lm/network/467877","https://cloud.oebiotech.com/#/lm/network/467877")</f>
        <v>https://cloud.oebiotech.com/#/lm/network/467877</v>
      </c>
      <c r="H234" s="6" t="s">
        <v>39275</v>
      </c>
      <c r="I234" s="6">
        <v>85933</v>
      </c>
      <c r="J234" s="6"/>
      <c r="K234" s="6"/>
      <c r="L234" s="6"/>
      <c r="M234" s="6"/>
      <c r="N234" s="6"/>
      <c r="O234" s="6">
        <v>69043006</v>
      </c>
      <c r="P234" s="6"/>
      <c r="Q234" s="6" t="s">
        <v>39276</v>
      </c>
      <c r="R234" s="6" t="s">
        <v>39277</v>
      </c>
      <c r="S234" s="6" t="s">
        <v>37385</v>
      </c>
      <c r="T234" s="6" t="s">
        <v>37386</v>
      </c>
      <c r="U234" s="6" t="s">
        <v>37387</v>
      </c>
      <c r="V234" s="6" t="s">
        <v>37388</v>
      </c>
      <c r="W234" s="6">
        <v>52.15</v>
      </c>
      <c r="X234" s="6">
        <v>72.94</v>
      </c>
      <c r="Y234" s="6">
        <v>0</v>
      </c>
      <c r="Z234" s="6" t="s">
        <v>37389</v>
      </c>
      <c r="AA234" s="6" t="s">
        <v>37480</v>
      </c>
      <c r="AB234" s="6" t="s">
        <v>39278</v>
      </c>
      <c r="AC234" s="6">
        <v>0</v>
      </c>
      <c r="AD234" s="6">
        <v>1.7910456480223</v>
      </c>
      <c r="AE234" s="6">
        <v>21.650096151227601</v>
      </c>
      <c r="AF234" s="6">
        <v>20.791012922591801</v>
      </c>
      <c r="AG234" s="8">
        <v>0.85908322863577202</v>
      </c>
      <c r="AH234" s="8" t="s">
        <v>6</v>
      </c>
      <c r="AI234" s="6">
        <v>9.1378684802316095E-5</v>
      </c>
      <c r="AJ234" s="6">
        <v>5.0043910821360397E-4</v>
      </c>
    </row>
    <row r="235" spans="1:36" ht="15" x14ac:dyDescent="0.25">
      <c r="A235" s="6" t="s">
        <v>39279</v>
      </c>
      <c r="B235" s="6">
        <v>204.09837999999999</v>
      </c>
      <c r="C235" s="6">
        <v>0.68</v>
      </c>
      <c r="D235" s="6" t="s">
        <v>37380</v>
      </c>
      <c r="E235" s="6" t="s">
        <v>39280</v>
      </c>
      <c r="F235" s="6">
        <v>53723</v>
      </c>
      <c r="G235" s="7" t="str">
        <f>HYPERLINK("https://cloud.oebiotech.com/#/lm/network/53723","https://cloud.oebiotech.com/#/lm/network/53723")</f>
        <v>https://cloud.oebiotech.com/#/lm/network/53723</v>
      </c>
      <c r="H235" s="6" t="s">
        <v>39281</v>
      </c>
      <c r="I235" s="6">
        <v>23728</v>
      </c>
      <c r="J235" s="6"/>
      <c r="K235" s="6">
        <v>73330</v>
      </c>
      <c r="L235" s="6"/>
      <c r="M235" s="6"/>
      <c r="N235" s="6"/>
      <c r="O235" s="6">
        <v>1549440</v>
      </c>
      <c r="P235" s="6" t="s">
        <v>39282</v>
      </c>
      <c r="Q235" s="6" t="s">
        <v>39283</v>
      </c>
      <c r="R235" s="6" t="s">
        <v>39284</v>
      </c>
      <c r="S235" s="6" t="s">
        <v>37385</v>
      </c>
      <c r="T235" s="6" t="s">
        <v>37386</v>
      </c>
      <c r="U235" s="6" t="s">
        <v>37387</v>
      </c>
      <c r="V235" s="6" t="s">
        <v>37388</v>
      </c>
      <c r="W235" s="6">
        <v>51.01</v>
      </c>
      <c r="X235" s="6">
        <v>73</v>
      </c>
      <c r="Y235" s="6">
        <v>0</v>
      </c>
      <c r="Z235" s="6" t="s">
        <v>37389</v>
      </c>
      <c r="AA235" s="6" t="s">
        <v>37390</v>
      </c>
      <c r="AB235" s="6" t="s">
        <v>39285</v>
      </c>
      <c r="AC235" s="6">
        <v>-2.4500000000000002</v>
      </c>
      <c r="AD235" s="6">
        <v>1.89214810516388</v>
      </c>
      <c r="AE235" s="6">
        <v>21.6582199498955</v>
      </c>
      <c r="AF235" s="6">
        <v>20.801453615734999</v>
      </c>
      <c r="AG235" s="8">
        <v>0.85676633416054304</v>
      </c>
      <c r="AH235" s="8" t="s">
        <v>6</v>
      </c>
      <c r="AI235" s="6">
        <v>6.4968448252044395E-8</v>
      </c>
      <c r="AJ235" s="6">
        <v>1.2048510044997499E-6</v>
      </c>
    </row>
    <row r="236" spans="1:36" ht="15" x14ac:dyDescent="0.25">
      <c r="A236" s="6" t="s">
        <v>39286</v>
      </c>
      <c r="B236" s="6">
        <v>317.11025000000001</v>
      </c>
      <c r="C236" s="6">
        <v>0.69099999999999995</v>
      </c>
      <c r="D236" s="6" t="s">
        <v>37393</v>
      </c>
      <c r="E236" s="6" t="s">
        <v>39287</v>
      </c>
      <c r="F236" s="6">
        <v>264864</v>
      </c>
      <c r="G236" s="7" t="str">
        <f>HYPERLINK("https://cloud.oebiotech.com/#/lm/network/264864","https://cloud.oebiotech.com/#/lm/network/264864")</f>
        <v>https://cloud.oebiotech.com/#/lm/network/264864</v>
      </c>
      <c r="H236" s="6"/>
      <c r="I236" s="6">
        <v>22332</v>
      </c>
      <c r="J236" s="6"/>
      <c r="K236" s="6"/>
      <c r="L236" s="6"/>
      <c r="M236" s="6"/>
      <c r="N236" s="6"/>
      <c r="O236" s="6">
        <v>145455319</v>
      </c>
      <c r="P236" s="6"/>
      <c r="Q236" s="6" t="s">
        <v>39288</v>
      </c>
      <c r="R236" s="6" t="s">
        <v>39289</v>
      </c>
      <c r="S236" s="6" t="s">
        <v>37385</v>
      </c>
      <c r="T236" s="6" t="s">
        <v>37386</v>
      </c>
      <c r="U236" s="6" t="s">
        <v>37387</v>
      </c>
      <c r="V236" s="6" t="s">
        <v>37388</v>
      </c>
      <c r="W236" s="6">
        <v>51.83</v>
      </c>
      <c r="X236" s="6">
        <v>73.180000000000007</v>
      </c>
      <c r="Y236" s="6">
        <v>0</v>
      </c>
      <c r="Z236" s="6" t="s">
        <v>37389</v>
      </c>
      <c r="AA236" s="6" t="s">
        <v>37403</v>
      </c>
      <c r="AB236" s="6" t="s">
        <v>39290</v>
      </c>
      <c r="AC236" s="6">
        <v>0</v>
      </c>
      <c r="AD236" s="6">
        <v>1.85028087418484</v>
      </c>
      <c r="AE236" s="6">
        <v>21.269722878849802</v>
      </c>
      <c r="AF236" s="6">
        <v>20.416610114453299</v>
      </c>
      <c r="AG236" s="8">
        <v>0.85311276439649897</v>
      </c>
      <c r="AH236" s="8" t="s">
        <v>6</v>
      </c>
      <c r="AI236" s="6">
        <v>2.98953621559051E-6</v>
      </c>
      <c r="AJ236" s="6">
        <v>2.8566146214141699E-5</v>
      </c>
    </row>
    <row r="237" spans="1:36" ht="15" x14ac:dyDescent="0.25">
      <c r="A237" s="6" t="s">
        <v>39291</v>
      </c>
      <c r="B237" s="6">
        <v>417.24614000000003</v>
      </c>
      <c r="C237" s="6">
        <v>1.9419999999999999</v>
      </c>
      <c r="D237" s="6" t="s">
        <v>37380</v>
      </c>
      <c r="E237" s="6" t="s">
        <v>39292</v>
      </c>
      <c r="F237" s="6">
        <v>258768</v>
      </c>
      <c r="G237" s="7" t="str">
        <f>HYPERLINK("https://cloud.oebiotech.com/#/lm/network/258768","https://cloud.oebiotech.com/#/lm/network/258768")</f>
        <v>https://cloud.oebiotech.com/#/lm/network/258768</v>
      </c>
      <c r="H237" s="6"/>
      <c r="I237" s="6">
        <v>15958</v>
      </c>
      <c r="J237" s="6"/>
      <c r="K237" s="6"/>
      <c r="L237" s="6"/>
      <c r="M237" s="6"/>
      <c r="N237" s="6"/>
      <c r="O237" s="6">
        <v>145453812</v>
      </c>
      <c r="P237" s="6"/>
      <c r="Q237" s="6" t="s">
        <v>39293</v>
      </c>
      <c r="R237" s="6" t="s">
        <v>39294</v>
      </c>
      <c r="S237" s="6" t="s">
        <v>37385</v>
      </c>
      <c r="T237" s="6" t="s">
        <v>37386</v>
      </c>
      <c r="U237" s="6" t="s">
        <v>37387</v>
      </c>
      <c r="V237" s="6" t="s">
        <v>37388</v>
      </c>
      <c r="W237" s="6">
        <v>49.65</v>
      </c>
      <c r="X237" s="6">
        <v>73.069999999999993</v>
      </c>
      <c r="Y237" s="6">
        <v>0</v>
      </c>
      <c r="Z237" s="6" t="s">
        <v>37389</v>
      </c>
      <c r="AA237" s="6" t="s">
        <v>37390</v>
      </c>
      <c r="AB237" s="6" t="s">
        <v>39295</v>
      </c>
      <c r="AC237" s="6">
        <v>-1.2</v>
      </c>
      <c r="AD237" s="6">
        <v>1.74255067948263</v>
      </c>
      <c r="AE237" s="6">
        <v>21.7403404225389</v>
      </c>
      <c r="AF237" s="6">
        <v>20.888222064590899</v>
      </c>
      <c r="AG237" s="8">
        <v>0.85211835794798296</v>
      </c>
      <c r="AH237" s="8" t="s">
        <v>6</v>
      </c>
      <c r="AI237" s="6">
        <v>3.56650914881724E-4</v>
      </c>
      <c r="AJ237" s="6">
        <v>1.5939511233415201E-3</v>
      </c>
    </row>
    <row r="238" spans="1:36" ht="15" x14ac:dyDescent="0.25">
      <c r="A238" s="6" t="s">
        <v>39296</v>
      </c>
      <c r="B238" s="6">
        <v>743.40530999999999</v>
      </c>
      <c r="C238" s="6">
        <v>2.75</v>
      </c>
      <c r="D238" s="6" t="s">
        <v>37380</v>
      </c>
      <c r="E238" s="6" t="s">
        <v>39297</v>
      </c>
      <c r="F238" s="6">
        <v>25556</v>
      </c>
      <c r="G238" s="7" t="str">
        <f>HYPERLINK("https://cloud.oebiotech.com/#/lm/network/25556","https://cloud.oebiotech.com/#/lm/network/25556")</f>
        <v>https://cloud.oebiotech.com/#/lm/network/25556</v>
      </c>
      <c r="H238" s="6"/>
      <c r="I238" s="6">
        <v>81823</v>
      </c>
      <c r="J238" s="6" t="s">
        <v>39298</v>
      </c>
      <c r="K238" s="6"/>
      <c r="L238" s="6"/>
      <c r="M238" s="6"/>
      <c r="N238" s="6"/>
      <c r="O238" s="6">
        <v>52929250</v>
      </c>
      <c r="P238" s="6"/>
      <c r="Q238" s="6" t="s">
        <v>39299</v>
      </c>
      <c r="R238" s="6" t="s">
        <v>39300</v>
      </c>
      <c r="S238" s="6" t="s">
        <v>37445</v>
      </c>
      <c r="T238" s="6" t="s">
        <v>37652</v>
      </c>
      <c r="U238" s="6" t="s">
        <v>37653</v>
      </c>
      <c r="V238" s="6" t="s">
        <v>37402</v>
      </c>
      <c r="W238" s="6">
        <v>38.020000000000003</v>
      </c>
      <c r="X238" s="6">
        <v>90.1</v>
      </c>
      <c r="Y238" s="6">
        <v>0</v>
      </c>
      <c r="Z238" s="6" t="s">
        <v>37389</v>
      </c>
      <c r="AA238" s="6" t="s">
        <v>37459</v>
      </c>
      <c r="AB238" s="6" t="s">
        <v>39301</v>
      </c>
      <c r="AC238" s="6">
        <v>-0.67</v>
      </c>
      <c r="AD238" s="6">
        <v>1.90997357091145</v>
      </c>
      <c r="AE238" s="6">
        <v>22.870381142888601</v>
      </c>
      <c r="AF238" s="6">
        <v>22.019221898692901</v>
      </c>
      <c r="AG238" s="8">
        <v>0.85115924419568501</v>
      </c>
      <c r="AH238" s="8" t="s">
        <v>6</v>
      </c>
      <c r="AI238" s="6">
        <v>3.0969566065772701E-10</v>
      </c>
      <c r="AJ238" s="6">
        <v>1.8436182678954501E-8</v>
      </c>
    </row>
    <row r="239" spans="1:36" ht="15" x14ac:dyDescent="0.25">
      <c r="A239" s="6" t="s">
        <v>39302</v>
      </c>
      <c r="B239" s="6">
        <v>309.16601000000003</v>
      </c>
      <c r="C239" s="6">
        <v>0.59499999999999997</v>
      </c>
      <c r="D239" s="6" t="s">
        <v>37380</v>
      </c>
      <c r="E239" s="6" t="s">
        <v>39303</v>
      </c>
      <c r="F239" s="6">
        <v>83455</v>
      </c>
      <c r="G239" s="7" t="str">
        <f>HYPERLINK("https://cloud.oebiotech.com/#/lm/network/83455","https://cloud.oebiotech.com/#/lm/network/83455")</f>
        <v>https://cloud.oebiotech.com/#/lm/network/83455</v>
      </c>
      <c r="H239" s="6" t="s">
        <v>39304</v>
      </c>
      <c r="I239" s="6"/>
      <c r="J239" s="6"/>
      <c r="K239" s="6"/>
      <c r="L239" s="6"/>
      <c r="M239" s="6"/>
      <c r="N239" s="6"/>
      <c r="O239" s="6"/>
      <c r="P239" s="6" t="s">
        <v>39305</v>
      </c>
      <c r="Q239" s="6" t="s">
        <v>39306</v>
      </c>
      <c r="R239" s="6" t="s">
        <v>39307</v>
      </c>
      <c r="S239" s="6" t="s">
        <v>37423</v>
      </c>
      <c r="T239" s="6" t="s">
        <v>37424</v>
      </c>
      <c r="U239" s="6" t="s">
        <v>37425</v>
      </c>
      <c r="V239" s="6" t="s">
        <v>37426</v>
      </c>
      <c r="W239" s="6">
        <v>69.14</v>
      </c>
      <c r="X239" s="6">
        <v>71.77</v>
      </c>
      <c r="Y239" s="6">
        <v>87.86</v>
      </c>
      <c r="Z239" s="6" t="s">
        <v>39308</v>
      </c>
      <c r="AA239" s="6" t="s">
        <v>37390</v>
      </c>
      <c r="AB239" s="6" t="s">
        <v>39309</v>
      </c>
      <c r="AC239" s="6">
        <v>-1.29</v>
      </c>
      <c r="AD239" s="6">
        <v>1.91124800524396</v>
      </c>
      <c r="AE239" s="6">
        <v>24.416886091279</v>
      </c>
      <c r="AF239" s="6">
        <v>23.565753194990101</v>
      </c>
      <c r="AG239" s="8">
        <v>0.851132896288885</v>
      </c>
      <c r="AH239" s="8" t="s">
        <v>6</v>
      </c>
      <c r="AI239" s="6">
        <v>1.8594720201682001E-10</v>
      </c>
      <c r="AJ239" s="6">
        <v>1.24375695910801E-8</v>
      </c>
    </row>
    <row r="240" spans="1:36" ht="15" x14ac:dyDescent="0.25">
      <c r="A240" s="6" t="s">
        <v>39310</v>
      </c>
      <c r="B240" s="6">
        <v>215.08895000000001</v>
      </c>
      <c r="C240" s="6">
        <v>0.61</v>
      </c>
      <c r="D240" s="6" t="s">
        <v>37380</v>
      </c>
      <c r="E240" s="6" t="s">
        <v>39311</v>
      </c>
      <c r="F240" s="6">
        <v>211237</v>
      </c>
      <c r="G240" s="7" t="str">
        <f>HYPERLINK("https://cloud.oebiotech.com/#/lm/network/211237","https://cloud.oebiotech.com/#/lm/network/211237")</f>
        <v>https://cloud.oebiotech.com/#/lm/network/211237</v>
      </c>
      <c r="H240" s="6" t="s">
        <v>39312</v>
      </c>
      <c r="I240" s="6"/>
      <c r="J240" s="6"/>
      <c r="K240" s="6"/>
      <c r="L240" s="6"/>
      <c r="M240" s="6"/>
      <c r="N240" s="6"/>
      <c r="O240" s="6">
        <v>57085244</v>
      </c>
      <c r="P240" s="6"/>
      <c r="Q240" s="6" t="s">
        <v>39313</v>
      </c>
      <c r="R240" s="6" t="s">
        <v>39314</v>
      </c>
      <c r="S240" s="6" t="s">
        <v>37385</v>
      </c>
      <c r="T240" s="6" t="s">
        <v>37386</v>
      </c>
      <c r="U240" s="6" t="s">
        <v>37905</v>
      </c>
      <c r="V240" s="6" t="s">
        <v>37402</v>
      </c>
      <c r="W240" s="6">
        <v>42.8</v>
      </c>
      <c r="X240" s="6">
        <v>72.989999999999995</v>
      </c>
      <c r="Y240" s="6">
        <v>0</v>
      </c>
      <c r="Z240" s="6" t="s">
        <v>37389</v>
      </c>
      <c r="AA240" s="6" t="s">
        <v>37480</v>
      </c>
      <c r="AB240" s="6" t="s">
        <v>39315</v>
      </c>
      <c r="AC240" s="6">
        <v>1.39</v>
      </c>
      <c r="AD240" s="6">
        <v>1.8165842085895101</v>
      </c>
      <c r="AE240" s="6">
        <v>21.821721019273902</v>
      </c>
      <c r="AF240" s="6">
        <v>20.9733983890922</v>
      </c>
      <c r="AG240" s="8">
        <v>0.84832263018177301</v>
      </c>
      <c r="AH240" s="8" t="s">
        <v>6</v>
      </c>
      <c r="AI240" s="6">
        <v>1.7599308132242498E-5</v>
      </c>
      <c r="AJ240" s="6">
        <v>1.26227326881011E-4</v>
      </c>
    </row>
    <row r="241" spans="1:36" ht="15" x14ac:dyDescent="0.25">
      <c r="A241" s="6" t="s">
        <v>39316</v>
      </c>
      <c r="B241" s="6">
        <v>279.17029000000002</v>
      </c>
      <c r="C241" s="6">
        <v>6.7279999999999998</v>
      </c>
      <c r="D241" s="6" t="s">
        <v>37380</v>
      </c>
      <c r="E241" s="6" t="s">
        <v>39317</v>
      </c>
      <c r="F241" s="6">
        <v>213148</v>
      </c>
      <c r="G241" s="7" t="str">
        <f>HYPERLINK("https://cloud.oebiotech.com/#/lm/network/213148","https://cloud.oebiotech.com/#/lm/network/213148")</f>
        <v>https://cloud.oebiotech.com/#/lm/network/213148</v>
      </c>
      <c r="H241" s="6" t="s">
        <v>39318</v>
      </c>
      <c r="I241" s="6"/>
      <c r="J241" s="6"/>
      <c r="K241" s="6">
        <v>48521</v>
      </c>
      <c r="L241" s="6"/>
      <c r="M241" s="6"/>
      <c r="N241" s="6"/>
      <c r="O241" s="6">
        <v>68756</v>
      </c>
      <c r="P241" s="6"/>
      <c r="Q241" s="6" t="s">
        <v>39319</v>
      </c>
      <c r="R241" s="6" t="s">
        <v>39320</v>
      </c>
      <c r="S241" s="6" t="s">
        <v>37411</v>
      </c>
      <c r="T241" s="6" t="s">
        <v>37478</v>
      </c>
      <c r="U241" s="6" t="s">
        <v>37458</v>
      </c>
      <c r="V241" s="6" t="s">
        <v>37388</v>
      </c>
      <c r="W241" s="6">
        <v>52.56</v>
      </c>
      <c r="X241" s="6">
        <v>74.099999999999994</v>
      </c>
      <c r="Y241" s="6">
        <v>0</v>
      </c>
      <c r="Z241" s="6" t="s">
        <v>37389</v>
      </c>
      <c r="AA241" s="6" t="s">
        <v>37501</v>
      </c>
      <c r="AB241" s="6" t="s">
        <v>39321</v>
      </c>
      <c r="AC241" s="6">
        <v>0</v>
      </c>
      <c r="AD241" s="6">
        <v>1.53161043765578</v>
      </c>
      <c r="AE241" s="6">
        <v>19.6014546836672</v>
      </c>
      <c r="AF241" s="6">
        <v>18.755096402591999</v>
      </c>
      <c r="AG241" s="8">
        <v>0.84635828107522904</v>
      </c>
      <c r="AH241" s="8" t="s">
        <v>6</v>
      </c>
      <c r="AI241" s="6">
        <v>1.44818204621607E-2</v>
      </c>
      <c r="AJ241" s="6">
        <v>3.5448304774359597E-2</v>
      </c>
    </row>
    <row r="242" spans="1:36" ht="15" x14ac:dyDescent="0.25">
      <c r="A242" s="6" t="s">
        <v>39322</v>
      </c>
      <c r="B242" s="6">
        <v>191.01935</v>
      </c>
      <c r="C242" s="6">
        <v>1.37</v>
      </c>
      <c r="D242" s="6" t="s">
        <v>37393</v>
      </c>
      <c r="E242" s="6" t="s">
        <v>39323</v>
      </c>
      <c r="F242" s="6">
        <v>257140</v>
      </c>
      <c r="G242" s="7" t="str">
        <f>HYPERLINK("https://cloud.oebiotech.com/#/lm/network/257140","https://cloud.oebiotech.com/#/lm/network/257140")</f>
        <v>https://cloud.oebiotech.com/#/lm/network/257140</v>
      </c>
      <c r="H242" s="6" t="s">
        <v>39324</v>
      </c>
      <c r="I242" s="6"/>
      <c r="J242" s="6"/>
      <c r="K242" s="6"/>
      <c r="L242" s="6"/>
      <c r="M242" s="6"/>
      <c r="N242" s="6"/>
      <c r="O242" s="6">
        <v>14159508</v>
      </c>
      <c r="P242" s="6"/>
      <c r="Q242" s="6" t="s">
        <v>39325</v>
      </c>
      <c r="R242" s="6" t="s">
        <v>39326</v>
      </c>
      <c r="S242" s="6" t="s">
        <v>37488</v>
      </c>
      <c r="T242" s="6" t="s">
        <v>39327</v>
      </c>
      <c r="U242" s="6" t="s">
        <v>39328</v>
      </c>
      <c r="V242" s="6" t="s">
        <v>37388</v>
      </c>
      <c r="W242" s="6">
        <v>49.99</v>
      </c>
      <c r="X242" s="6">
        <v>72.760000000000005</v>
      </c>
      <c r="Y242" s="6">
        <v>0</v>
      </c>
      <c r="Z242" s="6" t="s">
        <v>37389</v>
      </c>
      <c r="AA242" s="6" t="s">
        <v>37403</v>
      </c>
      <c r="AB242" s="6" t="s">
        <v>39329</v>
      </c>
      <c r="AC242" s="6">
        <v>1.57</v>
      </c>
      <c r="AD242" s="6">
        <v>1.8655554632093401</v>
      </c>
      <c r="AE242" s="6">
        <v>22.300168472156301</v>
      </c>
      <c r="AF242" s="6">
        <v>21.454402843326999</v>
      </c>
      <c r="AG242" s="8">
        <v>0.84576562882921602</v>
      </c>
      <c r="AH242" s="8" t="s">
        <v>6</v>
      </c>
      <c r="AI242" s="6">
        <v>3.89978235915979E-7</v>
      </c>
      <c r="AJ242" s="6">
        <v>5.1704686824227698E-6</v>
      </c>
    </row>
    <row r="243" spans="1:36" ht="15" x14ac:dyDescent="0.25">
      <c r="A243" s="6" t="s">
        <v>39330</v>
      </c>
      <c r="B243" s="6">
        <v>927.49381000000005</v>
      </c>
      <c r="C243" s="6">
        <v>6.5540000000000003</v>
      </c>
      <c r="D243" s="6" t="s">
        <v>37393</v>
      </c>
      <c r="E243" s="6" t="s">
        <v>39331</v>
      </c>
      <c r="F243" s="6">
        <v>60225</v>
      </c>
      <c r="G243" s="7" t="str">
        <f>HYPERLINK("https://cloud.oebiotech.com/#/lm/network/60225","https://cloud.oebiotech.com/#/lm/network/60225")</f>
        <v>https://cloud.oebiotech.com/#/lm/network/60225</v>
      </c>
      <c r="H243" s="6" t="s">
        <v>39332</v>
      </c>
      <c r="I243" s="6">
        <v>91600</v>
      </c>
      <c r="J243" s="6"/>
      <c r="K243" s="6"/>
      <c r="L243" s="6"/>
      <c r="M243" s="6"/>
      <c r="N243" s="6"/>
      <c r="O243" s="6">
        <v>85263199</v>
      </c>
      <c r="P243" s="6" t="s">
        <v>39333</v>
      </c>
      <c r="Q243" s="6" t="s">
        <v>39334</v>
      </c>
      <c r="R243" s="6" t="s">
        <v>39335</v>
      </c>
      <c r="S243" s="6" t="s">
        <v>37445</v>
      </c>
      <c r="T243" s="6" t="s">
        <v>38071</v>
      </c>
      <c r="U243" s="6" t="s">
        <v>38072</v>
      </c>
      <c r="V243" s="6" t="s">
        <v>37388</v>
      </c>
      <c r="W243" s="6">
        <v>48.97</v>
      </c>
      <c r="X243" s="6">
        <v>75.64</v>
      </c>
      <c r="Y243" s="6">
        <v>0</v>
      </c>
      <c r="Z243" s="6" t="s">
        <v>37389</v>
      </c>
      <c r="AA243" s="6" t="s">
        <v>37403</v>
      </c>
      <c r="AB243" s="6" t="s">
        <v>39336</v>
      </c>
      <c r="AC243" s="6">
        <v>2.2599999999999998</v>
      </c>
      <c r="AD243" s="6">
        <v>1.6091799786432199</v>
      </c>
      <c r="AE243" s="6">
        <v>17.573368825037999</v>
      </c>
      <c r="AF243" s="6">
        <v>16.7304787675927</v>
      </c>
      <c r="AG243" s="8">
        <v>0.84289005744527001</v>
      </c>
      <c r="AH243" s="8" t="s">
        <v>6</v>
      </c>
      <c r="AI243" s="6">
        <v>4.8578504679700598E-3</v>
      </c>
      <c r="AJ243" s="6">
        <v>1.41204999198368E-2</v>
      </c>
    </row>
    <row r="244" spans="1:36" ht="15" x14ac:dyDescent="0.25">
      <c r="A244" s="6" t="s">
        <v>39337</v>
      </c>
      <c r="B244" s="6">
        <v>673.09492999999998</v>
      </c>
      <c r="C244" s="6">
        <v>1.302</v>
      </c>
      <c r="D244" s="6" t="s">
        <v>37393</v>
      </c>
      <c r="E244" s="6" t="s">
        <v>39338</v>
      </c>
      <c r="F244" s="6">
        <v>200982</v>
      </c>
      <c r="G244" s="7" t="str">
        <f>HYPERLINK("https://cloud.oebiotech.com/#/lm/network/200982","https://cloud.oebiotech.com/#/lm/network/200982")</f>
        <v>https://cloud.oebiotech.com/#/lm/network/200982</v>
      </c>
      <c r="H244" s="6" t="s">
        <v>39339</v>
      </c>
      <c r="I244" s="6"/>
      <c r="J244" s="6"/>
      <c r="K244" s="6"/>
      <c r="L244" s="6"/>
      <c r="M244" s="6"/>
      <c r="N244" s="6"/>
      <c r="O244" s="6">
        <v>136313972</v>
      </c>
      <c r="P244" s="6"/>
      <c r="Q244" s="6" t="s">
        <v>39340</v>
      </c>
      <c r="R244" s="6" t="s">
        <v>39341</v>
      </c>
      <c r="S244" s="6" t="s">
        <v>37456</v>
      </c>
      <c r="T244" s="6" t="s">
        <v>39342</v>
      </c>
      <c r="U244" s="6" t="s">
        <v>39343</v>
      </c>
      <c r="V244" s="6" t="s">
        <v>37402</v>
      </c>
      <c r="W244" s="6">
        <v>43.92</v>
      </c>
      <c r="X244" s="6">
        <v>89.22</v>
      </c>
      <c r="Y244" s="6">
        <v>0</v>
      </c>
      <c r="Z244" s="6" t="s">
        <v>39344</v>
      </c>
      <c r="AA244" s="6" t="s">
        <v>37403</v>
      </c>
      <c r="AB244" s="6" t="s">
        <v>39345</v>
      </c>
      <c r="AC244" s="6">
        <v>-3.27</v>
      </c>
      <c r="AD244" s="6">
        <v>1.7545515720637399</v>
      </c>
      <c r="AE244" s="6">
        <v>20.998676737508699</v>
      </c>
      <c r="AF244" s="6">
        <v>20.157165323381001</v>
      </c>
      <c r="AG244" s="8">
        <v>0.84151141412775499</v>
      </c>
      <c r="AH244" s="8" t="s">
        <v>6</v>
      </c>
      <c r="AI244" s="6">
        <v>1.7524553328937E-4</v>
      </c>
      <c r="AJ244" s="6">
        <v>8.6351701592253104E-4</v>
      </c>
    </row>
    <row r="245" spans="1:36" ht="15" x14ac:dyDescent="0.25">
      <c r="A245" s="6" t="s">
        <v>39346</v>
      </c>
      <c r="B245" s="6">
        <v>384.93567999999999</v>
      </c>
      <c r="C245" s="6">
        <v>0.622</v>
      </c>
      <c r="D245" s="6" t="s">
        <v>37393</v>
      </c>
      <c r="E245" s="6" t="s">
        <v>39347</v>
      </c>
      <c r="F245" s="6">
        <v>211646</v>
      </c>
      <c r="G245" s="7" t="str">
        <f>HYPERLINK("https://cloud.oebiotech.com/#/lm/network/211646","https://cloud.oebiotech.com/#/lm/network/211646")</f>
        <v>https://cloud.oebiotech.com/#/lm/network/211646</v>
      </c>
      <c r="H245" s="6" t="s">
        <v>39348</v>
      </c>
      <c r="I245" s="6"/>
      <c r="J245" s="6"/>
      <c r="K245" s="6"/>
      <c r="L245" s="6"/>
      <c r="M245" s="6"/>
      <c r="N245" s="6"/>
      <c r="O245" s="6">
        <v>54009491</v>
      </c>
      <c r="P245" s="6"/>
      <c r="Q245" s="6" t="s">
        <v>39349</v>
      </c>
      <c r="R245" s="6" t="s">
        <v>39350</v>
      </c>
      <c r="S245" s="6" t="s">
        <v>37539</v>
      </c>
      <c r="T245" s="6" t="s">
        <v>37540</v>
      </c>
      <c r="U245" s="6" t="s">
        <v>37541</v>
      </c>
      <c r="V245" s="6" t="s">
        <v>37499</v>
      </c>
      <c r="W245" s="6">
        <v>50.4</v>
      </c>
      <c r="X245" s="6">
        <v>91.24</v>
      </c>
      <c r="Y245" s="6">
        <v>75.959999999999994</v>
      </c>
      <c r="Z245" s="6" t="s">
        <v>39351</v>
      </c>
      <c r="AA245" s="6" t="s">
        <v>37438</v>
      </c>
      <c r="AB245" s="6" t="s">
        <v>39352</v>
      </c>
      <c r="AC245" s="6">
        <v>-0.78</v>
      </c>
      <c r="AD245" s="6">
        <v>1.8354089284766899</v>
      </c>
      <c r="AE245" s="6">
        <v>25.8841166630027</v>
      </c>
      <c r="AF245" s="6">
        <v>25.043854543882901</v>
      </c>
      <c r="AG245" s="8">
        <v>0.84026211911982795</v>
      </c>
      <c r="AH245" s="8" t="s">
        <v>6</v>
      </c>
      <c r="AI245" s="6">
        <v>3.2785759271021698E-6</v>
      </c>
      <c r="AJ245" s="6">
        <v>3.0888207777711499E-5</v>
      </c>
    </row>
    <row r="246" spans="1:36" ht="15" x14ac:dyDescent="0.25">
      <c r="A246" s="6" t="s">
        <v>39353</v>
      </c>
      <c r="B246" s="6">
        <v>71.012950000000004</v>
      </c>
      <c r="C246" s="6">
        <v>1.2470000000000001</v>
      </c>
      <c r="D246" s="6" t="s">
        <v>37393</v>
      </c>
      <c r="E246" s="6" t="s">
        <v>39354</v>
      </c>
      <c r="F246" s="6">
        <v>64939</v>
      </c>
      <c r="G246" s="7" t="str">
        <f>HYPERLINK("https://cloud.oebiotech.com/#/lm/network/64939","https://cloud.oebiotech.com/#/lm/network/64939")</f>
        <v>https://cloud.oebiotech.com/#/lm/network/64939</v>
      </c>
      <c r="H246" s="6" t="s">
        <v>39355</v>
      </c>
      <c r="I246" s="6">
        <v>96183</v>
      </c>
      <c r="J246" s="6"/>
      <c r="K246" s="6">
        <v>132098</v>
      </c>
      <c r="L246" s="6"/>
      <c r="M246" s="6"/>
      <c r="N246" s="6"/>
      <c r="O246" s="6">
        <v>12251</v>
      </c>
      <c r="P246" s="6" t="s">
        <v>39356</v>
      </c>
      <c r="Q246" s="6" t="s">
        <v>39357</v>
      </c>
      <c r="R246" s="6" t="s">
        <v>39358</v>
      </c>
      <c r="S246" s="6" t="s">
        <v>37385</v>
      </c>
      <c r="T246" s="6" t="s">
        <v>37386</v>
      </c>
      <c r="U246" s="6" t="s">
        <v>38179</v>
      </c>
      <c r="V246" s="6" t="s">
        <v>37402</v>
      </c>
      <c r="W246" s="6">
        <v>39.25</v>
      </c>
      <c r="X246" s="6">
        <v>73.319999999999993</v>
      </c>
      <c r="Y246" s="6">
        <v>0</v>
      </c>
      <c r="Z246" s="6" t="s">
        <v>37389</v>
      </c>
      <c r="AA246" s="6" t="s">
        <v>37415</v>
      </c>
      <c r="AB246" s="6" t="s">
        <v>39359</v>
      </c>
      <c r="AC246" s="6">
        <v>5.07</v>
      </c>
      <c r="AD246" s="6">
        <v>1.8663721483514299</v>
      </c>
      <c r="AE246" s="6">
        <v>21.064584321830999</v>
      </c>
      <c r="AF246" s="6">
        <v>20.225819302644702</v>
      </c>
      <c r="AG246" s="8">
        <v>0.83876501918635804</v>
      </c>
      <c r="AH246" s="8" t="s">
        <v>6</v>
      </c>
      <c r="AI246" s="6">
        <v>1.4582794224240799E-7</v>
      </c>
      <c r="AJ246" s="6">
        <v>2.2489993268628401E-6</v>
      </c>
    </row>
    <row r="247" spans="1:36" ht="15" x14ac:dyDescent="0.25">
      <c r="A247" s="6" t="s">
        <v>39360</v>
      </c>
      <c r="B247" s="6">
        <v>339.15651000000003</v>
      </c>
      <c r="C247" s="6">
        <v>6.1609999999999996</v>
      </c>
      <c r="D247" s="6" t="s">
        <v>37393</v>
      </c>
      <c r="E247" s="6" t="s">
        <v>39361</v>
      </c>
      <c r="F247" s="6">
        <v>45049</v>
      </c>
      <c r="G247" s="7" t="str">
        <f>HYPERLINK("https://cloud.oebiotech.com/#/lm/network/45049","https://cloud.oebiotech.com/#/lm/network/45049")</f>
        <v>https://cloud.oebiotech.com/#/lm/network/45049</v>
      </c>
      <c r="H247" s="6" t="s">
        <v>39362</v>
      </c>
      <c r="I247" s="6">
        <v>2066</v>
      </c>
      <c r="J247" s="6" t="s">
        <v>39363</v>
      </c>
      <c r="K247" s="6">
        <v>8382</v>
      </c>
      <c r="L247" s="6" t="s">
        <v>39364</v>
      </c>
      <c r="M247" s="6"/>
      <c r="N247" s="6"/>
      <c r="O247" s="6">
        <v>5865</v>
      </c>
      <c r="P247" s="6" t="s">
        <v>39365</v>
      </c>
      <c r="Q247" s="6" t="s">
        <v>39366</v>
      </c>
      <c r="R247" s="6" t="s">
        <v>39367</v>
      </c>
      <c r="S247" s="6" t="s">
        <v>37445</v>
      </c>
      <c r="T247" s="6" t="s">
        <v>37998</v>
      </c>
      <c r="U247" s="6" t="s">
        <v>39144</v>
      </c>
      <c r="V247" s="6" t="s">
        <v>37388</v>
      </c>
      <c r="W247" s="6">
        <v>40.590000000000003</v>
      </c>
      <c r="X247" s="6">
        <v>75.06</v>
      </c>
      <c r="Y247" s="6">
        <v>0</v>
      </c>
      <c r="Z247" s="6" t="s">
        <v>37389</v>
      </c>
      <c r="AA247" s="6" t="s">
        <v>37415</v>
      </c>
      <c r="AB247" s="6" t="s">
        <v>39368</v>
      </c>
      <c r="AC247" s="6">
        <v>9.14</v>
      </c>
      <c r="AD247" s="6">
        <v>1.80451005046369</v>
      </c>
      <c r="AE247" s="6">
        <v>18.383816524320501</v>
      </c>
      <c r="AF247" s="6">
        <v>17.545052084228502</v>
      </c>
      <c r="AG247" s="8">
        <v>0.83876444009203199</v>
      </c>
      <c r="AH247" s="8" t="s">
        <v>6</v>
      </c>
      <c r="AI247" s="6">
        <v>1.9559311426998E-5</v>
      </c>
      <c r="AJ247" s="6">
        <v>1.3878019180562501E-4</v>
      </c>
    </row>
    <row r="248" spans="1:36" ht="15" x14ac:dyDescent="0.25">
      <c r="A248" s="6" t="s">
        <v>39369</v>
      </c>
      <c r="B248" s="6">
        <v>345.17836999999997</v>
      </c>
      <c r="C248" s="6">
        <v>1.593</v>
      </c>
      <c r="D248" s="6" t="s">
        <v>37393</v>
      </c>
      <c r="E248" s="6" t="s">
        <v>39370</v>
      </c>
      <c r="F248" s="6">
        <v>260783</v>
      </c>
      <c r="G248" s="7" t="str">
        <f>HYPERLINK("https://cloud.oebiotech.com/#/lm/network/260783","https://cloud.oebiotech.com/#/lm/network/260783")</f>
        <v>https://cloud.oebiotech.com/#/lm/network/260783</v>
      </c>
      <c r="H248" s="6"/>
      <c r="I248" s="6">
        <v>18066</v>
      </c>
      <c r="J248" s="6"/>
      <c r="K248" s="6"/>
      <c r="L248" s="6"/>
      <c r="M248" s="6"/>
      <c r="N248" s="6"/>
      <c r="O248" s="6">
        <v>101118242</v>
      </c>
      <c r="P248" s="6"/>
      <c r="Q248" s="6" t="s">
        <v>39371</v>
      </c>
      <c r="R248" s="6" t="s">
        <v>39372</v>
      </c>
      <c r="S248" s="6" t="s">
        <v>37385</v>
      </c>
      <c r="T248" s="6" t="s">
        <v>37386</v>
      </c>
      <c r="U248" s="6" t="s">
        <v>37387</v>
      </c>
      <c r="V248" s="6" t="s">
        <v>37388</v>
      </c>
      <c r="W248" s="6">
        <v>57.55</v>
      </c>
      <c r="X248" s="6">
        <v>72.53</v>
      </c>
      <c r="Y248" s="6">
        <v>31.3264285714286</v>
      </c>
      <c r="Z248" s="6" t="s">
        <v>39373</v>
      </c>
      <c r="AA248" s="6" t="s">
        <v>37403</v>
      </c>
      <c r="AB248" s="6" t="s">
        <v>39374</v>
      </c>
      <c r="AC248" s="6">
        <v>-1.45</v>
      </c>
      <c r="AD248" s="6">
        <v>1.50048131652129</v>
      </c>
      <c r="AE248" s="6">
        <v>22.9878886868858</v>
      </c>
      <c r="AF248" s="6">
        <v>22.152260088133701</v>
      </c>
      <c r="AG248" s="8">
        <v>0.835628598752027</v>
      </c>
      <c r="AH248" s="8" t="s">
        <v>6</v>
      </c>
      <c r="AI248" s="6">
        <v>1.85288828833555E-2</v>
      </c>
      <c r="AJ248" s="6">
        <v>4.3255858746908002E-2</v>
      </c>
    </row>
    <row r="249" spans="1:36" ht="15" x14ac:dyDescent="0.25">
      <c r="A249" s="6" t="s">
        <v>39375</v>
      </c>
      <c r="B249" s="6">
        <v>222.05179999999999</v>
      </c>
      <c r="C249" s="6">
        <v>6.649</v>
      </c>
      <c r="D249" s="6" t="s">
        <v>37393</v>
      </c>
      <c r="E249" s="6" t="s">
        <v>39376</v>
      </c>
      <c r="F249" s="6">
        <v>204022</v>
      </c>
      <c r="G249" s="7" t="str">
        <f>HYPERLINK("https://cloud.oebiotech.com/#/lm/network/204022","https://cloud.oebiotech.com/#/lm/network/204022")</f>
        <v>https://cloud.oebiotech.com/#/lm/network/204022</v>
      </c>
      <c r="H249" s="6" t="s">
        <v>39377</v>
      </c>
      <c r="I249" s="6">
        <v>445327</v>
      </c>
      <c r="J249" s="6"/>
      <c r="K249" s="6"/>
      <c r="L249" s="6"/>
      <c r="M249" s="6"/>
      <c r="N249" s="6"/>
      <c r="O249" s="6">
        <v>29128</v>
      </c>
      <c r="P249" s="6"/>
      <c r="Q249" s="6" t="s">
        <v>39378</v>
      </c>
      <c r="R249" s="6" t="s">
        <v>39379</v>
      </c>
      <c r="S249" s="6" t="s">
        <v>37488</v>
      </c>
      <c r="T249" s="6" t="s">
        <v>39380</v>
      </c>
      <c r="U249" s="6" t="s">
        <v>39381</v>
      </c>
      <c r="V249" s="6" t="s">
        <v>37499</v>
      </c>
      <c r="W249" s="6">
        <v>51.38</v>
      </c>
      <c r="X249" s="6">
        <v>89.88</v>
      </c>
      <c r="Y249" s="6">
        <v>83.78</v>
      </c>
      <c r="Z249" s="6" t="s">
        <v>39382</v>
      </c>
      <c r="AA249" s="6" t="s">
        <v>37428</v>
      </c>
      <c r="AB249" s="6" t="s">
        <v>39383</v>
      </c>
      <c r="AC249" s="6">
        <v>0.9</v>
      </c>
      <c r="AD249" s="6">
        <v>1.8174898698508299</v>
      </c>
      <c r="AE249" s="6">
        <v>22.478704833537002</v>
      </c>
      <c r="AF249" s="6">
        <v>21.644144140780501</v>
      </c>
      <c r="AG249" s="8">
        <v>0.83456069275645794</v>
      </c>
      <c r="AH249" s="8" t="s">
        <v>6</v>
      </c>
      <c r="AI249" s="6">
        <v>7.0756428337118604E-6</v>
      </c>
      <c r="AJ249" s="6">
        <v>5.82713866581334E-5</v>
      </c>
    </row>
    <row r="250" spans="1:36" ht="15" x14ac:dyDescent="0.25">
      <c r="A250" s="6" t="s">
        <v>39384</v>
      </c>
      <c r="B250" s="6">
        <v>444.23741999999999</v>
      </c>
      <c r="C250" s="6">
        <v>9.843</v>
      </c>
      <c r="D250" s="6" t="s">
        <v>37380</v>
      </c>
      <c r="E250" s="6" t="s">
        <v>39385</v>
      </c>
      <c r="F250" s="6">
        <v>34021</v>
      </c>
      <c r="G250" s="7" t="str">
        <f>HYPERLINK("https://cloud.oebiotech.com/#/lm/network/34021","https://cloud.oebiotech.com/#/lm/network/34021")</f>
        <v>https://cloud.oebiotech.com/#/lm/network/34021</v>
      </c>
      <c r="H250" s="6"/>
      <c r="I250" s="6">
        <v>52333</v>
      </c>
      <c r="J250" s="6" t="s">
        <v>39386</v>
      </c>
      <c r="K250" s="6"/>
      <c r="L250" s="6"/>
      <c r="M250" s="6"/>
      <c r="N250" s="6"/>
      <c r="O250" s="6">
        <v>42607702</v>
      </c>
      <c r="P250" s="6"/>
      <c r="Q250" s="6" t="s">
        <v>39387</v>
      </c>
      <c r="R250" s="6" t="s">
        <v>39388</v>
      </c>
      <c r="S250" s="6" t="s">
        <v>37411</v>
      </c>
      <c r="T250" s="6" t="s">
        <v>38171</v>
      </c>
      <c r="U250" s="6" t="s">
        <v>38172</v>
      </c>
      <c r="V250" s="6" t="s">
        <v>37388</v>
      </c>
      <c r="W250" s="6">
        <v>48.99</v>
      </c>
      <c r="X250" s="6">
        <v>72.819999999999993</v>
      </c>
      <c r="Y250" s="6">
        <v>0</v>
      </c>
      <c r="Z250" s="6" t="s">
        <v>37389</v>
      </c>
      <c r="AA250" s="6" t="s">
        <v>37501</v>
      </c>
      <c r="AB250" s="6" t="s">
        <v>39389</v>
      </c>
      <c r="AC250" s="6">
        <v>1.58</v>
      </c>
      <c r="AD250" s="6">
        <v>1.87186974623731</v>
      </c>
      <c r="AE250" s="6">
        <v>21.997097445886901</v>
      </c>
      <c r="AF250" s="6">
        <v>21.162939231939401</v>
      </c>
      <c r="AG250" s="8">
        <v>0.83415821394751399</v>
      </c>
      <c r="AH250" s="8" t="s">
        <v>6</v>
      </c>
      <c r="AI250" s="6">
        <v>3.1184203291291697E-8</v>
      </c>
      <c r="AJ250" s="6">
        <v>6.5136688488792798E-7</v>
      </c>
    </row>
    <row r="251" spans="1:36" ht="15" x14ac:dyDescent="0.25">
      <c r="A251" s="6" t="s">
        <v>39390</v>
      </c>
      <c r="B251" s="6">
        <v>409.21409</v>
      </c>
      <c r="C251" s="6">
        <v>3.6880000000000002</v>
      </c>
      <c r="D251" s="6" t="s">
        <v>37380</v>
      </c>
      <c r="E251" s="6" t="s">
        <v>39391</v>
      </c>
      <c r="F251" s="6">
        <v>259262</v>
      </c>
      <c r="G251" s="7" t="str">
        <f>HYPERLINK("https://cloud.oebiotech.com/#/lm/network/259262","https://cloud.oebiotech.com/#/lm/network/259262")</f>
        <v>https://cloud.oebiotech.com/#/lm/network/259262</v>
      </c>
      <c r="H251" s="6"/>
      <c r="I251" s="6">
        <v>16465</v>
      </c>
      <c r="J251" s="6"/>
      <c r="K251" s="6"/>
      <c r="L251" s="6"/>
      <c r="M251" s="6"/>
      <c r="N251" s="6"/>
      <c r="O251" s="6">
        <v>145456219</v>
      </c>
      <c r="P251" s="6"/>
      <c r="Q251" s="6" t="s">
        <v>39392</v>
      </c>
      <c r="R251" s="6" t="s">
        <v>39393</v>
      </c>
      <c r="S251" s="6" t="s">
        <v>37385</v>
      </c>
      <c r="T251" s="6" t="s">
        <v>37386</v>
      </c>
      <c r="U251" s="6" t="s">
        <v>37387</v>
      </c>
      <c r="V251" s="6" t="s">
        <v>37388</v>
      </c>
      <c r="W251" s="6">
        <v>45.28</v>
      </c>
      <c r="X251" s="6">
        <v>73.2</v>
      </c>
      <c r="Y251" s="6">
        <v>0</v>
      </c>
      <c r="Z251" s="6" t="s">
        <v>37389</v>
      </c>
      <c r="AA251" s="6" t="s">
        <v>37501</v>
      </c>
      <c r="AB251" s="6" t="s">
        <v>39394</v>
      </c>
      <c r="AC251" s="6">
        <v>-6.35</v>
      </c>
      <c r="AD251" s="6">
        <v>1.4626734990213199</v>
      </c>
      <c r="AE251" s="6">
        <v>21.183676238579899</v>
      </c>
      <c r="AF251" s="6">
        <v>20.3512237664917</v>
      </c>
      <c r="AG251" s="8">
        <v>0.832452472088271</v>
      </c>
      <c r="AH251" s="8" t="s">
        <v>6</v>
      </c>
      <c r="AI251" s="6">
        <v>2.6547118836451299E-2</v>
      </c>
      <c r="AJ251" s="6">
        <v>5.7655964404740703E-2</v>
      </c>
    </row>
    <row r="252" spans="1:36" ht="15" x14ac:dyDescent="0.25">
      <c r="A252" s="6" t="s">
        <v>39395</v>
      </c>
      <c r="B252" s="6">
        <v>115.00284000000001</v>
      </c>
      <c r="C252" s="6">
        <v>1.2470000000000001</v>
      </c>
      <c r="D252" s="6" t="s">
        <v>37393</v>
      </c>
      <c r="E252" s="6" t="s">
        <v>39396</v>
      </c>
      <c r="F252" s="6">
        <v>46891</v>
      </c>
      <c r="G252" s="7" t="str">
        <f>HYPERLINK("https://cloud.oebiotech.com/#/lm/network/46891","https://cloud.oebiotech.com/#/lm/network/46891")</f>
        <v>https://cloud.oebiotech.com/#/lm/network/46891</v>
      </c>
      <c r="H252" s="6" t="s">
        <v>39397</v>
      </c>
      <c r="I252" s="6">
        <v>3242</v>
      </c>
      <c r="J252" s="6"/>
      <c r="K252" s="6">
        <v>18012</v>
      </c>
      <c r="L252" s="6" t="s">
        <v>39398</v>
      </c>
      <c r="M252" s="6" t="s">
        <v>39399</v>
      </c>
      <c r="N252" s="6" t="s">
        <v>39400</v>
      </c>
      <c r="O252" s="6">
        <v>444972</v>
      </c>
      <c r="P252" s="6" t="s">
        <v>39401</v>
      </c>
      <c r="Q252" s="6" t="s">
        <v>39402</v>
      </c>
      <c r="R252" s="6" t="s">
        <v>39403</v>
      </c>
      <c r="S252" s="6" t="s">
        <v>37385</v>
      </c>
      <c r="T252" s="6" t="s">
        <v>37386</v>
      </c>
      <c r="U252" s="6" t="s">
        <v>37905</v>
      </c>
      <c r="V252" s="6" t="s">
        <v>37388</v>
      </c>
      <c r="W252" s="6">
        <v>47.57</v>
      </c>
      <c r="X252" s="6">
        <v>90.27</v>
      </c>
      <c r="Y252" s="6">
        <v>0</v>
      </c>
      <c r="Z252" s="6" t="s">
        <v>37389</v>
      </c>
      <c r="AA252" s="6" t="s">
        <v>37403</v>
      </c>
      <c r="AB252" s="6" t="s">
        <v>39404</v>
      </c>
      <c r="AC252" s="6">
        <v>7.83</v>
      </c>
      <c r="AD252" s="6">
        <v>1.8664393664482799</v>
      </c>
      <c r="AE252" s="6">
        <v>23.498181399638302</v>
      </c>
      <c r="AF252" s="6">
        <v>22.6661947267418</v>
      </c>
      <c r="AG252" s="8">
        <v>0.83198667289651596</v>
      </c>
      <c r="AH252" s="8" t="s">
        <v>6</v>
      </c>
      <c r="AI252" s="6">
        <v>4.96363726313892E-8</v>
      </c>
      <c r="AJ252" s="6">
        <v>9.53178471853741E-7</v>
      </c>
    </row>
    <row r="253" spans="1:36" ht="15" x14ac:dyDescent="0.25">
      <c r="A253" s="6" t="s">
        <v>39405</v>
      </c>
      <c r="B253" s="6">
        <v>125.00017</v>
      </c>
      <c r="C253" s="6">
        <v>0.875</v>
      </c>
      <c r="D253" s="6" t="s">
        <v>37393</v>
      </c>
      <c r="E253" s="6" t="s">
        <v>39406</v>
      </c>
      <c r="F253" s="6">
        <v>47508</v>
      </c>
      <c r="G253" s="7" t="str">
        <f>HYPERLINK("https://cloud.oebiotech.com/#/lm/network/47508","https://cloud.oebiotech.com/#/lm/network/47508")</f>
        <v>https://cloud.oebiotech.com/#/lm/network/47508</v>
      </c>
      <c r="H253" s="6" t="s">
        <v>39407</v>
      </c>
      <c r="I253" s="6">
        <v>63094</v>
      </c>
      <c r="J253" s="6"/>
      <c r="K253" s="6">
        <v>42111</v>
      </c>
      <c r="L253" s="6" t="s">
        <v>39408</v>
      </c>
      <c r="M253" s="6" t="s">
        <v>39409</v>
      </c>
      <c r="N253" s="6" t="s">
        <v>39410</v>
      </c>
      <c r="O253" s="6">
        <v>61503</v>
      </c>
      <c r="P253" s="6" t="s">
        <v>39411</v>
      </c>
      <c r="Q253" s="6" t="s">
        <v>39412</v>
      </c>
      <c r="R253" s="6" t="s">
        <v>39413</v>
      </c>
      <c r="S253" s="6" t="s">
        <v>37385</v>
      </c>
      <c r="T253" s="6" t="s">
        <v>38224</v>
      </c>
      <c r="U253" s="6" t="s">
        <v>39414</v>
      </c>
      <c r="V253" s="6" t="s">
        <v>37388</v>
      </c>
      <c r="W253" s="6">
        <v>44.83</v>
      </c>
      <c r="X253" s="6">
        <v>75.09</v>
      </c>
      <c r="Y253" s="6">
        <v>0</v>
      </c>
      <c r="Z253" s="6" t="s">
        <v>37389</v>
      </c>
      <c r="AA253" s="6" t="s">
        <v>37438</v>
      </c>
      <c r="AB253" s="6" t="s">
        <v>39359</v>
      </c>
      <c r="AC253" s="6">
        <v>7.2</v>
      </c>
      <c r="AD253" s="6">
        <v>1.6280111384638001</v>
      </c>
      <c r="AE253" s="6">
        <v>18.098659102041001</v>
      </c>
      <c r="AF253" s="6">
        <v>17.266912134390701</v>
      </c>
      <c r="AG253" s="8">
        <v>0.831746967650286</v>
      </c>
      <c r="AH253" s="8" t="s">
        <v>6</v>
      </c>
      <c r="AI253" s="6">
        <v>2.9774589816177299E-3</v>
      </c>
      <c r="AJ253" s="6">
        <v>9.5294695255754708E-3</v>
      </c>
    </row>
    <row r="254" spans="1:36" ht="15" x14ac:dyDescent="0.25">
      <c r="A254" s="6" t="s">
        <v>39415</v>
      </c>
      <c r="B254" s="6">
        <v>84.081329999999994</v>
      </c>
      <c r="C254" s="6">
        <v>0.59499999999999997</v>
      </c>
      <c r="D254" s="6" t="s">
        <v>37380</v>
      </c>
      <c r="E254" s="6" t="s">
        <v>39416</v>
      </c>
      <c r="F254" s="6">
        <v>83677</v>
      </c>
      <c r="G254" s="7" t="str">
        <f>HYPERLINK("https://cloud.oebiotech.com/#/lm/network/83677","https://cloud.oebiotech.com/#/lm/network/83677")</f>
        <v>https://cloud.oebiotech.com/#/lm/network/83677</v>
      </c>
      <c r="H254" s="6" t="s">
        <v>39417</v>
      </c>
      <c r="I254" s="6"/>
      <c r="J254" s="6"/>
      <c r="K254" s="6">
        <v>84287</v>
      </c>
      <c r="L254" s="6"/>
      <c r="M254" s="6"/>
      <c r="N254" s="6"/>
      <c r="O254" s="6">
        <v>13376</v>
      </c>
      <c r="P254" s="6" t="s">
        <v>39418</v>
      </c>
      <c r="Q254" s="6" t="s">
        <v>39419</v>
      </c>
      <c r="R254" s="6" t="s">
        <v>39420</v>
      </c>
      <c r="S254" s="6" t="s">
        <v>37385</v>
      </c>
      <c r="T254" s="6" t="s">
        <v>37386</v>
      </c>
      <c r="U254" s="6" t="s">
        <v>39421</v>
      </c>
      <c r="V254" s="6" t="s">
        <v>37402</v>
      </c>
      <c r="W254" s="6">
        <v>38.159999999999997</v>
      </c>
      <c r="X254" s="6">
        <v>90.81</v>
      </c>
      <c r="Y254" s="6">
        <v>0</v>
      </c>
      <c r="Z254" s="6" t="s">
        <v>39422</v>
      </c>
      <c r="AA254" s="6" t="s">
        <v>37480</v>
      </c>
      <c r="AB254" s="6" t="s">
        <v>38958</v>
      </c>
      <c r="AC254" s="6">
        <v>0.48</v>
      </c>
      <c r="AD254" s="6">
        <v>1.8739081679679599</v>
      </c>
      <c r="AE254" s="6">
        <v>24.664794267999198</v>
      </c>
      <c r="AF254" s="6">
        <v>23.835577744004901</v>
      </c>
      <c r="AG254" s="8">
        <v>0.82921652399432599</v>
      </c>
      <c r="AH254" s="8" t="s">
        <v>6</v>
      </c>
      <c r="AI254" s="6">
        <v>7.2620339867467998E-9</v>
      </c>
      <c r="AJ254" s="6">
        <v>2.0684635561293601E-7</v>
      </c>
    </row>
    <row r="255" spans="1:36" ht="15" x14ac:dyDescent="0.25">
      <c r="A255" s="6" t="s">
        <v>39423</v>
      </c>
      <c r="B255" s="6">
        <v>221.06673000000001</v>
      </c>
      <c r="C255" s="6">
        <v>1.117</v>
      </c>
      <c r="D255" s="6" t="s">
        <v>37393</v>
      </c>
      <c r="E255" s="6" t="s">
        <v>39424</v>
      </c>
      <c r="F255" s="6">
        <v>50893</v>
      </c>
      <c r="G255" s="7" t="str">
        <f>HYPERLINK("https://cloud.oebiotech.com/#/lm/network/50893","https://cloud.oebiotech.com/#/lm/network/50893")</f>
        <v>https://cloud.oebiotech.com/#/lm/network/50893</v>
      </c>
      <c r="H255" s="6" t="s">
        <v>39425</v>
      </c>
      <c r="I255" s="6">
        <v>61648</v>
      </c>
      <c r="J255" s="6"/>
      <c r="K255" s="6">
        <v>87248</v>
      </c>
      <c r="L255" s="6"/>
      <c r="M255" s="6"/>
      <c r="N255" s="6"/>
      <c r="O255" s="6">
        <v>18392195</v>
      </c>
      <c r="P255" s="6" t="s">
        <v>39426</v>
      </c>
      <c r="Q255" s="6" t="s">
        <v>39427</v>
      </c>
      <c r="R255" s="6" t="s">
        <v>39428</v>
      </c>
      <c r="S255" s="6" t="s">
        <v>37423</v>
      </c>
      <c r="T255" s="6" t="s">
        <v>37424</v>
      </c>
      <c r="U255" s="6" t="s">
        <v>37425</v>
      </c>
      <c r="V255" s="6" t="s">
        <v>37388</v>
      </c>
      <c r="W255" s="6">
        <v>51.25</v>
      </c>
      <c r="X255" s="6">
        <v>74.66</v>
      </c>
      <c r="Y255" s="6">
        <v>0</v>
      </c>
      <c r="Z255" s="6" t="s">
        <v>37389</v>
      </c>
      <c r="AA255" s="6" t="s">
        <v>37403</v>
      </c>
      <c r="AB255" s="6" t="s">
        <v>39429</v>
      </c>
      <c r="AC255" s="6">
        <v>0</v>
      </c>
      <c r="AD255" s="6">
        <v>1.7383807232017301</v>
      </c>
      <c r="AE255" s="6">
        <v>18.896951794854399</v>
      </c>
      <c r="AF255" s="6">
        <v>18.071542490734402</v>
      </c>
      <c r="AG255" s="8">
        <v>0.825409304120026</v>
      </c>
      <c r="AH255" s="8" t="s">
        <v>6</v>
      </c>
      <c r="AI255" s="6">
        <v>1.6989110209011301E-4</v>
      </c>
      <c r="AJ255" s="6">
        <v>8.4304449362821604E-4</v>
      </c>
    </row>
    <row r="256" spans="1:36" ht="15" x14ac:dyDescent="0.25">
      <c r="A256" s="6" t="s">
        <v>39430</v>
      </c>
      <c r="B256" s="6">
        <v>190.03537</v>
      </c>
      <c r="C256" s="6">
        <v>0.77100000000000002</v>
      </c>
      <c r="D256" s="6" t="s">
        <v>37393</v>
      </c>
      <c r="E256" s="6" t="s">
        <v>39431</v>
      </c>
      <c r="F256" s="6">
        <v>47649</v>
      </c>
      <c r="G256" s="7" t="str">
        <f>HYPERLINK("https://cloud.oebiotech.com/#/lm/network/47649","https://cloud.oebiotech.com/#/lm/network/47649")</f>
        <v>https://cloud.oebiotech.com/#/lm/network/47649</v>
      </c>
      <c r="H256" s="6" t="s">
        <v>39432</v>
      </c>
      <c r="I256" s="6">
        <v>6318</v>
      </c>
      <c r="J256" s="6"/>
      <c r="K256" s="6">
        <v>30882</v>
      </c>
      <c r="L256" s="6" t="s">
        <v>39433</v>
      </c>
      <c r="M256" s="6" t="s">
        <v>39434</v>
      </c>
      <c r="N256" s="6" t="s">
        <v>39435</v>
      </c>
      <c r="O256" s="6">
        <v>48</v>
      </c>
      <c r="P256" s="6" t="s">
        <v>39436</v>
      </c>
      <c r="Q256" s="6" t="s">
        <v>39437</v>
      </c>
      <c r="R256" s="6" t="s">
        <v>39438</v>
      </c>
      <c r="S256" s="6" t="s">
        <v>37385</v>
      </c>
      <c r="T256" s="6" t="s">
        <v>37846</v>
      </c>
      <c r="U256" s="6" t="s">
        <v>37877</v>
      </c>
      <c r="V256" s="6" t="s">
        <v>37388</v>
      </c>
      <c r="W256" s="6">
        <v>51.79</v>
      </c>
      <c r="X256" s="6">
        <v>73.09</v>
      </c>
      <c r="Y256" s="6">
        <v>0</v>
      </c>
      <c r="Z256" s="6" t="s">
        <v>37389</v>
      </c>
      <c r="AA256" s="6" t="s">
        <v>37428</v>
      </c>
      <c r="AB256" s="6" t="s">
        <v>39439</v>
      </c>
      <c r="AC256" s="6">
        <v>1.58</v>
      </c>
      <c r="AD256" s="6">
        <v>1.85319441035303</v>
      </c>
      <c r="AE256" s="6">
        <v>21.440812520894301</v>
      </c>
      <c r="AF256" s="6">
        <v>20.617149485091101</v>
      </c>
      <c r="AG256" s="8">
        <v>0.82366303580321398</v>
      </c>
      <c r="AH256" s="8" t="s">
        <v>6</v>
      </c>
      <c r="AI256" s="6">
        <v>8.7574796792602004E-8</v>
      </c>
      <c r="AJ256" s="6">
        <v>1.5243648108373101E-6</v>
      </c>
    </row>
    <row r="257" spans="1:36" ht="15" x14ac:dyDescent="0.25">
      <c r="A257" s="6" t="s">
        <v>39440</v>
      </c>
      <c r="B257" s="6">
        <v>262.23772000000002</v>
      </c>
      <c r="C257" s="6">
        <v>5.2380000000000004</v>
      </c>
      <c r="D257" s="6" t="s">
        <v>37380</v>
      </c>
      <c r="E257" s="6" t="s">
        <v>39441</v>
      </c>
      <c r="F257" s="6">
        <v>1981</v>
      </c>
      <c r="G257" s="7" t="str">
        <f>HYPERLINK("https://cloud.oebiotech.com/#/lm/network/1981","https://cloud.oebiotech.com/#/lm/network/1981")</f>
        <v>https://cloud.oebiotech.com/#/lm/network/1981</v>
      </c>
      <c r="H257" s="6"/>
      <c r="I257" s="6"/>
      <c r="J257" s="6" t="s">
        <v>39442</v>
      </c>
      <c r="K257" s="6"/>
      <c r="L257" s="6"/>
      <c r="M257" s="6"/>
      <c r="N257" s="6"/>
      <c r="O257" s="6">
        <v>11010202</v>
      </c>
      <c r="P257" s="6"/>
      <c r="Q257" s="6" t="s">
        <v>39443</v>
      </c>
      <c r="R257" s="6" t="s">
        <v>39444</v>
      </c>
      <c r="S257" s="6" t="s">
        <v>37445</v>
      </c>
      <c r="T257" s="6" t="s">
        <v>37446</v>
      </c>
      <c r="U257" s="6" t="s">
        <v>37524</v>
      </c>
      <c r="V257" s="6" t="s">
        <v>37402</v>
      </c>
      <c r="W257" s="6">
        <v>38.229999999999997</v>
      </c>
      <c r="X257" s="6">
        <v>91.15</v>
      </c>
      <c r="Y257" s="6">
        <v>0</v>
      </c>
      <c r="Z257" s="6" t="s">
        <v>39445</v>
      </c>
      <c r="AA257" s="6" t="s">
        <v>37501</v>
      </c>
      <c r="AB257" s="6" t="s">
        <v>39446</v>
      </c>
      <c r="AC257" s="6">
        <v>0</v>
      </c>
      <c r="AD257" s="6">
        <v>1.87550570447041</v>
      </c>
      <c r="AE257" s="6">
        <v>25.646355842717501</v>
      </c>
      <c r="AF257" s="6">
        <v>24.826901926651299</v>
      </c>
      <c r="AG257" s="8">
        <v>0.81945391606620199</v>
      </c>
      <c r="AH257" s="8" t="s">
        <v>6</v>
      </c>
      <c r="AI257" s="6">
        <v>1.70537544851733E-10</v>
      </c>
      <c r="AJ257" s="6">
        <v>1.19763886141388E-8</v>
      </c>
    </row>
    <row r="258" spans="1:36" ht="15" x14ac:dyDescent="0.25">
      <c r="A258" s="6" t="s">
        <v>39447</v>
      </c>
      <c r="B258" s="6">
        <v>147.02924999999999</v>
      </c>
      <c r="C258" s="6">
        <v>0.80800000000000005</v>
      </c>
      <c r="D258" s="6" t="s">
        <v>37393</v>
      </c>
      <c r="E258" s="6" t="s">
        <v>39448</v>
      </c>
      <c r="F258" s="6">
        <v>47118</v>
      </c>
      <c r="G258" s="7" t="str">
        <f>HYPERLINK("https://cloud.oebiotech.com/#/lm/network/47118","https://cloud.oebiotech.com/#/lm/network/47118")</f>
        <v>https://cloud.oebiotech.com/#/lm/network/47118</v>
      </c>
      <c r="H258" s="6" t="s">
        <v>39449</v>
      </c>
      <c r="I258" s="6">
        <v>45120</v>
      </c>
      <c r="J258" s="6"/>
      <c r="K258" s="6">
        <v>32796</v>
      </c>
      <c r="L258" s="6" t="s">
        <v>39450</v>
      </c>
      <c r="M258" s="6" t="s">
        <v>39451</v>
      </c>
      <c r="N258" s="6" t="s">
        <v>39452</v>
      </c>
      <c r="O258" s="6">
        <v>439391</v>
      </c>
      <c r="P258" s="6" t="s">
        <v>39453</v>
      </c>
      <c r="Q258" s="6" t="s">
        <v>39454</v>
      </c>
      <c r="R258" s="6" t="s">
        <v>39455</v>
      </c>
      <c r="S258" s="6" t="s">
        <v>37385</v>
      </c>
      <c r="T258" s="6" t="s">
        <v>38224</v>
      </c>
      <c r="U258" s="6" t="s">
        <v>39456</v>
      </c>
      <c r="V258" s="6" t="s">
        <v>37426</v>
      </c>
      <c r="W258" s="6">
        <v>62.04</v>
      </c>
      <c r="X258" s="6">
        <v>73.02</v>
      </c>
      <c r="Y258" s="6">
        <v>73.02</v>
      </c>
      <c r="Z258" s="6" t="s">
        <v>39457</v>
      </c>
      <c r="AA258" s="6" t="s">
        <v>37403</v>
      </c>
      <c r="AB258" s="6" t="s">
        <v>39458</v>
      </c>
      <c r="AC258" s="6">
        <v>4.76</v>
      </c>
      <c r="AD258" s="6">
        <v>1.7987090896670199</v>
      </c>
      <c r="AE258" s="6">
        <v>21.629012614518</v>
      </c>
      <c r="AF258" s="6">
        <v>20.814394542373599</v>
      </c>
      <c r="AG258" s="8">
        <v>0.81461807214445503</v>
      </c>
      <c r="AH258" s="8" t="s">
        <v>6</v>
      </c>
      <c r="AI258" s="6">
        <v>5.84834896878625E-6</v>
      </c>
      <c r="AJ258" s="6">
        <v>4.9950102455071101E-5</v>
      </c>
    </row>
    <row r="259" spans="1:36" ht="15" x14ac:dyDescent="0.25">
      <c r="A259" s="6" t="s">
        <v>39459</v>
      </c>
      <c r="B259" s="6">
        <v>540.33222999999998</v>
      </c>
      <c r="C259" s="6">
        <v>10.595000000000001</v>
      </c>
      <c r="D259" s="6" t="s">
        <v>37393</v>
      </c>
      <c r="E259" s="6" t="s">
        <v>39460</v>
      </c>
      <c r="F259" s="6">
        <v>19859</v>
      </c>
      <c r="G259" s="7" t="str">
        <f>HYPERLINK("https://cloud.oebiotech.com/#/lm/network/19859","https://cloud.oebiotech.com/#/lm/network/19859")</f>
        <v>https://cloud.oebiotech.com/#/lm/network/19859</v>
      </c>
      <c r="H259" s="6" t="s">
        <v>39461</v>
      </c>
      <c r="I259" s="6">
        <v>40340</v>
      </c>
      <c r="J259" s="6" t="s">
        <v>39462</v>
      </c>
      <c r="K259" s="6">
        <v>76078</v>
      </c>
      <c r="L259" s="6"/>
      <c r="M259" s="6"/>
      <c r="N259" s="6"/>
      <c r="O259" s="6">
        <v>15061532</v>
      </c>
      <c r="P259" s="6" t="s">
        <v>39463</v>
      </c>
      <c r="Q259" s="6" t="s">
        <v>39464</v>
      </c>
      <c r="R259" s="6" t="s">
        <v>39465</v>
      </c>
      <c r="S259" s="6" t="s">
        <v>37445</v>
      </c>
      <c r="T259" s="6" t="s">
        <v>37652</v>
      </c>
      <c r="U259" s="6" t="s">
        <v>38234</v>
      </c>
      <c r="V259" s="6" t="s">
        <v>37388</v>
      </c>
      <c r="W259" s="6">
        <v>48.87</v>
      </c>
      <c r="X259" s="6">
        <v>76.27</v>
      </c>
      <c r="Y259" s="6">
        <v>0</v>
      </c>
      <c r="Z259" s="6" t="s">
        <v>37389</v>
      </c>
      <c r="AA259" s="6" t="s">
        <v>37428</v>
      </c>
      <c r="AB259" s="6" t="s">
        <v>38236</v>
      </c>
      <c r="AC259" s="6">
        <v>-2.78</v>
      </c>
      <c r="AD259" s="6">
        <v>1.7467892788271799</v>
      </c>
      <c r="AE259" s="6">
        <v>16.719026436602899</v>
      </c>
      <c r="AF259" s="6">
        <v>15.9064560398532</v>
      </c>
      <c r="AG259" s="8">
        <v>0.81257039674974196</v>
      </c>
      <c r="AH259" s="8" t="s">
        <v>6</v>
      </c>
      <c r="AI259" s="6">
        <v>7.5015318707514494E-5</v>
      </c>
      <c r="AJ259" s="6">
        <v>4.2489647218442802E-4</v>
      </c>
    </row>
    <row r="260" spans="1:36" ht="15" x14ac:dyDescent="0.25">
      <c r="A260" s="6" t="s">
        <v>39466</v>
      </c>
      <c r="B260" s="6">
        <v>809.39823000000001</v>
      </c>
      <c r="C260" s="6">
        <v>9.2080000000000002</v>
      </c>
      <c r="D260" s="6" t="s">
        <v>37393</v>
      </c>
      <c r="E260" s="6" t="s">
        <v>39467</v>
      </c>
      <c r="F260" s="6">
        <v>57657</v>
      </c>
      <c r="G260" s="7" t="str">
        <f>HYPERLINK("https://cloud.oebiotech.com/#/lm/network/57657","https://cloud.oebiotech.com/#/lm/network/57657")</f>
        <v>https://cloud.oebiotech.com/#/lm/network/57657</v>
      </c>
      <c r="H260" s="6" t="s">
        <v>39468</v>
      </c>
      <c r="I260" s="6"/>
      <c r="J260" s="6"/>
      <c r="K260" s="6"/>
      <c r="L260" s="6"/>
      <c r="M260" s="6"/>
      <c r="N260" s="6"/>
      <c r="O260" s="6">
        <v>85212072</v>
      </c>
      <c r="P260" s="6" t="s">
        <v>39469</v>
      </c>
      <c r="Q260" s="6" t="s">
        <v>39470</v>
      </c>
      <c r="R260" s="6" t="s">
        <v>39471</v>
      </c>
      <c r="S260" s="6" t="s">
        <v>37445</v>
      </c>
      <c r="T260" s="6" t="s">
        <v>38071</v>
      </c>
      <c r="U260" s="6" t="s">
        <v>38072</v>
      </c>
      <c r="V260" s="6" t="s">
        <v>37426</v>
      </c>
      <c r="W260" s="6">
        <v>61</v>
      </c>
      <c r="X260" s="6">
        <v>75.41</v>
      </c>
      <c r="Y260" s="6">
        <v>66.69</v>
      </c>
      <c r="Z260" s="6" t="s">
        <v>39472</v>
      </c>
      <c r="AA260" s="6" t="s">
        <v>37403</v>
      </c>
      <c r="AB260" s="6" t="s">
        <v>39473</v>
      </c>
      <c r="AC260" s="6">
        <v>-2.1</v>
      </c>
      <c r="AD260" s="6">
        <v>1.8412407623338101</v>
      </c>
      <c r="AE260" s="6">
        <v>17.7011849440437</v>
      </c>
      <c r="AF260" s="6">
        <v>16.8902490616214</v>
      </c>
      <c r="AG260" s="8">
        <v>0.81093588242228498</v>
      </c>
      <c r="AH260" s="8" t="s">
        <v>6</v>
      </c>
      <c r="AI260" s="6">
        <v>6.0983725390398803E-8</v>
      </c>
      <c r="AJ260" s="6">
        <v>1.1380442546992E-6</v>
      </c>
    </row>
    <row r="261" spans="1:36" ht="15" x14ac:dyDescent="0.25">
      <c r="A261" s="6" t="s">
        <v>39474</v>
      </c>
      <c r="B261" s="6">
        <v>315.03697</v>
      </c>
      <c r="C261" s="6">
        <v>4.1710000000000003</v>
      </c>
      <c r="D261" s="6" t="s">
        <v>37393</v>
      </c>
      <c r="E261" s="6" t="s">
        <v>39475</v>
      </c>
      <c r="F261" s="6">
        <v>595202</v>
      </c>
      <c r="G261" s="7" t="str">
        <f>HYPERLINK("https://cloud.oebiotech.com/#/lm/network/595202","https://cloud.oebiotech.com/#/lm/network/595202")</f>
        <v>https://cloud.oebiotech.com/#/lm/network/595202</v>
      </c>
      <c r="H261" s="6"/>
      <c r="I261" s="6"/>
      <c r="J261" s="6"/>
      <c r="K261" s="6"/>
      <c r="L261" s="6"/>
      <c r="M261" s="6"/>
      <c r="N261" s="6"/>
      <c r="O261" s="6">
        <v>43240257</v>
      </c>
      <c r="P261" s="6"/>
      <c r="Q261" s="6" t="s">
        <v>39476</v>
      </c>
      <c r="R261" s="6" t="s">
        <v>39477</v>
      </c>
      <c r="S261" s="6" t="s">
        <v>37385</v>
      </c>
      <c r="T261" s="6" t="s">
        <v>37386</v>
      </c>
      <c r="U261" s="6" t="s">
        <v>37387</v>
      </c>
      <c r="V261" s="6" t="s">
        <v>37402</v>
      </c>
      <c r="W261" s="6">
        <v>38.42</v>
      </c>
      <c r="X261" s="6">
        <v>73.66</v>
      </c>
      <c r="Y261" s="6">
        <v>0</v>
      </c>
      <c r="Z261" s="6" t="s">
        <v>37389</v>
      </c>
      <c r="AA261" s="6" t="s">
        <v>37428</v>
      </c>
      <c r="AB261" s="6" t="s">
        <v>39478</v>
      </c>
      <c r="AC261" s="6">
        <v>6.03</v>
      </c>
      <c r="AD261" s="6">
        <v>1.6925526682157499</v>
      </c>
      <c r="AE261" s="6">
        <v>20.310523051175899</v>
      </c>
      <c r="AF261" s="6">
        <v>19.500155446359599</v>
      </c>
      <c r="AG261" s="8">
        <v>0.81036760481631398</v>
      </c>
      <c r="AH261" s="8" t="s">
        <v>6</v>
      </c>
      <c r="AI261" s="6">
        <v>4.3432558614803798E-4</v>
      </c>
      <c r="AJ261" s="6">
        <v>1.8872556309045801E-3</v>
      </c>
    </row>
    <row r="262" spans="1:36" ht="15" x14ac:dyDescent="0.25">
      <c r="A262" s="6" t="s">
        <v>39479</v>
      </c>
      <c r="B262" s="6">
        <v>94.029259999999994</v>
      </c>
      <c r="C262" s="6">
        <v>1.4159999999999999</v>
      </c>
      <c r="D262" s="6" t="s">
        <v>37380</v>
      </c>
      <c r="E262" s="6" t="s">
        <v>39480</v>
      </c>
      <c r="F262" s="6">
        <v>200744</v>
      </c>
      <c r="G262" s="7" t="str">
        <f>HYPERLINK("https://cloud.oebiotech.com/#/lm/network/200744","https://cloud.oebiotech.com/#/lm/network/200744")</f>
        <v>https://cloud.oebiotech.com/#/lm/network/200744</v>
      </c>
      <c r="H262" s="6" t="s">
        <v>39481</v>
      </c>
      <c r="I262" s="6"/>
      <c r="J262" s="6"/>
      <c r="K262" s="6"/>
      <c r="L262" s="6"/>
      <c r="M262" s="6"/>
      <c r="N262" s="6"/>
      <c r="O262" s="6">
        <v>69975</v>
      </c>
      <c r="P262" s="6"/>
      <c r="Q262" s="6" t="s">
        <v>39482</v>
      </c>
      <c r="R262" s="6" t="s">
        <v>39483</v>
      </c>
      <c r="S262" s="6" t="s">
        <v>37488</v>
      </c>
      <c r="T262" s="6" t="s">
        <v>39484</v>
      </c>
      <c r="U262" s="6" t="s">
        <v>39485</v>
      </c>
      <c r="V262" s="6" t="s">
        <v>37402</v>
      </c>
      <c r="W262" s="6">
        <v>42.42</v>
      </c>
      <c r="X262" s="6">
        <v>71.73</v>
      </c>
      <c r="Y262" s="6">
        <v>0</v>
      </c>
      <c r="Z262" s="6" t="s">
        <v>37389</v>
      </c>
      <c r="AA262" s="6" t="s">
        <v>37480</v>
      </c>
      <c r="AB262" s="6" t="s">
        <v>39486</v>
      </c>
      <c r="AC262" s="6">
        <v>0.74</v>
      </c>
      <c r="AD262" s="6">
        <v>1.4356763202139999</v>
      </c>
      <c r="AE262" s="6">
        <v>24.330470618799399</v>
      </c>
      <c r="AF262" s="6">
        <v>23.5221681156466</v>
      </c>
      <c r="AG262" s="8">
        <v>0.80830250315278496</v>
      </c>
      <c r="AH262" s="8" t="s">
        <v>6</v>
      </c>
      <c r="AI262" s="6">
        <v>2.8033408669854799E-2</v>
      </c>
      <c r="AJ262" s="6">
        <v>6.0333652137254397E-2</v>
      </c>
    </row>
    <row r="263" spans="1:36" ht="15" x14ac:dyDescent="0.25">
      <c r="A263" s="6" t="s">
        <v>39487</v>
      </c>
      <c r="B263" s="6">
        <v>376.22483</v>
      </c>
      <c r="C263" s="6">
        <v>5.6859999999999999</v>
      </c>
      <c r="D263" s="6" t="s">
        <v>37393</v>
      </c>
      <c r="E263" s="6" t="s">
        <v>39488</v>
      </c>
      <c r="F263" s="6">
        <v>19904</v>
      </c>
      <c r="G263" s="7" t="str">
        <f>HYPERLINK("https://cloud.oebiotech.com/#/lm/network/19904","https://cloud.oebiotech.com/#/lm/network/19904")</f>
        <v>https://cloud.oebiotech.com/#/lm/network/19904</v>
      </c>
      <c r="H263" s="6"/>
      <c r="I263" s="6">
        <v>76578</v>
      </c>
      <c r="J263" s="6" t="s">
        <v>39489</v>
      </c>
      <c r="K263" s="6"/>
      <c r="L263" s="6"/>
      <c r="M263" s="6"/>
      <c r="N263" s="6"/>
      <c r="O263" s="6">
        <v>24779502</v>
      </c>
      <c r="P263" s="6"/>
      <c r="Q263" s="6" t="s">
        <v>39490</v>
      </c>
      <c r="R263" s="6" t="s">
        <v>39491</v>
      </c>
      <c r="S263" s="6" t="s">
        <v>37445</v>
      </c>
      <c r="T263" s="6" t="s">
        <v>37652</v>
      </c>
      <c r="U263" s="6" t="s">
        <v>38234</v>
      </c>
      <c r="V263" s="6" t="s">
        <v>37402</v>
      </c>
      <c r="W263" s="6">
        <v>42.21</v>
      </c>
      <c r="X263" s="6">
        <v>75.36</v>
      </c>
      <c r="Y263" s="6">
        <v>0</v>
      </c>
      <c r="Z263" s="6" t="s">
        <v>37389</v>
      </c>
      <c r="AA263" s="6" t="s">
        <v>37415</v>
      </c>
      <c r="AB263" s="6" t="s">
        <v>39492</v>
      </c>
      <c r="AC263" s="6">
        <v>1.33</v>
      </c>
      <c r="AD263" s="6">
        <v>1.6811699235945201</v>
      </c>
      <c r="AE263" s="6">
        <v>17.738768363675799</v>
      </c>
      <c r="AF263" s="6">
        <v>16.9310436200956</v>
      </c>
      <c r="AG263" s="8">
        <v>0.80772474358018398</v>
      </c>
      <c r="AH263" s="8" t="s">
        <v>6</v>
      </c>
      <c r="AI263" s="6">
        <v>5.4817669751244498E-4</v>
      </c>
      <c r="AJ263" s="6">
        <v>2.3242848150224998E-3</v>
      </c>
    </row>
    <row r="264" spans="1:36" ht="15" x14ac:dyDescent="0.25">
      <c r="A264" s="6" t="s">
        <v>39493</v>
      </c>
      <c r="B264" s="6">
        <v>307.15140000000002</v>
      </c>
      <c r="C264" s="6">
        <v>0.59699999999999998</v>
      </c>
      <c r="D264" s="6" t="s">
        <v>37393</v>
      </c>
      <c r="E264" s="6" t="s">
        <v>39494</v>
      </c>
      <c r="F264" s="6">
        <v>58815</v>
      </c>
      <c r="G264" s="7" t="str">
        <f>HYPERLINK("https://cloud.oebiotech.com/#/lm/network/58815","https://cloud.oebiotech.com/#/lm/network/58815")</f>
        <v>https://cloud.oebiotech.com/#/lm/network/58815</v>
      </c>
      <c r="H264" s="6" t="s">
        <v>39495</v>
      </c>
      <c r="I264" s="6">
        <v>90267</v>
      </c>
      <c r="J264" s="6"/>
      <c r="K264" s="6">
        <v>24109</v>
      </c>
      <c r="L264" s="6"/>
      <c r="M264" s="6"/>
      <c r="N264" s="6"/>
      <c r="O264" s="6">
        <v>131751634</v>
      </c>
      <c r="P264" s="6" t="s">
        <v>39496</v>
      </c>
      <c r="Q264" s="6" t="s">
        <v>39497</v>
      </c>
      <c r="R264" s="6" t="s">
        <v>39498</v>
      </c>
      <c r="S264" s="6" t="s">
        <v>37423</v>
      </c>
      <c r="T264" s="6" t="s">
        <v>37424</v>
      </c>
      <c r="U264" s="6" t="s">
        <v>37425</v>
      </c>
      <c r="V264" s="6" t="s">
        <v>37426</v>
      </c>
      <c r="W264" s="6">
        <v>67.62</v>
      </c>
      <c r="X264" s="6">
        <v>72.92</v>
      </c>
      <c r="Y264" s="6">
        <v>82.95</v>
      </c>
      <c r="Z264" s="6" t="s">
        <v>39499</v>
      </c>
      <c r="AA264" s="6" t="s">
        <v>37403</v>
      </c>
      <c r="AB264" s="6" t="s">
        <v>39309</v>
      </c>
      <c r="AC264" s="6">
        <v>-0.98</v>
      </c>
      <c r="AD264" s="6">
        <v>1.7502800221288699</v>
      </c>
      <c r="AE264" s="6">
        <v>21.997263103787098</v>
      </c>
      <c r="AF264" s="6">
        <v>21.190630957181199</v>
      </c>
      <c r="AG264" s="8">
        <v>0.80663214660583205</v>
      </c>
      <c r="AH264" s="8" t="s">
        <v>6</v>
      </c>
      <c r="AI264" s="6">
        <v>4.9452719438860699E-5</v>
      </c>
      <c r="AJ264" s="6">
        <v>3.0070688337031502E-4</v>
      </c>
    </row>
    <row r="265" spans="1:36" ht="15" x14ac:dyDescent="0.25">
      <c r="A265" s="6" t="s">
        <v>39500</v>
      </c>
      <c r="B265" s="6">
        <v>392.23943000000003</v>
      </c>
      <c r="C265" s="6">
        <v>4.133</v>
      </c>
      <c r="D265" s="6" t="s">
        <v>37380</v>
      </c>
      <c r="E265" s="6" t="s">
        <v>39501</v>
      </c>
      <c r="F265" s="6">
        <v>212697</v>
      </c>
      <c r="G265" s="7" t="str">
        <f>HYPERLINK("https://cloud.oebiotech.com/#/lm/network/212697","https://cloud.oebiotech.com/#/lm/network/212697")</f>
        <v>https://cloud.oebiotech.com/#/lm/network/212697</v>
      </c>
      <c r="H265" s="6" t="s">
        <v>39502</v>
      </c>
      <c r="I265" s="6"/>
      <c r="J265" s="6"/>
      <c r="K265" s="6"/>
      <c r="L265" s="6"/>
      <c r="M265" s="6"/>
      <c r="N265" s="6"/>
      <c r="O265" s="6">
        <v>13580504</v>
      </c>
      <c r="P265" s="6"/>
      <c r="Q265" s="6" t="s">
        <v>39503</v>
      </c>
      <c r="R265" s="6" t="s">
        <v>39504</v>
      </c>
      <c r="S265" s="6" t="s">
        <v>37488</v>
      </c>
      <c r="T265" s="6" t="s">
        <v>39505</v>
      </c>
      <c r="U265" s="6" t="s">
        <v>39506</v>
      </c>
      <c r="V265" s="6" t="s">
        <v>37499</v>
      </c>
      <c r="W265" s="6">
        <v>42.01</v>
      </c>
      <c r="X265" s="6">
        <v>72.56</v>
      </c>
      <c r="Y265" s="6">
        <v>46.88</v>
      </c>
      <c r="Z265" s="6" t="s">
        <v>39507</v>
      </c>
      <c r="AA265" s="6" t="s">
        <v>37501</v>
      </c>
      <c r="AB265" s="6" t="s">
        <v>39508</v>
      </c>
      <c r="AC265" s="6">
        <v>-0.76</v>
      </c>
      <c r="AD265" s="6">
        <v>1.7254130508129299</v>
      </c>
      <c r="AE265" s="6">
        <v>22.5223894635749</v>
      </c>
      <c r="AF265" s="6">
        <v>21.719401343187499</v>
      </c>
      <c r="AG265" s="8">
        <v>0.80298812038741496</v>
      </c>
      <c r="AH265" s="8" t="s">
        <v>6</v>
      </c>
      <c r="AI265" s="6">
        <v>1.15184342586855E-4</v>
      </c>
      <c r="AJ265" s="6">
        <v>6.0520069851681402E-4</v>
      </c>
    </row>
    <row r="266" spans="1:36" ht="15" x14ac:dyDescent="0.25">
      <c r="A266" s="6" t="s">
        <v>39509</v>
      </c>
      <c r="B266" s="6">
        <v>147.02919</v>
      </c>
      <c r="C266" s="6">
        <v>1.087</v>
      </c>
      <c r="D266" s="6" t="s">
        <v>37393</v>
      </c>
      <c r="E266" s="6" t="s">
        <v>39510</v>
      </c>
      <c r="F266" s="6">
        <v>47080</v>
      </c>
      <c r="G266" s="7" t="str">
        <f>HYPERLINK("https://cloud.oebiotech.com/#/lm/network/47080","https://cloud.oebiotech.com/#/lm/network/47080")</f>
        <v>https://cloud.oebiotech.com/#/lm/network/47080</v>
      </c>
      <c r="H266" s="6" t="s">
        <v>39511</v>
      </c>
      <c r="I266" s="6"/>
      <c r="J266" s="6"/>
      <c r="K266" s="6">
        <v>20912</v>
      </c>
      <c r="L266" s="6" t="s">
        <v>39512</v>
      </c>
      <c r="M266" s="6" t="s">
        <v>37745</v>
      </c>
      <c r="N266" s="6" t="s">
        <v>37746</v>
      </c>
      <c r="O266" s="6">
        <v>122045</v>
      </c>
      <c r="P266" s="6" t="s">
        <v>39513</v>
      </c>
      <c r="Q266" s="6" t="s">
        <v>39514</v>
      </c>
      <c r="R266" s="6" t="s">
        <v>39515</v>
      </c>
      <c r="S266" s="6" t="s">
        <v>37423</v>
      </c>
      <c r="T266" s="6" t="s">
        <v>37424</v>
      </c>
      <c r="U266" s="6" t="s">
        <v>37425</v>
      </c>
      <c r="V266" s="6" t="s">
        <v>37426</v>
      </c>
      <c r="W266" s="6">
        <v>66.98</v>
      </c>
      <c r="X266" s="6">
        <v>72.42</v>
      </c>
      <c r="Y266" s="6">
        <v>74.319999999999993</v>
      </c>
      <c r="Z266" s="6" t="s">
        <v>39516</v>
      </c>
      <c r="AA266" s="6" t="s">
        <v>37415</v>
      </c>
      <c r="AB266" s="6" t="s">
        <v>39517</v>
      </c>
      <c r="AC266" s="6">
        <v>0.68</v>
      </c>
      <c r="AD266" s="6">
        <v>1.5862179978375199</v>
      </c>
      <c r="AE266" s="6">
        <v>23.041548275707399</v>
      </c>
      <c r="AF266" s="6">
        <v>22.240134525500299</v>
      </c>
      <c r="AG266" s="8">
        <v>0.80141375020708205</v>
      </c>
      <c r="AH266" s="8" t="s">
        <v>6</v>
      </c>
      <c r="AI266" s="6">
        <v>3.6600171106964201E-3</v>
      </c>
      <c r="AJ266" s="6">
        <v>1.11728543057478E-2</v>
      </c>
    </row>
    <row r="267" spans="1:36" ht="15" x14ac:dyDescent="0.25">
      <c r="A267" s="6" t="s">
        <v>39518</v>
      </c>
      <c r="B267" s="6">
        <v>437.19265999999999</v>
      </c>
      <c r="C267" s="6">
        <v>9.8460000000000001</v>
      </c>
      <c r="D267" s="6" t="s">
        <v>37380</v>
      </c>
      <c r="E267" s="6" t="s">
        <v>39519</v>
      </c>
      <c r="F267" s="6">
        <v>60688</v>
      </c>
      <c r="G267" s="7" t="str">
        <f>HYPERLINK("https://cloud.oebiotech.com/#/lm/network/60688","https://cloud.oebiotech.com/#/lm/network/60688")</f>
        <v>https://cloud.oebiotech.com/#/lm/network/60688</v>
      </c>
      <c r="H267" s="6" t="s">
        <v>39520</v>
      </c>
      <c r="I267" s="6"/>
      <c r="J267" s="6"/>
      <c r="K267" s="6"/>
      <c r="L267" s="6"/>
      <c r="M267" s="6"/>
      <c r="N267" s="6"/>
      <c r="O267" s="6">
        <v>78173000</v>
      </c>
      <c r="P267" s="6" t="s">
        <v>39521</v>
      </c>
      <c r="Q267" s="6" t="s">
        <v>39522</v>
      </c>
      <c r="R267" s="6" t="s">
        <v>39523</v>
      </c>
      <c r="S267" s="6" t="s">
        <v>37445</v>
      </c>
      <c r="T267" s="6" t="s">
        <v>38071</v>
      </c>
      <c r="U267" s="6" t="s">
        <v>38543</v>
      </c>
      <c r="V267" s="6" t="s">
        <v>37426</v>
      </c>
      <c r="W267" s="6">
        <v>72.8</v>
      </c>
      <c r="X267" s="6">
        <v>92.08</v>
      </c>
      <c r="Y267" s="6">
        <v>100</v>
      </c>
      <c r="Z267" s="6" t="s">
        <v>39524</v>
      </c>
      <c r="AA267" s="6" t="s">
        <v>37634</v>
      </c>
      <c r="AB267" s="6" t="s">
        <v>38398</v>
      </c>
      <c r="AC267" s="6">
        <v>1.83</v>
      </c>
      <c r="AD267" s="6">
        <v>1.80405849009561</v>
      </c>
      <c r="AE267" s="6">
        <v>28.566550459516201</v>
      </c>
      <c r="AF267" s="6">
        <v>27.765312084561302</v>
      </c>
      <c r="AG267" s="8">
        <v>0.80123837495481398</v>
      </c>
      <c r="AH267" s="8" t="s">
        <v>6</v>
      </c>
      <c r="AI267" s="6">
        <v>1.2578589377991401E-6</v>
      </c>
      <c r="AJ267" s="6">
        <v>1.38243737861464E-5</v>
      </c>
    </row>
    <row r="268" spans="1:36" ht="15" x14ac:dyDescent="0.25">
      <c r="A268" s="6" t="s">
        <v>39525</v>
      </c>
      <c r="B268" s="6">
        <v>666.51490000000001</v>
      </c>
      <c r="C268" s="6">
        <v>14.239000000000001</v>
      </c>
      <c r="D268" s="6" t="s">
        <v>37380</v>
      </c>
      <c r="E268" s="6" t="s">
        <v>39526</v>
      </c>
      <c r="F268" s="6">
        <v>10821</v>
      </c>
      <c r="G268" s="7" t="str">
        <f>HYPERLINK("https://cloud.oebiotech.com/#/lm/network/10821","https://cloud.oebiotech.com/#/lm/network/10821")</f>
        <v>https://cloud.oebiotech.com/#/lm/network/10821</v>
      </c>
      <c r="H268" s="6"/>
      <c r="I268" s="6">
        <v>4683</v>
      </c>
      <c r="J268" s="6" t="s">
        <v>39527</v>
      </c>
      <c r="K268" s="6"/>
      <c r="L268" s="6"/>
      <c r="M268" s="6"/>
      <c r="N268" s="6"/>
      <c r="O268" s="6">
        <v>9543973</v>
      </c>
      <c r="P268" s="6"/>
      <c r="Q268" s="6" t="s">
        <v>39528</v>
      </c>
      <c r="R268" s="6" t="s">
        <v>39529</v>
      </c>
      <c r="S268" s="6" t="s">
        <v>37445</v>
      </c>
      <c r="T268" s="6" t="s">
        <v>37446</v>
      </c>
      <c r="U268" s="6" t="s">
        <v>37447</v>
      </c>
      <c r="V268" s="6" t="s">
        <v>37402</v>
      </c>
      <c r="W268" s="6">
        <v>37.69</v>
      </c>
      <c r="X268" s="6">
        <v>90.18</v>
      </c>
      <c r="Y268" s="6">
        <v>0</v>
      </c>
      <c r="Z268" s="6" t="s">
        <v>39530</v>
      </c>
      <c r="AA268" s="6" t="s">
        <v>37390</v>
      </c>
      <c r="AB268" s="6" t="s">
        <v>39531</v>
      </c>
      <c r="AC268" s="6">
        <v>-1.35</v>
      </c>
      <c r="AD268" s="6">
        <v>1.4719657698375599</v>
      </c>
      <c r="AE268" s="6">
        <v>22.902068095932702</v>
      </c>
      <c r="AF268" s="6">
        <v>22.101003898472499</v>
      </c>
      <c r="AG268" s="8">
        <v>0.80106419746020296</v>
      </c>
      <c r="AH268" s="8" t="s">
        <v>6</v>
      </c>
      <c r="AI268" s="6">
        <v>1.7922832639790501E-2</v>
      </c>
      <c r="AJ268" s="6">
        <v>4.2072012107520901E-2</v>
      </c>
    </row>
    <row r="269" spans="1:36" ht="15" x14ac:dyDescent="0.25">
      <c r="A269" s="6" t="s">
        <v>39532</v>
      </c>
      <c r="B269" s="6">
        <v>784.43834000000004</v>
      </c>
      <c r="C269" s="6">
        <v>5.1909999999999998</v>
      </c>
      <c r="D269" s="6" t="s">
        <v>37393</v>
      </c>
      <c r="E269" s="6" t="s">
        <v>39533</v>
      </c>
      <c r="F269" s="6">
        <v>207190</v>
      </c>
      <c r="G269" s="7" t="str">
        <f>HYPERLINK("https://cloud.oebiotech.com/#/lm/network/207190","https://cloud.oebiotech.com/#/lm/network/207190")</f>
        <v>https://cloud.oebiotech.com/#/lm/network/207190</v>
      </c>
      <c r="H269" s="6" t="s">
        <v>39534</v>
      </c>
      <c r="I269" s="6"/>
      <c r="J269" s="6"/>
      <c r="K269" s="6"/>
      <c r="L269" s="6"/>
      <c r="M269" s="6"/>
      <c r="N269" s="6"/>
      <c r="O269" s="6">
        <v>3289210</v>
      </c>
      <c r="P269" s="6"/>
      <c r="Q269" s="6" t="s">
        <v>39535</v>
      </c>
      <c r="R269" s="6" t="s">
        <v>39536</v>
      </c>
      <c r="S269" s="6" t="s">
        <v>37445</v>
      </c>
      <c r="T269" s="6" t="s">
        <v>39537</v>
      </c>
      <c r="U269" s="6" t="s">
        <v>39538</v>
      </c>
      <c r="V269" s="6" t="s">
        <v>37402</v>
      </c>
      <c r="W269" s="6">
        <v>37.75</v>
      </c>
      <c r="X269" s="6">
        <v>75.47</v>
      </c>
      <c r="Y269" s="6">
        <v>0</v>
      </c>
      <c r="Z269" s="6" t="s">
        <v>37389</v>
      </c>
      <c r="AA269" s="6" t="s">
        <v>37403</v>
      </c>
      <c r="AB269" s="6" t="s">
        <v>39539</v>
      </c>
      <c r="AC269" s="6">
        <v>-5.99</v>
      </c>
      <c r="AD269" s="6">
        <v>1.39845017368872</v>
      </c>
      <c r="AE269" s="6">
        <v>17.246309476978698</v>
      </c>
      <c r="AF269" s="6">
        <v>16.446431820788501</v>
      </c>
      <c r="AG269" s="8">
        <v>0.79987765619024398</v>
      </c>
      <c r="AH269" s="8" t="s">
        <v>6</v>
      </c>
      <c r="AI269" s="6">
        <v>3.6863844741987797E-2</v>
      </c>
      <c r="AJ269" s="6">
        <v>7.5814555154117003E-2</v>
      </c>
    </row>
    <row r="270" spans="1:36" ht="15" x14ac:dyDescent="0.25">
      <c r="A270" s="6" t="s">
        <v>39540</v>
      </c>
      <c r="B270" s="6">
        <v>365.12051000000002</v>
      </c>
      <c r="C270" s="6">
        <v>0.69299999999999995</v>
      </c>
      <c r="D270" s="6" t="s">
        <v>37393</v>
      </c>
      <c r="E270" s="6" t="s">
        <v>39541</v>
      </c>
      <c r="F270" s="6">
        <v>57772</v>
      </c>
      <c r="G270" s="7" t="str">
        <f>HYPERLINK("https://cloud.oebiotech.com/#/lm/network/57772","https://cloud.oebiotech.com/#/lm/network/57772")</f>
        <v>https://cloud.oebiotech.com/#/lm/network/57772</v>
      </c>
      <c r="H270" s="6" t="s">
        <v>39542</v>
      </c>
      <c r="I270" s="6">
        <v>89365</v>
      </c>
      <c r="J270" s="6"/>
      <c r="K270" s="6">
        <v>175088</v>
      </c>
      <c r="L270" s="6"/>
      <c r="M270" s="6"/>
      <c r="N270" s="6"/>
      <c r="O270" s="6">
        <v>3085404</v>
      </c>
      <c r="P270" s="6" t="s">
        <v>39543</v>
      </c>
      <c r="Q270" s="6" t="s">
        <v>39544</v>
      </c>
      <c r="R270" s="6" t="s">
        <v>39545</v>
      </c>
      <c r="S270" s="6" t="s">
        <v>37385</v>
      </c>
      <c r="T270" s="6" t="s">
        <v>37386</v>
      </c>
      <c r="U270" s="6" t="s">
        <v>37387</v>
      </c>
      <c r="V270" s="6" t="s">
        <v>37388</v>
      </c>
      <c r="W270" s="6">
        <v>61.18</v>
      </c>
      <c r="X270" s="6">
        <v>72.12</v>
      </c>
      <c r="Y270" s="6">
        <v>36.3578571428571</v>
      </c>
      <c r="Z270" s="6" t="s">
        <v>39546</v>
      </c>
      <c r="AA270" s="6" t="s">
        <v>37428</v>
      </c>
      <c r="AB270" s="6" t="s">
        <v>39547</v>
      </c>
      <c r="AC270" s="6">
        <v>-0.82</v>
      </c>
      <c r="AD270" s="6">
        <v>1.73592214774745</v>
      </c>
      <c r="AE270" s="6">
        <v>23.561793976350401</v>
      </c>
      <c r="AF270" s="6">
        <v>22.762172493465599</v>
      </c>
      <c r="AG270" s="8">
        <v>0.79962148288481705</v>
      </c>
      <c r="AH270" s="8" t="s">
        <v>6</v>
      </c>
      <c r="AI270" s="6">
        <v>6.5704376714112006E-5</v>
      </c>
      <c r="AJ270" s="6">
        <v>3.8422215577515599E-4</v>
      </c>
    </row>
    <row r="271" spans="1:36" ht="15" x14ac:dyDescent="0.25">
      <c r="A271" s="6" t="s">
        <v>39548</v>
      </c>
      <c r="B271" s="6">
        <v>129.05494999999999</v>
      </c>
      <c r="C271" s="6">
        <v>0.69399999999999995</v>
      </c>
      <c r="D271" s="6" t="s">
        <v>37380</v>
      </c>
      <c r="E271" s="6" t="s">
        <v>39549</v>
      </c>
      <c r="F271" s="6">
        <v>205791</v>
      </c>
      <c r="G271" s="7" t="str">
        <f>HYPERLINK("https://cloud.oebiotech.com/#/lm/network/205791","https://cloud.oebiotech.com/#/lm/network/205791")</f>
        <v>https://cloud.oebiotech.com/#/lm/network/205791</v>
      </c>
      <c r="H271" s="6" t="s">
        <v>39550</v>
      </c>
      <c r="I271" s="6"/>
      <c r="J271" s="6"/>
      <c r="K271" s="6"/>
      <c r="L271" s="6"/>
      <c r="M271" s="6"/>
      <c r="N271" s="6"/>
      <c r="O271" s="6"/>
      <c r="P271" s="6"/>
      <c r="Q271" s="6" t="s">
        <v>39551</v>
      </c>
      <c r="R271" s="6" t="s">
        <v>39552</v>
      </c>
      <c r="S271" s="6" t="s">
        <v>37423</v>
      </c>
      <c r="T271" s="6" t="s">
        <v>37424</v>
      </c>
      <c r="U271" s="6" t="s">
        <v>37579</v>
      </c>
      <c r="V271" s="6" t="s">
        <v>37402</v>
      </c>
      <c r="W271" s="6">
        <v>41.23</v>
      </c>
      <c r="X271" s="6">
        <v>72.89</v>
      </c>
      <c r="Y271" s="6">
        <v>0</v>
      </c>
      <c r="Z271" s="6" t="s">
        <v>37389</v>
      </c>
      <c r="AA271" s="6" t="s">
        <v>37480</v>
      </c>
      <c r="AB271" s="6" t="s">
        <v>39553</v>
      </c>
      <c r="AC271" s="6">
        <v>2.3199999999999998</v>
      </c>
      <c r="AD271" s="6">
        <v>1.76695997038532</v>
      </c>
      <c r="AE271" s="6">
        <v>21.973222445931899</v>
      </c>
      <c r="AF271" s="6">
        <v>21.181448646022101</v>
      </c>
      <c r="AG271" s="8">
        <v>0.791773799909812</v>
      </c>
      <c r="AH271" s="8" t="s">
        <v>6</v>
      </c>
      <c r="AI271" s="6">
        <v>8.8284652191939608E-6</v>
      </c>
      <c r="AJ271" s="6">
        <v>7.0734661439921502E-5</v>
      </c>
    </row>
    <row r="272" spans="1:36" ht="15" x14ac:dyDescent="0.25">
      <c r="A272" s="6" t="s">
        <v>39554</v>
      </c>
      <c r="B272" s="6">
        <v>251.16060999999999</v>
      </c>
      <c r="C272" s="6">
        <v>0.56200000000000006</v>
      </c>
      <c r="D272" s="6" t="s">
        <v>37380</v>
      </c>
      <c r="E272" s="6" t="s">
        <v>39555</v>
      </c>
      <c r="F272" s="6">
        <v>8356</v>
      </c>
      <c r="G272" s="7" t="str">
        <f>HYPERLINK("https://cloud.oebiotech.com/#/lm/network/8356","https://cloud.oebiotech.com/#/lm/network/8356")</f>
        <v>https://cloud.oebiotech.com/#/lm/network/8356</v>
      </c>
      <c r="H272" s="6" t="s">
        <v>39556</v>
      </c>
      <c r="I272" s="6"/>
      <c r="J272" s="6" t="s">
        <v>39557</v>
      </c>
      <c r="K272" s="6"/>
      <c r="L272" s="6"/>
      <c r="M272" s="6"/>
      <c r="N272" s="6"/>
      <c r="O272" s="6">
        <v>53481613</v>
      </c>
      <c r="P272" s="6"/>
      <c r="Q272" s="6" t="s">
        <v>39558</v>
      </c>
      <c r="R272" s="6" t="s">
        <v>39559</v>
      </c>
      <c r="S272" s="6" t="s">
        <v>37445</v>
      </c>
      <c r="T272" s="6" t="s">
        <v>37446</v>
      </c>
      <c r="U272" s="6" t="s">
        <v>38558</v>
      </c>
      <c r="V272" s="6" t="s">
        <v>37426</v>
      </c>
      <c r="W272" s="6">
        <v>61.76</v>
      </c>
      <c r="X272" s="6">
        <v>73.010000000000005</v>
      </c>
      <c r="Y272" s="6">
        <v>51.1</v>
      </c>
      <c r="Z272" s="6" t="s">
        <v>39560</v>
      </c>
      <c r="AA272" s="6" t="s">
        <v>37501</v>
      </c>
      <c r="AB272" s="6" t="s">
        <v>39561</v>
      </c>
      <c r="AC272" s="6">
        <v>-1.99</v>
      </c>
      <c r="AD272" s="6">
        <v>1.80545882378808</v>
      </c>
      <c r="AE272" s="6">
        <v>21.864832649181299</v>
      </c>
      <c r="AF272" s="6">
        <v>21.076321555505402</v>
      </c>
      <c r="AG272" s="8">
        <v>0.78851109367585803</v>
      </c>
      <c r="AH272" s="8" t="s">
        <v>6</v>
      </c>
      <c r="AI272" s="6">
        <v>2.4516598266430602E-7</v>
      </c>
      <c r="AJ272" s="6">
        <v>3.4999354791381602E-6</v>
      </c>
    </row>
    <row r="273" spans="1:36" ht="15" x14ac:dyDescent="0.25">
      <c r="A273" s="6" t="s">
        <v>39562</v>
      </c>
      <c r="B273" s="6">
        <v>118.08658</v>
      </c>
      <c r="C273" s="6">
        <v>1.0760000000000001</v>
      </c>
      <c r="D273" s="6" t="s">
        <v>37380</v>
      </c>
      <c r="E273" s="6" t="s">
        <v>39563</v>
      </c>
      <c r="F273" s="6">
        <v>206144</v>
      </c>
      <c r="G273" s="7" t="str">
        <f>HYPERLINK("https://cloud.oebiotech.com/#/lm/network/206144","https://cloud.oebiotech.com/#/lm/network/206144")</f>
        <v>https://cloud.oebiotech.com/#/lm/network/206144</v>
      </c>
      <c r="H273" s="6" t="s">
        <v>39564</v>
      </c>
      <c r="I273" s="6"/>
      <c r="J273" s="6"/>
      <c r="K273" s="6">
        <v>19475</v>
      </c>
      <c r="L273" s="6"/>
      <c r="M273" s="6"/>
      <c r="N273" s="6"/>
      <c r="O273" s="6"/>
      <c r="P273" s="6" t="s">
        <v>39565</v>
      </c>
      <c r="Q273" s="6" t="s">
        <v>39566</v>
      </c>
      <c r="R273" s="6" t="s">
        <v>39567</v>
      </c>
      <c r="S273" s="6" t="s">
        <v>37385</v>
      </c>
      <c r="T273" s="6" t="s">
        <v>37386</v>
      </c>
      <c r="U273" s="6" t="s">
        <v>37387</v>
      </c>
      <c r="V273" s="6" t="s">
        <v>37426</v>
      </c>
      <c r="W273" s="6">
        <v>68.72</v>
      </c>
      <c r="X273" s="6">
        <v>91.14</v>
      </c>
      <c r="Y273" s="6">
        <v>89.08</v>
      </c>
      <c r="Z273" s="6" t="s">
        <v>39568</v>
      </c>
      <c r="AA273" s="6" t="s">
        <v>37390</v>
      </c>
      <c r="AB273" s="6" t="s">
        <v>39569</v>
      </c>
      <c r="AC273" s="6">
        <v>-2.54</v>
      </c>
      <c r="AD273" s="6">
        <v>1.7066161904158199</v>
      </c>
      <c r="AE273" s="6">
        <v>25.697035243814199</v>
      </c>
      <c r="AF273" s="6">
        <v>24.910004002317901</v>
      </c>
      <c r="AG273" s="8">
        <v>0.787031241496297</v>
      </c>
      <c r="AH273" s="8" t="s">
        <v>6</v>
      </c>
      <c r="AI273" s="6">
        <v>1.22618975715472E-4</v>
      </c>
      <c r="AJ273" s="6">
        <v>6.3751158291196805E-4</v>
      </c>
    </row>
    <row r="274" spans="1:36" ht="15" x14ac:dyDescent="0.25">
      <c r="A274" s="6" t="s">
        <v>39570</v>
      </c>
      <c r="B274" s="6">
        <v>391.18281000000002</v>
      </c>
      <c r="C274" s="6">
        <v>0.68300000000000005</v>
      </c>
      <c r="D274" s="6" t="s">
        <v>37380</v>
      </c>
      <c r="E274" s="6" t="s">
        <v>39571</v>
      </c>
      <c r="F274" s="6">
        <v>134867</v>
      </c>
      <c r="G274" s="7" t="str">
        <f>HYPERLINK("https://cloud.oebiotech.com/#/lm/network/134867","https://cloud.oebiotech.com/#/lm/network/134867")</f>
        <v>https://cloud.oebiotech.com/#/lm/network/134867</v>
      </c>
      <c r="H274" s="6" t="s">
        <v>39572</v>
      </c>
      <c r="I274" s="6"/>
      <c r="J274" s="6"/>
      <c r="K274" s="6"/>
      <c r="L274" s="6"/>
      <c r="M274" s="6"/>
      <c r="N274" s="6"/>
      <c r="O274" s="6">
        <v>17786739</v>
      </c>
      <c r="P274" s="6"/>
      <c r="Q274" s="6" t="s">
        <v>39573</v>
      </c>
      <c r="R274" s="6" t="s">
        <v>39574</v>
      </c>
      <c r="S274" s="6" t="s">
        <v>37445</v>
      </c>
      <c r="T274" s="6" t="s">
        <v>37652</v>
      </c>
      <c r="U274" s="6" t="s">
        <v>37653</v>
      </c>
      <c r="V274" s="6" t="s">
        <v>37499</v>
      </c>
      <c r="W274" s="6">
        <v>36.25</v>
      </c>
      <c r="X274" s="6">
        <v>72.09</v>
      </c>
      <c r="Y274" s="6">
        <v>52.62</v>
      </c>
      <c r="Z274" s="6" t="s">
        <v>39575</v>
      </c>
      <c r="AA274" s="6" t="s">
        <v>37634</v>
      </c>
      <c r="AB274" s="6" t="s">
        <v>39576</v>
      </c>
      <c r="AC274" s="6">
        <v>7.16</v>
      </c>
      <c r="AD274" s="6">
        <v>1.8236775861829699</v>
      </c>
      <c r="AE274" s="6">
        <v>23.558656533743498</v>
      </c>
      <c r="AF274" s="6">
        <v>22.7751121166277</v>
      </c>
      <c r="AG274" s="8">
        <v>0.78354441711577405</v>
      </c>
      <c r="AH274" s="8" t="s">
        <v>6</v>
      </c>
      <c r="AI274" s="6">
        <v>4.42018121815776E-9</v>
      </c>
      <c r="AJ274" s="6">
        <v>1.4146956339619999E-7</v>
      </c>
    </row>
    <row r="275" spans="1:36" ht="15" x14ac:dyDescent="0.25">
      <c r="A275" s="6" t="s">
        <v>39577</v>
      </c>
      <c r="B275" s="6">
        <v>280.10381999999998</v>
      </c>
      <c r="C275" s="6">
        <v>0.68600000000000005</v>
      </c>
      <c r="D275" s="6" t="s">
        <v>37393</v>
      </c>
      <c r="E275" s="6" t="s">
        <v>39578</v>
      </c>
      <c r="F275" s="6">
        <v>209315</v>
      </c>
      <c r="G275" s="7" t="str">
        <f>HYPERLINK("https://cloud.oebiotech.com/#/lm/network/209315","https://cloud.oebiotech.com/#/lm/network/209315")</f>
        <v>https://cloud.oebiotech.com/#/lm/network/209315</v>
      </c>
      <c r="H275" s="6" t="s">
        <v>39579</v>
      </c>
      <c r="I275" s="6"/>
      <c r="J275" s="6"/>
      <c r="K275" s="6"/>
      <c r="L275" s="6"/>
      <c r="M275" s="6"/>
      <c r="N275" s="6"/>
      <c r="O275" s="6"/>
      <c r="P275" s="6"/>
      <c r="Q275" s="6" t="s">
        <v>39580</v>
      </c>
      <c r="R275" s="6" t="s">
        <v>39581</v>
      </c>
      <c r="S275" s="6" t="s">
        <v>37423</v>
      </c>
      <c r="T275" s="6" t="s">
        <v>37424</v>
      </c>
      <c r="U275" s="6" t="s">
        <v>37425</v>
      </c>
      <c r="V275" s="6" t="s">
        <v>37388</v>
      </c>
      <c r="W275" s="6">
        <v>64.56</v>
      </c>
      <c r="X275" s="6">
        <v>90.57</v>
      </c>
      <c r="Y275" s="6">
        <v>38.539285714285697</v>
      </c>
      <c r="Z275" s="6" t="s">
        <v>39582</v>
      </c>
      <c r="AA275" s="6" t="s">
        <v>37428</v>
      </c>
      <c r="AB275" s="6" t="s">
        <v>39583</v>
      </c>
      <c r="AC275" s="6">
        <v>0</v>
      </c>
      <c r="AD275" s="6">
        <v>1.7437239076517499</v>
      </c>
      <c r="AE275" s="6">
        <v>23.8433999346787</v>
      </c>
      <c r="AF275" s="6">
        <v>23.063664378140199</v>
      </c>
      <c r="AG275" s="8">
        <v>0.77973555653854398</v>
      </c>
      <c r="AH275" s="8" t="s">
        <v>6</v>
      </c>
      <c r="AI275" s="6">
        <v>1.5566934065812002E-5</v>
      </c>
      <c r="AJ275" s="6">
        <v>1.1370547054451399E-4</v>
      </c>
    </row>
    <row r="276" spans="1:36" ht="15" x14ac:dyDescent="0.25">
      <c r="A276" s="6" t="s">
        <v>39584</v>
      </c>
      <c r="B276" s="6">
        <v>370.06846999999999</v>
      </c>
      <c r="C276" s="6">
        <v>6.2770000000000001</v>
      </c>
      <c r="D276" s="6" t="s">
        <v>37393</v>
      </c>
      <c r="E276" s="6" t="s">
        <v>39585</v>
      </c>
      <c r="F276" s="6">
        <v>595282</v>
      </c>
      <c r="G276" s="7" t="str">
        <f>HYPERLINK("https://cloud.oebiotech.com/#/lm/network/595282","https://cloud.oebiotech.com/#/lm/network/595282")</f>
        <v>https://cloud.oebiotech.com/#/lm/network/595282</v>
      </c>
      <c r="H276" s="6"/>
      <c r="I276" s="6"/>
      <c r="J276" s="6"/>
      <c r="K276" s="6"/>
      <c r="L276" s="6"/>
      <c r="M276" s="6"/>
      <c r="N276" s="6"/>
      <c r="O276" s="6">
        <v>167530378</v>
      </c>
      <c r="P276" s="6"/>
      <c r="Q276" s="6" t="s">
        <v>39586</v>
      </c>
      <c r="R276" s="6" t="s">
        <v>39587</v>
      </c>
      <c r="S276" s="6" t="s">
        <v>37423</v>
      </c>
      <c r="T276" s="6" t="s">
        <v>37424</v>
      </c>
      <c r="U276" s="6" t="s">
        <v>37425</v>
      </c>
      <c r="V276" s="6" t="s">
        <v>37499</v>
      </c>
      <c r="W276" s="6">
        <v>45.82</v>
      </c>
      <c r="X276" s="6">
        <v>89.06</v>
      </c>
      <c r="Y276" s="6">
        <v>67.400000000000006</v>
      </c>
      <c r="Z276" s="6" t="s">
        <v>39588</v>
      </c>
      <c r="AA276" s="6" t="s">
        <v>37438</v>
      </c>
      <c r="AB276" s="6" t="s">
        <v>39589</v>
      </c>
      <c r="AC276" s="6">
        <v>3.78</v>
      </c>
      <c r="AD276" s="6">
        <v>1.7677312813343999</v>
      </c>
      <c r="AE276" s="6">
        <v>20.934980334516698</v>
      </c>
      <c r="AF276" s="6">
        <v>20.155519751503199</v>
      </c>
      <c r="AG276" s="8">
        <v>0.779460583013456</v>
      </c>
      <c r="AH276" s="8" t="s">
        <v>6</v>
      </c>
      <c r="AI276" s="6">
        <v>3.2192123910293702E-6</v>
      </c>
      <c r="AJ276" s="6">
        <v>3.0515877967830898E-5</v>
      </c>
    </row>
    <row r="277" spans="1:36" ht="15" x14ac:dyDescent="0.25">
      <c r="A277" s="6" t="s">
        <v>39590</v>
      </c>
      <c r="B277" s="6">
        <v>699.32671000000005</v>
      </c>
      <c r="C277" s="6">
        <v>3.2839999999999998</v>
      </c>
      <c r="D277" s="6" t="s">
        <v>37393</v>
      </c>
      <c r="E277" s="6" t="s">
        <v>39591</v>
      </c>
      <c r="F277" s="6">
        <v>28038</v>
      </c>
      <c r="G277" s="7" t="str">
        <f>HYPERLINK("https://cloud.oebiotech.com/#/lm/network/28038","https://cloud.oebiotech.com/#/lm/network/28038")</f>
        <v>https://cloud.oebiotech.com/#/lm/network/28038</v>
      </c>
      <c r="H277" s="6"/>
      <c r="I277" s="6"/>
      <c r="J277" s="6" t="s">
        <v>39592</v>
      </c>
      <c r="K277" s="6"/>
      <c r="L277" s="6"/>
      <c r="M277" s="6"/>
      <c r="N277" s="6"/>
      <c r="O277" s="6">
        <v>134812484</v>
      </c>
      <c r="P277" s="6"/>
      <c r="Q277" s="6" t="s">
        <v>39593</v>
      </c>
      <c r="R277" s="6" t="s">
        <v>39594</v>
      </c>
      <c r="S277" s="6" t="s">
        <v>37445</v>
      </c>
      <c r="T277" s="6" t="s">
        <v>37652</v>
      </c>
      <c r="U277" s="6" t="s">
        <v>39595</v>
      </c>
      <c r="V277" s="6" t="s">
        <v>37402</v>
      </c>
      <c r="W277" s="6">
        <v>36.56</v>
      </c>
      <c r="X277" s="6">
        <v>88.5</v>
      </c>
      <c r="Y277" s="6">
        <v>0</v>
      </c>
      <c r="Z277" s="6" t="s">
        <v>37389</v>
      </c>
      <c r="AA277" s="6" t="s">
        <v>37438</v>
      </c>
      <c r="AB277" s="6" t="s">
        <v>39596</v>
      </c>
      <c r="AC277" s="6">
        <v>2.14</v>
      </c>
      <c r="AD277" s="6">
        <v>1.75869195700912</v>
      </c>
      <c r="AE277" s="6">
        <v>19.8708295667223</v>
      </c>
      <c r="AF277" s="6">
        <v>19.091828841827699</v>
      </c>
      <c r="AG277" s="8">
        <v>0.77900072489455896</v>
      </c>
      <c r="AH277" s="8" t="s">
        <v>6</v>
      </c>
      <c r="AI277" s="6">
        <v>5.9865766006333598E-6</v>
      </c>
      <c r="AJ277" s="6">
        <v>5.0766510688846702E-5</v>
      </c>
    </row>
    <row r="278" spans="1:36" ht="15" x14ac:dyDescent="0.25">
      <c r="A278" s="6" t="s">
        <v>39597</v>
      </c>
      <c r="B278" s="6">
        <v>569.25864999999999</v>
      </c>
      <c r="C278" s="6">
        <v>5.82</v>
      </c>
      <c r="D278" s="6" t="s">
        <v>37380</v>
      </c>
      <c r="E278" s="6" t="s">
        <v>39598</v>
      </c>
      <c r="F278" s="6">
        <v>62046</v>
      </c>
      <c r="G278" s="7" t="str">
        <f>HYPERLINK("https://cloud.oebiotech.com/#/lm/network/62046","https://cloud.oebiotech.com/#/lm/network/62046")</f>
        <v>https://cloud.oebiotech.com/#/lm/network/62046</v>
      </c>
      <c r="H278" s="6" t="s">
        <v>39599</v>
      </c>
      <c r="I278" s="6">
        <v>93337</v>
      </c>
      <c r="J278" s="6"/>
      <c r="K278" s="6"/>
      <c r="L278" s="6"/>
      <c r="M278" s="6"/>
      <c r="N278" s="6"/>
      <c r="O278" s="6">
        <v>131752424</v>
      </c>
      <c r="P278" s="6" t="s">
        <v>39600</v>
      </c>
      <c r="Q278" s="6" t="s">
        <v>39601</v>
      </c>
      <c r="R278" s="6" t="s">
        <v>39602</v>
      </c>
      <c r="S278" s="6" t="s">
        <v>37445</v>
      </c>
      <c r="T278" s="6" t="s">
        <v>38071</v>
      </c>
      <c r="U278" s="6" t="s">
        <v>39603</v>
      </c>
      <c r="V278" s="6" t="s">
        <v>37388</v>
      </c>
      <c r="W278" s="6">
        <v>50.71</v>
      </c>
      <c r="X278" s="6">
        <v>73.62</v>
      </c>
      <c r="Y278" s="6">
        <v>0</v>
      </c>
      <c r="Z278" s="6" t="s">
        <v>37389</v>
      </c>
      <c r="AA278" s="6" t="s">
        <v>37390</v>
      </c>
      <c r="AB278" s="6" t="s">
        <v>39604</v>
      </c>
      <c r="AC278" s="6">
        <v>1.23</v>
      </c>
      <c r="AD278" s="6">
        <v>1.50845075982598</v>
      </c>
      <c r="AE278" s="6">
        <v>20.4970241834897</v>
      </c>
      <c r="AF278" s="6">
        <v>19.719189899931301</v>
      </c>
      <c r="AG278" s="8">
        <v>0.77783428355839801</v>
      </c>
      <c r="AH278" s="8" t="s">
        <v>6</v>
      </c>
      <c r="AI278" s="6">
        <v>8.5856371088261097E-3</v>
      </c>
      <c r="AJ278" s="6">
        <v>2.27460158917854E-2</v>
      </c>
    </row>
    <row r="279" spans="1:36" ht="15" x14ac:dyDescent="0.25">
      <c r="A279" s="6" t="s">
        <v>39605</v>
      </c>
      <c r="B279" s="6">
        <v>454.92818</v>
      </c>
      <c r="C279" s="6">
        <v>0.625</v>
      </c>
      <c r="D279" s="6" t="s">
        <v>37393</v>
      </c>
      <c r="E279" s="6" t="s">
        <v>39606</v>
      </c>
      <c r="F279" s="6">
        <v>203762</v>
      </c>
      <c r="G279" s="7" t="str">
        <f>HYPERLINK("https://cloud.oebiotech.com/#/lm/network/203762","https://cloud.oebiotech.com/#/lm/network/203762")</f>
        <v>https://cloud.oebiotech.com/#/lm/network/203762</v>
      </c>
      <c r="H279" s="6" t="s">
        <v>39607</v>
      </c>
      <c r="I279" s="6"/>
      <c r="J279" s="6"/>
      <c r="K279" s="6"/>
      <c r="L279" s="6"/>
      <c r="M279" s="6"/>
      <c r="N279" s="6"/>
      <c r="O279" s="6">
        <v>4129359</v>
      </c>
      <c r="P279" s="6"/>
      <c r="Q279" s="6" t="s">
        <v>39608</v>
      </c>
      <c r="R279" s="6" t="s">
        <v>39609</v>
      </c>
      <c r="S279" s="6" t="s">
        <v>37423</v>
      </c>
      <c r="T279" s="6" t="s">
        <v>37424</v>
      </c>
      <c r="U279" s="6" t="s">
        <v>37579</v>
      </c>
      <c r="V279" s="6" t="s">
        <v>37402</v>
      </c>
      <c r="W279" s="6">
        <v>36.159999999999997</v>
      </c>
      <c r="X279" s="6">
        <v>73.58</v>
      </c>
      <c r="Y279" s="6">
        <v>0</v>
      </c>
      <c r="Z279" s="6" t="s">
        <v>37389</v>
      </c>
      <c r="AA279" s="6" t="s">
        <v>37438</v>
      </c>
      <c r="AB279" s="6" t="s">
        <v>39610</v>
      </c>
      <c r="AC279" s="6">
        <v>7.91</v>
      </c>
      <c r="AD279" s="6">
        <v>1.56576408659666</v>
      </c>
      <c r="AE279" s="6">
        <v>20.5384204508075</v>
      </c>
      <c r="AF279" s="6">
        <v>19.763694667075399</v>
      </c>
      <c r="AG279" s="8">
        <v>0.77472578373205903</v>
      </c>
      <c r="AH279" s="8" t="s">
        <v>6</v>
      </c>
      <c r="AI279" s="6">
        <v>3.2836616522190598E-3</v>
      </c>
      <c r="AJ279" s="6">
        <v>1.02882304292948E-2</v>
      </c>
    </row>
    <row r="280" spans="1:36" ht="15" x14ac:dyDescent="0.25">
      <c r="A280" s="6" t="s">
        <v>39611</v>
      </c>
      <c r="B280" s="6">
        <v>334.29503999999997</v>
      </c>
      <c r="C280" s="6">
        <v>6.6539999999999999</v>
      </c>
      <c r="D280" s="6" t="s">
        <v>37380</v>
      </c>
      <c r="E280" s="6" t="s">
        <v>39612</v>
      </c>
      <c r="F280" s="6">
        <v>10474</v>
      </c>
      <c r="G280" s="7" t="str">
        <f>HYPERLINK("https://cloud.oebiotech.com/#/lm/network/10474","https://cloud.oebiotech.com/#/lm/network/10474")</f>
        <v>https://cloud.oebiotech.com/#/lm/network/10474</v>
      </c>
      <c r="H280" s="6"/>
      <c r="I280" s="6"/>
      <c r="J280" s="6" t="s">
        <v>39613</v>
      </c>
      <c r="K280" s="6"/>
      <c r="L280" s="6"/>
      <c r="M280" s="6"/>
      <c r="N280" s="6"/>
      <c r="O280" s="6">
        <v>137323847</v>
      </c>
      <c r="P280" s="6"/>
      <c r="Q280" s="6" t="s">
        <v>39614</v>
      </c>
      <c r="R280" s="6" t="s">
        <v>39615</v>
      </c>
      <c r="S280" s="6" t="s">
        <v>37445</v>
      </c>
      <c r="T280" s="6" t="s">
        <v>37827</v>
      </c>
      <c r="U280" s="6" t="s">
        <v>37828</v>
      </c>
      <c r="V280" s="6" t="s">
        <v>37499</v>
      </c>
      <c r="W280" s="6">
        <v>55.91</v>
      </c>
      <c r="X280" s="6">
        <v>90.93</v>
      </c>
      <c r="Y280" s="6">
        <v>88.63</v>
      </c>
      <c r="Z280" s="6" t="s">
        <v>39616</v>
      </c>
      <c r="AA280" s="6" t="s">
        <v>37501</v>
      </c>
      <c r="AB280" s="6" t="s">
        <v>39617</v>
      </c>
      <c r="AC280" s="6">
        <v>0.6</v>
      </c>
      <c r="AD280" s="6">
        <v>1.8236779044101299</v>
      </c>
      <c r="AE280" s="6">
        <v>25.064302251024799</v>
      </c>
      <c r="AF280" s="6">
        <v>24.290883279883701</v>
      </c>
      <c r="AG280" s="8">
        <v>0.77341897114115499</v>
      </c>
      <c r="AH280" s="8" t="s">
        <v>6</v>
      </c>
      <c r="AI280" s="6">
        <v>8.2600223319742204E-11</v>
      </c>
      <c r="AJ280" s="6">
        <v>7.0245589917489297E-9</v>
      </c>
    </row>
    <row r="281" spans="1:36" ht="15" x14ac:dyDescent="0.25">
      <c r="A281" s="6" t="s">
        <v>39618</v>
      </c>
      <c r="B281" s="6">
        <v>279.16584999999998</v>
      </c>
      <c r="C281" s="6">
        <v>1.6830000000000001</v>
      </c>
      <c r="D281" s="6" t="s">
        <v>37380</v>
      </c>
      <c r="E281" s="6" t="s">
        <v>39619</v>
      </c>
      <c r="F281" s="6">
        <v>265567</v>
      </c>
      <c r="G281" s="7" t="str">
        <f>HYPERLINK("https://cloud.oebiotech.com/#/lm/network/265567","https://cloud.oebiotech.com/#/lm/network/265567")</f>
        <v>https://cloud.oebiotech.com/#/lm/network/265567</v>
      </c>
      <c r="H281" s="6"/>
      <c r="I281" s="6">
        <v>23067</v>
      </c>
      <c r="J281" s="6"/>
      <c r="K281" s="6"/>
      <c r="L281" s="6"/>
      <c r="M281" s="6"/>
      <c r="N281" s="6"/>
      <c r="O281" s="6">
        <v>145457759</v>
      </c>
      <c r="P281" s="6"/>
      <c r="Q281" s="6" t="s">
        <v>39620</v>
      </c>
      <c r="R281" s="6" t="s">
        <v>39621</v>
      </c>
      <c r="S281" s="6" t="s">
        <v>37385</v>
      </c>
      <c r="T281" s="6" t="s">
        <v>37386</v>
      </c>
      <c r="U281" s="6" t="s">
        <v>37387</v>
      </c>
      <c r="V281" s="6" t="s">
        <v>37388</v>
      </c>
      <c r="W281" s="6">
        <v>48.92</v>
      </c>
      <c r="X281" s="6">
        <v>71.819999999999993</v>
      </c>
      <c r="Y281" s="6">
        <v>0</v>
      </c>
      <c r="Z281" s="6" t="s">
        <v>37389</v>
      </c>
      <c r="AA281" s="6" t="s">
        <v>37501</v>
      </c>
      <c r="AB281" s="6" t="s">
        <v>39622</v>
      </c>
      <c r="AC281" s="6">
        <v>1.79</v>
      </c>
      <c r="AD281" s="6">
        <v>1.8248755566593899</v>
      </c>
      <c r="AE281" s="6">
        <v>24.434525279217599</v>
      </c>
      <c r="AF281" s="6">
        <v>23.662995604799899</v>
      </c>
      <c r="AG281" s="8">
        <v>0.771529674417756</v>
      </c>
      <c r="AH281" s="8" t="s">
        <v>6</v>
      </c>
      <c r="AI281" s="6">
        <v>1.2648631639659601E-11</v>
      </c>
      <c r="AJ281" s="6">
        <v>1.73152334872545E-9</v>
      </c>
    </row>
    <row r="282" spans="1:36" ht="15" x14ac:dyDescent="0.25">
      <c r="A282" s="6" t="s">
        <v>39623</v>
      </c>
      <c r="B282" s="6">
        <v>191.01929000000001</v>
      </c>
      <c r="C282" s="6">
        <v>1.0880000000000001</v>
      </c>
      <c r="D282" s="6" t="s">
        <v>37393</v>
      </c>
      <c r="E282" s="6" t="s">
        <v>39624</v>
      </c>
      <c r="F282" s="6">
        <v>46867</v>
      </c>
      <c r="G282" s="7" t="str">
        <f>HYPERLINK("https://cloud.oebiotech.com/#/lm/network/46867","https://cloud.oebiotech.com/#/lm/network/46867")</f>
        <v>https://cloud.oebiotech.com/#/lm/network/46867</v>
      </c>
      <c r="H282" s="6" t="s">
        <v>39625</v>
      </c>
      <c r="I282" s="6">
        <v>124</v>
      </c>
      <c r="J282" s="6"/>
      <c r="K282" s="6">
        <v>30769</v>
      </c>
      <c r="L282" s="6" t="s">
        <v>39626</v>
      </c>
      <c r="M282" s="6" t="s">
        <v>39627</v>
      </c>
      <c r="N282" s="6" t="s">
        <v>39628</v>
      </c>
      <c r="O282" s="6">
        <v>311</v>
      </c>
      <c r="P282" s="6" t="s">
        <v>39629</v>
      </c>
      <c r="Q282" s="6" t="s">
        <v>39630</v>
      </c>
      <c r="R282" s="6" t="s">
        <v>39631</v>
      </c>
      <c r="S282" s="6" t="s">
        <v>37385</v>
      </c>
      <c r="T282" s="6" t="s">
        <v>37386</v>
      </c>
      <c r="U282" s="6" t="s">
        <v>37509</v>
      </c>
      <c r="V282" s="6" t="s">
        <v>37426</v>
      </c>
      <c r="W282" s="6">
        <v>73.16</v>
      </c>
      <c r="X282" s="6">
        <v>91.04</v>
      </c>
      <c r="Y282" s="6">
        <v>95.95</v>
      </c>
      <c r="Z282" s="6" t="s">
        <v>39632</v>
      </c>
      <c r="AA282" s="6" t="s">
        <v>37403</v>
      </c>
      <c r="AB282" s="6" t="s">
        <v>39329</v>
      </c>
      <c r="AC282" s="6">
        <v>2.09</v>
      </c>
      <c r="AD282" s="6">
        <v>1.6104233323716</v>
      </c>
      <c r="AE282" s="6">
        <v>25.459024243060401</v>
      </c>
      <c r="AF282" s="6">
        <v>24.6898255903596</v>
      </c>
      <c r="AG282" s="8">
        <v>0.76919865270077303</v>
      </c>
      <c r="AH282" s="8" t="s">
        <v>6</v>
      </c>
      <c r="AI282" s="6">
        <v>1.17974511526905E-3</v>
      </c>
      <c r="AJ282" s="6">
        <v>4.3866475148011397E-3</v>
      </c>
    </row>
    <row r="283" spans="1:36" ht="15" x14ac:dyDescent="0.25">
      <c r="A283" s="6" t="s">
        <v>39633</v>
      </c>
      <c r="B283" s="6">
        <v>666.50554999999997</v>
      </c>
      <c r="C283" s="6">
        <v>13.624000000000001</v>
      </c>
      <c r="D283" s="6" t="s">
        <v>37380</v>
      </c>
      <c r="E283" s="6" t="s">
        <v>39634</v>
      </c>
      <c r="F283" s="6">
        <v>25840</v>
      </c>
      <c r="G283" s="7" t="str">
        <f>HYPERLINK("https://cloud.oebiotech.com/#/lm/network/25840","https://cloud.oebiotech.com/#/lm/network/25840")</f>
        <v>https://cloud.oebiotech.com/#/lm/network/25840</v>
      </c>
      <c r="H283" s="6"/>
      <c r="I283" s="6">
        <v>82107</v>
      </c>
      <c r="J283" s="6" t="s">
        <v>39635</v>
      </c>
      <c r="K283" s="6"/>
      <c r="L283" s="6"/>
      <c r="M283" s="6"/>
      <c r="N283" s="6"/>
      <c r="O283" s="6">
        <v>52929529</v>
      </c>
      <c r="P283" s="6"/>
      <c r="Q283" s="6" t="s">
        <v>39636</v>
      </c>
      <c r="R283" s="6" t="s">
        <v>39637</v>
      </c>
      <c r="S283" s="6" t="s">
        <v>37445</v>
      </c>
      <c r="T283" s="6" t="s">
        <v>37652</v>
      </c>
      <c r="U283" s="6" t="s">
        <v>37653</v>
      </c>
      <c r="V283" s="6" t="s">
        <v>37402</v>
      </c>
      <c r="W283" s="6">
        <v>42.04</v>
      </c>
      <c r="X283" s="6">
        <v>72.84</v>
      </c>
      <c r="Y283" s="6">
        <v>0</v>
      </c>
      <c r="Z283" s="6" t="s">
        <v>37389</v>
      </c>
      <c r="AA283" s="6" t="s">
        <v>37501</v>
      </c>
      <c r="AB283" s="6" t="s">
        <v>39638</v>
      </c>
      <c r="AC283" s="6">
        <v>1.95</v>
      </c>
      <c r="AD283" s="6">
        <v>1.6604460273700901</v>
      </c>
      <c r="AE283" s="6">
        <v>21.943612411535799</v>
      </c>
      <c r="AF283" s="6">
        <v>21.177322966699698</v>
      </c>
      <c r="AG283" s="8">
        <v>0.76628944483611505</v>
      </c>
      <c r="AH283" s="8" t="s">
        <v>6</v>
      </c>
      <c r="AI283" s="6">
        <v>2.78109304651874E-4</v>
      </c>
      <c r="AJ283" s="6">
        <v>1.2924158396507401E-3</v>
      </c>
    </row>
    <row r="284" spans="1:36" ht="15" x14ac:dyDescent="0.25">
      <c r="A284" s="6" t="s">
        <v>39639</v>
      </c>
      <c r="B284" s="6">
        <v>675.33122000000003</v>
      </c>
      <c r="C284" s="6">
        <v>2.57</v>
      </c>
      <c r="D284" s="6" t="s">
        <v>37380</v>
      </c>
      <c r="E284" s="6" t="s">
        <v>39640</v>
      </c>
      <c r="F284" s="6">
        <v>37300</v>
      </c>
      <c r="G284" s="7" t="str">
        <f>HYPERLINK("https://cloud.oebiotech.com/#/lm/network/37300","https://cloud.oebiotech.com/#/lm/network/37300")</f>
        <v>https://cloud.oebiotech.com/#/lm/network/37300</v>
      </c>
      <c r="H284" s="6"/>
      <c r="I284" s="6"/>
      <c r="J284" s="6" t="s">
        <v>39641</v>
      </c>
      <c r="K284" s="6"/>
      <c r="L284" s="6"/>
      <c r="M284" s="6"/>
      <c r="N284" s="6"/>
      <c r="O284" s="6"/>
      <c r="P284" s="6"/>
      <c r="Q284" s="6" t="s">
        <v>39642</v>
      </c>
      <c r="R284" s="6" t="s">
        <v>39643</v>
      </c>
      <c r="S284" s="6" t="s">
        <v>37445</v>
      </c>
      <c r="T284" s="6" t="s">
        <v>38071</v>
      </c>
      <c r="U284" s="6" t="s">
        <v>39603</v>
      </c>
      <c r="V284" s="6" t="s">
        <v>37402</v>
      </c>
      <c r="W284" s="6">
        <v>42.46</v>
      </c>
      <c r="X284" s="6">
        <v>90.67</v>
      </c>
      <c r="Y284" s="6">
        <v>33.72</v>
      </c>
      <c r="Z284" s="6" t="s">
        <v>39644</v>
      </c>
      <c r="AA284" s="6" t="s">
        <v>37634</v>
      </c>
      <c r="AB284" s="6" t="s">
        <v>39645</v>
      </c>
      <c r="AC284" s="6">
        <v>2.0699999999999998</v>
      </c>
      <c r="AD284" s="6">
        <v>1.7395067690324599</v>
      </c>
      <c r="AE284" s="6">
        <v>24.230991175182002</v>
      </c>
      <c r="AF284" s="6">
        <v>23.465148254249002</v>
      </c>
      <c r="AG284" s="8">
        <v>0.765842920932986</v>
      </c>
      <c r="AH284" s="8" t="s">
        <v>6</v>
      </c>
      <c r="AI284" s="6">
        <v>7.9321752315144197E-6</v>
      </c>
      <c r="AJ284" s="6">
        <v>6.4685259113979901E-5</v>
      </c>
    </row>
    <row r="285" spans="1:36" ht="15" x14ac:dyDescent="0.25">
      <c r="A285" s="6" t="s">
        <v>39646</v>
      </c>
      <c r="B285" s="6">
        <v>989.49938999999995</v>
      </c>
      <c r="C285" s="6">
        <v>5.8140000000000001</v>
      </c>
      <c r="D285" s="6" t="s">
        <v>37393</v>
      </c>
      <c r="E285" s="6" t="s">
        <v>39647</v>
      </c>
      <c r="F285" s="6">
        <v>60624</v>
      </c>
      <c r="G285" s="7" t="str">
        <f>HYPERLINK("https://cloud.oebiotech.com/#/lm/network/60624","https://cloud.oebiotech.com/#/lm/network/60624")</f>
        <v>https://cloud.oebiotech.com/#/lm/network/60624</v>
      </c>
      <c r="H285" s="6" t="s">
        <v>39648</v>
      </c>
      <c r="I285" s="6"/>
      <c r="J285" s="6"/>
      <c r="K285" s="6">
        <v>173240</v>
      </c>
      <c r="L285" s="6"/>
      <c r="M285" s="6"/>
      <c r="N285" s="6"/>
      <c r="O285" s="6">
        <v>85212326</v>
      </c>
      <c r="P285" s="6" t="s">
        <v>39649</v>
      </c>
      <c r="Q285" s="6" t="s">
        <v>39650</v>
      </c>
      <c r="R285" s="6" t="s">
        <v>39651</v>
      </c>
      <c r="S285" s="6" t="s">
        <v>37445</v>
      </c>
      <c r="T285" s="6" t="s">
        <v>38071</v>
      </c>
      <c r="U285" s="6" t="s">
        <v>38072</v>
      </c>
      <c r="V285" s="6" t="s">
        <v>37388</v>
      </c>
      <c r="W285" s="6">
        <v>46.42</v>
      </c>
      <c r="X285" s="6">
        <v>74.569999999999993</v>
      </c>
      <c r="Y285" s="6">
        <v>0</v>
      </c>
      <c r="Z285" s="6" t="s">
        <v>37389</v>
      </c>
      <c r="AA285" s="6" t="s">
        <v>37428</v>
      </c>
      <c r="AB285" s="6" t="s">
        <v>39652</v>
      </c>
      <c r="AC285" s="6">
        <v>-3.13</v>
      </c>
      <c r="AD285" s="6">
        <v>1.44866160492762</v>
      </c>
      <c r="AE285" s="6">
        <v>18.894460000368198</v>
      </c>
      <c r="AF285" s="6">
        <v>18.128820464200199</v>
      </c>
      <c r="AG285" s="8">
        <v>0.76563953616807001</v>
      </c>
      <c r="AH285" s="8" t="s">
        <v>6</v>
      </c>
      <c r="AI285" s="6">
        <v>1.60523679592143E-2</v>
      </c>
      <c r="AJ285" s="6">
        <v>3.8501106551653001E-2</v>
      </c>
    </row>
    <row r="286" spans="1:36" ht="15" x14ac:dyDescent="0.25">
      <c r="A286" s="6" t="s">
        <v>39653</v>
      </c>
      <c r="B286" s="6">
        <v>342.13997999999998</v>
      </c>
      <c r="C286" s="6">
        <v>0.69399999999999995</v>
      </c>
      <c r="D286" s="6" t="s">
        <v>37380</v>
      </c>
      <c r="E286" s="6" t="s">
        <v>39654</v>
      </c>
      <c r="F286" s="6">
        <v>51452</v>
      </c>
      <c r="G286" s="7" t="str">
        <f>HYPERLINK("https://cloud.oebiotech.com/#/lm/network/51452","https://cloud.oebiotech.com/#/lm/network/51452")</f>
        <v>https://cloud.oebiotech.com/#/lm/network/51452</v>
      </c>
      <c r="H286" s="6" t="s">
        <v>39655</v>
      </c>
      <c r="I286" s="6"/>
      <c r="J286" s="6"/>
      <c r="K286" s="6">
        <v>44230</v>
      </c>
      <c r="L286" s="6" t="s">
        <v>39656</v>
      </c>
      <c r="M286" s="6"/>
      <c r="N286" s="6"/>
      <c r="O286" s="6"/>
      <c r="P286" s="6"/>
      <c r="Q286" s="6" t="s">
        <v>39657</v>
      </c>
      <c r="R286" s="6" t="s">
        <v>39658</v>
      </c>
      <c r="S286" s="6" t="s">
        <v>37423</v>
      </c>
      <c r="T286" s="6" t="s">
        <v>37424</v>
      </c>
      <c r="U286" s="6" t="s">
        <v>37425</v>
      </c>
      <c r="V286" s="6" t="s">
        <v>37388</v>
      </c>
      <c r="W286" s="6">
        <v>51.31</v>
      </c>
      <c r="X286" s="6">
        <v>72.42</v>
      </c>
      <c r="Y286" s="6">
        <v>0</v>
      </c>
      <c r="Z286" s="6" t="s">
        <v>37389</v>
      </c>
      <c r="AA286" s="6" t="s">
        <v>37390</v>
      </c>
      <c r="AB286" s="6" t="s">
        <v>39659</v>
      </c>
      <c r="AC286" s="6">
        <v>-1.46</v>
      </c>
      <c r="AD286" s="6">
        <v>1.7915637239018201</v>
      </c>
      <c r="AE286" s="6">
        <v>23.0138125508815</v>
      </c>
      <c r="AF286" s="6">
        <v>22.248527438510301</v>
      </c>
      <c r="AG286" s="8">
        <v>0.76528511237115604</v>
      </c>
      <c r="AH286" s="8" t="s">
        <v>6</v>
      </c>
      <c r="AI286" s="6">
        <v>3.79930135650998E-8</v>
      </c>
      <c r="AJ286" s="6">
        <v>7.7191948721173699E-7</v>
      </c>
    </row>
    <row r="287" spans="1:36" ht="15" x14ac:dyDescent="0.25">
      <c r="A287" s="6" t="s">
        <v>39660</v>
      </c>
      <c r="B287" s="6">
        <v>441.14353999999997</v>
      </c>
      <c r="C287" s="6">
        <v>10.991</v>
      </c>
      <c r="D287" s="6" t="s">
        <v>37393</v>
      </c>
      <c r="E287" s="6" t="s">
        <v>39661</v>
      </c>
      <c r="F287" s="6">
        <v>30504</v>
      </c>
      <c r="G287" s="7" t="str">
        <f>HYPERLINK("https://cloud.oebiotech.com/#/lm/network/30504","https://cloud.oebiotech.com/#/lm/network/30504")</f>
        <v>https://cloud.oebiotech.com/#/lm/network/30504</v>
      </c>
      <c r="H287" s="6"/>
      <c r="I287" s="6">
        <v>48842</v>
      </c>
      <c r="J287" s="6" t="s">
        <v>39662</v>
      </c>
      <c r="K287" s="6"/>
      <c r="L287" s="6"/>
      <c r="M287" s="6"/>
      <c r="N287" s="6"/>
      <c r="O287" s="6">
        <v>6450924</v>
      </c>
      <c r="P287" s="6"/>
      <c r="Q287" s="6" t="s">
        <v>39663</v>
      </c>
      <c r="R287" s="6" t="s">
        <v>39664</v>
      </c>
      <c r="S287" s="6" t="s">
        <v>37411</v>
      </c>
      <c r="T287" s="6" t="s">
        <v>39086</v>
      </c>
      <c r="U287" s="6" t="s">
        <v>39665</v>
      </c>
      <c r="V287" s="6" t="s">
        <v>37388</v>
      </c>
      <c r="W287" s="6">
        <v>40.83</v>
      </c>
      <c r="X287" s="6">
        <v>76.209999999999994</v>
      </c>
      <c r="Y287" s="6">
        <v>0</v>
      </c>
      <c r="Z287" s="6" t="s">
        <v>37389</v>
      </c>
      <c r="AA287" s="6" t="s">
        <v>37438</v>
      </c>
      <c r="AB287" s="6" t="s">
        <v>39666</v>
      </c>
      <c r="AC287" s="6">
        <v>8.84</v>
      </c>
      <c r="AD287" s="6">
        <v>1.6131243524893</v>
      </c>
      <c r="AE287" s="6">
        <v>16.622238807589898</v>
      </c>
      <c r="AF287" s="6">
        <v>15.857335945827099</v>
      </c>
      <c r="AG287" s="8">
        <v>0.76490286176274203</v>
      </c>
      <c r="AH287" s="8" t="s">
        <v>6</v>
      </c>
      <c r="AI287" s="6">
        <v>9.8387649664103197E-4</v>
      </c>
      <c r="AJ287" s="6">
        <v>3.7665702794238299E-3</v>
      </c>
    </row>
    <row r="288" spans="1:36" ht="15" x14ac:dyDescent="0.25">
      <c r="A288" s="6" t="s">
        <v>39667</v>
      </c>
      <c r="B288" s="6">
        <v>845.55938000000003</v>
      </c>
      <c r="C288" s="6">
        <v>13.435</v>
      </c>
      <c r="D288" s="6" t="s">
        <v>37380</v>
      </c>
      <c r="E288" s="6" t="s">
        <v>39668</v>
      </c>
      <c r="F288" s="6">
        <v>136332</v>
      </c>
      <c r="G288" s="7" t="str">
        <f>HYPERLINK("https://cloud.oebiotech.com/#/lm/network/136332","https://cloud.oebiotech.com/#/lm/network/136332")</f>
        <v>https://cloud.oebiotech.com/#/lm/network/136332</v>
      </c>
      <c r="H288" s="6" t="s">
        <v>39669</v>
      </c>
      <c r="I288" s="6"/>
      <c r="J288" s="6"/>
      <c r="K288" s="6"/>
      <c r="L288" s="6"/>
      <c r="M288" s="6"/>
      <c r="N288" s="6"/>
      <c r="O288" s="6">
        <v>131823310</v>
      </c>
      <c r="P288" s="6"/>
      <c r="Q288" s="6" t="s">
        <v>39670</v>
      </c>
      <c r="R288" s="6" t="s">
        <v>39671</v>
      </c>
      <c r="S288" s="6" t="s">
        <v>37445</v>
      </c>
      <c r="T288" s="6" t="s">
        <v>37652</v>
      </c>
      <c r="U288" s="6" t="s">
        <v>39595</v>
      </c>
      <c r="V288" s="6" t="s">
        <v>37402</v>
      </c>
      <c r="W288" s="6">
        <v>37.46</v>
      </c>
      <c r="X288" s="6">
        <v>90.69</v>
      </c>
      <c r="Y288" s="6">
        <v>0</v>
      </c>
      <c r="Z288" s="6" t="s">
        <v>37389</v>
      </c>
      <c r="AA288" s="6" t="s">
        <v>37459</v>
      </c>
      <c r="AB288" s="6" t="s">
        <v>39672</v>
      </c>
      <c r="AC288" s="6">
        <v>8.75</v>
      </c>
      <c r="AD288" s="6">
        <v>1.59223034209466</v>
      </c>
      <c r="AE288" s="6">
        <v>24.285348693943099</v>
      </c>
      <c r="AF288" s="6">
        <v>23.521871154480898</v>
      </c>
      <c r="AG288" s="8">
        <v>0.76347753946211205</v>
      </c>
      <c r="AH288" s="8" t="s">
        <v>6</v>
      </c>
      <c r="AI288" s="6">
        <v>1.53517495861438E-3</v>
      </c>
      <c r="AJ288" s="6">
        <v>5.4954278584674696E-3</v>
      </c>
    </row>
    <row r="289" spans="1:36" ht="15" x14ac:dyDescent="0.25">
      <c r="A289" s="6" t="s">
        <v>39673</v>
      </c>
      <c r="B289" s="6">
        <v>488.30061999999998</v>
      </c>
      <c r="C289" s="6">
        <v>9.843</v>
      </c>
      <c r="D289" s="6" t="s">
        <v>37380</v>
      </c>
      <c r="E289" s="6" t="s">
        <v>39674</v>
      </c>
      <c r="F289" s="6">
        <v>205715</v>
      </c>
      <c r="G289" s="7" t="str">
        <f>HYPERLINK("https://cloud.oebiotech.com/#/lm/network/205715","https://cloud.oebiotech.com/#/lm/network/205715")</f>
        <v>https://cloud.oebiotech.com/#/lm/network/205715</v>
      </c>
      <c r="H289" s="6" t="s">
        <v>39675</v>
      </c>
      <c r="I289" s="6"/>
      <c r="J289" s="6"/>
      <c r="K289" s="6"/>
      <c r="L289" s="6"/>
      <c r="M289" s="6"/>
      <c r="N289" s="6"/>
      <c r="O289" s="6">
        <v>59664268</v>
      </c>
      <c r="P289" s="6"/>
      <c r="Q289" s="6" t="s">
        <v>39676</v>
      </c>
      <c r="R289" s="6" t="s">
        <v>39677</v>
      </c>
      <c r="S289" s="6" t="s">
        <v>37445</v>
      </c>
      <c r="T289" s="6" t="s">
        <v>37998</v>
      </c>
      <c r="U289" s="6" t="s">
        <v>39144</v>
      </c>
      <c r="V289" s="6" t="s">
        <v>37499</v>
      </c>
      <c r="W289" s="6">
        <v>48.49</v>
      </c>
      <c r="X289" s="6">
        <v>90.59</v>
      </c>
      <c r="Y289" s="6">
        <v>64.83</v>
      </c>
      <c r="Z289" s="6" t="s">
        <v>39678</v>
      </c>
      <c r="AA289" s="6" t="s">
        <v>37501</v>
      </c>
      <c r="AB289" s="6" t="s">
        <v>39679</v>
      </c>
      <c r="AC289" s="6">
        <v>0.2</v>
      </c>
      <c r="AD289" s="6">
        <v>1.78258355037891</v>
      </c>
      <c r="AE289" s="6">
        <v>24.036998821026401</v>
      </c>
      <c r="AF289" s="6">
        <v>23.2745787612443</v>
      </c>
      <c r="AG289" s="8">
        <v>0.76242005978209804</v>
      </c>
      <c r="AH289" s="8" t="s">
        <v>6</v>
      </c>
      <c r="AI289" s="6">
        <v>9.4881941816744095E-8</v>
      </c>
      <c r="AJ289" s="6">
        <v>1.5955711854098199E-6</v>
      </c>
    </row>
    <row r="290" spans="1:36" ht="15" x14ac:dyDescent="0.25">
      <c r="A290" s="6" t="s">
        <v>39680</v>
      </c>
      <c r="B290" s="6">
        <v>546.38544999999999</v>
      </c>
      <c r="C290" s="6">
        <v>6.1109999999999998</v>
      </c>
      <c r="D290" s="6" t="s">
        <v>37380</v>
      </c>
      <c r="E290" s="6" t="s">
        <v>39681</v>
      </c>
      <c r="F290" s="6">
        <v>19901</v>
      </c>
      <c r="G290" s="7" t="str">
        <f>HYPERLINK("https://cloud.oebiotech.com/#/lm/network/19901","https://cloud.oebiotech.com/#/lm/network/19901")</f>
        <v>https://cloud.oebiotech.com/#/lm/network/19901</v>
      </c>
      <c r="H290" s="6"/>
      <c r="I290" s="6">
        <v>40391</v>
      </c>
      <c r="J290" s="6" t="s">
        <v>39682</v>
      </c>
      <c r="K290" s="6"/>
      <c r="L290" s="6"/>
      <c r="M290" s="6"/>
      <c r="N290" s="6"/>
      <c r="O290" s="6">
        <v>24779517</v>
      </c>
      <c r="P290" s="6"/>
      <c r="Q290" s="6" t="s">
        <v>39683</v>
      </c>
      <c r="R290" s="6" t="s">
        <v>39684</v>
      </c>
      <c r="S290" s="6" t="s">
        <v>37445</v>
      </c>
      <c r="T290" s="6" t="s">
        <v>37652</v>
      </c>
      <c r="U290" s="6" t="s">
        <v>38234</v>
      </c>
      <c r="V290" s="6" t="s">
        <v>37499</v>
      </c>
      <c r="W290" s="6">
        <v>41.33</v>
      </c>
      <c r="X290" s="6">
        <v>89.35</v>
      </c>
      <c r="Y290" s="6">
        <v>64.02</v>
      </c>
      <c r="Z290" s="6" t="s">
        <v>39685</v>
      </c>
      <c r="AA290" s="6" t="s">
        <v>37634</v>
      </c>
      <c r="AB290" s="6" t="s">
        <v>39686</v>
      </c>
      <c r="AC290" s="6">
        <v>7.32</v>
      </c>
      <c r="AD290" s="6">
        <v>1.7290809343519999</v>
      </c>
      <c r="AE290" s="6">
        <v>21.4534965513736</v>
      </c>
      <c r="AF290" s="6">
        <v>20.692152165132899</v>
      </c>
      <c r="AG290" s="8">
        <v>0.76134438624068701</v>
      </c>
      <c r="AH290" s="8" t="s">
        <v>6</v>
      </c>
      <c r="AI290" s="6">
        <v>1.10922236427533E-5</v>
      </c>
      <c r="AJ290" s="6">
        <v>8.5533688271127601E-5</v>
      </c>
    </row>
    <row r="291" spans="1:36" ht="15" x14ac:dyDescent="0.25">
      <c r="A291" s="6" t="s">
        <v>39687</v>
      </c>
      <c r="B291" s="6">
        <v>1029.6621600000001</v>
      </c>
      <c r="C291" s="6">
        <v>12.992000000000001</v>
      </c>
      <c r="D291" s="6" t="s">
        <v>37393</v>
      </c>
      <c r="E291" s="6" t="s">
        <v>39688</v>
      </c>
      <c r="F291" s="6">
        <v>51915</v>
      </c>
      <c r="G291" s="7" t="str">
        <f>HYPERLINK("https://cloud.oebiotech.com/#/lm/network/51915","https://cloud.oebiotech.com/#/lm/network/51915")</f>
        <v>https://cloud.oebiotech.com/#/lm/network/51915</v>
      </c>
      <c r="H291" s="6" t="s">
        <v>39689</v>
      </c>
      <c r="I291" s="6">
        <v>62864</v>
      </c>
      <c r="J291" s="6"/>
      <c r="K291" s="6">
        <v>84599</v>
      </c>
      <c r="L291" s="6"/>
      <c r="M291" s="6"/>
      <c r="N291" s="6"/>
      <c r="O291" s="6">
        <v>25246061</v>
      </c>
      <c r="P291" s="6"/>
      <c r="Q291" s="6" t="s">
        <v>39690</v>
      </c>
      <c r="R291" s="6" t="s">
        <v>39691</v>
      </c>
      <c r="S291" s="6" t="s">
        <v>37445</v>
      </c>
      <c r="T291" s="6" t="s">
        <v>38071</v>
      </c>
      <c r="U291" s="6" t="s">
        <v>39692</v>
      </c>
      <c r="V291" s="6" t="s">
        <v>37402</v>
      </c>
      <c r="W291" s="6">
        <v>43.4</v>
      </c>
      <c r="X291" s="6">
        <v>87.53</v>
      </c>
      <c r="Y291" s="6">
        <v>0</v>
      </c>
      <c r="Z291" s="6" t="s">
        <v>39693</v>
      </c>
      <c r="AA291" s="6" t="s">
        <v>37438</v>
      </c>
      <c r="AB291" s="6" t="s">
        <v>39694</v>
      </c>
      <c r="AC291" s="6">
        <v>1.94</v>
      </c>
      <c r="AD291" s="6">
        <v>1.6808248187677099</v>
      </c>
      <c r="AE291" s="6">
        <v>18.188933620246601</v>
      </c>
      <c r="AF291" s="6">
        <v>17.431816434593099</v>
      </c>
      <c r="AG291" s="8">
        <v>0.75711718565347397</v>
      </c>
      <c r="AH291" s="8" t="s">
        <v>6</v>
      </c>
      <c r="AI291" s="6">
        <v>9.3981698112287197E-5</v>
      </c>
      <c r="AJ291" s="6">
        <v>5.1327802647930805E-4</v>
      </c>
    </row>
    <row r="292" spans="1:36" ht="15" x14ac:dyDescent="0.25">
      <c r="A292" s="6" t="s">
        <v>39695</v>
      </c>
      <c r="B292" s="6">
        <v>133.04986</v>
      </c>
      <c r="C292" s="6">
        <v>0.90200000000000002</v>
      </c>
      <c r="D292" s="6" t="s">
        <v>37393</v>
      </c>
      <c r="E292" s="6" t="s">
        <v>39696</v>
      </c>
      <c r="F292" s="6">
        <v>47097</v>
      </c>
      <c r="G292" s="7" t="str">
        <f>HYPERLINK("https://cloud.oebiotech.com/#/lm/network/47097","https://cloud.oebiotech.com/#/lm/network/47097")</f>
        <v>https://cloud.oebiotech.com/#/lm/network/47097</v>
      </c>
      <c r="H292" s="6" t="s">
        <v>39697</v>
      </c>
      <c r="I292" s="6">
        <v>63139</v>
      </c>
      <c r="J292" s="6"/>
      <c r="K292" s="6">
        <v>18333</v>
      </c>
      <c r="L292" s="6" t="s">
        <v>39698</v>
      </c>
      <c r="M292" s="6" t="s">
        <v>37726</v>
      </c>
      <c r="N292" s="6" t="s">
        <v>37727</v>
      </c>
      <c r="O292" s="6">
        <v>94154</v>
      </c>
      <c r="P292" s="6" t="s">
        <v>39699</v>
      </c>
      <c r="Q292" s="6" t="s">
        <v>39700</v>
      </c>
      <c r="R292" s="6" t="s">
        <v>39701</v>
      </c>
      <c r="S292" s="6" t="s">
        <v>37423</v>
      </c>
      <c r="T292" s="6" t="s">
        <v>37424</v>
      </c>
      <c r="U292" s="6" t="s">
        <v>37425</v>
      </c>
      <c r="V292" s="6" t="s">
        <v>37388</v>
      </c>
      <c r="W292" s="6">
        <v>50.36</v>
      </c>
      <c r="X292" s="6">
        <v>72.53</v>
      </c>
      <c r="Y292" s="6">
        <v>0</v>
      </c>
      <c r="Z292" s="6" t="s">
        <v>37389</v>
      </c>
      <c r="AA292" s="6" t="s">
        <v>37415</v>
      </c>
      <c r="AB292" s="6" t="s">
        <v>39702</v>
      </c>
      <c r="AC292" s="6">
        <v>1.5</v>
      </c>
      <c r="AD292" s="6">
        <v>1.80589306956277</v>
      </c>
      <c r="AE292" s="6">
        <v>22.6552562045269</v>
      </c>
      <c r="AF292" s="6">
        <v>21.899374960210899</v>
      </c>
      <c r="AG292" s="8">
        <v>0.75588124431598702</v>
      </c>
      <c r="AH292" s="8" t="s">
        <v>6</v>
      </c>
      <c r="AI292" s="6">
        <v>1.6286050326767701E-11</v>
      </c>
      <c r="AJ292" s="6">
        <v>2.0866358057281402E-9</v>
      </c>
    </row>
    <row r="293" spans="1:36" ht="15" x14ac:dyDescent="0.25">
      <c r="A293" s="6" t="s">
        <v>39703</v>
      </c>
      <c r="B293" s="6">
        <v>423.21184</v>
      </c>
      <c r="C293" s="6">
        <v>1.5429999999999999</v>
      </c>
      <c r="D293" s="6" t="s">
        <v>37380</v>
      </c>
      <c r="E293" s="6" t="s">
        <v>39704</v>
      </c>
      <c r="F293" s="6">
        <v>55265</v>
      </c>
      <c r="G293" s="7" t="str">
        <f>HYPERLINK("https://cloud.oebiotech.com/#/lm/network/55265","https://cloud.oebiotech.com/#/lm/network/55265")</f>
        <v>https://cloud.oebiotech.com/#/lm/network/55265</v>
      </c>
      <c r="H293" s="6" t="s">
        <v>39705</v>
      </c>
      <c r="I293" s="6"/>
      <c r="J293" s="6"/>
      <c r="K293" s="6">
        <v>1145895</v>
      </c>
      <c r="L293" s="6" t="s">
        <v>39706</v>
      </c>
      <c r="M293" s="6"/>
      <c r="N293" s="6"/>
      <c r="O293" s="6">
        <v>258</v>
      </c>
      <c r="P293" s="6" t="s">
        <v>39707</v>
      </c>
      <c r="Q293" s="6" t="s">
        <v>39708</v>
      </c>
      <c r="R293" s="6" t="s">
        <v>39709</v>
      </c>
      <c r="S293" s="6" t="s">
        <v>37385</v>
      </c>
      <c r="T293" s="6" t="s">
        <v>37386</v>
      </c>
      <c r="U293" s="6" t="s">
        <v>37387</v>
      </c>
      <c r="V293" s="6" t="s">
        <v>37388</v>
      </c>
      <c r="W293" s="6">
        <v>54.45</v>
      </c>
      <c r="X293" s="6">
        <v>72.400000000000006</v>
      </c>
      <c r="Y293" s="6">
        <v>33.33</v>
      </c>
      <c r="Z293" s="6" t="s">
        <v>39710</v>
      </c>
      <c r="AA293" s="6" t="s">
        <v>37390</v>
      </c>
      <c r="AB293" s="6" t="s">
        <v>39711</v>
      </c>
      <c r="AC293" s="6">
        <v>-4.49</v>
      </c>
      <c r="AD293" s="6">
        <v>1.6996637934194601</v>
      </c>
      <c r="AE293" s="6">
        <v>23.040300532063199</v>
      </c>
      <c r="AF293" s="6">
        <v>22.284553213696501</v>
      </c>
      <c r="AG293" s="8">
        <v>0.75574731836666897</v>
      </c>
      <c r="AH293" s="8" t="s">
        <v>6</v>
      </c>
      <c r="AI293" s="6">
        <v>3.80147836707296E-5</v>
      </c>
      <c r="AJ293" s="6">
        <v>2.38967272641872E-4</v>
      </c>
    </row>
    <row r="294" spans="1:36" ht="15" x14ac:dyDescent="0.25">
      <c r="A294" s="6" t="s">
        <v>39712</v>
      </c>
      <c r="B294" s="6">
        <v>317.06472000000002</v>
      </c>
      <c r="C294" s="6">
        <v>0.76400000000000001</v>
      </c>
      <c r="D294" s="6" t="s">
        <v>37393</v>
      </c>
      <c r="E294" s="6" t="s">
        <v>39713</v>
      </c>
      <c r="F294" s="6">
        <v>62216</v>
      </c>
      <c r="G294" s="7" t="str">
        <f>HYPERLINK("https://cloud.oebiotech.com/#/lm/network/62216","https://cloud.oebiotech.com/#/lm/network/62216")</f>
        <v>https://cloud.oebiotech.com/#/lm/network/62216</v>
      </c>
      <c r="H294" s="6" t="s">
        <v>39714</v>
      </c>
      <c r="I294" s="6"/>
      <c r="J294" s="6"/>
      <c r="K294" s="6"/>
      <c r="L294" s="6"/>
      <c r="M294" s="6"/>
      <c r="N294" s="6"/>
      <c r="O294" s="6">
        <v>74539967</v>
      </c>
      <c r="P294" s="6"/>
      <c r="Q294" s="6" t="s">
        <v>39715</v>
      </c>
      <c r="R294" s="6" t="s">
        <v>39716</v>
      </c>
      <c r="S294" s="6" t="s">
        <v>37423</v>
      </c>
      <c r="T294" s="6" t="s">
        <v>37424</v>
      </c>
      <c r="U294" s="6" t="s">
        <v>37425</v>
      </c>
      <c r="V294" s="6" t="s">
        <v>37388</v>
      </c>
      <c r="W294" s="6">
        <v>52.74</v>
      </c>
      <c r="X294" s="6">
        <v>73.78</v>
      </c>
      <c r="Y294" s="6">
        <v>0</v>
      </c>
      <c r="Z294" s="6" t="s">
        <v>37389</v>
      </c>
      <c r="AA294" s="6" t="s">
        <v>37438</v>
      </c>
      <c r="AB294" s="6" t="s">
        <v>39717</v>
      </c>
      <c r="AC294" s="6">
        <v>-0.63</v>
      </c>
      <c r="AD294" s="6">
        <v>1.6500647938683599</v>
      </c>
      <c r="AE294" s="6">
        <v>20.116952092526599</v>
      </c>
      <c r="AF294" s="6">
        <v>19.3631873005016</v>
      </c>
      <c r="AG294" s="8">
        <v>0.75376479202506996</v>
      </c>
      <c r="AH294" s="8" t="s">
        <v>6</v>
      </c>
      <c r="AI294" s="6">
        <v>2.4940135204620301E-4</v>
      </c>
      <c r="AJ294" s="6">
        <v>1.1739629234949901E-3</v>
      </c>
    </row>
    <row r="295" spans="1:36" ht="15" x14ac:dyDescent="0.25">
      <c r="A295" s="6" t="s">
        <v>39718</v>
      </c>
      <c r="B295" s="6">
        <v>146.1653</v>
      </c>
      <c r="C295" s="6">
        <v>0.53300000000000003</v>
      </c>
      <c r="D295" s="6" t="s">
        <v>37380</v>
      </c>
      <c r="E295" s="6" t="s">
        <v>39719</v>
      </c>
      <c r="F295" s="6">
        <v>47476</v>
      </c>
      <c r="G295" s="7" t="str">
        <f>HYPERLINK("https://cloud.oebiotech.com/#/lm/network/47476","https://cloud.oebiotech.com/#/lm/network/47476")</f>
        <v>https://cloud.oebiotech.com/#/lm/network/47476</v>
      </c>
      <c r="H295" s="6" t="s">
        <v>39720</v>
      </c>
      <c r="I295" s="6">
        <v>254</v>
      </c>
      <c r="J295" s="6"/>
      <c r="K295" s="6">
        <v>16610</v>
      </c>
      <c r="L295" s="6" t="s">
        <v>39721</v>
      </c>
      <c r="M295" s="6" t="s">
        <v>39722</v>
      </c>
      <c r="N295" s="6" t="s">
        <v>39723</v>
      </c>
      <c r="O295" s="6">
        <v>1102</v>
      </c>
      <c r="P295" s="6" t="s">
        <v>39724</v>
      </c>
      <c r="Q295" s="6" t="s">
        <v>39725</v>
      </c>
      <c r="R295" s="6" t="s">
        <v>39726</v>
      </c>
      <c r="S295" s="6" t="s">
        <v>38038</v>
      </c>
      <c r="T295" s="6" t="s">
        <v>38039</v>
      </c>
      <c r="U295" s="6" t="s">
        <v>38040</v>
      </c>
      <c r="V295" s="6" t="s">
        <v>37426</v>
      </c>
      <c r="W295" s="6">
        <v>73.540000000000006</v>
      </c>
      <c r="X295" s="6">
        <v>90.87</v>
      </c>
      <c r="Y295" s="6">
        <v>88.02</v>
      </c>
      <c r="Z295" s="6" t="s">
        <v>39727</v>
      </c>
      <c r="AA295" s="6" t="s">
        <v>37390</v>
      </c>
      <c r="AB295" s="6" t="s">
        <v>39728</v>
      </c>
      <c r="AC295" s="6">
        <v>-0.68</v>
      </c>
      <c r="AD295" s="6">
        <v>1.64541245137551</v>
      </c>
      <c r="AE295" s="6">
        <v>24.7446261220129</v>
      </c>
      <c r="AF295" s="6">
        <v>23.9917948477142</v>
      </c>
      <c r="AG295" s="8">
        <v>0.75283127429872798</v>
      </c>
      <c r="AH295" s="8" t="s">
        <v>6</v>
      </c>
      <c r="AI295" s="6">
        <v>2.8012721703999402E-4</v>
      </c>
      <c r="AJ295" s="6">
        <v>1.2990517599904201E-3</v>
      </c>
    </row>
    <row r="296" spans="1:36" ht="15" x14ac:dyDescent="0.25">
      <c r="A296" s="6" t="s">
        <v>39729</v>
      </c>
      <c r="B296" s="6">
        <v>174.04033999999999</v>
      </c>
      <c r="C296" s="6">
        <v>0.80400000000000005</v>
      </c>
      <c r="D296" s="6" t="s">
        <v>37393</v>
      </c>
      <c r="E296" s="6" t="s">
        <v>39730</v>
      </c>
      <c r="F296" s="6">
        <v>210776</v>
      </c>
      <c r="G296" s="7" t="str">
        <f>HYPERLINK("https://cloud.oebiotech.com/#/lm/network/210776","https://cloud.oebiotech.com/#/lm/network/210776")</f>
        <v>https://cloud.oebiotech.com/#/lm/network/210776</v>
      </c>
      <c r="H296" s="6" t="s">
        <v>39731</v>
      </c>
      <c r="I296" s="6"/>
      <c r="J296" s="6"/>
      <c r="K296" s="6"/>
      <c r="L296" s="6"/>
      <c r="M296" s="6"/>
      <c r="N296" s="6"/>
      <c r="O296" s="6"/>
      <c r="P296" s="6"/>
      <c r="Q296" s="6" t="s">
        <v>39732</v>
      </c>
      <c r="R296" s="6" t="s">
        <v>39733</v>
      </c>
      <c r="S296" s="6" t="s">
        <v>37488</v>
      </c>
      <c r="T296" s="6" t="s">
        <v>39734</v>
      </c>
      <c r="U296" s="6" t="s">
        <v>39735</v>
      </c>
      <c r="V296" s="6" t="s">
        <v>37402</v>
      </c>
      <c r="W296" s="6">
        <v>46.29</v>
      </c>
      <c r="X296" s="6">
        <v>72.92</v>
      </c>
      <c r="Y296" s="6">
        <v>33.01</v>
      </c>
      <c r="Z296" s="6" t="s">
        <v>39736</v>
      </c>
      <c r="AA296" s="6" t="s">
        <v>37428</v>
      </c>
      <c r="AB296" s="6" t="s">
        <v>39737</v>
      </c>
      <c r="AC296" s="6">
        <v>2.87</v>
      </c>
      <c r="AD296" s="6">
        <v>1.7923474550882299</v>
      </c>
      <c r="AE296" s="6">
        <v>21.725419305313601</v>
      </c>
      <c r="AF296" s="6">
        <v>20.974628275955101</v>
      </c>
      <c r="AG296" s="8">
        <v>0.75079102935854203</v>
      </c>
      <c r="AH296" s="8" t="s">
        <v>6</v>
      </c>
      <c r="AI296" s="6">
        <v>5.1480979841283701E-10</v>
      </c>
      <c r="AJ296" s="6">
        <v>2.8065374788813501E-8</v>
      </c>
    </row>
    <row r="297" spans="1:36" ht="15" x14ac:dyDescent="0.25">
      <c r="A297" s="6" t="s">
        <v>39738</v>
      </c>
      <c r="B297" s="6">
        <v>466.24207000000001</v>
      </c>
      <c r="C297" s="6">
        <v>3.6749999999999998</v>
      </c>
      <c r="D297" s="6" t="s">
        <v>37380</v>
      </c>
      <c r="E297" s="6" t="s">
        <v>39739</v>
      </c>
      <c r="F297" s="6">
        <v>595640</v>
      </c>
      <c r="G297" s="7" t="str">
        <f>HYPERLINK("https://cloud.oebiotech.com/#/lm/network/595640","https://cloud.oebiotech.com/#/lm/network/595640")</f>
        <v>https://cloud.oebiotech.com/#/lm/network/595640</v>
      </c>
      <c r="H297" s="6"/>
      <c r="I297" s="6"/>
      <c r="J297" s="6"/>
      <c r="K297" s="6"/>
      <c r="L297" s="6"/>
      <c r="M297" s="6"/>
      <c r="N297" s="6"/>
      <c r="O297" s="6">
        <v>5146821</v>
      </c>
      <c r="P297" s="6"/>
      <c r="Q297" s="6" t="s">
        <v>39740</v>
      </c>
      <c r="R297" s="6" t="s">
        <v>39741</v>
      </c>
      <c r="S297" s="6" t="s">
        <v>37445</v>
      </c>
      <c r="T297" s="6" t="s">
        <v>37998</v>
      </c>
      <c r="U297" s="6" t="s">
        <v>38431</v>
      </c>
      <c r="V297" s="6" t="s">
        <v>37402</v>
      </c>
      <c r="W297" s="6">
        <v>39.35</v>
      </c>
      <c r="X297" s="6">
        <v>71.989999999999995</v>
      </c>
      <c r="Y297" s="6">
        <v>43.48</v>
      </c>
      <c r="Z297" s="6" t="s">
        <v>39742</v>
      </c>
      <c r="AA297" s="6" t="s">
        <v>37501</v>
      </c>
      <c r="AB297" s="6" t="s">
        <v>39743</v>
      </c>
      <c r="AC297" s="6">
        <v>3</v>
      </c>
      <c r="AD297" s="6">
        <v>1.6449398755483999</v>
      </c>
      <c r="AE297" s="6">
        <v>23.886580970523902</v>
      </c>
      <c r="AF297" s="6">
        <v>23.137014533832001</v>
      </c>
      <c r="AG297" s="8">
        <v>0.74956643669188205</v>
      </c>
      <c r="AH297" s="8" t="s">
        <v>6</v>
      </c>
      <c r="AI297" s="6">
        <v>2.5207259586224702E-4</v>
      </c>
      <c r="AJ297" s="6">
        <v>1.1834291507633701E-3</v>
      </c>
    </row>
    <row r="298" spans="1:36" ht="15" x14ac:dyDescent="0.25">
      <c r="A298" s="6" t="s">
        <v>39744</v>
      </c>
      <c r="B298" s="6">
        <v>605.40287999999998</v>
      </c>
      <c r="C298" s="6">
        <v>11.983000000000001</v>
      </c>
      <c r="D298" s="6" t="s">
        <v>37380</v>
      </c>
      <c r="E298" s="6" t="s">
        <v>39745</v>
      </c>
      <c r="F298" s="6">
        <v>63658</v>
      </c>
      <c r="G298" s="7" t="str">
        <f>HYPERLINK("https://cloud.oebiotech.com/#/lm/network/63658","https://cloud.oebiotech.com/#/lm/network/63658")</f>
        <v>https://cloud.oebiotech.com/#/lm/network/63658</v>
      </c>
      <c r="H298" s="6" t="s">
        <v>39746</v>
      </c>
      <c r="I298" s="6">
        <v>94990</v>
      </c>
      <c r="J298" s="6"/>
      <c r="K298" s="6"/>
      <c r="L298" s="6"/>
      <c r="M298" s="6"/>
      <c r="N298" s="6"/>
      <c r="O298" s="6">
        <v>588518</v>
      </c>
      <c r="P298" s="6" t="s">
        <v>39747</v>
      </c>
      <c r="Q298" s="6" t="s">
        <v>39748</v>
      </c>
      <c r="R298" s="6" t="s">
        <v>39749</v>
      </c>
      <c r="S298" s="6" t="s">
        <v>37445</v>
      </c>
      <c r="T298" s="6" t="s">
        <v>38071</v>
      </c>
      <c r="U298" s="6" t="s">
        <v>38072</v>
      </c>
      <c r="V298" s="6" t="s">
        <v>37402</v>
      </c>
      <c r="W298" s="6">
        <v>38.99</v>
      </c>
      <c r="X298" s="6">
        <v>71.209999999999994</v>
      </c>
      <c r="Y298" s="6">
        <v>0</v>
      </c>
      <c r="Z298" s="6" t="s">
        <v>37389</v>
      </c>
      <c r="AA298" s="6" t="s">
        <v>37390</v>
      </c>
      <c r="AB298" s="6" t="s">
        <v>39750</v>
      </c>
      <c r="AC298" s="6">
        <v>3.14</v>
      </c>
      <c r="AD298" s="6">
        <v>1.3749311571145599</v>
      </c>
      <c r="AE298" s="6">
        <v>26.0419984150803</v>
      </c>
      <c r="AF298" s="6">
        <v>25.292441305909499</v>
      </c>
      <c r="AG298" s="8">
        <v>0.74955710917078699</v>
      </c>
      <c r="AH298" s="8" t="s">
        <v>6</v>
      </c>
      <c r="AI298" s="6">
        <v>3.0152623191215901E-2</v>
      </c>
      <c r="AJ298" s="6">
        <v>6.4198342581297696E-2</v>
      </c>
    </row>
    <row r="299" spans="1:36" ht="15" x14ac:dyDescent="0.25">
      <c r="A299" s="6" t="s">
        <v>39751</v>
      </c>
      <c r="B299" s="6">
        <v>552.29864999999995</v>
      </c>
      <c r="C299" s="6">
        <v>4.968</v>
      </c>
      <c r="D299" s="6" t="s">
        <v>37380</v>
      </c>
      <c r="E299" s="6" t="s">
        <v>39752</v>
      </c>
      <c r="F299" s="6">
        <v>61067</v>
      </c>
      <c r="G299" s="7" t="str">
        <f>HYPERLINK("https://cloud.oebiotech.com/#/lm/network/61067","https://cloud.oebiotech.com/#/lm/network/61067")</f>
        <v>https://cloud.oebiotech.com/#/lm/network/61067</v>
      </c>
      <c r="H299" s="6" t="s">
        <v>39753</v>
      </c>
      <c r="I299" s="6">
        <v>92393</v>
      </c>
      <c r="J299" s="6"/>
      <c r="K299" s="6">
        <v>138797</v>
      </c>
      <c r="L299" s="6"/>
      <c r="M299" s="6"/>
      <c r="N299" s="6"/>
      <c r="O299" s="6">
        <v>131752203</v>
      </c>
      <c r="P299" s="6" t="s">
        <v>39754</v>
      </c>
      <c r="Q299" s="6" t="s">
        <v>39755</v>
      </c>
      <c r="R299" s="6" t="s">
        <v>39756</v>
      </c>
      <c r="S299" s="6" t="s">
        <v>37445</v>
      </c>
      <c r="T299" s="6" t="s">
        <v>38071</v>
      </c>
      <c r="U299" s="6" t="s">
        <v>38072</v>
      </c>
      <c r="V299" s="6" t="s">
        <v>37388</v>
      </c>
      <c r="W299" s="6">
        <v>48.03</v>
      </c>
      <c r="X299" s="6">
        <v>72.59</v>
      </c>
      <c r="Y299" s="6">
        <v>0</v>
      </c>
      <c r="Z299" s="6" t="s">
        <v>37389</v>
      </c>
      <c r="AA299" s="6" t="s">
        <v>37501</v>
      </c>
      <c r="AB299" s="6" t="s">
        <v>39757</v>
      </c>
      <c r="AC299" s="6">
        <v>5.25</v>
      </c>
      <c r="AD299" s="6">
        <v>1.5751087150263601</v>
      </c>
      <c r="AE299" s="6">
        <v>22.440612697299599</v>
      </c>
      <c r="AF299" s="6">
        <v>21.6914911010218</v>
      </c>
      <c r="AG299" s="8">
        <v>0.74912159627784203</v>
      </c>
      <c r="AH299" s="8" t="s">
        <v>6</v>
      </c>
      <c r="AI299" s="6">
        <v>1.6220598492058501E-3</v>
      </c>
      <c r="AJ299" s="6">
        <v>5.75507961172784E-3</v>
      </c>
    </row>
    <row r="300" spans="1:36" ht="15" x14ac:dyDescent="0.25">
      <c r="A300" s="6" t="s">
        <v>39758</v>
      </c>
      <c r="B300" s="6">
        <v>295.22751</v>
      </c>
      <c r="C300" s="6">
        <v>10.759</v>
      </c>
      <c r="D300" s="6" t="s">
        <v>37393</v>
      </c>
      <c r="E300" s="6" t="s">
        <v>39759</v>
      </c>
      <c r="F300" s="6">
        <v>2963</v>
      </c>
      <c r="G300" s="7" t="str">
        <f>HYPERLINK("https://cloud.oebiotech.com/#/lm/network/2963","https://cloud.oebiotech.com/#/lm/network/2963")</f>
        <v>https://cloud.oebiotech.com/#/lm/network/2963</v>
      </c>
      <c r="H300" s="6" t="s">
        <v>39760</v>
      </c>
      <c r="I300" s="6">
        <v>36010</v>
      </c>
      <c r="J300" s="6" t="s">
        <v>39761</v>
      </c>
      <c r="K300" s="6">
        <v>138258</v>
      </c>
      <c r="L300" s="6" t="s">
        <v>39762</v>
      </c>
      <c r="M300" s="6" t="s">
        <v>39763</v>
      </c>
      <c r="N300" s="6" t="s">
        <v>39764</v>
      </c>
      <c r="O300" s="6">
        <v>16061045</v>
      </c>
      <c r="P300" s="6" t="s">
        <v>39765</v>
      </c>
      <c r="Q300" s="6" t="s">
        <v>39766</v>
      </c>
      <c r="R300" s="6" t="s">
        <v>39767</v>
      </c>
      <c r="S300" s="6" t="s">
        <v>37445</v>
      </c>
      <c r="T300" s="6" t="s">
        <v>37446</v>
      </c>
      <c r="U300" s="6" t="s">
        <v>37524</v>
      </c>
      <c r="V300" s="6" t="s">
        <v>37426</v>
      </c>
      <c r="W300" s="6">
        <v>75.260000000000005</v>
      </c>
      <c r="X300" s="6">
        <v>91.33</v>
      </c>
      <c r="Y300" s="6">
        <v>98.86</v>
      </c>
      <c r="Z300" s="6" t="s">
        <v>39768</v>
      </c>
      <c r="AA300" s="6" t="s">
        <v>37415</v>
      </c>
      <c r="AB300" s="6" t="s">
        <v>39769</v>
      </c>
      <c r="AC300" s="6">
        <v>-0.68</v>
      </c>
      <c r="AD300" s="6">
        <v>1.58751379024086</v>
      </c>
      <c r="AE300" s="6">
        <v>26.2482860387199</v>
      </c>
      <c r="AF300" s="6">
        <v>25.499387518380299</v>
      </c>
      <c r="AG300" s="8">
        <v>0.74889852033964399</v>
      </c>
      <c r="AH300" s="8" t="s">
        <v>6</v>
      </c>
      <c r="AI300" s="6">
        <v>1.2084605086195601E-3</v>
      </c>
      <c r="AJ300" s="6">
        <v>4.4766430664668604E-3</v>
      </c>
    </row>
    <row r="301" spans="1:36" ht="15" x14ac:dyDescent="0.25">
      <c r="A301" s="6" t="s">
        <v>39770</v>
      </c>
      <c r="B301" s="6">
        <v>327.19031999999999</v>
      </c>
      <c r="C301" s="6">
        <v>3.1960000000000002</v>
      </c>
      <c r="D301" s="6" t="s">
        <v>37380</v>
      </c>
      <c r="E301" s="6" t="s">
        <v>39771</v>
      </c>
      <c r="F301" s="6">
        <v>52717</v>
      </c>
      <c r="G301" s="7" t="str">
        <f>HYPERLINK("https://cloud.oebiotech.com/#/lm/network/52717","https://cloud.oebiotech.com/#/lm/network/52717")</f>
        <v>https://cloud.oebiotech.com/#/lm/network/52717</v>
      </c>
      <c r="H301" s="6" t="s">
        <v>39772</v>
      </c>
      <c r="I301" s="6">
        <v>85366</v>
      </c>
      <c r="J301" s="6"/>
      <c r="K301" s="6">
        <v>51024</v>
      </c>
      <c r="L301" s="6"/>
      <c r="M301" s="6"/>
      <c r="N301" s="6"/>
      <c r="O301" s="6">
        <v>4167</v>
      </c>
      <c r="P301" s="6" t="s">
        <v>39773</v>
      </c>
      <c r="Q301" s="6" t="s">
        <v>39774</v>
      </c>
      <c r="R301" s="6" t="s">
        <v>39775</v>
      </c>
      <c r="S301" s="6" t="s">
        <v>37488</v>
      </c>
      <c r="T301" s="6" t="s">
        <v>39776</v>
      </c>
      <c r="U301" s="6" t="s">
        <v>39777</v>
      </c>
      <c r="V301" s="6" t="s">
        <v>37499</v>
      </c>
      <c r="W301" s="6">
        <v>38.520000000000003</v>
      </c>
      <c r="X301" s="6">
        <v>71.02</v>
      </c>
      <c r="Y301" s="6">
        <v>47.49</v>
      </c>
      <c r="Z301" s="6" t="s">
        <v>39778</v>
      </c>
      <c r="AA301" s="6" t="s">
        <v>37501</v>
      </c>
      <c r="AB301" s="6" t="s">
        <v>39779</v>
      </c>
      <c r="AC301" s="6">
        <v>-4.28</v>
      </c>
      <c r="AD301" s="6">
        <v>1.46350822398494</v>
      </c>
      <c r="AE301" s="6">
        <v>26.6489675924796</v>
      </c>
      <c r="AF301" s="6">
        <v>25.9013416346973</v>
      </c>
      <c r="AG301" s="8">
        <v>0.74762595778224405</v>
      </c>
      <c r="AH301" s="8" t="s">
        <v>6</v>
      </c>
      <c r="AI301" s="6">
        <v>1.0617831201090101E-2</v>
      </c>
      <c r="AJ301" s="6">
        <v>2.7209620809336799E-2</v>
      </c>
    </row>
    <row r="302" spans="1:36" ht="15" x14ac:dyDescent="0.25">
      <c r="A302" s="6" t="s">
        <v>39780</v>
      </c>
      <c r="B302" s="6">
        <v>556.52964999999995</v>
      </c>
      <c r="C302" s="6">
        <v>12.1</v>
      </c>
      <c r="D302" s="6" t="s">
        <v>37380</v>
      </c>
      <c r="E302" s="6" t="s">
        <v>39781</v>
      </c>
      <c r="F302" s="6">
        <v>8467</v>
      </c>
      <c r="G302" s="7" t="str">
        <f>HYPERLINK("https://cloud.oebiotech.com/#/lm/network/8467","https://cloud.oebiotech.com/#/lm/network/8467")</f>
        <v>https://cloud.oebiotech.com/#/lm/network/8467</v>
      </c>
      <c r="H302" s="6"/>
      <c r="I302" s="6"/>
      <c r="J302" s="6" t="s">
        <v>39782</v>
      </c>
      <c r="K302" s="6"/>
      <c r="L302" s="6"/>
      <c r="M302" s="6"/>
      <c r="N302" s="6"/>
      <c r="O302" s="6">
        <v>101527466</v>
      </c>
      <c r="P302" s="6"/>
      <c r="Q302" s="6" t="s">
        <v>39783</v>
      </c>
      <c r="R302" s="6" t="s">
        <v>39784</v>
      </c>
      <c r="S302" s="6" t="s">
        <v>37445</v>
      </c>
      <c r="T302" s="6" t="s">
        <v>37446</v>
      </c>
      <c r="U302" s="6" t="s">
        <v>37524</v>
      </c>
      <c r="V302" s="6" t="s">
        <v>37499</v>
      </c>
      <c r="W302" s="6">
        <v>49.04</v>
      </c>
      <c r="X302" s="6">
        <v>72.11</v>
      </c>
      <c r="Y302" s="6">
        <v>73.09</v>
      </c>
      <c r="Z302" s="6" t="s">
        <v>39785</v>
      </c>
      <c r="AA302" s="6" t="s">
        <v>37501</v>
      </c>
      <c r="AB302" s="6" t="s">
        <v>39786</v>
      </c>
      <c r="AC302" s="6">
        <v>0.54</v>
      </c>
      <c r="AD302" s="6">
        <v>1.66332620355945</v>
      </c>
      <c r="AE302" s="6">
        <v>23.7725030592769</v>
      </c>
      <c r="AF302" s="6">
        <v>23.030364573478298</v>
      </c>
      <c r="AG302" s="8">
        <v>0.74213848579864095</v>
      </c>
      <c r="AH302" s="8" t="s">
        <v>6</v>
      </c>
      <c r="AI302" s="6">
        <v>9.6891756844561203E-5</v>
      </c>
      <c r="AJ302" s="6">
        <v>5.25794556513831E-4</v>
      </c>
    </row>
    <row r="303" spans="1:36" ht="15" x14ac:dyDescent="0.25">
      <c r="A303" s="6" t="s">
        <v>39787</v>
      </c>
      <c r="B303" s="6">
        <v>230.11784</v>
      </c>
      <c r="C303" s="6">
        <v>7.9889999999999999</v>
      </c>
      <c r="D303" s="6" t="s">
        <v>37380</v>
      </c>
      <c r="E303" s="6" t="s">
        <v>39788</v>
      </c>
      <c r="F303" s="6">
        <v>35068</v>
      </c>
      <c r="G303" s="7" t="str">
        <f>HYPERLINK("https://cloud.oebiotech.com/#/lm/network/35068","https://cloud.oebiotech.com/#/lm/network/35068")</f>
        <v>https://cloud.oebiotech.com/#/lm/network/35068</v>
      </c>
      <c r="H303" s="6"/>
      <c r="I303" s="6">
        <v>43624</v>
      </c>
      <c r="J303" s="6" t="s">
        <v>39789</v>
      </c>
      <c r="K303" s="6">
        <v>17323</v>
      </c>
      <c r="L303" s="6" t="s">
        <v>39790</v>
      </c>
      <c r="M303" s="6" t="s">
        <v>39791</v>
      </c>
      <c r="N303" s="6" t="s">
        <v>39792</v>
      </c>
      <c r="O303" s="6">
        <v>5280457</v>
      </c>
      <c r="P303" s="6" t="s">
        <v>39793</v>
      </c>
      <c r="Q303" s="6" t="s">
        <v>39794</v>
      </c>
      <c r="R303" s="6" t="s">
        <v>39795</v>
      </c>
      <c r="S303" s="6" t="s">
        <v>37411</v>
      </c>
      <c r="T303" s="6" t="s">
        <v>39796</v>
      </c>
      <c r="U303" s="6" t="s">
        <v>37458</v>
      </c>
      <c r="V303" s="6" t="s">
        <v>37388</v>
      </c>
      <c r="W303" s="6">
        <v>51.14</v>
      </c>
      <c r="X303" s="6">
        <v>73.55</v>
      </c>
      <c r="Y303" s="6">
        <v>0</v>
      </c>
      <c r="Z303" s="6" t="s">
        <v>37389</v>
      </c>
      <c r="AA303" s="6" t="s">
        <v>37501</v>
      </c>
      <c r="AB303" s="6" t="s">
        <v>39797</v>
      </c>
      <c r="AC303" s="6">
        <v>-0.87</v>
      </c>
      <c r="AD303" s="6">
        <v>1.37540876337424</v>
      </c>
      <c r="AE303" s="6">
        <v>20.460009870746799</v>
      </c>
      <c r="AF303" s="6">
        <v>19.718235049274899</v>
      </c>
      <c r="AG303" s="8">
        <v>0.74177482147185703</v>
      </c>
      <c r="AH303" s="8" t="s">
        <v>6</v>
      </c>
      <c r="AI303" s="6">
        <v>2.79659947530932E-2</v>
      </c>
      <c r="AJ303" s="6">
        <v>6.0232115327483203E-2</v>
      </c>
    </row>
    <row r="304" spans="1:36" ht="15" x14ac:dyDescent="0.25">
      <c r="A304" s="6" t="s">
        <v>39798</v>
      </c>
      <c r="B304" s="6">
        <v>251.10387</v>
      </c>
      <c r="C304" s="6">
        <v>1.6890000000000001</v>
      </c>
      <c r="D304" s="6" t="s">
        <v>37393</v>
      </c>
      <c r="E304" s="6" t="s">
        <v>39799</v>
      </c>
      <c r="F304" s="6">
        <v>53738</v>
      </c>
      <c r="G304" s="7" t="str">
        <f>HYPERLINK("https://cloud.oebiotech.com/#/lm/network/53738","https://cloud.oebiotech.com/#/lm/network/53738")</f>
        <v>https://cloud.oebiotech.com/#/lm/network/53738</v>
      </c>
      <c r="H304" s="6" t="s">
        <v>39800</v>
      </c>
      <c r="I304" s="6">
        <v>23768</v>
      </c>
      <c r="J304" s="6"/>
      <c r="K304" s="6">
        <v>73395</v>
      </c>
      <c r="L304" s="6"/>
      <c r="M304" s="6"/>
      <c r="N304" s="6"/>
      <c r="O304" s="6">
        <v>92946</v>
      </c>
      <c r="P304" s="6" t="s">
        <v>39801</v>
      </c>
      <c r="Q304" s="6" t="s">
        <v>39802</v>
      </c>
      <c r="R304" s="6" t="s">
        <v>39803</v>
      </c>
      <c r="S304" s="6" t="s">
        <v>37385</v>
      </c>
      <c r="T304" s="6" t="s">
        <v>37386</v>
      </c>
      <c r="U304" s="6" t="s">
        <v>37387</v>
      </c>
      <c r="V304" s="6" t="s">
        <v>37402</v>
      </c>
      <c r="W304" s="6">
        <v>41.99</v>
      </c>
      <c r="X304" s="6">
        <v>73.739999999999995</v>
      </c>
      <c r="Y304" s="6">
        <v>0</v>
      </c>
      <c r="Z304" s="6" t="s">
        <v>37389</v>
      </c>
      <c r="AA304" s="6" t="s">
        <v>37403</v>
      </c>
      <c r="AB304" s="6" t="s">
        <v>39804</v>
      </c>
      <c r="AC304" s="6">
        <v>-0.8</v>
      </c>
      <c r="AD304" s="6">
        <v>1.7675514629037501</v>
      </c>
      <c r="AE304" s="6">
        <v>20.205159614591398</v>
      </c>
      <c r="AF304" s="6">
        <v>19.465003511372</v>
      </c>
      <c r="AG304" s="8">
        <v>0.74015610321942704</v>
      </c>
      <c r="AH304" s="8" t="s">
        <v>6</v>
      </c>
      <c r="AI304" s="6">
        <v>1.34066368444502E-8</v>
      </c>
      <c r="AJ304" s="6">
        <v>3.3674982757389098E-7</v>
      </c>
    </row>
    <row r="305" spans="1:36" ht="15" x14ac:dyDescent="0.25">
      <c r="A305" s="6" t="s">
        <v>39805</v>
      </c>
      <c r="B305" s="6">
        <v>376.17655999999999</v>
      </c>
      <c r="C305" s="6">
        <v>6.7670000000000003</v>
      </c>
      <c r="D305" s="6" t="s">
        <v>37393</v>
      </c>
      <c r="E305" s="6" t="s">
        <v>39806</v>
      </c>
      <c r="F305" s="6">
        <v>63021</v>
      </c>
      <c r="G305" s="7" t="str">
        <f>HYPERLINK("https://cloud.oebiotech.com/#/lm/network/63021","https://cloud.oebiotech.com/#/lm/network/63021")</f>
        <v>https://cloud.oebiotech.com/#/lm/network/63021</v>
      </c>
      <c r="H305" s="6" t="s">
        <v>39807</v>
      </c>
      <c r="I305" s="6">
        <v>94317</v>
      </c>
      <c r="J305" s="6"/>
      <c r="K305" s="6">
        <v>174486</v>
      </c>
      <c r="L305" s="6"/>
      <c r="M305" s="6"/>
      <c r="N305" s="6"/>
      <c r="O305" s="6">
        <v>131752721</v>
      </c>
      <c r="P305" s="6" t="s">
        <v>39808</v>
      </c>
      <c r="Q305" s="6" t="s">
        <v>39809</v>
      </c>
      <c r="R305" s="6" t="s">
        <v>39810</v>
      </c>
      <c r="S305" s="6" t="s">
        <v>37488</v>
      </c>
      <c r="T305" s="6" t="s">
        <v>39484</v>
      </c>
      <c r="U305" s="6" t="s">
        <v>39485</v>
      </c>
      <c r="V305" s="6" t="s">
        <v>37402</v>
      </c>
      <c r="W305" s="6">
        <v>44.04</v>
      </c>
      <c r="X305" s="6">
        <v>76.47</v>
      </c>
      <c r="Y305" s="6">
        <v>0</v>
      </c>
      <c r="Z305" s="6" t="s">
        <v>37389</v>
      </c>
      <c r="AA305" s="6" t="s">
        <v>37428</v>
      </c>
      <c r="AB305" s="6" t="s">
        <v>39811</v>
      </c>
      <c r="AC305" s="6">
        <v>-0.27</v>
      </c>
      <c r="AD305" s="6">
        <v>1.4719438471741</v>
      </c>
      <c r="AE305" s="6">
        <v>16.322191261775199</v>
      </c>
      <c r="AF305" s="6">
        <v>15.5840560248458</v>
      </c>
      <c r="AG305" s="8">
        <v>0.73813523692937</v>
      </c>
      <c r="AH305" s="8" t="s">
        <v>6</v>
      </c>
      <c r="AI305" s="6">
        <v>8.3260266550481098E-3</v>
      </c>
      <c r="AJ305" s="6">
        <v>2.21370418389913E-2</v>
      </c>
    </row>
    <row r="306" spans="1:36" ht="15" x14ac:dyDescent="0.25">
      <c r="A306" s="6" t="s">
        <v>39812</v>
      </c>
      <c r="B306" s="6">
        <v>354.33674999999999</v>
      </c>
      <c r="C306" s="6">
        <v>9.6920000000000002</v>
      </c>
      <c r="D306" s="6" t="s">
        <v>37380</v>
      </c>
      <c r="E306" s="6" t="s">
        <v>39813</v>
      </c>
      <c r="F306" s="6">
        <v>333</v>
      </c>
      <c r="G306" s="7" t="str">
        <f>HYPERLINK("https://cloud.oebiotech.com/#/lm/network/333","https://cloud.oebiotech.com/#/lm/network/333")</f>
        <v>https://cloud.oebiotech.com/#/lm/network/333</v>
      </c>
      <c r="H306" s="6"/>
      <c r="I306" s="6">
        <v>34670</v>
      </c>
      <c r="J306" s="6" t="s">
        <v>39814</v>
      </c>
      <c r="K306" s="6"/>
      <c r="L306" s="6"/>
      <c r="M306" s="6"/>
      <c r="N306" s="6"/>
      <c r="O306" s="6">
        <v>5312331</v>
      </c>
      <c r="P306" s="6" t="s">
        <v>39815</v>
      </c>
      <c r="Q306" s="6" t="s">
        <v>39816</v>
      </c>
      <c r="R306" s="6" t="s">
        <v>39817</v>
      </c>
      <c r="S306" s="6" t="s">
        <v>37445</v>
      </c>
      <c r="T306" s="6" t="s">
        <v>37446</v>
      </c>
      <c r="U306" s="6" t="s">
        <v>37524</v>
      </c>
      <c r="V306" s="6" t="s">
        <v>37499</v>
      </c>
      <c r="W306" s="6">
        <v>46.48</v>
      </c>
      <c r="X306" s="6">
        <v>72.47</v>
      </c>
      <c r="Y306" s="6">
        <v>59.94</v>
      </c>
      <c r="Z306" s="6" t="s">
        <v>39818</v>
      </c>
      <c r="AA306" s="6" t="s">
        <v>37501</v>
      </c>
      <c r="AB306" s="6" t="s">
        <v>39819</v>
      </c>
      <c r="AC306" s="6">
        <v>-0.28000000000000003</v>
      </c>
      <c r="AD306" s="6">
        <v>1.7283596047219101</v>
      </c>
      <c r="AE306" s="6">
        <v>22.8013409455553</v>
      </c>
      <c r="AF306" s="6">
        <v>22.063667457723501</v>
      </c>
      <c r="AG306" s="8">
        <v>0.73767348783184195</v>
      </c>
      <c r="AH306" s="8" t="s">
        <v>6</v>
      </c>
      <c r="AI306" s="6">
        <v>1.59117860826625E-6</v>
      </c>
      <c r="AJ306" s="6">
        <v>1.6735488083054701E-5</v>
      </c>
    </row>
    <row r="307" spans="1:36" ht="15" x14ac:dyDescent="0.25">
      <c r="A307" s="6" t="s">
        <v>39820</v>
      </c>
      <c r="B307" s="6">
        <v>827.26989000000003</v>
      </c>
      <c r="C307" s="6">
        <v>1.0569999999999999</v>
      </c>
      <c r="D307" s="6" t="s">
        <v>37393</v>
      </c>
      <c r="E307" s="6" t="s">
        <v>39821</v>
      </c>
      <c r="F307" s="6">
        <v>51947</v>
      </c>
      <c r="G307" s="7" t="str">
        <f>HYPERLINK("https://cloud.oebiotech.com/#/lm/network/51947","https://cloud.oebiotech.com/#/lm/network/51947")</f>
        <v>https://cloud.oebiotech.com/#/lm/network/51947</v>
      </c>
      <c r="H307" s="6" t="s">
        <v>39822</v>
      </c>
      <c r="I307" s="6"/>
      <c r="J307" s="6"/>
      <c r="K307" s="6">
        <v>61952</v>
      </c>
      <c r="L307" s="6"/>
      <c r="M307" s="6"/>
      <c r="N307" s="6"/>
      <c r="O307" s="6">
        <v>13489094</v>
      </c>
      <c r="P307" s="6" t="s">
        <v>39823</v>
      </c>
      <c r="Q307" s="6" t="s">
        <v>39824</v>
      </c>
      <c r="R307" s="6" t="s">
        <v>39825</v>
      </c>
      <c r="S307" s="6" t="s">
        <v>37423</v>
      </c>
      <c r="T307" s="6" t="s">
        <v>37424</v>
      </c>
      <c r="U307" s="6" t="s">
        <v>37425</v>
      </c>
      <c r="V307" s="6" t="s">
        <v>37426</v>
      </c>
      <c r="W307" s="6">
        <v>66.790000000000006</v>
      </c>
      <c r="X307" s="6">
        <v>75.59</v>
      </c>
      <c r="Y307" s="6">
        <v>82.19</v>
      </c>
      <c r="Z307" s="6" t="s">
        <v>39826</v>
      </c>
      <c r="AA307" s="6" t="s">
        <v>37403</v>
      </c>
      <c r="AB307" s="6" t="s">
        <v>39827</v>
      </c>
      <c r="AC307" s="6">
        <v>-3.02</v>
      </c>
      <c r="AD307" s="6">
        <v>1.6318350313051</v>
      </c>
      <c r="AE307" s="6">
        <v>17.584439859523702</v>
      </c>
      <c r="AF307" s="6">
        <v>16.847776060451402</v>
      </c>
      <c r="AG307" s="8">
        <v>0.73666379907235702</v>
      </c>
      <c r="AH307" s="8" t="s">
        <v>6</v>
      </c>
      <c r="AI307" s="6">
        <v>2.4485919903718397E-4</v>
      </c>
      <c r="AJ307" s="6">
        <v>1.1577814232473099E-3</v>
      </c>
    </row>
    <row r="308" spans="1:36" ht="15" x14ac:dyDescent="0.25">
      <c r="A308" s="6" t="s">
        <v>39828</v>
      </c>
      <c r="B308" s="6">
        <v>430.19941999999998</v>
      </c>
      <c r="C308" s="6">
        <v>1.546</v>
      </c>
      <c r="D308" s="6" t="s">
        <v>37380</v>
      </c>
      <c r="E308" s="6" t="s">
        <v>39829</v>
      </c>
      <c r="F308" s="6">
        <v>203493</v>
      </c>
      <c r="G308" s="7" t="str">
        <f>HYPERLINK("https://cloud.oebiotech.com/#/lm/network/203493","https://cloud.oebiotech.com/#/lm/network/203493")</f>
        <v>https://cloud.oebiotech.com/#/lm/network/203493</v>
      </c>
      <c r="H308" s="6" t="s">
        <v>39830</v>
      </c>
      <c r="I308" s="6"/>
      <c r="J308" s="6"/>
      <c r="K308" s="6"/>
      <c r="L308" s="6"/>
      <c r="M308" s="6"/>
      <c r="N308" s="6"/>
      <c r="O308" s="6">
        <v>4332940</v>
      </c>
      <c r="P308" s="6"/>
      <c r="Q308" s="6" t="s">
        <v>39831</v>
      </c>
      <c r="R308" s="6" t="s">
        <v>39832</v>
      </c>
      <c r="S308" s="6" t="s">
        <v>37488</v>
      </c>
      <c r="T308" s="6" t="s">
        <v>39833</v>
      </c>
      <c r="U308" s="6" t="s">
        <v>39834</v>
      </c>
      <c r="V308" s="6" t="s">
        <v>37402</v>
      </c>
      <c r="W308" s="6">
        <v>44.16</v>
      </c>
      <c r="X308" s="6">
        <v>90.62</v>
      </c>
      <c r="Y308" s="6">
        <v>38.729999999999997</v>
      </c>
      <c r="Z308" s="6" t="s">
        <v>39835</v>
      </c>
      <c r="AA308" s="6" t="s">
        <v>37634</v>
      </c>
      <c r="AB308" s="6" t="s">
        <v>39836</v>
      </c>
      <c r="AC308" s="6">
        <v>-1.1599999999999999</v>
      </c>
      <c r="AD308" s="6">
        <v>1.5785509024440001</v>
      </c>
      <c r="AE308" s="6">
        <v>24.0364242622768</v>
      </c>
      <c r="AF308" s="6">
        <v>23.301499591528401</v>
      </c>
      <c r="AG308" s="8">
        <v>0.734924670748342</v>
      </c>
      <c r="AH308" s="8" t="s">
        <v>6</v>
      </c>
      <c r="AI308" s="6">
        <v>1.05163004836379E-3</v>
      </c>
      <c r="AJ308" s="6">
        <v>3.9849482354612697E-3</v>
      </c>
    </row>
    <row r="309" spans="1:36" ht="15" x14ac:dyDescent="0.25">
      <c r="A309" s="6" t="s">
        <v>39837</v>
      </c>
      <c r="B309" s="6">
        <v>746.39346</v>
      </c>
      <c r="C309" s="6">
        <v>3.3780000000000001</v>
      </c>
      <c r="D309" s="6" t="s">
        <v>37380</v>
      </c>
      <c r="E309" s="6" t="s">
        <v>39838</v>
      </c>
      <c r="F309" s="6">
        <v>209452</v>
      </c>
      <c r="G309" s="7" t="str">
        <f>HYPERLINK("https://cloud.oebiotech.com/#/lm/network/209452","https://cloud.oebiotech.com/#/lm/network/209452")</f>
        <v>https://cloud.oebiotech.com/#/lm/network/209452</v>
      </c>
      <c r="H309" s="6" t="s">
        <v>39839</v>
      </c>
      <c r="I309" s="6"/>
      <c r="J309" s="6"/>
      <c r="K309" s="6"/>
      <c r="L309" s="6"/>
      <c r="M309" s="6"/>
      <c r="N309" s="6"/>
      <c r="O309" s="6">
        <v>73128680</v>
      </c>
      <c r="P309" s="6"/>
      <c r="Q309" s="6" t="s">
        <v>39840</v>
      </c>
      <c r="R309" s="6" t="s">
        <v>39841</v>
      </c>
      <c r="S309" s="6" t="s">
        <v>37385</v>
      </c>
      <c r="T309" s="6" t="s">
        <v>38047</v>
      </c>
      <c r="U309" s="6" t="s">
        <v>38048</v>
      </c>
      <c r="V309" s="6" t="s">
        <v>37402</v>
      </c>
      <c r="W309" s="6">
        <v>37.369999999999997</v>
      </c>
      <c r="X309" s="6">
        <v>89.91</v>
      </c>
      <c r="Y309" s="6">
        <v>0</v>
      </c>
      <c r="Z309" s="6" t="s">
        <v>37389</v>
      </c>
      <c r="AA309" s="6" t="s">
        <v>37459</v>
      </c>
      <c r="AB309" s="6" t="s">
        <v>39842</v>
      </c>
      <c r="AC309" s="6">
        <v>-1.61</v>
      </c>
      <c r="AD309" s="6">
        <v>1.73877383448152</v>
      </c>
      <c r="AE309" s="6">
        <v>22.520982980010501</v>
      </c>
      <c r="AF309" s="6">
        <v>21.786757512054301</v>
      </c>
      <c r="AG309" s="8">
        <v>0.73422546795621502</v>
      </c>
      <c r="AH309" s="8" t="s">
        <v>6</v>
      </c>
      <c r="AI309" s="6">
        <v>3.6328706985975901E-7</v>
      </c>
      <c r="AJ309" s="6">
        <v>4.8716464155186099E-6</v>
      </c>
    </row>
    <row r="310" spans="1:36" ht="15" x14ac:dyDescent="0.25">
      <c r="A310" s="6" t="s">
        <v>39843</v>
      </c>
      <c r="B310" s="6">
        <v>983.64736000000005</v>
      </c>
      <c r="C310" s="6">
        <v>13.407</v>
      </c>
      <c r="D310" s="6" t="s">
        <v>37380</v>
      </c>
      <c r="E310" s="6" t="s">
        <v>39844</v>
      </c>
      <c r="F310" s="6">
        <v>205325</v>
      </c>
      <c r="G310" s="7" t="str">
        <f>HYPERLINK("https://cloud.oebiotech.com/#/lm/network/205325","https://cloud.oebiotech.com/#/lm/network/205325")</f>
        <v>https://cloud.oebiotech.com/#/lm/network/205325</v>
      </c>
      <c r="H310" s="6" t="s">
        <v>39845</v>
      </c>
      <c r="I310" s="6"/>
      <c r="J310" s="6"/>
      <c r="K310" s="6"/>
      <c r="L310" s="6"/>
      <c r="M310" s="6"/>
      <c r="N310" s="6"/>
      <c r="O310" s="6">
        <v>53421489</v>
      </c>
      <c r="P310" s="6"/>
      <c r="Q310" s="6" t="s">
        <v>39846</v>
      </c>
      <c r="R310" s="6" t="s">
        <v>39847</v>
      </c>
      <c r="S310" s="6" t="s">
        <v>37445</v>
      </c>
      <c r="T310" s="6" t="s">
        <v>37827</v>
      </c>
      <c r="U310" s="6" t="s">
        <v>39848</v>
      </c>
      <c r="V310" s="6" t="s">
        <v>37402</v>
      </c>
      <c r="W310" s="6">
        <v>38.31</v>
      </c>
      <c r="X310" s="6">
        <v>73.209999999999994</v>
      </c>
      <c r="Y310" s="6">
        <v>0</v>
      </c>
      <c r="Z310" s="6" t="s">
        <v>37389</v>
      </c>
      <c r="AA310" s="6" t="s">
        <v>37459</v>
      </c>
      <c r="AB310" s="6" t="s">
        <v>39849</v>
      </c>
      <c r="AC310" s="6">
        <v>5.18</v>
      </c>
      <c r="AD310" s="6">
        <v>1.6451731133735701</v>
      </c>
      <c r="AE310" s="6">
        <v>21.086022307008999</v>
      </c>
      <c r="AF310" s="6">
        <v>20.352673140613199</v>
      </c>
      <c r="AG310" s="8">
        <v>0.73334916639581504</v>
      </c>
      <c r="AH310" s="8" t="s">
        <v>6</v>
      </c>
      <c r="AI310" s="6">
        <v>1.3260416187734899E-4</v>
      </c>
      <c r="AJ310" s="6">
        <v>6.8286554987531201E-4</v>
      </c>
    </row>
    <row r="311" spans="1:36" ht="15" x14ac:dyDescent="0.25">
      <c r="A311" s="6" t="s">
        <v>39850</v>
      </c>
      <c r="B311" s="6">
        <v>475.21301999999997</v>
      </c>
      <c r="C311" s="6">
        <v>9.6999999999999993</v>
      </c>
      <c r="D311" s="6" t="s">
        <v>37393</v>
      </c>
      <c r="E311" s="6" t="s">
        <v>39851</v>
      </c>
      <c r="F311" s="6">
        <v>134848</v>
      </c>
      <c r="G311" s="7" t="str">
        <f>HYPERLINK("https://cloud.oebiotech.com/#/lm/network/134848","https://cloud.oebiotech.com/#/lm/network/134848")</f>
        <v>https://cloud.oebiotech.com/#/lm/network/134848</v>
      </c>
      <c r="H311" s="6" t="s">
        <v>39852</v>
      </c>
      <c r="I311" s="6"/>
      <c r="J311" s="6"/>
      <c r="K311" s="6"/>
      <c r="L311" s="6"/>
      <c r="M311" s="6"/>
      <c r="N311" s="6"/>
      <c r="O311" s="6">
        <v>131821849</v>
      </c>
      <c r="P311" s="6"/>
      <c r="Q311" s="6" t="s">
        <v>39853</v>
      </c>
      <c r="R311" s="6" t="s">
        <v>39854</v>
      </c>
      <c r="S311" s="6" t="s">
        <v>37445</v>
      </c>
      <c r="T311" s="6" t="s">
        <v>37652</v>
      </c>
      <c r="U311" s="6" t="s">
        <v>37653</v>
      </c>
      <c r="V311" s="6" t="s">
        <v>37402</v>
      </c>
      <c r="W311" s="6">
        <v>36.85</v>
      </c>
      <c r="X311" s="6">
        <v>74.849999999999994</v>
      </c>
      <c r="Y311" s="6">
        <v>43.45</v>
      </c>
      <c r="Z311" s="6" t="s">
        <v>39855</v>
      </c>
      <c r="AA311" s="6" t="s">
        <v>37428</v>
      </c>
      <c r="AB311" s="6" t="s">
        <v>39856</v>
      </c>
      <c r="AC311" s="6">
        <v>-5.89</v>
      </c>
      <c r="AD311" s="6">
        <v>1.75026346033925</v>
      </c>
      <c r="AE311" s="6">
        <v>18.348685115071401</v>
      </c>
      <c r="AF311" s="6">
        <v>17.615437155635099</v>
      </c>
      <c r="AG311" s="8">
        <v>0.73324795943625898</v>
      </c>
      <c r="AH311" s="8" t="s">
        <v>6</v>
      </c>
      <c r="AI311" s="6">
        <v>6.8217826177050704E-8</v>
      </c>
      <c r="AJ311" s="6">
        <v>1.2430924923667101E-6</v>
      </c>
    </row>
    <row r="312" spans="1:36" ht="15" x14ac:dyDescent="0.25">
      <c r="A312" s="6" t="s">
        <v>39857</v>
      </c>
      <c r="B312" s="6">
        <v>232.14097000000001</v>
      </c>
      <c r="C312" s="6">
        <v>0.59299999999999997</v>
      </c>
      <c r="D312" s="6" t="s">
        <v>37380</v>
      </c>
      <c r="E312" s="6" t="s">
        <v>39858</v>
      </c>
      <c r="F312" s="6">
        <v>53748</v>
      </c>
      <c r="G312" s="7" t="str">
        <f>HYPERLINK("https://cloud.oebiotech.com/#/lm/network/53748","https://cloud.oebiotech.com/#/lm/network/53748")</f>
        <v>https://cloud.oebiotech.com/#/lm/network/53748</v>
      </c>
      <c r="H312" s="6" t="s">
        <v>39859</v>
      </c>
      <c r="I312" s="6">
        <v>458830</v>
      </c>
      <c r="J312" s="6"/>
      <c r="K312" s="6"/>
      <c r="L312" s="6"/>
      <c r="M312" s="6"/>
      <c r="N312" s="6"/>
      <c r="O312" s="6">
        <v>142765</v>
      </c>
      <c r="P312" s="6" t="s">
        <v>39860</v>
      </c>
      <c r="Q312" s="6" t="s">
        <v>39861</v>
      </c>
      <c r="R312" s="6" t="s">
        <v>39862</v>
      </c>
      <c r="S312" s="6" t="s">
        <v>37385</v>
      </c>
      <c r="T312" s="6" t="s">
        <v>37386</v>
      </c>
      <c r="U312" s="6" t="s">
        <v>37387</v>
      </c>
      <c r="V312" s="6" t="s">
        <v>37402</v>
      </c>
      <c r="W312" s="6">
        <v>39.46</v>
      </c>
      <c r="X312" s="6">
        <v>72.42</v>
      </c>
      <c r="Y312" s="6">
        <v>0</v>
      </c>
      <c r="Z312" s="6" t="s">
        <v>39863</v>
      </c>
      <c r="AA312" s="6" t="s">
        <v>37390</v>
      </c>
      <c r="AB312" s="6" t="s">
        <v>39864</v>
      </c>
      <c r="AC312" s="6">
        <v>-2.58</v>
      </c>
      <c r="AD312" s="6">
        <v>1.7508600502175999</v>
      </c>
      <c r="AE312" s="6">
        <v>22.799240324047201</v>
      </c>
      <c r="AF312" s="6">
        <v>22.066822779814899</v>
      </c>
      <c r="AG312" s="8">
        <v>0.732417544232288</v>
      </c>
      <c r="AH312" s="8" t="s">
        <v>6</v>
      </c>
      <c r="AI312" s="6">
        <v>5.2761372156687898E-8</v>
      </c>
      <c r="AJ312" s="6">
        <v>1.0034774710823099E-6</v>
      </c>
    </row>
    <row r="313" spans="1:36" ht="15" x14ac:dyDescent="0.25">
      <c r="A313" s="6" t="s">
        <v>39865</v>
      </c>
      <c r="B313" s="6">
        <v>178.13410999999999</v>
      </c>
      <c r="C313" s="6">
        <v>4.3970000000000002</v>
      </c>
      <c r="D313" s="6" t="s">
        <v>37380</v>
      </c>
      <c r="E313" s="6" t="s">
        <v>39866</v>
      </c>
      <c r="F313" s="6">
        <v>46987</v>
      </c>
      <c r="G313" s="7" t="str">
        <f>HYPERLINK("https://cloud.oebiotech.com/#/lm/network/46987","https://cloud.oebiotech.com/#/lm/network/46987")</f>
        <v>https://cloud.oebiotech.com/#/lm/network/46987</v>
      </c>
      <c r="H313" s="6" t="s">
        <v>39867</v>
      </c>
      <c r="I313" s="6">
        <v>325</v>
      </c>
      <c r="J313" s="6"/>
      <c r="K313" s="6">
        <v>16765</v>
      </c>
      <c r="L313" s="6" t="s">
        <v>39868</v>
      </c>
      <c r="M313" s="6" t="s">
        <v>39869</v>
      </c>
      <c r="N313" s="6" t="s">
        <v>39870</v>
      </c>
      <c r="O313" s="6">
        <v>1150</v>
      </c>
      <c r="P313" s="6" t="s">
        <v>39871</v>
      </c>
      <c r="Q313" s="6" t="s">
        <v>39872</v>
      </c>
      <c r="R313" s="6" t="s">
        <v>39873</v>
      </c>
      <c r="S313" s="6" t="s">
        <v>37488</v>
      </c>
      <c r="T313" s="6" t="s">
        <v>38348</v>
      </c>
      <c r="U313" s="6" t="s">
        <v>39874</v>
      </c>
      <c r="V313" s="6" t="s">
        <v>37388</v>
      </c>
      <c r="W313" s="6">
        <v>48.56</v>
      </c>
      <c r="X313" s="6">
        <v>73.63</v>
      </c>
      <c r="Y313" s="6">
        <v>0</v>
      </c>
      <c r="Z313" s="6" t="s">
        <v>37389</v>
      </c>
      <c r="AA313" s="6" t="s">
        <v>37501</v>
      </c>
      <c r="AB313" s="6" t="s">
        <v>39875</v>
      </c>
      <c r="AC313" s="6">
        <v>-1.1200000000000001</v>
      </c>
      <c r="AD313" s="6">
        <v>1.38439566630047</v>
      </c>
      <c r="AE313" s="6">
        <v>20.285644102072901</v>
      </c>
      <c r="AF313" s="6">
        <v>19.554730661599599</v>
      </c>
      <c r="AG313" s="8">
        <v>0.730913440473273</v>
      </c>
      <c r="AH313" s="8" t="s">
        <v>6</v>
      </c>
      <c r="AI313" s="6">
        <v>2.2872221423029401E-2</v>
      </c>
      <c r="AJ313" s="6">
        <v>5.1394230364142098E-2</v>
      </c>
    </row>
    <row r="314" spans="1:36" ht="15" x14ac:dyDescent="0.25">
      <c r="A314" s="6" t="s">
        <v>39876</v>
      </c>
      <c r="B314" s="6">
        <v>349.15059000000002</v>
      </c>
      <c r="C314" s="6">
        <v>2.3180000000000001</v>
      </c>
      <c r="D314" s="6" t="s">
        <v>37380</v>
      </c>
      <c r="E314" s="6" t="s">
        <v>39877</v>
      </c>
      <c r="F314" s="6">
        <v>260909</v>
      </c>
      <c r="G314" s="7" t="str">
        <f>HYPERLINK("https://cloud.oebiotech.com/#/lm/network/260909","https://cloud.oebiotech.com/#/lm/network/260909")</f>
        <v>https://cloud.oebiotech.com/#/lm/network/260909</v>
      </c>
      <c r="H314" s="6"/>
      <c r="I314" s="6">
        <v>18197</v>
      </c>
      <c r="J314" s="6"/>
      <c r="K314" s="6"/>
      <c r="L314" s="6"/>
      <c r="M314" s="6"/>
      <c r="N314" s="6"/>
      <c r="O314" s="6">
        <v>145457839</v>
      </c>
      <c r="P314" s="6"/>
      <c r="Q314" s="6" t="s">
        <v>39878</v>
      </c>
      <c r="R314" s="6" t="s">
        <v>39879</v>
      </c>
      <c r="S314" s="6" t="s">
        <v>37385</v>
      </c>
      <c r="T314" s="6" t="s">
        <v>37386</v>
      </c>
      <c r="U314" s="6" t="s">
        <v>37387</v>
      </c>
      <c r="V314" s="6" t="s">
        <v>37388</v>
      </c>
      <c r="W314" s="6">
        <v>50.69</v>
      </c>
      <c r="X314" s="6">
        <v>74.19</v>
      </c>
      <c r="Y314" s="6">
        <v>0</v>
      </c>
      <c r="Z314" s="6" t="s">
        <v>37389</v>
      </c>
      <c r="AA314" s="6" t="s">
        <v>37480</v>
      </c>
      <c r="AB314" s="6" t="s">
        <v>39880</v>
      </c>
      <c r="AC314" s="6">
        <v>1.72</v>
      </c>
      <c r="AD314" s="6">
        <v>1.4589678765471801</v>
      </c>
      <c r="AE314" s="6">
        <v>19.398616710578001</v>
      </c>
      <c r="AF314" s="6">
        <v>18.667777183565399</v>
      </c>
      <c r="AG314" s="8">
        <v>0.73083952701258803</v>
      </c>
      <c r="AH314" s="8" t="s">
        <v>6</v>
      </c>
      <c r="AI314" s="6">
        <v>9.0241839295994893E-3</v>
      </c>
      <c r="AJ314" s="6">
        <v>2.3717866195543402E-2</v>
      </c>
    </row>
    <row r="315" spans="1:36" ht="15" x14ac:dyDescent="0.25">
      <c r="A315" s="6" t="s">
        <v>39881</v>
      </c>
      <c r="B315" s="6">
        <v>188.05604</v>
      </c>
      <c r="C315" s="6">
        <v>0.82699999999999996</v>
      </c>
      <c r="D315" s="6" t="s">
        <v>37393</v>
      </c>
      <c r="E315" s="6" t="s">
        <v>39882</v>
      </c>
      <c r="F315" s="6">
        <v>47110</v>
      </c>
      <c r="G315" s="7" t="str">
        <f>HYPERLINK("https://cloud.oebiotech.com/#/lm/network/47110","https://cloud.oebiotech.com/#/lm/network/47110")</f>
        <v>https://cloud.oebiotech.com/#/lm/network/47110</v>
      </c>
      <c r="H315" s="6" t="s">
        <v>39883</v>
      </c>
      <c r="I315" s="6">
        <v>5569</v>
      </c>
      <c r="J315" s="6"/>
      <c r="K315" s="6"/>
      <c r="L315" s="6"/>
      <c r="M315" s="6"/>
      <c r="N315" s="6"/>
      <c r="O315" s="6">
        <v>23592950</v>
      </c>
      <c r="P315" s="6" t="s">
        <v>39884</v>
      </c>
      <c r="Q315" s="6" t="s">
        <v>39885</v>
      </c>
      <c r="R315" s="6" t="s">
        <v>39886</v>
      </c>
      <c r="S315" s="6" t="s">
        <v>37385</v>
      </c>
      <c r="T315" s="6" t="s">
        <v>37386</v>
      </c>
      <c r="U315" s="6" t="s">
        <v>37387</v>
      </c>
      <c r="V315" s="6" t="s">
        <v>37499</v>
      </c>
      <c r="W315" s="6">
        <v>51.52</v>
      </c>
      <c r="X315" s="6">
        <v>90.08</v>
      </c>
      <c r="Y315" s="6">
        <v>50.32</v>
      </c>
      <c r="Z315" s="6" t="s">
        <v>39887</v>
      </c>
      <c r="AA315" s="6" t="s">
        <v>37403</v>
      </c>
      <c r="AB315" s="6" t="s">
        <v>39888</v>
      </c>
      <c r="AC315" s="6">
        <v>2.13</v>
      </c>
      <c r="AD315" s="6">
        <v>1.7619409993450901</v>
      </c>
      <c r="AE315" s="6">
        <v>22.808123721085199</v>
      </c>
      <c r="AF315" s="6">
        <v>22.077417239437299</v>
      </c>
      <c r="AG315" s="8">
        <v>0.73070648164797103</v>
      </c>
      <c r="AH315" s="8" t="s">
        <v>6</v>
      </c>
      <c r="AI315" s="6">
        <v>3.5621917482559598E-9</v>
      </c>
      <c r="AJ315" s="6">
        <v>1.2211772367249401E-7</v>
      </c>
    </row>
    <row r="316" spans="1:36" ht="15" x14ac:dyDescent="0.25">
      <c r="A316" s="6" t="s">
        <v>39889</v>
      </c>
      <c r="B316" s="6">
        <v>451.27971000000002</v>
      </c>
      <c r="C316" s="6">
        <v>12.576000000000001</v>
      </c>
      <c r="D316" s="6" t="s">
        <v>37393</v>
      </c>
      <c r="E316" s="6" t="s">
        <v>39890</v>
      </c>
      <c r="F316" s="6">
        <v>134849</v>
      </c>
      <c r="G316" s="7" t="str">
        <f>HYPERLINK("https://cloud.oebiotech.com/#/lm/network/134849","https://cloud.oebiotech.com/#/lm/network/134849")</f>
        <v>https://cloud.oebiotech.com/#/lm/network/134849</v>
      </c>
      <c r="H316" s="6" t="s">
        <v>39891</v>
      </c>
      <c r="I316" s="6"/>
      <c r="J316" s="6"/>
      <c r="K316" s="6"/>
      <c r="L316" s="6"/>
      <c r="M316" s="6"/>
      <c r="N316" s="6"/>
      <c r="O316" s="6">
        <v>17786765</v>
      </c>
      <c r="P316" s="6"/>
      <c r="Q316" s="6" t="s">
        <v>39892</v>
      </c>
      <c r="R316" s="6" t="s">
        <v>39893</v>
      </c>
      <c r="S316" s="6" t="s">
        <v>37445</v>
      </c>
      <c r="T316" s="6" t="s">
        <v>37652</v>
      </c>
      <c r="U316" s="6" t="s">
        <v>37653</v>
      </c>
      <c r="V316" s="6" t="s">
        <v>37402</v>
      </c>
      <c r="W316" s="6">
        <v>37.11</v>
      </c>
      <c r="X316" s="6">
        <v>75.92</v>
      </c>
      <c r="Y316" s="6">
        <v>0</v>
      </c>
      <c r="Z316" s="6" t="s">
        <v>37389</v>
      </c>
      <c r="AA316" s="6" t="s">
        <v>37403</v>
      </c>
      <c r="AB316" s="6" t="s">
        <v>39894</v>
      </c>
      <c r="AC316" s="6">
        <v>7.31</v>
      </c>
      <c r="AD316" s="6">
        <v>1.7201620690581201</v>
      </c>
      <c r="AE316" s="6">
        <v>17.235371922957999</v>
      </c>
      <c r="AF316" s="6">
        <v>16.504910954809699</v>
      </c>
      <c r="AG316" s="8">
        <v>0.73046096814834605</v>
      </c>
      <c r="AH316" s="8" t="s">
        <v>6</v>
      </c>
      <c r="AI316" s="6">
        <v>1.54770344399978E-6</v>
      </c>
      <c r="AJ316" s="6">
        <v>1.6307041773682602E-5</v>
      </c>
    </row>
    <row r="317" spans="1:36" ht="15" x14ac:dyDescent="0.25">
      <c r="A317" s="6" t="s">
        <v>39895</v>
      </c>
      <c r="B317" s="6">
        <v>543.35155999999995</v>
      </c>
      <c r="C317" s="6">
        <v>2.472</v>
      </c>
      <c r="D317" s="6" t="s">
        <v>37380</v>
      </c>
      <c r="E317" s="6" t="s">
        <v>39896</v>
      </c>
      <c r="F317" s="6">
        <v>8745</v>
      </c>
      <c r="G317" s="7" t="str">
        <f>HYPERLINK("https://cloud.oebiotech.com/#/lm/network/8745","https://cloud.oebiotech.com/#/lm/network/8745")</f>
        <v>https://cloud.oebiotech.com/#/lm/network/8745</v>
      </c>
      <c r="H317" s="6" t="s">
        <v>39897</v>
      </c>
      <c r="I317" s="6">
        <v>1946</v>
      </c>
      <c r="J317" s="6" t="s">
        <v>39898</v>
      </c>
      <c r="K317" s="6">
        <v>4356</v>
      </c>
      <c r="L317" s="6" t="s">
        <v>39899</v>
      </c>
      <c r="M317" s="6"/>
      <c r="N317" s="6"/>
      <c r="O317" s="6">
        <v>2973</v>
      </c>
      <c r="P317" s="6" t="s">
        <v>39900</v>
      </c>
      <c r="Q317" s="6" t="s">
        <v>39901</v>
      </c>
      <c r="R317" s="6" t="s">
        <v>39902</v>
      </c>
      <c r="S317" s="6" t="s">
        <v>37385</v>
      </c>
      <c r="T317" s="6" t="s">
        <v>37386</v>
      </c>
      <c r="U317" s="6" t="s">
        <v>39421</v>
      </c>
      <c r="V317" s="6" t="s">
        <v>37402</v>
      </c>
      <c r="W317" s="6">
        <v>37.14</v>
      </c>
      <c r="X317" s="6">
        <v>89.91</v>
      </c>
      <c r="Y317" s="6">
        <v>0</v>
      </c>
      <c r="Z317" s="6" t="s">
        <v>37389</v>
      </c>
      <c r="AA317" s="6" t="s">
        <v>37480</v>
      </c>
      <c r="AB317" s="6" t="s">
        <v>39903</v>
      </c>
      <c r="AC317" s="6">
        <v>-1.84</v>
      </c>
      <c r="AD317" s="6">
        <v>1.7041232250474201</v>
      </c>
      <c r="AE317" s="6">
        <v>22.402376904223399</v>
      </c>
      <c r="AF317" s="6">
        <v>21.672572072763</v>
      </c>
      <c r="AG317" s="8">
        <v>0.72980483146040198</v>
      </c>
      <c r="AH317" s="8" t="s">
        <v>6</v>
      </c>
      <c r="AI317" s="6">
        <v>5.1881508318977497E-6</v>
      </c>
      <c r="AJ317" s="6">
        <v>4.5286014519482899E-5</v>
      </c>
    </row>
    <row r="318" spans="1:36" ht="15" x14ac:dyDescent="0.25">
      <c r="A318" s="6" t="s">
        <v>39904</v>
      </c>
      <c r="B318" s="6">
        <v>351.17484000000002</v>
      </c>
      <c r="C318" s="6">
        <v>3.2869999999999999</v>
      </c>
      <c r="D318" s="6" t="s">
        <v>37380</v>
      </c>
      <c r="E318" s="6" t="s">
        <v>39905</v>
      </c>
      <c r="F318" s="6">
        <v>205057</v>
      </c>
      <c r="G318" s="7" t="str">
        <f>HYPERLINK("https://cloud.oebiotech.com/#/lm/network/205057","https://cloud.oebiotech.com/#/lm/network/205057")</f>
        <v>https://cloud.oebiotech.com/#/lm/network/205057</v>
      </c>
      <c r="H318" s="6" t="s">
        <v>39906</v>
      </c>
      <c r="I318" s="6">
        <v>43448</v>
      </c>
      <c r="J318" s="6"/>
      <c r="K318" s="6">
        <v>64227</v>
      </c>
      <c r="L318" s="6"/>
      <c r="M318" s="6"/>
      <c r="N318" s="6"/>
      <c r="O318" s="6">
        <v>2750</v>
      </c>
      <c r="P318" s="6" t="s">
        <v>39907</v>
      </c>
      <c r="Q318" s="6" t="s">
        <v>39908</v>
      </c>
      <c r="R318" s="6" t="s">
        <v>39909</v>
      </c>
      <c r="S318" s="6" t="s">
        <v>37539</v>
      </c>
      <c r="T318" s="6" t="s">
        <v>39910</v>
      </c>
      <c r="U318" s="6" t="s">
        <v>37458</v>
      </c>
      <c r="V318" s="6" t="s">
        <v>37499</v>
      </c>
      <c r="W318" s="6">
        <v>42.8</v>
      </c>
      <c r="X318" s="6">
        <v>71.650000000000006</v>
      </c>
      <c r="Y318" s="6">
        <v>66.22</v>
      </c>
      <c r="Z318" s="6" t="s">
        <v>39911</v>
      </c>
      <c r="AA318" s="6" t="s">
        <v>37501</v>
      </c>
      <c r="AB318" s="6" t="s">
        <v>39912</v>
      </c>
      <c r="AC318" s="6">
        <v>-3.13</v>
      </c>
      <c r="AD318" s="6">
        <v>1.7524615139856199</v>
      </c>
      <c r="AE318" s="6">
        <v>24.855557834400699</v>
      </c>
      <c r="AF318" s="6">
        <v>24.126148015900501</v>
      </c>
      <c r="AG318" s="8">
        <v>0.72940981850022601</v>
      </c>
      <c r="AH318" s="8" t="s">
        <v>6</v>
      </c>
      <c r="AI318" s="6">
        <v>2.1224199673638599E-8</v>
      </c>
      <c r="AJ318" s="6">
        <v>4.8595254098911805E-7</v>
      </c>
    </row>
    <row r="319" spans="1:36" ht="15" x14ac:dyDescent="0.25">
      <c r="A319" s="6" t="s">
        <v>39913</v>
      </c>
      <c r="B319" s="6">
        <v>263.14301999999998</v>
      </c>
      <c r="C319" s="6">
        <v>2.4940000000000002</v>
      </c>
      <c r="D319" s="6" t="s">
        <v>37380</v>
      </c>
      <c r="E319" s="6" t="s">
        <v>39914</v>
      </c>
      <c r="F319" s="6">
        <v>53937</v>
      </c>
      <c r="G319" s="7" t="str">
        <f>HYPERLINK("https://cloud.oebiotech.com/#/lm/network/53937","https://cloud.oebiotech.com/#/lm/network/53937")</f>
        <v>https://cloud.oebiotech.com/#/lm/network/53937</v>
      </c>
      <c r="H319" s="6" t="s">
        <v>39915</v>
      </c>
      <c r="I319" s="6"/>
      <c r="J319" s="6"/>
      <c r="K319" s="6"/>
      <c r="L319" s="6"/>
      <c r="M319" s="6"/>
      <c r="N319" s="6"/>
      <c r="O319" s="6">
        <v>17863274</v>
      </c>
      <c r="P319" s="6"/>
      <c r="Q319" s="6" t="s">
        <v>39916</v>
      </c>
      <c r="R319" s="6" t="s">
        <v>39917</v>
      </c>
      <c r="S319" s="6" t="s">
        <v>37385</v>
      </c>
      <c r="T319" s="6" t="s">
        <v>37386</v>
      </c>
      <c r="U319" s="6" t="s">
        <v>37387</v>
      </c>
      <c r="V319" s="6" t="s">
        <v>37402</v>
      </c>
      <c r="W319" s="6">
        <v>39.340000000000003</v>
      </c>
      <c r="X319" s="6">
        <v>72.08</v>
      </c>
      <c r="Y319" s="6">
        <v>38.79</v>
      </c>
      <c r="Z319" s="6" t="s">
        <v>39918</v>
      </c>
      <c r="AA319" s="6" t="s">
        <v>37390</v>
      </c>
      <c r="AB319" s="6" t="s">
        <v>39919</v>
      </c>
      <c r="AC319" s="6">
        <v>-2.2799999999999998</v>
      </c>
      <c r="AD319" s="6">
        <v>1.7258957257710199</v>
      </c>
      <c r="AE319" s="6">
        <v>23.739025021447802</v>
      </c>
      <c r="AF319" s="6">
        <v>23.0120642046301</v>
      </c>
      <c r="AG319" s="8">
        <v>0.72696081681769797</v>
      </c>
      <c r="AH319" s="8" t="s">
        <v>6</v>
      </c>
      <c r="AI319" s="6">
        <v>5.9069737812035304E-7</v>
      </c>
      <c r="AJ319" s="6">
        <v>7.3411722170155799E-6</v>
      </c>
    </row>
    <row r="320" spans="1:36" ht="15" x14ac:dyDescent="0.25">
      <c r="A320" s="6" t="s">
        <v>39920</v>
      </c>
      <c r="B320" s="6">
        <v>175.10801000000001</v>
      </c>
      <c r="C320" s="6">
        <v>0.72799999999999998</v>
      </c>
      <c r="D320" s="6" t="s">
        <v>37380</v>
      </c>
      <c r="E320" s="6" t="s">
        <v>39921</v>
      </c>
      <c r="F320" s="6">
        <v>206937</v>
      </c>
      <c r="G320" s="7" t="str">
        <f>HYPERLINK("https://cloud.oebiotech.com/#/lm/network/206937","https://cloud.oebiotech.com/#/lm/network/206937")</f>
        <v>https://cloud.oebiotech.com/#/lm/network/206937</v>
      </c>
      <c r="H320" s="6" t="s">
        <v>39922</v>
      </c>
      <c r="I320" s="6"/>
      <c r="J320" s="6"/>
      <c r="K320" s="6"/>
      <c r="L320" s="6"/>
      <c r="M320" s="6"/>
      <c r="N320" s="6"/>
      <c r="O320" s="6">
        <v>12679627</v>
      </c>
      <c r="P320" s="6"/>
      <c r="Q320" s="6" t="s">
        <v>39923</v>
      </c>
      <c r="R320" s="6" t="s">
        <v>39924</v>
      </c>
      <c r="S320" s="6" t="s">
        <v>37385</v>
      </c>
      <c r="T320" s="6" t="s">
        <v>37386</v>
      </c>
      <c r="U320" s="6" t="s">
        <v>37387</v>
      </c>
      <c r="V320" s="6" t="s">
        <v>37426</v>
      </c>
      <c r="W320" s="6">
        <v>64.36</v>
      </c>
      <c r="X320" s="6">
        <v>71.290000000000006</v>
      </c>
      <c r="Y320" s="6">
        <v>65.17</v>
      </c>
      <c r="Z320" s="6" t="s">
        <v>39925</v>
      </c>
      <c r="AA320" s="6" t="s">
        <v>37390</v>
      </c>
      <c r="AB320" s="6" t="s">
        <v>39926</v>
      </c>
      <c r="AC320" s="6">
        <v>-1.71</v>
      </c>
      <c r="AD320" s="6">
        <v>1.75334291708041</v>
      </c>
      <c r="AE320" s="6">
        <v>25.761689250448999</v>
      </c>
      <c r="AF320" s="6">
        <v>25.036536269653698</v>
      </c>
      <c r="AG320" s="8">
        <v>0.72515298079537205</v>
      </c>
      <c r="AH320" s="8" t="s">
        <v>6</v>
      </c>
      <c r="AI320" s="6">
        <v>5.8746727573633496E-9</v>
      </c>
      <c r="AJ320" s="6">
        <v>1.7573832625419099E-7</v>
      </c>
    </row>
    <row r="321" spans="1:36" ht="15" x14ac:dyDescent="0.25">
      <c r="A321" s="6" t="s">
        <v>39927</v>
      </c>
      <c r="B321" s="6">
        <v>659.44461000000001</v>
      </c>
      <c r="C321" s="6">
        <v>12.391999999999999</v>
      </c>
      <c r="D321" s="6" t="s">
        <v>37380</v>
      </c>
      <c r="E321" s="6" t="s">
        <v>39928</v>
      </c>
      <c r="F321" s="6">
        <v>57212</v>
      </c>
      <c r="G321" s="7" t="str">
        <f>HYPERLINK("https://cloud.oebiotech.com/#/lm/network/57212","https://cloud.oebiotech.com/#/lm/network/57212")</f>
        <v>https://cloud.oebiotech.com/#/lm/network/57212</v>
      </c>
      <c r="H321" s="6" t="s">
        <v>39929</v>
      </c>
      <c r="I321" s="6">
        <v>88850</v>
      </c>
      <c r="J321" s="6"/>
      <c r="K321" s="6"/>
      <c r="L321" s="6"/>
      <c r="M321" s="6"/>
      <c r="N321" s="6"/>
      <c r="O321" s="6">
        <v>85143314</v>
      </c>
      <c r="P321" s="6"/>
      <c r="Q321" s="6" t="s">
        <v>39930</v>
      </c>
      <c r="R321" s="6" t="s">
        <v>39931</v>
      </c>
      <c r="S321" s="6" t="s">
        <v>37445</v>
      </c>
      <c r="T321" s="6" t="s">
        <v>37446</v>
      </c>
      <c r="U321" s="6" t="s">
        <v>37564</v>
      </c>
      <c r="V321" s="6" t="s">
        <v>37388</v>
      </c>
      <c r="W321" s="6">
        <v>45.8</v>
      </c>
      <c r="X321" s="6">
        <v>71.959999999999994</v>
      </c>
      <c r="Y321" s="6">
        <v>0</v>
      </c>
      <c r="Z321" s="6" t="s">
        <v>37389</v>
      </c>
      <c r="AA321" s="6" t="s">
        <v>37634</v>
      </c>
      <c r="AB321" s="6" t="s">
        <v>39932</v>
      </c>
      <c r="AC321" s="6">
        <v>7.13</v>
      </c>
      <c r="AD321" s="6">
        <v>1.58414161113249</v>
      </c>
      <c r="AE321" s="6">
        <v>23.9456941238967</v>
      </c>
      <c r="AF321" s="6">
        <v>23.222310665874499</v>
      </c>
      <c r="AG321" s="8">
        <v>0.723383458022273</v>
      </c>
      <c r="AH321" s="8" t="s">
        <v>6</v>
      </c>
      <c r="AI321" s="6">
        <v>6.5889204629749904E-4</v>
      </c>
      <c r="AJ321" s="6">
        <v>2.7015186730875401E-3</v>
      </c>
    </row>
    <row r="322" spans="1:36" ht="15" x14ac:dyDescent="0.25">
      <c r="A322" s="6" t="s">
        <v>39933</v>
      </c>
      <c r="B322" s="6">
        <v>391.20168999999999</v>
      </c>
      <c r="C322" s="6">
        <v>1.5469999999999999</v>
      </c>
      <c r="D322" s="6" t="s">
        <v>37380</v>
      </c>
      <c r="E322" s="6" t="s">
        <v>39934</v>
      </c>
      <c r="F322" s="6">
        <v>208889</v>
      </c>
      <c r="G322" s="7" t="str">
        <f>HYPERLINK("https://cloud.oebiotech.com/#/lm/network/208889","https://cloud.oebiotech.com/#/lm/network/208889")</f>
        <v>https://cloud.oebiotech.com/#/lm/network/208889</v>
      </c>
      <c r="H322" s="6" t="s">
        <v>39935</v>
      </c>
      <c r="I322" s="6"/>
      <c r="J322" s="6"/>
      <c r="K322" s="6"/>
      <c r="L322" s="6"/>
      <c r="M322" s="6"/>
      <c r="N322" s="6"/>
      <c r="O322" s="6">
        <v>54737</v>
      </c>
      <c r="P322" s="6"/>
      <c r="Q322" s="6" t="s">
        <v>39936</v>
      </c>
      <c r="R322" s="6" t="s">
        <v>39937</v>
      </c>
      <c r="S322" s="6" t="s">
        <v>37539</v>
      </c>
      <c r="T322" s="6" t="s">
        <v>37540</v>
      </c>
      <c r="U322" s="6" t="s">
        <v>39938</v>
      </c>
      <c r="V322" s="6" t="s">
        <v>37499</v>
      </c>
      <c r="W322" s="6">
        <v>37.67</v>
      </c>
      <c r="X322" s="6">
        <v>72.400000000000006</v>
      </c>
      <c r="Y322" s="6">
        <v>55.38</v>
      </c>
      <c r="Z322" s="6" t="s">
        <v>39939</v>
      </c>
      <c r="AA322" s="6" t="s">
        <v>37634</v>
      </c>
      <c r="AB322" s="6" t="s">
        <v>39940</v>
      </c>
      <c r="AC322" s="6">
        <v>-6.39</v>
      </c>
      <c r="AD322" s="6">
        <v>1.7171532245385599</v>
      </c>
      <c r="AE322" s="6">
        <v>23.0102941186389</v>
      </c>
      <c r="AF322" s="6">
        <v>22.287569046952498</v>
      </c>
      <c r="AG322" s="8">
        <v>0.72272507168634104</v>
      </c>
      <c r="AH322" s="8" t="s">
        <v>6</v>
      </c>
      <c r="AI322" s="6">
        <v>8.6827183370211399E-7</v>
      </c>
      <c r="AJ322" s="6">
        <v>1.0075676853857101E-5</v>
      </c>
    </row>
    <row r="323" spans="1:36" ht="15" x14ac:dyDescent="0.25">
      <c r="A323" s="6" t="s">
        <v>39941</v>
      </c>
      <c r="B323" s="6">
        <v>85.028959999999998</v>
      </c>
      <c r="C323" s="6">
        <v>0.69499999999999995</v>
      </c>
      <c r="D323" s="6" t="s">
        <v>37380</v>
      </c>
      <c r="E323" s="6" t="s">
        <v>39942</v>
      </c>
      <c r="F323" s="6">
        <v>273829</v>
      </c>
      <c r="G323" s="7" t="str">
        <f>HYPERLINK("https://cloud.oebiotech.com/#/lm/network/273829","https://cloud.oebiotech.com/#/lm/network/273829")</f>
        <v>https://cloud.oebiotech.com/#/lm/network/273829</v>
      </c>
      <c r="H323" s="6"/>
      <c r="I323" s="6">
        <v>63259</v>
      </c>
      <c r="J323" s="6"/>
      <c r="K323" s="6"/>
      <c r="L323" s="6" t="s">
        <v>39943</v>
      </c>
      <c r="M323" s="6" t="s">
        <v>38219</v>
      </c>
      <c r="N323" s="6" t="s">
        <v>38220</v>
      </c>
      <c r="O323" s="6">
        <v>137547</v>
      </c>
      <c r="P323" s="6" t="s">
        <v>39944</v>
      </c>
      <c r="Q323" s="6" t="s">
        <v>39945</v>
      </c>
      <c r="R323" s="6" t="s">
        <v>39946</v>
      </c>
      <c r="S323" s="6" t="s">
        <v>37445</v>
      </c>
      <c r="T323" s="6" t="s">
        <v>37446</v>
      </c>
      <c r="U323" s="6" t="s">
        <v>37524</v>
      </c>
      <c r="V323" s="6" t="s">
        <v>37388</v>
      </c>
      <c r="W323" s="6">
        <v>46.29</v>
      </c>
      <c r="X323" s="6">
        <v>71.650000000000006</v>
      </c>
      <c r="Y323" s="6">
        <v>0</v>
      </c>
      <c r="Z323" s="6" t="s">
        <v>39947</v>
      </c>
      <c r="AA323" s="6" t="s">
        <v>37390</v>
      </c>
      <c r="AB323" s="6" t="s">
        <v>39948</v>
      </c>
      <c r="AC323" s="6">
        <v>-6.59</v>
      </c>
      <c r="AD323" s="6">
        <v>1.7624549516276</v>
      </c>
      <c r="AE323" s="6">
        <v>24.703543146152999</v>
      </c>
      <c r="AF323" s="6">
        <v>23.980857020888902</v>
      </c>
      <c r="AG323" s="8">
        <v>0.72268612526414</v>
      </c>
      <c r="AH323" s="8" t="s">
        <v>6</v>
      </c>
      <c r="AI323" s="6">
        <v>9.82312748860431E-11</v>
      </c>
      <c r="AJ323" s="6">
        <v>7.9023078296839792E-9</v>
      </c>
    </row>
    <row r="324" spans="1:36" ht="15" x14ac:dyDescent="0.25">
      <c r="A324" s="6" t="s">
        <v>39949</v>
      </c>
      <c r="B324" s="6">
        <v>215.06717</v>
      </c>
      <c r="C324" s="6">
        <v>0.78100000000000003</v>
      </c>
      <c r="D324" s="6" t="s">
        <v>37393</v>
      </c>
      <c r="E324" s="6" t="s">
        <v>39950</v>
      </c>
      <c r="F324" s="6">
        <v>53800</v>
      </c>
      <c r="G324" s="7" t="str">
        <f>HYPERLINK("https://cloud.oebiotech.com/#/lm/network/53800","https://cloud.oebiotech.com/#/lm/network/53800")</f>
        <v>https://cloud.oebiotech.com/#/lm/network/53800</v>
      </c>
      <c r="H324" s="6" t="s">
        <v>39951</v>
      </c>
      <c r="I324" s="6">
        <v>85677</v>
      </c>
      <c r="J324" s="6"/>
      <c r="K324" s="6">
        <v>174200</v>
      </c>
      <c r="L324" s="6"/>
      <c r="M324" s="6"/>
      <c r="N324" s="6"/>
      <c r="O324" s="6">
        <v>64896714</v>
      </c>
      <c r="P324" s="6"/>
      <c r="Q324" s="6" t="s">
        <v>39952</v>
      </c>
      <c r="R324" s="6" t="s">
        <v>39953</v>
      </c>
      <c r="S324" s="6" t="s">
        <v>37385</v>
      </c>
      <c r="T324" s="6" t="s">
        <v>37386</v>
      </c>
      <c r="U324" s="6" t="s">
        <v>37387</v>
      </c>
      <c r="V324" s="6" t="s">
        <v>37388</v>
      </c>
      <c r="W324" s="6">
        <v>51.41</v>
      </c>
      <c r="X324" s="6">
        <v>72.73</v>
      </c>
      <c r="Y324" s="6">
        <v>0</v>
      </c>
      <c r="Z324" s="6" t="s">
        <v>37389</v>
      </c>
      <c r="AA324" s="6" t="s">
        <v>37415</v>
      </c>
      <c r="AB324" s="6" t="s">
        <v>39954</v>
      </c>
      <c r="AC324" s="6">
        <v>-1.86</v>
      </c>
      <c r="AD324" s="6">
        <v>1.75561358297105</v>
      </c>
      <c r="AE324" s="6">
        <v>22.186654573355199</v>
      </c>
      <c r="AF324" s="6">
        <v>21.4641556830308</v>
      </c>
      <c r="AG324" s="8">
        <v>0.72249889032442705</v>
      </c>
      <c r="AH324" s="8" t="s">
        <v>6</v>
      </c>
      <c r="AI324" s="6">
        <v>1.28993982365426E-9</v>
      </c>
      <c r="AJ324" s="6">
        <v>5.6463321839807598E-8</v>
      </c>
    </row>
    <row r="325" spans="1:36" ht="15" x14ac:dyDescent="0.25">
      <c r="A325" s="6" t="s">
        <v>39955</v>
      </c>
      <c r="B325" s="6">
        <v>245.07803999999999</v>
      </c>
      <c r="C325" s="6">
        <v>0.81299999999999994</v>
      </c>
      <c r="D325" s="6" t="s">
        <v>37393</v>
      </c>
      <c r="E325" s="6" t="s">
        <v>39956</v>
      </c>
      <c r="F325" s="6">
        <v>51178</v>
      </c>
      <c r="G325" s="7" t="str">
        <f>HYPERLINK("https://cloud.oebiotech.com/#/lm/network/51178","https://cloud.oebiotech.com/#/lm/network/51178")</f>
        <v>https://cloud.oebiotech.com/#/lm/network/51178</v>
      </c>
      <c r="H325" s="6" t="s">
        <v>39957</v>
      </c>
      <c r="I325" s="6">
        <v>62009</v>
      </c>
      <c r="J325" s="6"/>
      <c r="K325" s="6"/>
      <c r="L325" s="6"/>
      <c r="M325" s="6"/>
      <c r="N325" s="6"/>
      <c r="O325" s="6">
        <v>132990981</v>
      </c>
      <c r="P325" s="6" t="s">
        <v>39958</v>
      </c>
      <c r="Q325" s="6" t="s">
        <v>39959</v>
      </c>
      <c r="R325" s="6" t="s">
        <v>39960</v>
      </c>
      <c r="S325" s="6" t="s">
        <v>37385</v>
      </c>
      <c r="T325" s="6" t="s">
        <v>37386</v>
      </c>
      <c r="U325" s="6" t="s">
        <v>37387</v>
      </c>
      <c r="V325" s="6" t="s">
        <v>37388</v>
      </c>
      <c r="W325" s="6">
        <v>50.45</v>
      </c>
      <c r="X325" s="6">
        <v>74.150000000000006</v>
      </c>
      <c r="Y325" s="6">
        <v>0</v>
      </c>
      <c r="Z325" s="6" t="s">
        <v>37389</v>
      </c>
      <c r="AA325" s="6" t="s">
        <v>37403</v>
      </c>
      <c r="AB325" s="6" t="s">
        <v>39961</v>
      </c>
      <c r="AC325" s="6">
        <v>-0.41</v>
      </c>
      <c r="AD325" s="6">
        <v>1.6277343609031401</v>
      </c>
      <c r="AE325" s="6">
        <v>19.571756929769901</v>
      </c>
      <c r="AF325" s="6">
        <v>18.8495396968422</v>
      </c>
      <c r="AG325" s="8">
        <v>0.72221723292768703</v>
      </c>
      <c r="AH325" s="8" t="s">
        <v>6</v>
      </c>
      <c r="AI325" s="6">
        <v>1.60925378805169E-4</v>
      </c>
      <c r="AJ325" s="6">
        <v>8.0774770659963605E-4</v>
      </c>
    </row>
    <row r="326" spans="1:36" ht="15" x14ac:dyDescent="0.25">
      <c r="A326" s="6" t="s">
        <v>39962</v>
      </c>
      <c r="B326" s="6">
        <v>472.22719000000001</v>
      </c>
      <c r="C326" s="6">
        <v>3.4</v>
      </c>
      <c r="D326" s="6" t="s">
        <v>37380</v>
      </c>
      <c r="E326" s="6" t="s">
        <v>39963</v>
      </c>
      <c r="F326" s="6">
        <v>212763</v>
      </c>
      <c r="G326" s="7" t="str">
        <f>HYPERLINK("https://cloud.oebiotech.com/#/lm/network/212763","https://cloud.oebiotech.com/#/lm/network/212763")</f>
        <v>https://cloud.oebiotech.com/#/lm/network/212763</v>
      </c>
      <c r="H326" s="6" t="s">
        <v>39964</v>
      </c>
      <c r="I326" s="6"/>
      <c r="J326" s="6"/>
      <c r="K326" s="6"/>
      <c r="L326" s="6"/>
      <c r="M326" s="6"/>
      <c r="N326" s="6"/>
      <c r="O326" s="6">
        <v>13559279</v>
      </c>
      <c r="P326" s="6"/>
      <c r="Q326" s="6" t="s">
        <v>39965</v>
      </c>
      <c r="R326" s="6" t="s">
        <v>39966</v>
      </c>
      <c r="S326" s="6" t="s">
        <v>37445</v>
      </c>
      <c r="T326" s="6" t="s">
        <v>37998</v>
      </c>
      <c r="U326" s="6" t="s">
        <v>39967</v>
      </c>
      <c r="V326" s="6" t="s">
        <v>37402</v>
      </c>
      <c r="W326" s="6">
        <v>39.74</v>
      </c>
      <c r="X326" s="6">
        <v>91.27</v>
      </c>
      <c r="Y326" s="6">
        <v>33.46</v>
      </c>
      <c r="Z326" s="6" t="s">
        <v>39968</v>
      </c>
      <c r="AA326" s="6" t="s">
        <v>37459</v>
      </c>
      <c r="AB326" s="6" t="s">
        <v>39969</v>
      </c>
      <c r="AC326" s="6">
        <v>-4.87</v>
      </c>
      <c r="AD326" s="6">
        <v>1.6610605943013399</v>
      </c>
      <c r="AE326" s="6">
        <v>25.885742123465299</v>
      </c>
      <c r="AF326" s="6">
        <v>25.1636042697112</v>
      </c>
      <c r="AG326" s="8">
        <v>0.72213785375405604</v>
      </c>
      <c r="AH326" s="8" t="s">
        <v>6</v>
      </c>
      <c r="AI326" s="6">
        <v>3.8821366370672603E-5</v>
      </c>
      <c r="AJ326" s="6">
        <v>2.4352328135365001E-4</v>
      </c>
    </row>
    <row r="327" spans="1:36" ht="15" x14ac:dyDescent="0.25">
      <c r="A327" s="6" t="s">
        <v>39970</v>
      </c>
      <c r="B327" s="6">
        <v>298.18783000000002</v>
      </c>
      <c r="C327" s="6">
        <v>0.58399999999999996</v>
      </c>
      <c r="D327" s="6" t="s">
        <v>37380</v>
      </c>
      <c r="E327" s="6" t="s">
        <v>39971</v>
      </c>
      <c r="F327" s="6">
        <v>82368</v>
      </c>
      <c r="G327" s="7" t="str">
        <f>HYPERLINK("https://cloud.oebiotech.com/#/lm/network/82368","https://cloud.oebiotech.com/#/lm/network/82368")</f>
        <v>https://cloud.oebiotech.com/#/lm/network/82368</v>
      </c>
      <c r="H327" s="6" t="s">
        <v>39972</v>
      </c>
      <c r="I327" s="6"/>
      <c r="J327" s="6"/>
      <c r="K327" s="6"/>
      <c r="L327" s="6"/>
      <c r="M327" s="6"/>
      <c r="N327" s="6"/>
      <c r="O327" s="6">
        <v>5460185</v>
      </c>
      <c r="P327" s="6"/>
      <c r="Q327" s="6" t="s">
        <v>39973</v>
      </c>
      <c r="R327" s="6" t="s">
        <v>39974</v>
      </c>
      <c r="S327" s="6" t="s">
        <v>37385</v>
      </c>
      <c r="T327" s="6" t="s">
        <v>37386</v>
      </c>
      <c r="U327" s="6" t="s">
        <v>37387</v>
      </c>
      <c r="V327" s="6" t="s">
        <v>37499</v>
      </c>
      <c r="W327" s="6">
        <v>47.62</v>
      </c>
      <c r="X327" s="6">
        <v>72.62</v>
      </c>
      <c r="Y327" s="6">
        <v>83.98</v>
      </c>
      <c r="Z327" s="6" t="s">
        <v>39975</v>
      </c>
      <c r="AA327" s="6" t="s">
        <v>39976</v>
      </c>
      <c r="AB327" s="6" t="s">
        <v>39977</v>
      </c>
      <c r="AC327" s="6">
        <v>-1.34</v>
      </c>
      <c r="AD327" s="6">
        <v>1.7327621536220299</v>
      </c>
      <c r="AE327" s="6">
        <v>22.613028620294699</v>
      </c>
      <c r="AF327" s="6">
        <v>21.891853860651398</v>
      </c>
      <c r="AG327" s="8">
        <v>0.72117475964328603</v>
      </c>
      <c r="AH327" s="8" t="s">
        <v>6</v>
      </c>
      <c r="AI327" s="6">
        <v>1.0716740172831E-7</v>
      </c>
      <c r="AJ327" s="6">
        <v>1.7574863429438801E-6</v>
      </c>
    </row>
    <row r="328" spans="1:36" ht="15" x14ac:dyDescent="0.25">
      <c r="A328" s="6" t="s">
        <v>39978</v>
      </c>
      <c r="B328" s="6">
        <v>440.21440999999999</v>
      </c>
      <c r="C328" s="6">
        <v>3.0019999999999998</v>
      </c>
      <c r="D328" s="6" t="s">
        <v>37380</v>
      </c>
      <c r="E328" s="6" t="s">
        <v>39979</v>
      </c>
      <c r="F328" s="6">
        <v>53504</v>
      </c>
      <c r="G328" s="7" t="str">
        <f>HYPERLINK("https://cloud.oebiotech.com/#/lm/network/53504","https://cloud.oebiotech.com/#/lm/network/53504")</f>
        <v>https://cloud.oebiotech.com/#/lm/network/53504</v>
      </c>
      <c r="H328" s="6" t="s">
        <v>39980</v>
      </c>
      <c r="I328" s="6">
        <v>1748</v>
      </c>
      <c r="J328" s="6"/>
      <c r="K328" s="6">
        <v>553655</v>
      </c>
      <c r="L328" s="6" t="s">
        <v>39981</v>
      </c>
      <c r="M328" s="6"/>
      <c r="N328" s="6"/>
      <c r="O328" s="6">
        <v>56330</v>
      </c>
      <c r="P328" s="6" t="s">
        <v>39982</v>
      </c>
      <c r="Q328" s="6" t="s">
        <v>39983</v>
      </c>
      <c r="R328" s="6" t="s">
        <v>39984</v>
      </c>
      <c r="S328" s="6" t="s">
        <v>37385</v>
      </c>
      <c r="T328" s="6" t="s">
        <v>37386</v>
      </c>
      <c r="U328" s="6" t="s">
        <v>37387</v>
      </c>
      <c r="V328" s="6" t="s">
        <v>37499</v>
      </c>
      <c r="W328" s="6">
        <v>42.47</v>
      </c>
      <c r="X328" s="6">
        <v>71.75</v>
      </c>
      <c r="Y328" s="6">
        <v>61.56</v>
      </c>
      <c r="Z328" s="6" t="s">
        <v>39985</v>
      </c>
      <c r="AA328" s="6" t="s">
        <v>37634</v>
      </c>
      <c r="AB328" s="6" t="s">
        <v>39986</v>
      </c>
      <c r="AC328" s="6">
        <v>2.73</v>
      </c>
      <c r="AD328" s="6">
        <v>1.74519278073088</v>
      </c>
      <c r="AE328" s="6">
        <v>24.525672472436</v>
      </c>
      <c r="AF328" s="6">
        <v>23.806826469566701</v>
      </c>
      <c r="AG328" s="8">
        <v>0.71884600286934097</v>
      </c>
      <c r="AH328" s="8" t="s">
        <v>6</v>
      </c>
      <c r="AI328" s="6">
        <v>6.59825588169931E-9</v>
      </c>
      <c r="AJ328" s="6">
        <v>1.89755638955343E-7</v>
      </c>
    </row>
    <row r="329" spans="1:36" ht="15" x14ac:dyDescent="0.25">
      <c r="A329" s="6" t="s">
        <v>39987</v>
      </c>
      <c r="B329" s="6">
        <v>203.15075999999999</v>
      </c>
      <c r="C329" s="6">
        <v>0.66800000000000004</v>
      </c>
      <c r="D329" s="6" t="s">
        <v>37380</v>
      </c>
      <c r="E329" s="6" t="s">
        <v>39988</v>
      </c>
      <c r="F329" s="6">
        <v>48065</v>
      </c>
      <c r="G329" s="7" t="str">
        <f>HYPERLINK("https://cloud.oebiotech.com/#/lm/network/48065","https://cloud.oebiotech.com/#/lm/network/48065")</f>
        <v>https://cloud.oebiotech.com/#/lm/network/48065</v>
      </c>
      <c r="H329" s="6" t="s">
        <v>39989</v>
      </c>
      <c r="I329" s="6">
        <v>44873</v>
      </c>
      <c r="J329" s="6"/>
      <c r="K329" s="6">
        <v>25682</v>
      </c>
      <c r="L329" s="6"/>
      <c r="M329" s="6"/>
      <c r="N329" s="6"/>
      <c r="O329" s="6">
        <v>169148</v>
      </c>
      <c r="P329" s="6" t="s">
        <v>39990</v>
      </c>
      <c r="Q329" s="6" t="s">
        <v>39991</v>
      </c>
      <c r="R329" s="6" t="s">
        <v>39992</v>
      </c>
      <c r="S329" s="6" t="s">
        <v>37385</v>
      </c>
      <c r="T329" s="6" t="s">
        <v>37386</v>
      </c>
      <c r="U329" s="6" t="s">
        <v>37387</v>
      </c>
      <c r="V329" s="6" t="s">
        <v>37426</v>
      </c>
      <c r="W329" s="6">
        <v>65.930000000000007</v>
      </c>
      <c r="X329" s="6">
        <v>72.08</v>
      </c>
      <c r="Y329" s="6">
        <v>78.88</v>
      </c>
      <c r="Z329" s="6" t="s">
        <v>39993</v>
      </c>
      <c r="AA329" s="6" t="s">
        <v>37390</v>
      </c>
      <c r="AB329" s="6" t="s">
        <v>39994</v>
      </c>
      <c r="AC329" s="6">
        <v>-2.46</v>
      </c>
      <c r="AD329" s="6">
        <v>1.7363325728124599</v>
      </c>
      <c r="AE329" s="6">
        <v>23.678334405494201</v>
      </c>
      <c r="AF329" s="6">
        <v>22.959938789432002</v>
      </c>
      <c r="AG329" s="8">
        <v>0.71839561606223201</v>
      </c>
      <c r="AH329" s="8" t="s">
        <v>6</v>
      </c>
      <c r="AI329" s="6">
        <v>3.5510820560541703E-8</v>
      </c>
      <c r="AJ329" s="6">
        <v>7.31473753622508E-7</v>
      </c>
    </row>
    <row r="330" spans="1:36" ht="15" x14ac:dyDescent="0.25">
      <c r="A330" s="6" t="s">
        <v>39995</v>
      </c>
      <c r="B330" s="6">
        <v>444.40480000000002</v>
      </c>
      <c r="C330" s="6">
        <v>9.952</v>
      </c>
      <c r="D330" s="6" t="s">
        <v>37380</v>
      </c>
      <c r="E330" s="6" t="s">
        <v>39996</v>
      </c>
      <c r="F330" s="6">
        <v>255798</v>
      </c>
      <c r="G330" s="7" t="str">
        <f>HYPERLINK("https://cloud.oebiotech.com/#/lm/network/255798","https://cloud.oebiotech.com/#/lm/network/255798")</f>
        <v>https://cloud.oebiotech.com/#/lm/network/255798</v>
      </c>
      <c r="H330" s="6" t="s">
        <v>39997</v>
      </c>
      <c r="I330" s="6"/>
      <c r="J330" s="6"/>
      <c r="K330" s="6"/>
      <c r="L330" s="6"/>
      <c r="M330" s="6"/>
      <c r="N330" s="6"/>
      <c r="O330" s="6">
        <v>85808201</v>
      </c>
      <c r="P330" s="6"/>
      <c r="Q330" s="6" t="s">
        <v>39998</v>
      </c>
      <c r="R330" s="6" t="s">
        <v>39999</v>
      </c>
      <c r="S330" s="6" t="s">
        <v>37445</v>
      </c>
      <c r="T330" s="6" t="s">
        <v>37827</v>
      </c>
      <c r="U330" s="6" t="s">
        <v>40000</v>
      </c>
      <c r="V330" s="6" t="s">
        <v>37402</v>
      </c>
      <c r="W330" s="6">
        <v>38.06</v>
      </c>
      <c r="X330" s="6">
        <v>90.29</v>
      </c>
      <c r="Y330" s="6">
        <v>0</v>
      </c>
      <c r="Z330" s="6" t="s">
        <v>40001</v>
      </c>
      <c r="AA330" s="6" t="s">
        <v>37501</v>
      </c>
      <c r="AB330" s="6" t="s">
        <v>40002</v>
      </c>
      <c r="AC330" s="6">
        <v>-0.23</v>
      </c>
      <c r="AD330" s="6">
        <v>1.74471032626153</v>
      </c>
      <c r="AE330" s="6">
        <v>23.410720056389501</v>
      </c>
      <c r="AF330" s="6">
        <v>22.6930495639144</v>
      </c>
      <c r="AG330" s="8">
        <v>0.71767049247517201</v>
      </c>
      <c r="AH330" s="8" t="s">
        <v>6</v>
      </c>
      <c r="AI330" s="6">
        <v>5.2512763323984897E-9</v>
      </c>
      <c r="AJ330" s="6">
        <v>1.6141064737781E-7</v>
      </c>
    </row>
    <row r="331" spans="1:36" ht="15" x14ac:dyDescent="0.25">
      <c r="A331" s="6" t="s">
        <v>40003</v>
      </c>
      <c r="B331" s="6">
        <v>133.04982999999999</v>
      </c>
      <c r="C331" s="6">
        <v>1.1080000000000001</v>
      </c>
      <c r="D331" s="6" t="s">
        <v>37393</v>
      </c>
      <c r="E331" s="6" t="s">
        <v>40004</v>
      </c>
      <c r="F331" s="6">
        <v>48043</v>
      </c>
      <c r="G331" s="7" t="str">
        <f>HYPERLINK("https://cloud.oebiotech.com/#/lm/network/48043","https://cloud.oebiotech.com/#/lm/network/48043")</f>
        <v>https://cloud.oebiotech.com/#/lm/network/48043</v>
      </c>
      <c r="H331" s="6" t="s">
        <v>40005</v>
      </c>
      <c r="I331" s="6">
        <v>3258</v>
      </c>
      <c r="J331" s="6"/>
      <c r="K331" s="6">
        <v>28816</v>
      </c>
      <c r="L331" s="6" t="s">
        <v>40006</v>
      </c>
      <c r="M331" s="6" t="s">
        <v>37682</v>
      </c>
      <c r="N331" s="6" t="s">
        <v>37683</v>
      </c>
      <c r="O331" s="6">
        <v>22833604</v>
      </c>
      <c r="P331" s="6" t="s">
        <v>40007</v>
      </c>
      <c r="Q331" s="6" t="s">
        <v>40008</v>
      </c>
      <c r="R331" s="6" t="s">
        <v>40009</v>
      </c>
      <c r="S331" s="6" t="s">
        <v>37423</v>
      </c>
      <c r="T331" s="6" t="s">
        <v>37424</v>
      </c>
      <c r="U331" s="6" t="s">
        <v>37425</v>
      </c>
      <c r="V331" s="6" t="s">
        <v>37388</v>
      </c>
      <c r="W331" s="6">
        <v>49.01</v>
      </c>
      <c r="X331" s="6">
        <v>71.900000000000006</v>
      </c>
      <c r="Y331" s="6">
        <v>31.611428571428601</v>
      </c>
      <c r="Z331" s="6" t="s">
        <v>40010</v>
      </c>
      <c r="AA331" s="6" t="s">
        <v>37403</v>
      </c>
      <c r="AB331" s="6" t="s">
        <v>40011</v>
      </c>
      <c r="AC331" s="6">
        <v>6.01</v>
      </c>
      <c r="AD331" s="6">
        <v>1.72848582936893</v>
      </c>
      <c r="AE331" s="6">
        <v>24.201498973046899</v>
      </c>
      <c r="AF331" s="6">
        <v>23.486169886815802</v>
      </c>
      <c r="AG331" s="8">
        <v>0.71532908623104097</v>
      </c>
      <c r="AH331" s="8" t="s">
        <v>6</v>
      </c>
      <c r="AI331" s="6">
        <v>6.99017426032158E-8</v>
      </c>
      <c r="AJ331" s="6">
        <v>1.26481785324299E-6</v>
      </c>
    </row>
    <row r="332" spans="1:36" ht="15" x14ac:dyDescent="0.25">
      <c r="A332" s="6" t="s">
        <v>40012</v>
      </c>
      <c r="B332" s="6">
        <v>72.081419999999994</v>
      </c>
      <c r="C332" s="6">
        <v>0.77300000000000002</v>
      </c>
      <c r="D332" s="6" t="s">
        <v>37380</v>
      </c>
      <c r="E332" s="6" t="s">
        <v>40013</v>
      </c>
      <c r="F332" s="6">
        <v>200395</v>
      </c>
      <c r="G332" s="7" t="str">
        <f>HYPERLINK("https://cloud.oebiotech.com/#/lm/network/200395","https://cloud.oebiotech.com/#/lm/network/200395")</f>
        <v>https://cloud.oebiotech.com/#/lm/network/200395</v>
      </c>
      <c r="H332" s="6" t="s">
        <v>40014</v>
      </c>
      <c r="I332" s="6"/>
      <c r="J332" s="6"/>
      <c r="K332" s="6"/>
      <c r="L332" s="6"/>
      <c r="M332" s="6"/>
      <c r="N332" s="6"/>
      <c r="O332" s="6">
        <v>8072</v>
      </c>
      <c r="P332" s="6"/>
      <c r="Q332" s="6" t="s">
        <v>40015</v>
      </c>
      <c r="R332" s="6" t="s">
        <v>40016</v>
      </c>
      <c r="S332" s="6" t="s">
        <v>38038</v>
      </c>
      <c r="T332" s="6" t="s">
        <v>38039</v>
      </c>
      <c r="U332" s="6" t="s">
        <v>38040</v>
      </c>
      <c r="V332" s="6" t="s">
        <v>37426</v>
      </c>
      <c r="W332" s="6">
        <v>67.23</v>
      </c>
      <c r="X332" s="6">
        <v>91.28</v>
      </c>
      <c r="Y332" s="6">
        <v>56.48</v>
      </c>
      <c r="Z332" s="6" t="s">
        <v>40017</v>
      </c>
      <c r="AA332" s="6" t="s">
        <v>37480</v>
      </c>
      <c r="AB332" s="6" t="s">
        <v>40018</v>
      </c>
      <c r="AC332" s="6">
        <v>-0.69</v>
      </c>
      <c r="AD332" s="6">
        <v>1.72325285862222</v>
      </c>
      <c r="AE332" s="6">
        <v>25.8994285760865</v>
      </c>
      <c r="AF332" s="6">
        <v>25.187023413740501</v>
      </c>
      <c r="AG332" s="8">
        <v>0.71240516234599804</v>
      </c>
      <c r="AH332" s="8" t="s">
        <v>6</v>
      </c>
      <c r="AI332" s="6">
        <v>9.17105904854826E-8</v>
      </c>
      <c r="AJ332" s="6">
        <v>1.5649760337005501E-6</v>
      </c>
    </row>
    <row r="333" spans="1:36" ht="15" x14ac:dyDescent="0.25">
      <c r="A333" s="6" t="s">
        <v>40019</v>
      </c>
      <c r="B333" s="6">
        <v>275.11392000000001</v>
      </c>
      <c r="C333" s="6">
        <v>5.99</v>
      </c>
      <c r="D333" s="6" t="s">
        <v>37393</v>
      </c>
      <c r="E333" s="6" t="s">
        <v>40020</v>
      </c>
      <c r="F333" s="6">
        <v>58324</v>
      </c>
      <c r="G333" s="7" t="str">
        <f>HYPERLINK("https://cloud.oebiotech.com/#/lm/network/58324","https://cloud.oebiotech.com/#/lm/network/58324")</f>
        <v>https://cloud.oebiotech.com/#/lm/network/58324</v>
      </c>
      <c r="H333" s="6" t="s">
        <v>40021</v>
      </c>
      <c r="I333" s="6">
        <v>89812</v>
      </c>
      <c r="J333" s="6"/>
      <c r="K333" s="6"/>
      <c r="L333" s="6"/>
      <c r="M333" s="6"/>
      <c r="N333" s="6"/>
      <c r="O333" s="6">
        <v>6506</v>
      </c>
      <c r="P333" s="6" t="s">
        <v>40022</v>
      </c>
      <c r="Q333" s="6" t="s">
        <v>40023</v>
      </c>
      <c r="R333" s="6" t="s">
        <v>40024</v>
      </c>
      <c r="S333" s="6" t="s">
        <v>37385</v>
      </c>
      <c r="T333" s="6" t="s">
        <v>37386</v>
      </c>
      <c r="U333" s="6" t="s">
        <v>37509</v>
      </c>
      <c r="V333" s="6" t="s">
        <v>37388</v>
      </c>
      <c r="W333" s="6">
        <v>52.32</v>
      </c>
      <c r="X333" s="6">
        <v>73.72</v>
      </c>
      <c r="Y333" s="6">
        <v>0</v>
      </c>
      <c r="Z333" s="6" t="s">
        <v>40025</v>
      </c>
      <c r="AA333" s="6" t="s">
        <v>37403</v>
      </c>
      <c r="AB333" s="6" t="s">
        <v>40026</v>
      </c>
      <c r="AC333" s="6">
        <v>-1.0900000000000001</v>
      </c>
      <c r="AD333" s="6">
        <v>1.7339790438504401</v>
      </c>
      <c r="AE333" s="6">
        <v>20.2586583125305</v>
      </c>
      <c r="AF333" s="6">
        <v>19.546906216430401</v>
      </c>
      <c r="AG333" s="8">
        <v>0.71175209610012802</v>
      </c>
      <c r="AH333" s="8" t="s">
        <v>6</v>
      </c>
      <c r="AI333" s="6">
        <v>1.1540435214354499E-8</v>
      </c>
      <c r="AJ333" s="6">
        <v>2.9740351009113601E-7</v>
      </c>
    </row>
    <row r="334" spans="1:36" ht="15" x14ac:dyDescent="0.25">
      <c r="A334" s="6" t="s">
        <v>40027</v>
      </c>
      <c r="B334" s="6">
        <v>541.31137000000001</v>
      </c>
      <c r="C334" s="6">
        <v>3.0630000000000002</v>
      </c>
      <c r="D334" s="6" t="s">
        <v>37393</v>
      </c>
      <c r="E334" s="6" t="s">
        <v>40028</v>
      </c>
      <c r="F334" s="6">
        <v>205728</v>
      </c>
      <c r="G334" s="7" t="str">
        <f>HYPERLINK("https://cloud.oebiotech.com/#/lm/network/205728","https://cloud.oebiotech.com/#/lm/network/205728")</f>
        <v>https://cloud.oebiotech.com/#/lm/network/205728</v>
      </c>
      <c r="H334" s="6" t="s">
        <v>40029</v>
      </c>
      <c r="I334" s="6"/>
      <c r="J334" s="6"/>
      <c r="K334" s="6"/>
      <c r="L334" s="6"/>
      <c r="M334" s="6"/>
      <c r="N334" s="6"/>
      <c r="O334" s="6">
        <v>521115</v>
      </c>
      <c r="P334" s="6"/>
      <c r="Q334" s="6" t="s">
        <v>40030</v>
      </c>
      <c r="R334" s="6" t="s">
        <v>40031</v>
      </c>
      <c r="S334" s="6" t="s">
        <v>40032</v>
      </c>
      <c r="T334" s="6" t="s">
        <v>40033</v>
      </c>
      <c r="U334" s="6" t="s">
        <v>37458</v>
      </c>
      <c r="V334" s="6" t="s">
        <v>37402</v>
      </c>
      <c r="W334" s="6">
        <v>36.369999999999997</v>
      </c>
      <c r="X334" s="6">
        <v>74.78</v>
      </c>
      <c r="Y334" s="6">
        <v>0</v>
      </c>
      <c r="Z334" s="6" t="s">
        <v>37389</v>
      </c>
      <c r="AA334" s="6" t="s">
        <v>37799</v>
      </c>
      <c r="AB334" s="6" t="s">
        <v>40034</v>
      </c>
      <c r="AC334" s="6">
        <v>-7.76</v>
      </c>
      <c r="AD334" s="6">
        <v>1.6222751932581201</v>
      </c>
      <c r="AE334" s="6">
        <v>18.666376401365898</v>
      </c>
      <c r="AF334" s="6">
        <v>17.954708236138501</v>
      </c>
      <c r="AG334" s="8">
        <v>0.71166816522732601</v>
      </c>
      <c r="AH334" s="8" t="s">
        <v>6</v>
      </c>
      <c r="AI334" s="6">
        <v>1.24918053083993E-4</v>
      </c>
      <c r="AJ334" s="6">
        <v>6.4746372065854296E-4</v>
      </c>
    </row>
    <row r="335" spans="1:36" ht="15" x14ac:dyDescent="0.25">
      <c r="A335" s="6" t="s">
        <v>40035</v>
      </c>
      <c r="B335" s="6">
        <v>276.07258999999999</v>
      </c>
      <c r="C335" s="6">
        <v>1.345</v>
      </c>
      <c r="D335" s="6" t="s">
        <v>37393</v>
      </c>
      <c r="E335" s="6" t="s">
        <v>40036</v>
      </c>
      <c r="F335" s="6">
        <v>47435</v>
      </c>
      <c r="G335" s="7" t="str">
        <f>HYPERLINK("https://cloud.oebiotech.com/#/lm/network/47435","https://cloud.oebiotech.com/#/lm/network/47435")</f>
        <v>https://cloud.oebiotech.com/#/lm/network/47435</v>
      </c>
      <c r="H335" s="6" t="s">
        <v>40037</v>
      </c>
      <c r="I335" s="6">
        <v>5063</v>
      </c>
      <c r="J335" s="6"/>
      <c r="K335" s="6">
        <v>27657</v>
      </c>
      <c r="L335" s="6" t="s">
        <v>40038</v>
      </c>
      <c r="M335" s="6" t="s">
        <v>38419</v>
      </c>
      <c r="N335" s="6" t="s">
        <v>38420</v>
      </c>
      <c r="O335" s="6">
        <v>440848</v>
      </c>
      <c r="P335" s="6"/>
      <c r="Q335" s="6" t="s">
        <v>40039</v>
      </c>
      <c r="R335" s="6" t="s">
        <v>40040</v>
      </c>
      <c r="S335" s="6" t="s">
        <v>37385</v>
      </c>
      <c r="T335" s="6" t="s">
        <v>37386</v>
      </c>
      <c r="U335" s="6" t="s">
        <v>37387</v>
      </c>
      <c r="V335" s="6" t="s">
        <v>37388</v>
      </c>
      <c r="W335" s="6">
        <v>52.57</v>
      </c>
      <c r="X335" s="6">
        <v>73.88</v>
      </c>
      <c r="Y335" s="6">
        <v>0</v>
      </c>
      <c r="Z335" s="6" t="s">
        <v>37389</v>
      </c>
      <c r="AA335" s="6" t="s">
        <v>37428</v>
      </c>
      <c r="AB335" s="6" t="s">
        <v>40041</v>
      </c>
      <c r="AC335" s="6">
        <v>-0.36</v>
      </c>
      <c r="AD335" s="6">
        <v>1.6720820400632599</v>
      </c>
      <c r="AE335" s="6">
        <v>20.046214455613502</v>
      </c>
      <c r="AF335" s="6">
        <v>19.3352858960539</v>
      </c>
      <c r="AG335" s="8">
        <v>0.71092855955964396</v>
      </c>
      <c r="AH335" s="8" t="s">
        <v>6</v>
      </c>
      <c r="AI335" s="6">
        <v>1.01456806454844E-5</v>
      </c>
      <c r="AJ335" s="6">
        <v>7.92614657251558E-5</v>
      </c>
    </row>
    <row r="336" spans="1:36" ht="15" x14ac:dyDescent="0.25">
      <c r="A336" s="6" t="s">
        <v>40042</v>
      </c>
      <c r="B336" s="6">
        <v>893.55136000000005</v>
      </c>
      <c r="C336" s="6">
        <v>12.805</v>
      </c>
      <c r="D336" s="6" t="s">
        <v>37393</v>
      </c>
      <c r="E336" s="6" t="s">
        <v>40043</v>
      </c>
      <c r="F336" s="6">
        <v>24863</v>
      </c>
      <c r="G336" s="7" t="str">
        <f>HYPERLINK("https://cloud.oebiotech.com/#/lm/network/24863","https://cloud.oebiotech.com/#/lm/network/24863")</f>
        <v>https://cloud.oebiotech.com/#/lm/network/24863</v>
      </c>
      <c r="H336" s="6"/>
      <c r="I336" s="6"/>
      <c r="J336" s="6" t="s">
        <v>40044</v>
      </c>
      <c r="K336" s="6"/>
      <c r="L336" s="6"/>
      <c r="M336" s="6"/>
      <c r="N336" s="6"/>
      <c r="O336" s="6">
        <v>52928597</v>
      </c>
      <c r="P336" s="6"/>
      <c r="Q336" s="6" t="s">
        <v>40045</v>
      </c>
      <c r="R336" s="6" t="s">
        <v>40046</v>
      </c>
      <c r="S336" s="6" t="s">
        <v>37445</v>
      </c>
      <c r="T336" s="6" t="s">
        <v>37652</v>
      </c>
      <c r="U336" s="6" t="s">
        <v>38097</v>
      </c>
      <c r="V336" s="6" t="s">
        <v>37388</v>
      </c>
      <c r="W336" s="6">
        <v>48.78</v>
      </c>
      <c r="X336" s="6">
        <v>76.08</v>
      </c>
      <c r="Y336" s="6">
        <v>0</v>
      </c>
      <c r="Z336" s="6" t="s">
        <v>37389</v>
      </c>
      <c r="AA336" s="6" t="s">
        <v>37403</v>
      </c>
      <c r="AB336" s="6" t="s">
        <v>40047</v>
      </c>
      <c r="AC336" s="6">
        <v>3.92</v>
      </c>
      <c r="AD336" s="6">
        <v>1.6388484126516101</v>
      </c>
      <c r="AE336" s="6">
        <v>16.9019572975294</v>
      </c>
      <c r="AF336" s="6">
        <v>16.196027047851199</v>
      </c>
      <c r="AG336" s="8">
        <v>0.70593024967821405</v>
      </c>
      <c r="AH336" s="8" t="s">
        <v>6</v>
      </c>
      <c r="AI336" s="6">
        <v>4.6220493374802203E-5</v>
      </c>
      <c r="AJ336" s="6">
        <v>2.8366040934041002E-4</v>
      </c>
    </row>
    <row r="337" spans="1:36" ht="15" x14ac:dyDescent="0.25">
      <c r="A337" s="6" t="s">
        <v>40048</v>
      </c>
      <c r="B337" s="6">
        <v>398.20952</v>
      </c>
      <c r="C337" s="6">
        <v>2.262</v>
      </c>
      <c r="D337" s="6" t="s">
        <v>37380</v>
      </c>
      <c r="E337" s="6" t="s">
        <v>40049</v>
      </c>
      <c r="F337" s="6">
        <v>57696</v>
      </c>
      <c r="G337" s="7" t="str">
        <f>HYPERLINK("https://cloud.oebiotech.com/#/lm/network/57696","https://cloud.oebiotech.com/#/lm/network/57696")</f>
        <v>https://cloud.oebiotech.com/#/lm/network/57696</v>
      </c>
      <c r="H337" s="6" t="s">
        <v>40050</v>
      </c>
      <c r="I337" s="6">
        <v>89293</v>
      </c>
      <c r="J337" s="6"/>
      <c r="K337" s="6"/>
      <c r="L337" s="6"/>
      <c r="M337" s="6"/>
      <c r="N337" s="6"/>
      <c r="O337" s="6">
        <v>44241258</v>
      </c>
      <c r="P337" s="6" t="s">
        <v>40051</v>
      </c>
      <c r="Q337" s="6" t="s">
        <v>40052</v>
      </c>
      <c r="R337" s="6" t="s">
        <v>40053</v>
      </c>
      <c r="S337" s="6" t="s">
        <v>37411</v>
      </c>
      <c r="T337" s="6" t="s">
        <v>37530</v>
      </c>
      <c r="U337" s="6" t="s">
        <v>37531</v>
      </c>
      <c r="V337" s="6" t="s">
        <v>37499</v>
      </c>
      <c r="W337" s="6">
        <v>37.869999999999997</v>
      </c>
      <c r="X337" s="6">
        <v>71.78</v>
      </c>
      <c r="Y337" s="6">
        <v>48.99</v>
      </c>
      <c r="Z337" s="6" t="s">
        <v>40054</v>
      </c>
      <c r="AA337" s="6" t="s">
        <v>37501</v>
      </c>
      <c r="AB337" s="6" t="s">
        <v>40055</v>
      </c>
      <c r="AC337" s="6">
        <v>-5.27</v>
      </c>
      <c r="AD337" s="6">
        <v>1.56417672376544</v>
      </c>
      <c r="AE337" s="6">
        <v>24.318195553466499</v>
      </c>
      <c r="AF337" s="6">
        <v>23.613083486960001</v>
      </c>
      <c r="AG337" s="8">
        <v>0.70511206650650105</v>
      </c>
      <c r="AH337" s="8" t="s">
        <v>6</v>
      </c>
      <c r="AI337" s="6">
        <v>6.590918033892E-4</v>
      </c>
      <c r="AJ337" s="6">
        <v>2.7015186730875401E-3</v>
      </c>
    </row>
    <row r="338" spans="1:36" ht="15" x14ac:dyDescent="0.25">
      <c r="A338" s="6" t="s">
        <v>40056</v>
      </c>
      <c r="B338" s="6">
        <v>626.28988000000004</v>
      </c>
      <c r="C338" s="6">
        <v>1.605</v>
      </c>
      <c r="D338" s="6" t="s">
        <v>37380</v>
      </c>
      <c r="E338" s="6" t="s">
        <v>40057</v>
      </c>
      <c r="F338" s="6">
        <v>211177</v>
      </c>
      <c r="G338" s="7" t="str">
        <f>HYPERLINK("https://cloud.oebiotech.com/#/lm/network/211177","https://cloud.oebiotech.com/#/lm/network/211177")</f>
        <v>https://cloud.oebiotech.com/#/lm/network/211177</v>
      </c>
      <c r="H338" s="6" t="s">
        <v>40058</v>
      </c>
      <c r="I338" s="6"/>
      <c r="J338" s="6"/>
      <c r="K338" s="6"/>
      <c r="L338" s="6"/>
      <c r="M338" s="6"/>
      <c r="N338" s="6"/>
      <c r="O338" s="6">
        <v>158348</v>
      </c>
      <c r="P338" s="6"/>
      <c r="Q338" s="6" t="s">
        <v>40059</v>
      </c>
      <c r="R338" s="6" t="s">
        <v>40060</v>
      </c>
      <c r="S338" s="6" t="s">
        <v>37539</v>
      </c>
      <c r="T338" s="6" t="s">
        <v>37540</v>
      </c>
      <c r="U338" s="6" t="s">
        <v>37632</v>
      </c>
      <c r="V338" s="6" t="s">
        <v>37402</v>
      </c>
      <c r="W338" s="6">
        <v>37.94</v>
      </c>
      <c r="X338" s="6">
        <v>89.68</v>
      </c>
      <c r="Y338" s="6">
        <v>0</v>
      </c>
      <c r="Z338" s="6" t="s">
        <v>37389</v>
      </c>
      <c r="AA338" s="6" t="s">
        <v>37480</v>
      </c>
      <c r="AB338" s="6" t="s">
        <v>40061</v>
      </c>
      <c r="AC338" s="6">
        <v>0.16</v>
      </c>
      <c r="AD338" s="6">
        <v>1.68408051897626</v>
      </c>
      <c r="AE338" s="6">
        <v>21.962300096860201</v>
      </c>
      <c r="AF338" s="6">
        <v>21.258307912897401</v>
      </c>
      <c r="AG338" s="8">
        <v>0.70399218396275698</v>
      </c>
      <c r="AH338" s="8" t="s">
        <v>6</v>
      </c>
      <c r="AI338" s="6">
        <v>2.2907761554718399E-6</v>
      </c>
      <c r="AJ338" s="6">
        <v>2.2540480088469201E-5</v>
      </c>
    </row>
    <row r="339" spans="1:36" ht="15" x14ac:dyDescent="0.25">
      <c r="A339" s="6" t="s">
        <v>40062</v>
      </c>
      <c r="B339" s="6">
        <v>74.023809999999997</v>
      </c>
      <c r="C339" s="6">
        <v>0.67400000000000004</v>
      </c>
      <c r="D339" s="6" t="s">
        <v>37393</v>
      </c>
      <c r="E339" s="6" t="s">
        <v>40063</v>
      </c>
      <c r="F339" s="6">
        <v>212543</v>
      </c>
      <c r="G339" s="7" t="str">
        <f>HYPERLINK("https://cloud.oebiotech.com/#/lm/network/212543","https://cloud.oebiotech.com/#/lm/network/212543")</f>
        <v>https://cloud.oebiotech.com/#/lm/network/212543</v>
      </c>
      <c r="H339" s="6" t="s">
        <v>40064</v>
      </c>
      <c r="I339" s="6"/>
      <c r="J339" s="6"/>
      <c r="K339" s="6"/>
      <c r="L339" s="6"/>
      <c r="M339" s="6"/>
      <c r="N339" s="6"/>
      <c r="O339" s="6"/>
      <c r="P339" s="6"/>
      <c r="Q339" s="6" t="s">
        <v>40065</v>
      </c>
      <c r="R339" s="6" t="s">
        <v>40066</v>
      </c>
      <c r="S339" s="6" t="s">
        <v>37423</v>
      </c>
      <c r="T339" s="6" t="s">
        <v>37424</v>
      </c>
      <c r="U339" s="6" t="s">
        <v>40067</v>
      </c>
      <c r="V339" s="6" t="s">
        <v>37402</v>
      </c>
      <c r="W339" s="6">
        <v>37.07</v>
      </c>
      <c r="X339" s="6">
        <v>73.2</v>
      </c>
      <c r="Y339" s="6">
        <v>0</v>
      </c>
      <c r="Z339" s="6" t="s">
        <v>37389</v>
      </c>
      <c r="AA339" s="6" t="s">
        <v>37415</v>
      </c>
      <c r="AB339" s="6" t="s">
        <v>40068</v>
      </c>
      <c r="AC339" s="6">
        <v>5.27</v>
      </c>
      <c r="AD339" s="6">
        <v>1.58153880362722</v>
      </c>
      <c r="AE339" s="6">
        <v>21.083244700028501</v>
      </c>
      <c r="AF339" s="6">
        <v>20.380873057376501</v>
      </c>
      <c r="AG339" s="8">
        <v>0.702371642652029</v>
      </c>
      <c r="AH339" s="8" t="s">
        <v>6</v>
      </c>
      <c r="AI339" s="6">
        <v>3.5920698238133301E-4</v>
      </c>
      <c r="AJ339" s="6">
        <v>1.6029678906417399E-3</v>
      </c>
    </row>
    <row r="340" spans="1:36" ht="15" x14ac:dyDescent="0.25">
      <c r="A340" s="6" t="s">
        <v>40069</v>
      </c>
      <c r="B340" s="6">
        <v>499.28787</v>
      </c>
      <c r="C340" s="6">
        <v>4.181</v>
      </c>
      <c r="D340" s="6" t="s">
        <v>37380</v>
      </c>
      <c r="E340" s="6" t="s">
        <v>40070</v>
      </c>
      <c r="F340" s="6">
        <v>207427</v>
      </c>
      <c r="G340" s="7" t="str">
        <f>HYPERLINK("https://cloud.oebiotech.com/#/lm/network/207427","https://cloud.oebiotech.com/#/lm/network/207427")</f>
        <v>https://cloud.oebiotech.com/#/lm/network/207427</v>
      </c>
      <c r="H340" s="6" t="s">
        <v>40071</v>
      </c>
      <c r="I340" s="6"/>
      <c r="J340" s="6"/>
      <c r="K340" s="6"/>
      <c r="L340" s="6"/>
      <c r="M340" s="6"/>
      <c r="N340" s="6"/>
      <c r="O340" s="6">
        <v>5008460</v>
      </c>
      <c r="P340" s="6"/>
      <c r="Q340" s="6" t="s">
        <v>40072</v>
      </c>
      <c r="R340" s="6" t="s">
        <v>40073</v>
      </c>
      <c r="S340" s="6" t="s">
        <v>37385</v>
      </c>
      <c r="T340" s="6" t="s">
        <v>37386</v>
      </c>
      <c r="U340" s="6" t="s">
        <v>37387</v>
      </c>
      <c r="V340" s="6" t="s">
        <v>37388</v>
      </c>
      <c r="W340" s="6">
        <v>49.01</v>
      </c>
      <c r="X340" s="6">
        <v>72.05</v>
      </c>
      <c r="Y340" s="6">
        <v>0</v>
      </c>
      <c r="Z340" s="6" t="s">
        <v>37389</v>
      </c>
      <c r="AA340" s="6" t="s">
        <v>37390</v>
      </c>
      <c r="AB340" s="6" t="s">
        <v>40074</v>
      </c>
      <c r="AC340" s="6">
        <v>-0.8</v>
      </c>
      <c r="AD340" s="6">
        <v>1.4409026099436</v>
      </c>
      <c r="AE340" s="6">
        <v>23.763045796019501</v>
      </c>
      <c r="AF340" s="6">
        <v>23.063022848124</v>
      </c>
      <c r="AG340" s="8">
        <v>0.700022947895516</v>
      </c>
      <c r="AH340" s="8" t="s">
        <v>6</v>
      </c>
      <c r="AI340" s="6">
        <v>7.4003126065599299E-3</v>
      </c>
      <c r="AJ340" s="6">
        <v>2.00519166804057E-2</v>
      </c>
    </row>
    <row r="341" spans="1:36" ht="15" x14ac:dyDescent="0.25">
      <c r="A341" s="6" t="s">
        <v>40075</v>
      </c>
      <c r="B341" s="6">
        <v>671.37256000000002</v>
      </c>
      <c r="C341" s="6">
        <v>3.4449999999999998</v>
      </c>
      <c r="D341" s="6" t="s">
        <v>37380</v>
      </c>
      <c r="E341" s="6" t="s">
        <v>40076</v>
      </c>
      <c r="F341" s="6">
        <v>37004</v>
      </c>
      <c r="G341" s="7" t="str">
        <f>HYPERLINK("https://cloud.oebiotech.com/#/lm/network/37004","https://cloud.oebiotech.com/#/lm/network/37004")</f>
        <v>https://cloud.oebiotech.com/#/lm/network/37004</v>
      </c>
      <c r="H341" s="6"/>
      <c r="I341" s="6"/>
      <c r="J341" s="6" t="s">
        <v>40077</v>
      </c>
      <c r="K341" s="6"/>
      <c r="L341" s="6"/>
      <c r="M341" s="6"/>
      <c r="N341" s="6"/>
      <c r="O341" s="6"/>
      <c r="P341" s="6"/>
      <c r="Q341" s="6" t="s">
        <v>40078</v>
      </c>
      <c r="R341" s="6" t="s">
        <v>40079</v>
      </c>
      <c r="S341" s="6" t="s">
        <v>37445</v>
      </c>
      <c r="T341" s="6" t="s">
        <v>38071</v>
      </c>
      <c r="U341" s="6" t="s">
        <v>40080</v>
      </c>
      <c r="V341" s="6" t="s">
        <v>37402</v>
      </c>
      <c r="W341" s="6">
        <v>36.72</v>
      </c>
      <c r="X341" s="6">
        <v>89.74</v>
      </c>
      <c r="Y341" s="6">
        <v>0</v>
      </c>
      <c r="Z341" s="6" t="s">
        <v>37389</v>
      </c>
      <c r="AA341" s="6" t="s">
        <v>37634</v>
      </c>
      <c r="AB341" s="6" t="s">
        <v>40081</v>
      </c>
      <c r="AC341" s="6">
        <v>2.23</v>
      </c>
      <c r="AD341" s="6">
        <v>1.6998295731586599</v>
      </c>
      <c r="AE341" s="6">
        <v>21.978607617606301</v>
      </c>
      <c r="AF341" s="6">
        <v>21.279514570754799</v>
      </c>
      <c r="AG341" s="8">
        <v>0.699093046851473</v>
      </c>
      <c r="AH341" s="8" t="s">
        <v>6</v>
      </c>
      <c r="AI341" s="6">
        <v>2.4837442150176298E-7</v>
      </c>
      <c r="AJ341" s="6">
        <v>3.5288136782816099E-6</v>
      </c>
    </row>
    <row r="342" spans="1:36" ht="15" x14ac:dyDescent="0.25">
      <c r="A342" s="6" t="s">
        <v>40082</v>
      </c>
      <c r="B342" s="6">
        <v>279.17047000000002</v>
      </c>
      <c r="C342" s="6">
        <v>4.3819999999999997</v>
      </c>
      <c r="D342" s="6" t="s">
        <v>37380</v>
      </c>
      <c r="E342" s="6" t="s">
        <v>40083</v>
      </c>
      <c r="F342" s="6">
        <v>53938</v>
      </c>
      <c r="G342" s="7" t="str">
        <f>HYPERLINK("https://cloud.oebiotech.com/#/lm/network/53938","https://cloud.oebiotech.com/#/lm/network/53938")</f>
        <v>https://cloud.oebiotech.com/#/lm/network/53938</v>
      </c>
      <c r="H342" s="6" t="s">
        <v>40084</v>
      </c>
      <c r="I342" s="6"/>
      <c r="J342" s="6"/>
      <c r="K342" s="6"/>
      <c r="L342" s="6"/>
      <c r="M342" s="6"/>
      <c r="N342" s="6"/>
      <c r="O342" s="6">
        <v>435728</v>
      </c>
      <c r="P342" s="6"/>
      <c r="Q342" s="6" t="s">
        <v>40085</v>
      </c>
      <c r="R342" s="6" t="s">
        <v>40086</v>
      </c>
      <c r="S342" s="6" t="s">
        <v>37385</v>
      </c>
      <c r="T342" s="6" t="s">
        <v>37386</v>
      </c>
      <c r="U342" s="6" t="s">
        <v>37387</v>
      </c>
      <c r="V342" s="6" t="s">
        <v>37388</v>
      </c>
      <c r="W342" s="6">
        <v>61.78</v>
      </c>
      <c r="X342" s="6">
        <v>71.989999999999995</v>
      </c>
      <c r="Y342" s="6">
        <v>38.357142857142897</v>
      </c>
      <c r="Z342" s="6" t="s">
        <v>40087</v>
      </c>
      <c r="AA342" s="6" t="s">
        <v>37390</v>
      </c>
      <c r="AB342" s="6" t="s">
        <v>40088</v>
      </c>
      <c r="AC342" s="6">
        <v>-0.72</v>
      </c>
      <c r="AD342" s="6">
        <v>1.5990713246388499</v>
      </c>
      <c r="AE342" s="6">
        <v>23.828539094261401</v>
      </c>
      <c r="AF342" s="6">
        <v>23.130023739599999</v>
      </c>
      <c r="AG342" s="8">
        <v>0.69851535466137404</v>
      </c>
      <c r="AH342" s="8" t="s">
        <v>6</v>
      </c>
      <c r="AI342" s="6">
        <v>1.7035120231742601E-4</v>
      </c>
      <c r="AJ342" s="6">
        <v>8.4438027260252903E-4</v>
      </c>
    </row>
    <row r="343" spans="1:36" ht="15" x14ac:dyDescent="0.25">
      <c r="A343" s="6" t="s">
        <v>40089</v>
      </c>
      <c r="B343" s="6">
        <v>244.0616</v>
      </c>
      <c r="C343" s="6">
        <v>4.7779999999999996</v>
      </c>
      <c r="D343" s="6" t="s">
        <v>37393</v>
      </c>
      <c r="E343" s="6" t="s">
        <v>40090</v>
      </c>
      <c r="F343" s="6">
        <v>207812</v>
      </c>
      <c r="G343" s="7" t="str">
        <f>HYPERLINK("https://cloud.oebiotech.com/#/lm/network/207812","https://cloud.oebiotech.com/#/lm/network/207812")</f>
        <v>https://cloud.oebiotech.com/#/lm/network/207812</v>
      </c>
      <c r="H343" s="6" t="s">
        <v>40091</v>
      </c>
      <c r="I343" s="6"/>
      <c r="J343" s="6"/>
      <c r="K343" s="6">
        <v>50428</v>
      </c>
      <c r="L343" s="6"/>
      <c r="M343" s="6"/>
      <c r="N343" s="6"/>
      <c r="O343" s="6">
        <v>10379</v>
      </c>
      <c r="P343" s="6"/>
      <c r="Q343" s="6" t="s">
        <v>40092</v>
      </c>
      <c r="R343" s="6" t="s">
        <v>40093</v>
      </c>
      <c r="S343" s="6" t="s">
        <v>38038</v>
      </c>
      <c r="T343" s="6" t="s">
        <v>38039</v>
      </c>
      <c r="U343" s="6" t="s">
        <v>40094</v>
      </c>
      <c r="V343" s="6" t="s">
        <v>37388</v>
      </c>
      <c r="W343" s="6">
        <v>50.9</v>
      </c>
      <c r="X343" s="6">
        <v>74.13</v>
      </c>
      <c r="Y343" s="6">
        <v>0</v>
      </c>
      <c r="Z343" s="6" t="s">
        <v>37389</v>
      </c>
      <c r="AA343" s="6" t="s">
        <v>37428</v>
      </c>
      <c r="AB343" s="6" t="s">
        <v>40095</v>
      </c>
      <c r="AC343" s="6">
        <v>-0.41</v>
      </c>
      <c r="AD343" s="6">
        <v>1.63588558016587</v>
      </c>
      <c r="AE343" s="6">
        <v>19.674173054244999</v>
      </c>
      <c r="AF343" s="6">
        <v>18.976763115252499</v>
      </c>
      <c r="AG343" s="8">
        <v>0.69740993899252901</v>
      </c>
      <c r="AH343" s="8" t="s">
        <v>6</v>
      </c>
      <c r="AI343" s="6">
        <v>3.2799937327780499E-5</v>
      </c>
      <c r="AJ343" s="6">
        <v>2.1143900117245401E-4</v>
      </c>
    </row>
    <row r="344" spans="1:36" ht="15" x14ac:dyDescent="0.25">
      <c r="A344" s="6" t="s">
        <v>40096</v>
      </c>
      <c r="B344" s="6">
        <v>664.45731000000001</v>
      </c>
      <c r="C344" s="6">
        <v>12.587</v>
      </c>
      <c r="D344" s="6" t="s">
        <v>37380</v>
      </c>
      <c r="E344" s="6" t="s">
        <v>40097</v>
      </c>
      <c r="F344" s="6">
        <v>219954</v>
      </c>
      <c r="G344" s="7" t="str">
        <f>HYPERLINK("https://cloud.oebiotech.com/#/lm/network/219954","https://cloud.oebiotech.com/#/lm/network/219954")</f>
        <v>https://cloud.oebiotech.com/#/lm/network/219954</v>
      </c>
      <c r="H344" s="6" t="s">
        <v>40098</v>
      </c>
      <c r="I344" s="6"/>
      <c r="J344" s="6"/>
      <c r="K344" s="6"/>
      <c r="L344" s="6"/>
      <c r="M344" s="6"/>
      <c r="N344" s="6"/>
      <c r="O344" s="6"/>
      <c r="P344" s="6"/>
      <c r="Q344" s="6" t="s">
        <v>40099</v>
      </c>
      <c r="R344" s="6" t="s">
        <v>40100</v>
      </c>
      <c r="S344" s="6" t="s">
        <v>37445</v>
      </c>
      <c r="T344" s="6" t="s">
        <v>37652</v>
      </c>
      <c r="U344" s="6" t="s">
        <v>37653</v>
      </c>
      <c r="V344" s="6" t="s">
        <v>37402</v>
      </c>
      <c r="W344" s="6">
        <v>43.3</v>
      </c>
      <c r="X344" s="6">
        <v>91.23</v>
      </c>
      <c r="Y344" s="6">
        <v>0</v>
      </c>
      <c r="Z344" s="6" t="s">
        <v>40101</v>
      </c>
      <c r="AA344" s="6" t="s">
        <v>37501</v>
      </c>
      <c r="AB344" s="6" t="s">
        <v>40102</v>
      </c>
      <c r="AC344" s="6">
        <v>-3.76</v>
      </c>
      <c r="AD344" s="6">
        <v>1.5100567699757601</v>
      </c>
      <c r="AE344" s="6">
        <v>25.6195598269112</v>
      </c>
      <c r="AF344" s="6">
        <v>24.9222429430346</v>
      </c>
      <c r="AG344" s="8">
        <v>0.69731688387658497</v>
      </c>
      <c r="AH344" s="8" t="s">
        <v>6</v>
      </c>
      <c r="AI344" s="6">
        <v>2.0061181425099299E-3</v>
      </c>
      <c r="AJ344" s="6">
        <v>6.8741652025613798E-3</v>
      </c>
    </row>
    <row r="345" spans="1:36" ht="15" x14ac:dyDescent="0.25">
      <c r="A345" s="6" t="s">
        <v>40103</v>
      </c>
      <c r="B345" s="6">
        <v>289.18115999999998</v>
      </c>
      <c r="C345" s="6">
        <v>11.727</v>
      </c>
      <c r="D345" s="6" t="s">
        <v>37393</v>
      </c>
      <c r="E345" s="6" t="s">
        <v>40104</v>
      </c>
      <c r="F345" s="6">
        <v>2241</v>
      </c>
      <c r="G345" s="7" t="str">
        <f>HYPERLINK("https://cloud.oebiotech.com/#/lm/network/2241","https://cloud.oebiotech.com/#/lm/network/2241")</f>
        <v>https://cloud.oebiotech.com/#/lm/network/2241</v>
      </c>
      <c r="H345" s="6"/>
      <c r="I345" s="6"/>
      <c r="J345" s="6" t="s">
        <v>40105</v>
      </c>
      <c r="K345" s="6"/>
      <c r="L345" s="6"/>
      <c r="M345" s="6"/>
      <c r="N345" s="6"/>
      <c r="O345" s="6">
        <v>14309407</v>
      </c>
      <c r="P345" s="6"/>
      <c r="Q345" s="6" t="s">
        <v>40106</v>
      </c>
      <c r="R345" s="6" t="s">
        <v>40107</v>
      </c>
      <c r="S345" s="6" t="s">
        <v>37445</v>
      </c>
      <c r="T345" s="6" t="s">
        <v>37446</v>
      </c>
      <c r="U345" s="6" t="s">
        <v>37524</v>
      </c>
      <c r="V345" s="6" t="s">
        <v>37388</v>
      </c>
      <c r="W345" s="6">
        <v>51.36</v>
      </c>
      <c r="X345" s="6">
        <v>75.78</v>
      </c>
      <c r="Y345" s="6">
        <v>0</v>
      </c>
      <c r="Z345" s="6" t="s">
        <v>40108</v>
      </c>
      <c r="AA345" s="6" t="s">
        <v>37403</v>
      </c>
      <c r="AB345" s="6" t="s">
        <v>40109</v>
      </c>
      <c r="AC345" s="6">
        <v>-1.04</v>
      </c>
      <c r="AD345" s="6">
        <v>1.6376205771552601</v>
      </c>
      <c r="AE345" s="6">
        <v>17.302029524866398</v>
      </c>
      <c r="AF345" s="6">
        <v>16.604970481455801</v>
      </c>
      <c r="AG345" s="8">
        <v>0.69705904341062597</v>
      </c>
      <c r="AH345" s="8" t="s">
        <v>6</v>
      </c>
      <c r="AI345" s="6">
        <v>2.92847812144526E-5</v>
      </c>
      <c r="AJ345" s="6">
        <v>1.9157395886773199E-4</v>
      </c>
    </row>
    <row r="346" spans="1:36" ht="15" x14ac:dyDescent="0.25">
      <c r="A346" s="6" t="s">
        <v>40110</v>
      </c>
      <c r="B346" s="6">
        <v>249.12718000000001</v>
      </c>
      <c r="C346" s="6">
        <v>2.3580000000000001</v>
      </c>
      <c r="D346" s="6" t="s">
        <v>37380</v>
      </c>
      <c r="E346" s="6" t="s">
        <v>40111</v>
      </c>
      <c r="F346" s="6">
        <v>212989</v>
      </c>
      <c r="G346" s="7" t="str">
        <f>HYPERLINK("https://cloud.oebiotech.com/#/lm/network/212989","https://cloud.oebiotech.com/#/lm/network/212989")</f>
        <v>https://cloud.oebiotech.com/#/lm/network/212989</v>
      </c>
      <c r="H346" s="6" t="s">
        <v>40112</v>
      </c>
      <c r="I346" s="6"/>
      <c r="J346" s="6"/>
      <c r="K346" s="6"/>
      <c r="L346" s="6"/>
      <c r="M346" s="6"/>
      <c r="N346" s="6"/>
      <c r="O346" s="6"/>
      <c r="P346" s="6"/>
      <c r="Q346" s="6" t="s">
        <v>40113</v>
      </c>
      <c r="R346" s="6" t="s">
        <v>40114</v>
      </c>
      <c r="S346" s="6" t="s">
        <v>37385</v>
      </c>
      <c r="T346" s="6" t="s">
        <v>37386</v>
      </c>
      <c r="U346" s="6" t="s">
        <v>37387</v>
      </c>
      <c r="V346" s="6" t="s">
        <v>37402</v>
      </c>
      <c r="W346" s="6">
        <v>40.49</v>
      </c>
      <c r="X346" s="6">
        <v>73.569999999999993</v>
      </c>
      <c r="Y346" s="6">
        <v>0</v>
      </c>
      <c r="Z346" s="6" t="s">
        <v>37389</v>
      </c>
      <c r="AA346" s="6" t="s">
        <v>37390</v>
      </c>
      <c r="AB346" s="6" t="s">
        <v>40115</v>
      </c>
      <c r="AC346" s="6">
        <v>-2.0099999999999998</v>
      </c>
      <c r="AD346" s="6">
        <v>1.5348700782382401</v>
      </c>
      <c r="AE346" s="6">
        <v>20.530918316915301</v>
      </c>
      <c r="AF346" s="6">
        <v>19.8340718888828</v>
      </c>
      <c r="AG346" s="8">
        <v>0.696846428032458</v>
      </c>
      <c r="AH346" s="8" t="s">
        <v>6</v>
      </c>
      <c r="AI346" s="6">
        <v>1.1214601809126101E-3</v>
      </c>
      <c r="AJ346" s="6">
        <v>4.2093647269689704E-3</v>
      </c>
    </row>
    <row r="347" spans="1:36" ht="15" x14ac:dyDescent="0.25">
      <c r="A347" s="6" t="s">
        <v>40116</v>
      </c>
      <c r="B347" s="6">
        <v>257.12855000000002</v>
      </c>
      <c r="C347" s="6">
        <v>3.3479999999999999</v>
      </c>
      <c r="D347" s="6" t="s">
        <v>37380</v>
      </c>
      <c r="E347" s="6" t="s">
        <v>40117</v>
      </c>
      <c r="F347" s="6">
        <v>211306</v>
      </c>
      <c r="G347" s="7" t="str">
        <f>HYPERLINK("https://cloud.oebiotech.com/#/lm/network/211306","https://cloud.oebiotech.com/#/lm/network/211306")</f>
        <v>https://cloud.oebiotech.com/#/lm/network/211306</v>
      </c>
      <c r="H347" s="6" t="s">
        <v>40118</v>
      </c>
      <c r="I347" s="6"/>
      <c r="J347" s="6"/>
      <c r="K347" s="6"/>
      <c r="L347" s="6"/>
      <c r="M347" s="6"/>
      <c r="N347" s="6"/>
      <c r="O347" s="6">
        <v>89505969</v>
      </c>
      <c r="P347" s="6"/>
      <c r="Q347" s="6" t="s">
        <v>40119</v>
      </c>
      <c r="R347" s="6" t="s">
        <v>40120</v>
      </c>
      <c r="S347" s="6" t="s">
        <v>37539</v>
      </c>
      <c r="T347" s="6" t="s">
        <v>37540</v>
      </c>
      <c r="U347" s="6" t="s">
        <v>40121</v>
      </c>
      <c r="V347" s="6" t="s">
        <v>37402</v>
      </c>
      <c r="W347" s="6">
        <v>40.51</v>
      </c>
      <c r="X347" s="6">
        <v>73.180000000000007</v>
      </c>
      <c r="Y347" s="6">
        <v>0</v>
      </c>
      <c r="Z347" s="6" t="s">
        <v>37389</v>
      </c>
      <c r="AA347" s="6" t="s">
        <v>37501</v>
      </c>
      <c r="AB347" s="6" t="s">
        <v>40122</v>
      </c>
      <c r="AC347" s="6">
        <v>-3.89</v>
      </c>
      <c r="AD347" s="6">
        <v>1.55051971635935</v>
      </c>
      <c r="AE347" s="6">
        <v>21.383152863157399</v>
      </c>
      <c r="AF347" s="6">
        <v>20.686819810340602</v>
      </c>
      <c r="AG347" s="8">
        <v>0.69633305281680102</v>
      </c>
      <c r="AH347" s="8" t="s">
        <v>6</v>
      </c>
      <c r="AI347" s="6">
        <v>7.3372068295085601E-4</v>
      </c>
      <c r="AJ347" s="6">
        <v>2.9536350074676801E-3</v>
      </c>
    </row>
    <row r="348" spans="1:36" ht="15" x14ac:dyDescent="0.25">
      <c r="A348" s="6" t="s">
        <v>40123</v>
      </c>
      <c r="B348" s="6">
        <v>339.03291999999999</v>
      </c>
      <c r="C348" s="6">
        <v>2.5649999999999999</v>
      </c>
      <c r="D348" s="6" t="s">
        <v>37393</v>
      </c>
      <c r="E348" s="6" t="s">
        <v>40124</v>
      </c>
      <c r="F348" s="6">
        <v>54559</v>
      </c>
      <c r="G348" s="7" t="str">
        <f>HYPERLINK("https://cloud.oebiotech.com/#/lm/network/54559","https://cloud.oebiotech.com/#/lm/network/54559")</f>
        <v>https://cloud.oebiotech.com/#/lm/network/54559</v>
      </c>
      <c r="H348" s="6" t="s">
        <v>40125</v>
      </c>
      <c r="I348" s="6">
        <v>86397</v>
      </c>
      <c r="J348" s="6"/>
      <c r="K348" s="6"/>
      <c r="L348" s="6"/>
      <c r="M348" s="6"/>
      <c r="N348" s="6"/>
      <c r="O348" s="6">
        <v>66520</v>
      </c>
      <c r="P348" s="6" t="s">
        <v>40126</v>
      </c>
      <c r="Q348" s="6" t="s">
        <v>40127</v>
      </c>
      <c r="R348" s="6" t="s">
        <v>40128</v>
      </c>
      <c r="S348" s="6" t="s">
        <v>37539</v>
      </c>
      <c r="T348" s="6" t="s">
        <v>37540</v>
      </c>
      <c r="U348" s="6" t="s">
        <v>40129</v>
      </c>
      <c r="V348" s="6" t="s">
        <v>37388</v>
      </c>
      <c r="W348" s="6">
        <v>41.04</v>
      </c>
      <c r="X348" s="6">
        <v>73.5</v>
      </c>
      <c r="Y348" s="6">
        <v>0</v>
      </c>
      <c r="Z348" s="6" t="s">
        <v>37389</v>
      </c>
      <c r="AA348" s="6" t="s">
        <v>37799</v>
      </c>
      <c r="AB348" s="6" t="s">
        <v>40130</v>
      </c>
      <c r="AC348" s="6">
        <v>8.5500000000000007</v>
      </c>
      <c r="AD348" s="6">
        <v>1.6370526623544699</v>
      </c>
      <c r="AE348" s="6">
        <v>20.777835864617</v>
      </c>
      <c r="AF348" s="6">
        <v>20.0827183500774</v>
      </c>
      <c r="AG348" s="8">
        <v>0.69511751453964299</v>
      </c>
      <c r="AH348" s="8" t="s">
        <v>6</v>
      </c>
      <c r="AI348" s="6">
        <v>2.6725056491277401E-5</v>
      </c>
      <c r="AJ348" s="6">
        <v>1.77706616772243E-4</v>
      </c>
    </row>
    <row r="349" spans="1:36" ht="15" x14ac:dyDescent="0.25">
      <c r="A349" s="6" t="s">
        <v>40131</v>
      </c>
      <c r="B349" s="6">
        <v>204.13481999999999</v>
      </c>
      <c r="C349" s="6">
        <v>0.58499999999999996</v>
      </c>
      <c r="D349" s="6" t="s">
        <v>37380</v>
      </c>
      <c r="E349" s="6" t="s">
        <v>40132</v>
      </c>
      <c r="F349" s="6">
        <v>266133</v>
      </c>
      <c r="G349" s="7" t="str">
        <f>HYPERLINK("https://cloud.oebiotech.com/#/lm/network/266133","https://cloud.oebiotech.com/#/lm/network/266133")</f>
        <v>https://cloud.oebiotech.com/#/lm/network/266133</v>
      </c>
      <c r="H349" s="6"/>
      <c r="I349" s="6">
        <v>23698</v>
      </c>
      <c r="J349" s="6"/>
      <c r="K349" s="6"/>
      <c r="L349" s="6"/>
      <c r="M349" s="6"/>
      <c r="N349" s="6"/>
      <c r="O349" s="6">
        <v>3080576</v>
      </c>
      <c r="P349" s="6"/>
      <c r="Q349" s="6" t="s">
        <v>40133</v>
      </c>
      <c r="R349" s="6" t="s">
        <v>40134</v>
      </c>
      <c r="S349" s="6" t="s">
        <v>37385</v>
      </c>
      <c r="T349" s="6" t="s">
        <v>37386</v>
      </c>
      <c r="U349" s="6" t="s">
        <v>37387</v>
      </c>
      <c r="V349" s="6" t="s">
        <v>37426</v>
      </c>
      <c r="W349" s="6">
        <v>67.95</v>
      </c>
      <c r="X349" s="6">
        <v>72.790000000000006</v>
      </c>
      <c r="Y349" s="6">
        <v>90.08</v>
      </c>
      <c r="Z349" s="6" t="s">
        <v>40135</v>
      </c>
      <c r="AA349" s="6" t="s">
        <v>37390</v>
      </c>
      <c r="AB349" s="6" t="s">
        <v>40136</v>
      </c>
      <c r="AC349" s="6">
        <v>-2.4500000000000002</v>
      </c>
      <c r="AD349" s="6">
        <v>1.6205518894997699</v>
      </c>
      <c r="AE349" s="6">
        <v>22.121298863212999</v>
      </c>
      <c r="AF349" s="6">
        <v>21.427355183963599</v>
      </c>
      <c r="AG349" s="8">
        <v>0.69394367924936895</v>
      </c>
      <c r="AH349" s="8" t="s">
        <v>6</v>
      </c>
      <c r="AI349" s="6">
        <v>5.6668636577037699E-5</v>
      </c>
      <c r="AJ349" s="6">
        <v>3.3884722398171499E-4</v>
      </c>
    </row>
    <row r="350" spans="1:36" ht="15" x14ac:dyDescent="0.25">
      <c r="A350" s="6" t="s">
        <v>40137</v>
      </c>
      <c r="B350" s="6">
        <v>398.36297000000002</v>
      </c>
      <c r="C350" s="6">
        <v>9.6959999999999997</v>
      </c>
      <c r="D350" s="6" t="s">
        <v>37380</v>
      </c>
      <c r="E350" s="6" t="s">
        <v>40138</v>
      </c>
      <c r="F350" s="6">
        <v>198463</v>
      </c>
      <c r="G350" s="7" t="str">
        <f>HYPERLINK("https://cloud.oebiotech.com/#/lm/network/198463","https://cloud.oebiotech.com/#/lm/network/198463")</f>
        <v>https://cloud.oebiotech.com/#/lm/network/198463</v>
      </c>
      <c r="H350" s="6" t="s">
        <v>40139</v>
      </c>
      <c r="I350" s="6"/>
      <c r="J350" s="6"/>
      <c r="K350" s="6"/>
      <c r="L350" s="6"/>
      <c r="M350" s="6"/>
      <c r="N350" s="6"/>
      <c r="O350" s="6">
        <v>22904230</v>
      </c>
      <c r="P350" s="6"/>
      <c r="Q350" s="6" t="s">
        <v>40140</v>
      </c>
      <c r="R350" s="6" t="s">
        <v>40141</v>
      </c>
      <c r="S350" s="6" t="s">
        <v>37385</v>
      </c>
      <c r="T350" s="6" t="s">
        <v>37386</v>
      </c>
      <c r="U350" s="6" t="s">
        <v>37387</v>
      </c>
      <c r="V350" s="6" t="s">
        <v>37402</v>
      </c>
      <c r="W350" s="6">
        <v>37.909999999999997</v>
      </c>
      <c r="X350" s="6">
        <v>89.56</v>
      </c>
      <c r="Y350" s="6">
        <v>0</v>
      </c>
      <c r="Z350" s="6" t="s">
        <v>37389</v>
      </c>
      <c r="AA350" s="6" t="s">
        <v>37390</v>
      </c>
      <c r="AB350" s="6" t="s">
        <v>40142</v>
      </c>
      <c r="AC350" s="6">
        <v>-0.25</v>
      </c>
      <c r="AD350" s="6">
        <v>1.6844411297713</v>
      </c>
      <c r="AE350" s="6">
        <v>21.607232626083398</v>
      </c>
      <c r="AF350" s="6">
        <v>20.913824174208401</v>
      </c>
      <c r="AG350" s="8">
        <v>0.69340845187498301</v>
      </c>
      <c r="AH350" s="8" t="s">
        <v>6</v>
      </c>
      <c r="AI350" s="6">
        <v>6.7406750827087204E-7</v>
      </c>
      <c r="AJ350" s="6">
        <v>8.2474085013044205E-6</v>
      </c>
    </row>
    <row r="351" spans="1:36" ht="15" x14ac:dyDescent="0.25">
      <c r="A351" s="6" t="s">
        <v>40143</v>
      </c>
      <c r="B351" s="6">
        <v>271.17707000000001</v>
      </c>
      <c r="C351" s="6">
        <v>3.4649999999999999</v>
      </c>
      <c r="D351" s="6" t="s">
        <v>37380</v>
      </c>
      <c r="E351" s="6" t="s">
        <v>40144</v>
      </c>
      <c r="F351" s="6">
        <v>212631</v>
      </c>
      <c r="G351" s="7" t="str">
        <f>HYPERLINK("https://cloud.oebiotech.com/#/lm/network/212631","https://cloud.oebiotech.com/#/lm/network/212631")</f>
        <v>https://cloud.oebiotech.com/#/lm/network/212631</v>
      </c>
      <c r="H351" s="6" t="s">
        <v>40145</v>
      </c>
      <c r="I351" s="6">
        <v>320923</v>
      </c>
      <c r="J351" s="6"/>
      <c r="K351" s="6"/>
      <c r="L351" s="6"/>
      <c r="M351" s="6"/>
      <c r="N351" s="6"/>
      <c r="O351" s="6">
        <v>12028</v>
      </c>
      <c r="P351" s="6"/>
      <c r="Q351" s="6" t="s">
        <v>40146</v>
      </c>
      <c r="R351" s="6" t="s">
        <v>40147</v>
      </c>
      <c r="S351" s="6" t="s">
        <v>37385</v>
      </c>
      <c r="T351" s="6" t="s">
        <v>37386</v>
      </c>
      <c r="U351" s="6" t="s">
        <v>37387</v>
      </c>
      <c r="V351" s="6" t="s">
        <v>37402</v>
      </c>
      <c r="W351" s="6">
        <v>37.67</v>
      </c>
      <c r="X351" s="6">
        <v>71.5</v>
      </c>
      <c r="Y351" s="6">
        <v>37.880000000000003</v>
      </c>
      <c r="Z351" s="6" t="s">
        <v>40148</v>
      </c>
      <c r="AA351" s="6" t="s">
        <v>37634</v>
      </c>
      <c r="AB351" s="6" t="s">
        <v>40149</v>
      </c>
      <c r="AC351" s="6">
        <v>3.69</v>
      </c>
      <c r="AD351" s="6">
        <v>1.6961143426988801</v>
      </c>
      <c r="AE351" s="6">
        <v>25.106887388771099</v>
      </c>
      <c r="AF351" s="6">
        <v>24.413577839105798</v>
      </c>
      <c r="AG351" s="8">
        <v>0.69330954966532599</v>
      </c>
      <c r="AH351" s="8" t="s">
        <v>6</v>
      </c>
      <c r="AI351" s="6">
        <v>1.6196685246123599E-7</v>
      </c>
      <c r="AJ351" s="6">
        <v>2.4850223523240698E-6</v>
      </c>
    </row>
    <row r="352" spans="1:36" ht="15" x14ac:dyDescent="0.25">
      <c r="A352" s="6" t="s">
        <v>40150</v>
      </c>
      <c r="B352" s="6">
        <v>304.1619</v>
      </c>
      <c r="C352" s="6">
        <v>0.66400000000000003</v>
      </c>
      <c r="D352" s="6" t="s">
        <v>37380</v>
      </c>
      <c r="E352" s="6" t="s">
        <v>40151</v>
      </c>
      <c r="F352" s="6">
        <v>54153</v>
      </c>
      <c r="G352" s="7" t="str">
        <f>HYPERLINK("https://cloud.oebiotech.com/#/lm/network/54153","https://cloud.oebiotech.com/#/lm/network/54153")</f>
        <v>https://cloud.oebiotech.com/#/lm/network/54153</v>
      </c>
      <c r="H352" s="6" t="s">
        <v>40152</v>
      </c>
      <c r="I352" s="6"/>
      <c r="J352" s="6"/>
      <c r="K352" s="6"/>
      <c r="L352" s="6"/>
      <c r="M352" s="6"/>
      <c r="N352" s="6"/>
      <c r="O352" s="6">
        <v>20719180</v>
      </c>
      <c r="P352" s="6" t="s">
        <v>40153</v>
      </c>
      <c r="Q352" s="6" t="s">
        <v>40154</v>
      </c>
      <c r="R352" s="6" t="s">
        <v>40155</v>
      </c>
      <c r="S352" s="6" t="s">
        <v>37385</v>
      </c>
      <c r="T352" s="6" t="s">
        <v>37386</v>
      </c>
      <c r="U352" s="6" t="s">
        <v>37387</v>
      </c>
      <c r="V352" s="6" t="s">
        <v>37388</v>
      </c>
      <c r="W352" s="6">
        <v>51.82</v>
      </c>
      <c r="X352" s="6">
        <v>73.489999999999995</v>
      </c>
      <c r="Y352" s="6">
        <v>0</v>
      </c>
      <c r="Z352" s="6" t="s">
        <v>37389</v>
      </c>
      <c r="AA352" s="6" t="s">
        <v>37390</v>
      </c>
      <c r="AB352" s="6" t="s">
        <v>40156</v>
      </c>
      <c r="AC352" s="6">
        <v>-0.99</v>
      </c>
      <c r="AD352" s="6">
        <v>1.54554859675193</v>
      </c>
      <c r="AE352" s="6">
        <v>20.678077146619898</v>
      </c>
      <c r="AF352" s="6">
        <v>19.985075884151499</v>
      </c>
      <c r="AG352" s="8">
        <v>0.69300126246835703</v>
      </c>
      <c r="AH352" s="8" t="s">
        <v>6</v>
      </c>
      <c r="AI352" s="6">
        <v>7.5983403506005905E-4</v>
      </c>
      <c r="AJ352" s="6">
        <v>3.0418910630211999E-3</v>
      </c>
    </row>
    <row r="353" spans="1:36" ht="15" x14ac:dyDescent="0.25">
      <c r="A353" s="6" t="s">
        <v>40157</v>
      </c>
      <c r="B353" s="6">
        <v>187.02435</v>
      </c>
      <c r="C353" s="6">
        <v>1.3280000000000001</v>
      </c>
      <c r="D353" s="6" t="s">
        <v>37393</v>
      </c>
      <c r="E353" s="6" t="s">
        <v>40158</v>
      </c>
      <c r="F353" s="6">
        <v>47015</v>
      </c>
      <c r="G353" s="7" t="str">
        <f>HYPERLINK("https://cloud.oebiotech.com/#/lm/network/47015","https://cloud.oebiotech.com/#/lm/network/47015")</f>
        <v>https://cloud.oebiotech.com/#/lm/network/47015</v>
      </c>
      <c r="H353" s="6" t="s">
        <v>40159</v>
      </c>
      <c r="I353" s="6">
        <v>5368</v>
      </c>
      <c r="J353" s="6"/>
      <c r="K353" s="6">
        <v>30835</v>
      </c>
      <c r="L353" s="6"/>
      <c r="M353" s="6"/>
      <c r="N353" s="6"/>
      <c r="O353" s="6">
        <v>515</v>
      </c>
      <c r="P353" s="6" t="s">
        <v>40160</v>
      </c>
      <c r="Q353" s="6" t="s">
        <v>40161</v>
      </c>
      <c r="R353" s="6" t="s">
        <v>40162</v>
      </c>
      <c r="S353" s="6" t="s">
        <v>37385</v>
      </c>
      <c r="T353" s="6" t="s">
        <v>37386</v>
      </c>
      <c r="U353" s="6" t="s">
        <v>37509</v>
      </c>
      <c r="V353" s="6" t="s">
        <v>37426</v>
      </c>
      <c r="W353" s="6">
        <v>60</v>
      </c>
      <c r="X353" s="6">
        <v>73</v>
      </c>
      <c r="Y353" s="6">
        <v>61.67</v>
      </c>
      <c r="Z353" s="6" t="s">
        <v>40163</v>
      </c>
      <c r="AA353" s="6" t="s">
        <v>37415</v>
      </c>
      <c r="AB353" s="6" t="s">
        <v>40164</v>
      </c>
      <c r="AC353" s="6">
        <v>0</v>
      </c>
      <c r="AD353" s="6">
        <v>1.7186807473671499</v>
      </c>
      <c r="AE353" s="6">
        <v>21.7456261697583</v>
      </c>
      <c r="AF353" s="6">
        <v>21.052630241400198</v>
      </c>
      <c r="AG353" s="8">
        <v>0.69299592835812995</v>
      </c>
      <c r="AH353" s="8" t="s">
        <v>6</v>
      </c>
      <c r="AI353" s="6">
        <v>1.62216071051494E-9</v>
      </c>
      <c r="AJ353" s="6">
        <v>6.6598087653071901E-8</v>
      </c>
    </row>
    <row r="354" spans="1:36" ht="15" x14ac:dyDescent="0.25">
      <c r="A354" s="6" t="s">
        <v>40165</v>
      </c>
      <c r="B354" s="6">
        <v>522.17416000000003</v>
      </c>
      <c r="C354" s="6">
        <v>4.702</v>
      </c>
      <c r="D354" s="6" t="s">
        <v>37393</v>
      </c>
      <c r="E354" s="6" t="s">
        <v>40166</v>
      </c>
      <c r="F354" s="6">
        <v>210541</v>
      </c>
      <c r="G354" s="7" t="str">
        <f>HYPERLINK("https://cloud.oebiotech.com/#/lm/network/210541","https://cloud.oebiotech.com/#/lm/network/210541")</f>
        <v>https://cloud.oebiotech.com/#/lm/network/210541</v>
      </c>
      <c r="H354" s="6" t="s">
        <v>40167</v>
      </c>
      <c r="I354" s="6"/>
      <c r="J354" s="6"/>
      <c r="K354" s="6"/>
      <c r="L354" s="6"/>
      <c r="M354" s="6"/>
      <c r="N354" s="6"/>
      <c r="O354" s="6">
        <v>18350668</v>
      </c>
      <c r="P354" s="6"/>
      <c r="Q354" s="6" t="s">
        <v>40168</v>
      </c>
      <c r="R354" s="6" t="s">
        <v>40169</v>
      </c>
      <c r="S354" s="6" t="s">
        <v>37385</v>
      </c>
      <c r="T354" s="6" t="s">
        <v>37386</v>
      </c>
      <c r="U354" s="6" t="s">
        <v>37387</v>
      </c>
      <c r="V354" s="6" t="s">
        <v>37402</v>
      </c>
      <c r="W354" s="6">
        <v>42.11</v>
      </c>
      <c r="X354" s="6">
        <v>74.77</v>
      </c>
      <c r="Y354" s="6">
        <v>0</v>
      </c>
      <c r="Z354" s="6" t="s">
        <v>37389</v>
      </c>
      <c r="AA354" s="6" t="s">
        <v>37428</v>
      </c>
      <c r="AB354" s="6" t="s">
        <v>40170</v>
      </c>
      <c r="AC354" s="6">
        <v>0.19</v>
      </c>
      <c r="AD354" s="6">
        <v>1.4514390485406801</v>
      </c>
      <c r="AE354" s="6">
        <v>18.626397019053201</v>
      </c>
      <c r="AF354" s="6">
        <v>17.933686675880399</v>
      </c>
      <c r="AG354" s="8">
        <v>0.69271034317277003</v>
      </c>
      <c r="AH354" s="8" t="s">
        <v>6</v>
      </c>
      <c r="AI354" s="6">
        <v>5.5195550491706899E-3</v>
      </c>
      <c r="AJ354" s="6">
        <v>1.5639177157407501E-2</v>
      </c>
    </row>
    <row r="355" spans="1:36" ht="15" x14ac:dyDescent="0.25">
      <c r="A355" s="6" t="s">
        <v>40171</v>
      </c>
      <c r="B355" s="6">
        <v>513.25319999999999</v>
      </c>
      <c r="C355" s="6">
        <v>7.415</v>
      </c>
      <c r="D355" s="6" t="s">
        <v>37393</v>
      </c>
      <c r="E355" s="6" t="s">
        <v>40172</v>
      </c>
      <c r="F355" s="6">
        <v>60685</v>
      </c>
      <c r="G355" s="7" t="str">
        <f>HYPERLINK("https://cloud.oebiotech.com/#/lm/network/60685","https://cloud.oebiotech.com/#/lm/network/60685")</f>
        <v>https://cloud.oebiotech.com/#/lm/network/60685</v>
      </c>
      <c r="H355" s="6" t="s">
        <v>40173</v>
      </c>
      <c r="I355" s="6"/>
      <c r="J355" s="6"/>
      <c r="K355" s="6"/>
      <c r="L355" s="6"/>
      <c r="M355" s="6"/>
      <c r="N355" s="6"/>
      <c r="O355" s="6">
        <v>131752131</v>
      </c>
      <c r="P355" s="6"/>
      <c r="Q355" s="6" t="s">
        <v>40174</v>
      </c>
      <c r="R355" s="6" t="s">
        <v>40175</v>
      </c>
      <c r="S355" s="6" t="s">
        <v>37445</v>
      </c>
      <c r="T355" s="6" t="s">
        <v>38071</v>
      </c>
      <c r="U355" s="6" t="s">
        <v>38543</v>
      </c>
      <c r="V355" s="6" t="s">
        <v>37402</v>
      </c>
      <c r="W355" s="6">
        <v>36.97</v>
      </c>
      <c r="X355" s="6">
        <v>75.5</v>
      </c>
      <c r="Y355" s="6">
        <v>0</v>
      </c>
      <c r="Z355" s="6" t="s">
        <v>40176</v>
      </c>
      <c r="AA355" s="6" t="s">
        <v>37403</v>
      </c>
      <c r="AB355" s="6" t="s">
        <v>40177</v>
      </c>
      <c r="AC355" s="6">
        <v>-7.4</v>
      </c>
      <c r="AD355" s="6">
        <v>1.6690923352884299</v>
      </c>
      <c r="AE355" s="6">
        <v>17.554857225060601</v>
      </c>
      <c r="AF355" s="6">
        <v>16.8634008934768</v>
      </c>
      <c r="AG355" s="8">
        <v>0.69145633158377295</v>
      </c>
      <c r="AH355" s="8" t="s">
        <v>6</v>
      </c>
      <c r="AI355" s="6">
        <v>2.27637995104296E-6</v>
      </c>
      <c r="AJ355" s="6">
        <v>2.2435910345296E-5</v>
      </c>
    </row>
    <row r="356" spans="1:36" ht="15" x14ac:dyDescent="0.25">
      <c r="A356" s="6" t="s">
        <v>40178</v>
      </c>
      <c r="B356" s="6">
        <v>473.15773000000002</v>
      </c>
      <c r="C356" s="6">
        <v>5.008</v>
      </c>
      <c r="D356" s="6" t="s">
        <v>37393</v>
      </c>
      <c r="E356" s="6" t="s">
        <v>40179</v>
      </c>
      <c r="F356" s="6">
        <v>260945</v>
      </c>
      <c r="G356" s="7" t="str">
        <f>HYPERLINK("https://cloud.oebiotech.com/#/lm/network/260945","https://cloud.oebiotech.com/#/lm/network/260945")</f>
        <v>https://cloud.oebiotech.com/#/lm/network/260945</v>
      </c>
      <c r="H356" s="6"/>
      <c r="I356" s="6">
        <v>18238</v>
      </c>
      <c r="J356" s="6"/>
      <c r="K356" s="6"/>
      <c r="L356" s="6"/>
      <c r="M356" s="6"/>
      <c r="N356" s="6"/>
      <c r="O356" s="6">
        <v>145453700</v>
      </c>
      <c r="P356" s="6"/>
      <c r="Q356" s="6" t="s">
        <v>40180</v>
      </c>
      <c r="R356" s="6" t="s">
        <v>40181</v>
      </c>
      <c r="S356" s="6" t="s">
        <v>37385</v>
      </c>
      <c r="T356" s="6" t="s">
        <v>37386</v>
      </c>
      <c r="U356" s="6" t="s">
        <v>37387</v>
      </c>
      <c r="V356" s="6" t="s">
        <v>37388</v>
      </c>
      <c r="W356" s="6">
        <v>49.49</v>
      </c>
      <c r="X356" s="6">
        <v>74.819999999999993</v>
      </c>
      <c r="Y356" s="6">
        <v>0</v>
      </c>
      <c r="Z356" s="6" t="s">
        <v>37389</v>
      </c>
      <c r="AA356" s="6" t="s">
        <v>37438</v>
      </c>
      <c r="AB356" s="6" t="s">
        <v>40182</v>
      </c>
      <c r="AC356" s="6">
        <v>4.2300000000000004</v>
      </c>
      <c r="AD356" s="6">
        <v>1.3355284617590499</v>
      </c>
      <c r="AE356" s="6">
        <v>18.4291494940692</v>
      </c>
      <c r="AF356" s="6">
        <v>17.7377916128927</v>
      </c>
      <c r="AG356" s="8">
        <v>0.69135788117644403</v>
      </c>
      <c r="AH356" s="8" t="s">
        <v>6</v>
      </c>
      <c r="AI356" s="6">
        <v>2.5860469717312599E-2</v>
      </c>
      <c r="AJ356" s="6">
        <v>5.6494449991618997E-2</v>
      </c>
    </row>
    <row r="357" spans="1:36" ht="15" x14ac:dyDescent="0.25">
      <c r="A357" s="6" t="s">
        <v>40183</v>
      </c>
      <c r="B357" s="6">
        <v>301.06796000000003</v>
      </c>
      <c r="C357" s="6">
        <v>1.5109999999999999</v>
      </c>
      <c r="D357" s="6" t="s">
        <v>37393</v>
      </c>
      <c r="E357" s="6" t="s">
        <v>40184</v>
      </c>
      <c r="F357" s="6">
        <v>211531</v>
      </c>
      <c r="G357" s="7" t="str">
        <f>HYPERLINK("https://cloud.oebiotech.com/#/lm/network/211531","https://cloud.oebiotech.com/#/lm/network/211531")</f>
        <v>https://cloud.oebiotech.com/#/lm/network/211531</v>
      </c>
      <c r="H357" s="6" t="s">
        <v>40185</v>
      </c>
      <c r="I357" s="6"/>
      <c r="J357" s="6"/>
      <c r="K357" s="6"/>
      <c r="L357" s="6"/>
      <c r="M357" s="6"/>
      <c r="N357" s="6"/>
      <c r="O357" s="6"/>
      <c r="P357" s="6"/>
      <c r="Q357" s="6" t="s">
        <v>40186</v>
      </c>
      <c r="R357" s="6" t="s">
        <v>40187</v>
      </c>
      <c r="S357" s="6" t="s">
        <v>37423</v>
      </c>
      <c r="T357" s="6" t="s">
        <v>37424</v>
      </c>
      <c r="U357" s="6" t="s">
        <v>37425</v>
      </c>
      <c r="V357" s="6" t="s">
        <v>37388</v>
      </c>
      <c r="W357" s="6">
        <v>43.65</v>
      </c>
      <c r="X357" s="6">
        <v>74.010000000000005</v>
      </c>
      <c r="Y357" s="6">
        <v>0</v>
      </c>
      <c r="Z357" s="6" t="s">
        <v>37389</v>
      </c>
      <c r="AA357" s="6" t="s">
        <v>37438</v>
      </c>
      <c r="AB357" s="6" t="s">
        <v>40188</v>
      </c>
      <c r="AC357" s="6">
        <v>5.31</v>
      </c>
      <c r="AD357" s="6">
        <v>1.6071881563447901</v>
      </c>
      <c r="AE357" s="6">
        <v>19.837307334424001</v>
      </c>
      <c r="AF357" s="6">
        <v>19.146750438055101</v>
      </c>
      <c r="AG357" s="8">
        <v>0.69055689636891404</v>
      </c>
      <c r="AH357" s="8" t="s">
        <v>6</v>
      </c>
      <c r="AI357" s="6">
        <v>8.5060346425984201E-5</v>
      </c>
      <c r="AJ357" s="6">
        <v>4.7016178484111801E-4</v>
      </c>
    </row>
    <row r="358" spans="1:36" ht="15" x14ac:dyDescent="0.25">
      <c r="A358" s="6" t="s">
        <v>40189</v>
      </c>
      <c r="B358" s="6">
        <v>384.27614</v>
      </c>
      <c r="C358" s="6">
        <v>9.0830000000000002</v>
      </c>
      <c r="D358" s="6" t="s">
        <v>37393</v>
      </c>
      <c r="E358" s="6" t="s">
        <v>40190</v>
      </c>
      <c r="F358" s="6">
        <v>197910</v>
      </c>
      <c r="G358" s="7" t="str">
        <f>HYPERLINK("https://cloud.oebiotech.com/#/lm/network/197910","https://cloud.oebiotech.com/#/lm/network/197910")</f>
        <v>https://cloud.oebiotech.com/#/lm/network/197910</v>
      </c>
      <c r="H358" s="6" t="s">
        <v>40191</v>
      </c>
      <c r="I358" s="6"/>
      <c r="J358" s="6"/>
      <c r="K358" s="6"/>
      <c r="L358" s="6"/>
      <c r="M358" s="6"/>
      <c r="N358" s="6"/>
      <c r="O358" s="6"/>
      <c r="P358" s="6"/>
      <c r="Q358" s="6" t="s">
        <v>40192</v>
      </c>
      <c r="R358" s="6" t="s">
        <v>40193</v>
      </c>
      <c r="S358" s="6" t="s">
        <v>37445</v>
      </c>
      <c r="T358" s="6" t="s">
        <v>37446</v>
      </c>
      <c r="U358" s="6" t="s">
        <v>38558</v>
      </c>
      <c r="V358" s="6" t="s">
        <v>37402</v>
      </c>
      <c r="W358" s="6">
        <v>41.49</v>
      </c>
      <c r="X358" s="6">
        <v>76.56</v>
      </c>
      <c r="Y358" s="6">
        <v>0</v>
      </c>
      <c r="Z358" s="6" t="s">
        <v>37389</v>
      </c>
      <c r="AA358" s="6" t="s">
        <v>37403</v>
      </c>
      <c r="AB358" s="6" t="s">
        <v>40194</v>
      </c>
      <c r="AC358" s="6">
        <v>-1.56</v>
      </c>
      <c r="AD358" s="6">
        <v>1.3274659492494201</v>
      </c>
      <c r="AE358" s="6">
        <v>16.217937753231901</v>
      </c>
      <c r="AF358" s="6">
        <v>15.527886559526101</v>
      </c>
      <c r="AG358" s="8">
        <v>0.69005119370578805</v>
      </c>
      <c r="AH358" s="8" t="s">
        <v>6</v>
      </c>
      <c r="AI358" s="6">
        <v>2.7675641639806899E-2</v>
      </c>
      <c r="AJ358" s="6">
        <v>5.9714786039061399E-2</v>
      </c>
    </row>
    <row r="359" spans="1:36" ht="15" x14ac:dyDescent="0.25">
      <c r="A359" s="6" t="s">
        <v>40195</v>
      </c>
      <c r="B359" s="6">
        <v>118.05005</v>
      </c>
      <c r="C359" s="6">
        <v>0.67300000000000004</v>
      </c>
      <c r="D359" s="6" t="s">
        <v>37393</v>
      </c>
      <c r="E359" s="6" t="s">
        <v>40196</v>
      </c>
      <c r="F359" s="6">
        <v>82966</v>
      </c>
      <c r="G359" s="7" t="str">
        <f>HYPERLINK("https://cloud.oebiotech.com/#/lm/network/82966","https://cloud.oebiotech.com/#/lm/network/82966")</f>
        <v>https://cloud.oebiotech.com/#/lm/network/82966</v>
      </c>
      <c r="H359" s="6" t="s">
        <v>40197</v>
      </c>
      <c r="I359" s="6"/>
      <c r="J359" s="6"/>
      <c r="K359" s="6"/>
      <c r="L359" s="6"/>
      <c r="M359" s="6"/>
      <c r="N359" s="6"/>
      <c r="O359" s="6">
        <v>12603040</v>
      </c>
      <c r="P359" s="6"/>
      <c r="Q359" s="6" t="s">
        <v>40198</v>
      </c>
      <c r="R359" s="6" t="s">
        <v>40199</v>
      </c>
      <c r="S359" s="6" t="s">
        <v>37385</v>
      </c>
      <c r="T359" s="6" t="s">
        <v>37386</v>
      </c>
      <c r="U359" s="6" t="s">
        <v>37387</v>
      </c>
      <c r="V359" s="6" t="s">
        <v>37426</v>
      </c>
      <c r="W359" s="6">
        <v>58.7</v>
      </c>
      <c r="X359" s="6">
        <v>71.66</v>
      </c>
      <c r="Y359" s="6">
        <v>81.7</v>
      </c>
      <c r="Z359" s="6" t="s">
        <v>40200</v>
      </c>
      <c r="AA359" s="6" t="s">
        <v>37403</v>
      </c>
      <c r="AB359" s="6" t="s">
        <v>38318</v>
      </c>
      <c r="AC359" s="6">
        <v>8.4700000000000006</v>
      </c>
      <c r="AD359" s="6">
        <v>1.6638464065582399</v>
      </c>
      <c r="AE359" s="6">
        <v>24.6066122997129</v>
      </c>
      <c r="AF359" s="6">
        <v>23.9207873110044</v>
      </c>
      <c r="AG359" s="8">
        <v>0.68582498870842901</v>
      </c>
      <c r="AH359" s="8" t="s">
        <v>6</v>
      </c>
      <c r="AI359" s="6">
        <v>2.0033205316417498E-6</v>
      </c>
      <c r="AJ359" s="6">
        <v>2.0385926709168101E-5</v>
      </c>
    </row>
    <row r="360" spans="1:36" ht="15" x14ac:dyDescent="0.25">
      <c r="A360" s="6" t="s">
        <v>40201</v>
      </c>
      <c r="B360" s="6">
        <v>367.13612000000001</v>
      </c>
      <c r="C360" s="6">
        <v>0.68200000000000005</v>
      </c>
      <c r="D360" s="6" t="s">
        <v>37393</v>
      </c>
      <c r="E360" s="6" t="s">
        <v>40202</v>
      </c>
      <c r="F360" s="6">
        <v>55231</v>
      </c>
      <c r="G360" s="7" t="str">
        <f>HYPERLINK("https://cloud.oebiotech.com/#/lm/network/55231","https://cloud.oebiotech.com/#/lm/network/55231")</f>
        <v>https://cloud.oebiotech.com/#/lm/network/55231</v>
      </c>
      <c r="H360" s="6" t="s">
        <v>40203</v>
      </c>
      <c r="I360" s="6">
        <v>86957</v>
      </c>
      <c r="J360" s="6"/>
      <c r="K360" s="6">
        <v>22678</v>
      </c>
      <c r="L360" s="6"/>
      <c r="M360" s="6"/>
      <c r="N360" s="6"/>
      <c r="O360" s="6">
        <v>16070004</v>
      </c>
      <c r="P360" s="6" t="s">
        <v>40204</v>
      </c>
      <c r="Q360" s="6" t="s">
        <v>40205</v>
      </c>
      <c r="R360" s="6" t="s">
        <v>40206</v>
      </c>
      <c r="S360" s="6" t="s">
        <v>37385</v>
      </c>
      <c r="T360" s="6" t="s">
        <v>37386</v>
      </c>
      <c r="U360" s="6" t="s">
        <v>37387</v>
      </c>
      <c r="V360" s="6" t="s">
        <v>37402</v>
      </c>
      <c r="W360" s="6">
        <v>43.66</v>
      </c>
      <c r="X360" s="6">
        <v>73.319999999999993</v>
      </c>
      <c r="Y360" s="6">
        <v>0</v>
      </c>
      <c r="Z360" s="6" t="s">
        <v>40207</v>
      </c>
      <c r="AA360" s="6" t="s">
        <v>37428</v>
      </c>
      <c r="AB360" s="6" t="s">
        <v>40208</v>
      </c>
      <c r="AC360" s="6">
        <v>-0.82</v>
      </c>
      <c r="AD360" s="6">
        <v>1.58121388247015</v>
      </c>
      <c r="AE360" s="6">
        <v>20.9448881866353</v>
      </c>
      <c r="AF360" s="6">
        <v>20.2640573480702</v>
      </c>
      <c r="AG360" s="8">
        <v>0.68083083856511495</v>
      </c>
      <c r="AH360" s="8" t="s">
        <v>6</v>
      </c>
      <c r="AI360" s="6">
        <v>1.54103196995306E-4</v>
      </c>
      <c r="AJ360" s="6">
        <v>7.7743756924835501E-4</v>
      </c>
    </row>
    <row r="361" spans="1:36" ht="15" x14ac:dyDescent="0.25">
      <c r="A361" s="6" t="s">
        <v>40209</v>
      </c>
      <c r="B361" s="6">
        <v>440.21850000000001</v>
      </c>
      <c r="C361" s="6">
        <v>4.9219999999999997</v>
      </c>
      <c r="D361" s="6" t="s">
        <v>37393</v>
      </c>
      <c r="E361" s="6" t="s">
        <v>40210</v>
      </c>
      <c r="F361" s="6">
        <v>261203</v>
      </c>
      <c r="G361" s="7" t="str">
        <f>HYPERLINK("https://cloud.oebiotech.com/#/lm/network/261203","https://cloud.oebiotech.com/#/lm/network/261203")</f>
        <v>https://cloud.oebiotech.com/#/lm/network/261203</v>
      </c>
      <c r="H361" s="6"/>
      <c r="I361" s="6">
        <v>18507</v>
      </c>
      <c r="J361" s="6"/>
      <c r="K361" s="6"/>
      <c r="L361" s="6"/>
      <c r="M361" s="6"/>
      <c r="N361" s="6"/>
      <c r="O361" s="6">
        <v>25167496</v>
      </c>
      <c r="P361" s="6"/>
      <c r="Q361" s="6" t="s">
        <v>40211</v>
      </c>
      <c r="R361" s="6" t="s">
        <v>40212</v>
      </c>
      <c r="S361" s="6" t="s">
        <v>37385</v>
      </c>
      <c r="T361" s="6" t="s">
        <v>37386</v>
      </c>
      <c r="U361" s="6" t="s">
        <v>37387</v>
      </c>
      <c r="V361" s="6" t="s">
        <v>37388</v>
      </c>
      <c r="W361" s="6">
        <v>51.15</v>
      </c>
      <c r="X361" s="6">
        <v>74.349999999999994</v>
      </c>
      <c r="Y361" s="6">
        <v>0</v>
      </c>
      <c r="Z361" s="6" t="s">
        <v>37389</v>
      </c>
      <c r="AA361" s="6" t="s">
        <v>37403</v>
      </c>
      <c r="AB361" s="6" t="s">
        <v>40213</v>
      </c>
      <c r="AC361" s="6">
        <v>1.36</v>
      </c>
      <c r="AD361" s="6">
        <v>1.3601847377793199</v>
      </c>
      <c r="AE361" s="6">
        <v>19.078837324523999</v>
      </c>
      <c r="AF361" s="6">
        <v>18.398356234903002</v>
      </c>
      <c r="AG361" s="8">
        <v>0.68048108962102605</v>
      </c>
      <c r="AH361" s="8" t="s">
        <v>6</v>
      </c>
      <c r="AI361" s="6">
        <v>1.7114135937921299E-2</v>
      </c>
      <c r="AJ361" s="6">
        <v>4.0525239156104099E-2</v>
      </c>
    </row>
    <row r="362" spans="1:36" ht="15" x14ac:dyDescent="0.25">
      <c r="A362" s="6" t="s">
        <v>40214</v>
      </c>
      <c r="B362" s="6">
        <v>345.20496000000003</v>
      </c>
      <c r="C362" s="6">
        <v>12.647</v>
      </c>
      <c r="D362" s="6" t="s">
        <v>37393</v>
      </c>
      <c r="E362" s="6" t="s">
        <v>40215</v>
      </c>
      <c r="F362" s="6">
        <v>37387</v>
      </c>
      <c r="G362" s="7" t="str">
        <f>HYPERLINK("https://cloud.oebiotech.com/#/lm/network/37387","https://cloud.oebiotech.com/#/lm/network/37387")</f>
        <v>https://cloud.oebiotech.com/#/lm/network/37387</v>
      </c>
      <c r="H362" s="6" t="s">
        <v>40216</v>
      </c>
      <c r="I362" s="6"/>
      <c r="J362" s="6" t="s">
        <v>40217</v>
      </c>
      <c r="K362" s="6">
        <v>6067</v>
      </c>
      <c r="L362" s="6" t="s">
        <v>40218</v>
      </c>
      <c r="M362" s="6"/>
      <c r="N362" s="6"/>
      <c r="O362" s="6">
        <v>5282379</v>
      </c>
      <c r="P362" s="6" t="s">
        <v>40219</v>
      </c>
      <c r="Q362" s="6" t="s">
        <v>40220</v>
      </c>
      <c r="R362" s="6" t="s">
        <v>40221</v>
      </c>
      <c r="S362" s="6" t="s">
        <v>37445</v>
      </c>
      <c r="T362" s="6" t="s">
        <v>38071</v>
      </c>
      <c r="U362" s="6" t="s">
        <v>40222</v>
      </c>
      <c r="V362" s="6" t="s">
        <v>37388</v>
      </c>
      <c r="W362" s="6">
        <v>46.54</v>
      </c>
      <c r="X362" s="6">
        <v>74.95</v>
      </c>
      <c r="Y362" s="6">
        <v>0</v>
      </c>
      <c r="Z362" s="6" t="s">
        <v>40223</v>
      </c>
      <c r="AA362" s="6" t="s">
        <v>37428</v>
      </c>
      <c r="AB362" s="6" t="s">
        <v>40224</v>
      </c>
      <c r="AC362" s="6">
        <v>6.08</v>
      </c>
      <c r="AD362" s="6">
        <v>1.33967311964056</v>
      </c>
      <c r="AE362" s="6">
        <v>18.668494313895</v>
      </c>
      <c r="AF362" s="6">
        <v>17.990557529885098</v>
      </c>
      <c r="AG362" s="8">
        <v>0.67793678400983004</v>
      </c>
      <c r="AH362" s="8" t="s">
        <v>6</v>
      </c>
      <c r="AI362" s="6">
        <v>2.1239028798804401E-2</v>
      </c>
      <c r="AJ362" s="6">
        <v>4.8368759923214502E-2</v>
      </c>
    </row>
    <row r="363" spans="1:36" ht="15" x14ac:dyDescent="0.25">
      <c r="A363" s="6" t="s">
        <v>40225</v>
      </c>
      <c r="B363" s="6">
        <v>890.64311999999995</v>
      </c>
      <c r="C363" s="6">
        <v>13.484</v>
      </c>
      <c r="D363" s="6" t="s">
        <v>37380</v>
      </c>
      <c r="E363" s="6" t="s">
        <v>40226</v>
      </c>
      <c r="F363" s="6">
        <v>51994</v>
      </c>
      <c r="G363" s="7" t="str">
        <f>HYPERLINK("https://cloud.oebiotech.com/#/lm/network/51994","https://cloud.oebiotech.com/#/lm/network/51994")</f>
        <v>https://cloud.oebiotech.com/#/lm/network/51994</v>
      </c>
      <c r="H363" s="6" t="s">
        <v>40227</v>
      </c>
      <c r="I363" s="6"/>
      <c r="J363" s="6"/>
      <c r="K363" s="6"/>
      <c r="L363" s="6" t="s">
        <v>40228</v>
      </c>
      <c r="M363" s="6" t="s">
        <v>40229</v>
      </c>
      <c r="N363" s="6" t="s">
        <v>40230</v>
      </c>
      <c r="O363" s="6">
        <v>24779587</v>
      </c>
      <c r="P363" s="6" t="s">
        <v>40231</v>
      </c>
      <c r="Q363" s="6" t="s">
        <v>40232</v>
      </c>
      <c r="R363" s="6" t="s">
        <v>40233</v>
      </c>
      <c r="S363" s="6" t="s">
        <v>37445</v>
      </c>
      <c r="T363" s="6" t="s">
        <v>39537</v>
      </c>
      <c r="U363" s="6" t="s">
        <v>39538</v>
      </c>
      <c r="V363" s="6" t="s">
        <v>37499</v>
      </c>
      <c r="W363" s="6">
        <v>44.21</v>
      </c>
      <c r="X363" s="6">
        <v>90.11</v>
      </c>
      <c r="Y363" s="6">
        <v>64.03</v>
      </c>
      <c r="Z363" s="6" t="s">
        <v>40234</v>
      </c>
      <c r="AA363" s="6" t="s">
        <v>37390</v>
      </c>
      <c r="AB363" s="6" t="s">
        <v>40235</v>
      </c>
      <c r="AC363" s="6">
        <v>-5.05</v>
      </c>
      <c r="AD363" s="6">
        <v>1.5915703641958201</v>
      </c>
      <c r="AE363" s="6">
        <v>22.926412696783899</v>
      </c>
      <c r="AF363" s="6">
        <v>22.2491039129904</v>
      </c>
      <c r="AG363" s="8">
        <v>0.677308783793514</v>
      </c>
      <c r="AH363" s="8" t="s">
        <v>6</v>
      </c>
      <c r="AI363" s="6">
        <v>8.6611042538140804E-5</v>
      </c>
      <c r="AJ363" s="6">
        <v>4.77403274286622E-4</v>
      </c>
    </row>
    <row r="364" spans="1:36" ht="15" x14ac:dyDescent="0.25">
      <c r="A364" s="6" t="s">
        <v>40236</v>
      </c>
      <c r="B364" s="6">
        <v>978.69443999999999</v>
      </c>
      <c r="C364" s="6">
        <v>13.41</v>
      </c>
      <c r="D364" s="6" t="s">
        <v>37380</v>
      </c>
      <c r="E364" s="6" t="s">
        <v>40237</v>
      </c>
      <c r="F364" s="6">
        <v>24465</v>
      </c>
      <c r="G364" s="7" t="str">
        <f>HYPERLINK("https://cloud.oebiotech.com/#/lm/network/24465","https://cloud.oebiotech.com/#/lm/network/24465")</f>
        <v>https://cloud.oebiotech.com/#/lm/network/24465</v>
      </c>
      <c r="H364" s="6"/>
      <c r="I364" s="6"/>
      <c r="J364" s="6" t="s">
        <v>40238</v>
      </c>
      <c r="K364" s="6"/>
      <c r="L364" s="6"/>
      <c r="M364" s="6"/>
      <c r="N364" s="6"/>
      <c r="O364" s="6">
        <v>52928203</v>
      </c>
      <c r="P364" s="6"/>
      <c r="Q364" s="6" t="s">
        <v>40239</v>
      </c>
      <c r="R364" s="6" t="s">
        <v>40240</v>
      </c>
      <c r="S364" s="6" t="s">
        <v>37445</v>
      </c>
      <c r="T364" s="6" t="s">
        <v>37652</v>
      </c>
      <c r="U364" s="6" t="s">
        <v>38097</v>
      </c>
      <c r="V364" s="6" t="s">
        <v>37499</v>
      </c>
      <c r="W364" s="6">
        <v>40.35</v>
      </c>
      <c r="X364" s="6">
        <v>90.06</v>
      </c>
      <c r="Y364" s="6">
        <v>48.84</v>
      </c>
      <c r="Z364" s="6" t="s">
        <v>40241</v>
      </c>
      <c r="AA364" s="6" t="s">
        <v>37501</v>
      </c>
      <c r="AB364" s="6" t="s">
        <v>40242</v>
      </c>
      <c r="AC364" s="6">
        <v>6.23</v>
      </c>
      <c r="AD364" s="6">
        <v>1.60552404307806</v>
      </c>
      <c r="AE364" s="6">
        <v>22.7886679107209</v>
      </c>
      <c r="AF364" s="6">
        <v>22.114162343543502</v>
      </c>
      <c r="AG364" s="8">
        <v>0.67450556717742705</v>
      </c>
      <c r="AH364" s="8" t="s">
        <v>6</v>
      </c>
      <c r="AI364" s="6">
        <v>3.85053111051091E-5</v>
      </c>
      <c r="AJ364" s="6">
        <v>2.4179548207670299E-4</v>
      </c>
    </row>
    <row r="365" spans="1:36" ht="15" x14ac:dyDescent="0.25">
      <c r="A365" s="6" t="s">
        <v>40243</v>
      </c>
      <c r="B365" s="6">
        <v>268.13927000000001</v>
      </c>
      <c r="C365" s="6">
        <v>3.4089999999999998</v>
      </c>
      <c r="D365" s="6" t="s">
        <v>37380</v>
      </c>
      <c r="E365" s="6" t="s">
        <v>40244</v>
      </c>
      <c r="F365" s="6">
        <v>594764</v>
      </c>
      <c r="G365" s="7" t="str">
        <f>HYPERLINK("https://cloud.oebiotech.com/#/lm/network/594764","https://cloud.oebiotech.com/#/lm/network/594764")</f>
        <v>https://cloud.oebiotech.com/#/lm/network/594764</v>
      </c>
      <c r="H365" s="6"/>
      <c r="I365" s="6"/>
      <c r="J365" s="6"/>
      <c r="K365" s="6"/>
      <c r="L365" s="6"/>
      <c r="M365" s="6"/>
      <c r="N365" s="6"/>
      <c r="O365" s="6">
        <v>169681984</v>
      </c>
      <c r="P365" s="6"/>
      <c r="Q365" s="6" t="s">
        <v>40245</v>
      </c>
      <c r="R365" s="6" t="s">
        <v>40246</v>
      </c>
      <c r="S365" s="6" t="s">
        <v>37423</v>
      </c>
      <c r="T365" s="6" t="s">
        <v>37424</v>
      </c>
      <c r="U365" s="6" t="s">
        <v>37425</v>
      </c>
      <c r="V365" s="6" t="s">
        <v>37402</v>
      </c>
      <c r="W365" s="6">
        <v>42.58</v>
      </c>
      <c r="X365" s="6">
        <v>72.5</v>
      </c>
      <c r="Y365" s="6">
        <v>0</v>
      </c>
      <c r="Z365" s="6" t="s">
        <v>37389</v>
      </c>
      <c r="AA365" s="6" t="s">
        <v>37501</v>
      </c>
      <c r="AB365" s="6" t="s">
        <v>40247</v>
      </c>
      <c r="AC365" s="6">
        <v>-0.75</v>
      </c>
      <c r="AD365" s="6">
        <v>1.6483050811552</v>
      </c>
      <c r="AE365" s="6">
        <v>22.572181008984</v>
      </c>
      <c r="AF365" s="6">
        <v>21.898331366479301</v>
      </c>
      <c r="AG365" s="8">
        <v>0.67384964250467005</v>
      </c>
      <c r="AH365" s="8" t="s">
        <v>6</v>
      </c>
      <c r="AI365" s="6">
        <v>2.2183053389602398E-6</v>
      </c>
      <c r="AJ365" s="6">
        <v>2.1899787202040402E-5</v>
      </c>
    </row>
    <row r="366" spans="1:36" ht="15" x14ac:dyDescent="0.25">
      <c r="A366" s="6" t="s">
        <v>40248</v>
      </c>
      <c r="B366" s="6">
        <v>154.0615</v>
      </c>
      <c r="C366" s="6">
        <v>0.61499999999999999</v>
      </c>
      <c r="D366" s="6" t="s">
        <v>37393</v>
      </c>
      <c r="E366" s="6" t="s">
        <v>40249</v>
      </c>
      <c r="F366" s="6">
        <v>48262</v>
      </c>
      <c r="G366" s="7" t="str">
        <f>HYPERLINK("https://cloud.oebiotech.com/#/lm/network/48262","https://cloud.oebiotech.com/#/lm/network/48262")</f>
        <v>https://cloud.oebiotech.com/#/lm/network/48262</v>
      </c>
      <c r="H366" s="6" t="s">
        <v>40250</v>
      </c>
      <c r="I366" s="6">
        <v>7030</v>
      </c>
      <c r="J366" s="6"/>
      <c r="K366" s="6">
        <v>28116</v>
      </c>
      <c r="L366" s="6" t="s">
        <v>40251</v>
      </c>
      <c r="M366" s="6" t="s">
        <v>40252</v>
      </c>
      <c r="N366" s="6" t="s">
        <v>40253</v>
      </c>
      <c r="O366" s="6">
        <v>558</v>
      </c>
      <c r="P366" s="6" t="s">
        <v>40254</v>
      </c>
      <c r="Q366" s="6" t="s">
        <v>40255</v>
      </c>
      <c r="R366" s="6" t="s">
        <v>40256</v>
      </c>
      <c r="S366" s="6" t="s">
        <v>37385</v>
      </c>
      <c r="T366" s="6" t="s">
        <v>37846</v>
      </c>
      <c r="U366" s="6" t="s">
        <v>37877</v>
      </c>
      <c r="V366" s="6" t="s">
        <v>37426</v>
      </c>
      <c r="W366" s="6">
        <v>72.27</v>
      </c>
      <c r="X366" s="6">
        <v>90.42</v>
      </c>
      <c r="Y366" s="6">
        <v>95.45</v>
      </c>
      <c r="Z366" s="6" t="s">
        <v>40257</v>
      </c>
      <c r="AA366" s="6" t="s">
        <v>37415</v>
      </c>
      <c r="AB366" s="6" t="s">
        <v>40258</v>
      </c>
      <c r="AC366" s="6">
        <v>0.65</v>
      </c>
      <c r="AD366" s="6">
        <v>1.6344148325208001</v>
      </c>
      <c r="AE366" s="6">
        <v>23.5013826919953</v>
      </c>
      <c r="AF366" s="6">
        <v>22.828067841699902</v>
      </c>
      <c r="AG366" s="8">
        <v>0.67331485029541605</v>
      </c>
      <c r="AH366" s="8" t="s">
        <v>6</v>
      </c>
      <c r="AI366" s="6">
        <v>6.2328921739896601E-6</v>
      </c>
      <c r="AJ366" s="6">
        <v>5.2333437393174097E-5</v>
      </c>
    </row>
    <row r="367" spans="1:36" ht="15" x14ac:dyDescent="0.25">
      <c r="A367" s="6" t="s">
        <v>40259</v>
      </c>
      <c r="B367" s="6">
        <v>439.14348000000001</v>
      </c>
      <c r="C367" s="6">
        <v>10.903</v>
      </c>
      <c r="D367" s="6" t="s">
        <v>37393</v>
      </c>
      <c r="E367" s="6" t="s">
        <v>40260</v>
      </c>
      <c r="F367" s="6">
        <v>33313</v>
      </c>
      <c r="G367" s="7" t="str">
        <f>HYPERLINK("https://cloud.oebiotech.com/#/lm/network/33313","https://cloud.oebiotech.com/#/lm/network/33313")</f>
        <v>https://cloud.oebiotech.com/#/lm/network/33313</v>
      </c>
      <c r="H367" s="6"/>
      <c r="I367" s="6">
        <v>51640</v>
      </c>
      <c r="J367" s="6" t="s">
        <v>40261</v>
      </c>
      <c r="K367" s="6"/>
      <c r="L367" s="6"/>
      <c r="M367" s="6"/>
      <c r="N367" s="6"/>
      <c r="O367" s="6">
        <v>13942547</v>
      </c>
      <c r="P367" s="6"/>
      <c r="Q367" s="6" t="s">
        <v>40262</v>
      </c>
      <c r="R367" s="6" t="s">
        <v>40263</v>
      </c>
      <c r="S367" s="6" t="s">
        <v>37411</v>
      </c>
      <c r="T367" s="6" t="s">
        <v>39086</v>
      </c>
      <c r="U367" s="6" t="s">
        <v>39107</v>
      </c>
      <c r="V367" s="6" t="s">
        <v>37388</v>
      </c>
      <c r="W367" s="6">
        <v>43.51</v>
      </c>
      <c r="X367" s="6">
        <v>76.66</v>
      </c>
      <c r="Y367" s="6">
        <v>0</v>
      </c>
      <c r="Z367" s="6" t="s">
        <v>37389</v>
      </c>
      <c r="AA367" s="6" t="s">
        <v>37403</v>
      </c>
      <c r="AB367" s="6" t="s">
        <v>40264</v>
      </c>
      <c r="AC367" s="6">
        <v>-8.43</v>
      </c>
      <c r="AD367" s="6">
        <v>1.33933872999904</v>
      </c>
      <c r="AE367" s="6">
        <v>16.148342978507198</v>
      </c>
      <c r="AF367" s="6">
        <v>15.475051857971501</v>
      </c>
      <c r="AG367" s="8">
        <v>0.67329112053566897</v>
      </c>
      <c r="AH367" s="8" t="s">
        <v>6</v>
      </c>
      <c r="AI367" s="6">
        <v>2.02477879874471E-2</v>
      </c>
      <c r="AJ367" s="6">
        <v>4.6556617183960002E-2</v>
      </c>
    </row>
    <row r="368" spans="1:36" ht="15" x14ac:dyDescent="0.25">
      <c r="A368" s="6" t="s">
        <v>40265</v>
      </c>
      <c r="B368" s="6">
        <v>705.35842000000002</v>
      </c>
      <c r="C368" s="6">
        <v>6.1980000000000004</v>
      </c>
      <c r="D368" s="6" t="s">
        <v>37380</v>
      </c>
      <c r="E368" s="6" t="s">
        <v>40266</v>
      </c>
      <c r="F368" s="6">
        <v>58504</v>
      </c>
      <c r="G368" s="7" t="str">
        <f>HYPERLINK("https://cloud.oebiotech.com/#/lm/network/58504","https://cloud.oebiotech.com/#/lm/network/58504")</f>
        <v>https://cloud.oebiotech.com/#/lm/network/58504</v>
      </c>
      <c r="H368" s="6" t="s">
        <v>40267</v>
      </c>
      <c r="I368" s="6"/>
      <c r="J368" s="6"/>
      <c r="K368" s="6"/>
      <c r="L368" s="6"/>
      <c r="M368" s="6"/>
      <c r="N368" s="6"/>
      <c r="O368" s="6">
        <v>14658049</v>
      </c>
      <c r="P368" s="6" t="s">
        <v>40268</v>
      </c>
      <c r="Q368" s="6" t="s">
        <v>40269</v>
      </c>
      <c r="R368" s="6" t="s">
        <v>40270</v>
      </c>
      <c r="S368" s="6" t="s">
        <v>37445</v>
      </c>
      <c r="T368" s="6" t="s">
        <v>38071</v>
      </c>
      <c r="U368" s="6" t="s">
        <v>40271</v>
      </c>
      <c r="V368" s="6" t="s">
        <v>37388</v>
      </c>
      <c r="W368" s="6">
        <v>49.05</v>
      </c>
      <c r="X368" s="6">
        <v>74.23</v>
      </c>
      <c r="Y368" s="6">
        <v>0</v>
      </c>
      <c r="Z368" s="6" t="s">
        <v>37389</v>
      </c>
      <c r="AA368" s="6" t="s">
        <v>37459</v>
      </c>
      <c r="AB368" s="6" t="s">
        <v>40272</v>
      </c>
      <c r="AC368" s="6">
        <v>3.83</v>
      </c>
      <c r="AD368" s="6">
        <v>1.5104089448642</v>
      </c>
      <c r="AE368" s="6">
        <v>19.260924475515001</v>
      </c>
      <c r="AF368" s="6">
        <v>18.588071095905299</v>
      </c>
      <c r="AG368" s="8">
        <v>0.67285337960978697</v>
      </c>
      <c r="AH368" s="8" t="s">
        <v>6</v>
      </c>
      <c r="AI368" s="6">
        <v>1.0574920885221099E-3</v>
      </c>
      <c r="AJ368" s="6">
        <v>4.0046122156311304E-3</v>
      </c>
    </row>
    <row r="369" spans="1:36" ht="15" x14ac:dyDescent="0.25">
      <c r="A369" s="6" t="s">
        <v>40273</v>
      </c>
      <c r="B369" s="6">
        <v>178.07157000000001</v>
      </c>
      <c r="C369" s="6">
        <v>0.65200000000000002</v>
      </c>
      <c r="D369" s="6" t="s">
        <v>37393</v>
      </c>
      <c r="E369" s="6" t="s">
        <v>40274</v>
      </c>
      <c r="F369" s="6">
        <v>199366</v>
      </c>
      <c r="G369" s="7" t="str">
        <f>HYPERLINK("https://cloud.oebiotech.com/#/lm/network/199366","https://cloud.oebiotech.com/#/lm/network/199366")</f>
        <v>https://cloud.oebiotech.com/#/lm/network/199366</v>
      </c>
      <c r="H369" s="6" t="s">
        <v>40275</v>
      </c>
      <c r="I369" s="6"/>
      <c r="J369" s="6"/>
      <c r="K369" s="6"/>
      <c r="L369" s="6"/>
      <c r="M369" s="6"/>
      <c r="N369" s="6"/>
      <c r="O369" s="6">
        <v>230388</v>
      </c>
      <c r="P369" s="6"/>
      <c r="Q369" s="6" t="s">
        <v>40276</v>
      </c>
      <c r="R369" s="6" t="s">
        <v>40277</v>
      </c>
      <c r="S369" s="6" t="s">
        <v>37423</v>
      </c>
      <c r="T369" s="6" t="s">
        <v>37424</v>
      </c>
      <c r="U369" s="6" t="s">
        <v>37425</v>
      </c>
      <c r="V369" s="6" t="s">
        <v>37426</v>
      </c>
      <c r="W369" s="6">
        <v>66.78</v>
      </c>
      <c r="X369" s="6">
        <v>73.19</v>
      </c>
      <c r="Y369" s="6">
        <v>83.72</v>
      </c>
      <c r="Z369" s="6" t="s">
        <v>40278</v>
      </c>
      <c r="AA369" s="6" t="s">
        <v>37403</v>
      </c>
      <c r="AB369" s="6" t="s">
        <v>38752</v>
      </c>
      <c r="AC369" s="6">
        <v>2.81</v>
      </c>
      <c r="AD369" s="6">
        <v>1.6736151296733399</v>
      </c>
      <c r="AE369" s="6">
        <v>21.164986379171602</v>
      </c>
      <c r="AF369" s="6">
        <v>20.493835947089401</v>
      </c>
      <c r="AG369" s="8">
        <v>0.67115043208214298</v>
      </c>
      <c r="AH369" s="8" t="s">
        <v>6</v>
      </c>
      <c r="AI369" s="6">
        <v>7.7084208137229201E-8</v>
      </c>
      <c r="AJ369" s="6">
        <v>1.3697978837042499E-6</v>
      </c>
    </row>
    <row r="370" spans="1:36" ht="15" x14ac:dyDescent="0.25">
      <c r="A370" s="6" t="s">
        <v>40279</v>
      </c>
      <c r="B370" s="6">
        <v>525.25774000000001</v>
      </c>
      <c r="C370" s="6">
        <v>5.7389999999999999</v>
      </c>
      <c r="D370" s="6" t="s">
        <v>37393</v>
      </c>
      <c r="E370" s="6" t="s">
        <v>40280</v>
      </c>
      <c r="F370" s="6">
        <v>10222</v>
      </c>
      <c r="G370" s="7" t="str">
        <f>HYPERLINK("https://cloud.oebiotech.com/#/lm/network/10222","https://cloud.oebiotech.com/#/lm/network/10222")</f>
        <v>https://cloud.oebiotech.com/#/lm/network/10222</v>
      </c>
      <c r="H370" s="6"/>
      <c r="I370" s="6"/>
      <c r="J370" s="6" t="s">
        <v>40281</v>
      </c>
      <c r="K370" s="6"/>
      <c r="L370" s="6"/>
      <c r="M370" s="6"/>
      <c r="N370" s="6"/>
      <c r="O370" s="6">
        <v>56936281</v>
      </c>
      <c r="P370" s="6"/>
      <c r="Q370" s="6" t="s">
        <v>40282</v>
      </c>
      <c r="R370" s="6" t="s">
        <v>40283</v>
      </c>
      <c r="S370" s="6" t="s">
        <v>37445</v>
      </c>
      <c r="T370" s="6" t="s">
        <v>37446</v>
      </c>
      <c r="U370" s="6" t="s">
        <v>39185</v>
      </c>
      <c r="V370" s="6" t="s">
        <v>37388</v>
      </c>
      <c r="W370" s="6">
        <v>54.94</v>
      </c>
      <c r="X370" s="6">
        <v>73.53</v>
      </c>
      <c r="Y370" s="6">
        <v>37.020000000000003</v>
      </c>
      <c r="Z370" s="6" t="s">
        <v>40284</v>
      </c>
      <c r="AA370" s="6" t="s">
        <v>37403</v>
      </c>
      <c r="AB370" s="6" t="s">
        <v>40285</v>
      </c>
      <c r="AC370" s="6">
        <v>-4.76</v>
      </c>
      <c r="AD370" s="6">
        <v>1.66825632073237</v>
      </c>
      <c r="AE370" s="6">
        <v>20.5890219289636</v>
      </c>
      <c r="AF370" s="6">
        <v>19.919147329986401</v>
      </c>
      <c r="AG370" s="8">
        <v>0.66987459897717005</v>
      </c>
      <c r="AH370" s="8" t="s">
        <v>6</v>
      </c>
      <c r="AI370" s="6">
        <v>1.39199512424054E-7</v>
      </c>
      <c r="AJ370" s="6">
        <v>2.1864240038532898E-6</v>
      </c>
    </row>
    <row r="371" spans="1:36" ht="15" x14ac:dyDescent="0.25">
      <c r="A371" s="6" t="s">
        <v>40286</v>
      </c>
      <c r="B371" s="6">
        <v>460.26859000000002</v>
      </c>
      <c r="C371" s="6">
        <v>9.8460000000000001</v>
      </c>
      <c r="D371" s="6" t="s">
        <v>37380</v>
      </c>
      <c r="E371" s="6" t="s">
        <v>40287</v>
      </c>
      <c r="F371" s="6">
        <v>62376</v>
      </c>
      <c r="G371" s="7" t="str">
        <f>HYPERLINK("https://cloud.oebiotech.com/#/lm/network/62376","https://cloud.oebiotech.com/#/lm/network/62376")</f>
        <v>https://cloud.oebiotech.com/#/lm/network/62376</v>
      </c>
      <c r="H371" s="6" t="s">
        <v>40288</v>
      </c>
      <c r="I371" s="6">
        <v>93670</v>
      </c>
      <c r="J371" s="6"/>
      <c r="K371" s="6">
        <v>175561</v>
      </c>
      <c r="L371" s="6"/>
      <c r="M371" s="6"/>
      <c r="N371" s="6"/>
      <c r="O371" s="6">
        <v>78178168</v>
      </c>
      <c r="P371" s="6" t="s">
        <v>40289</v>
      </c>
      <c r="Q371" s="6" t="s">
        <v>40290</v>
      </c>
      <c r="R371" s="6" t="s">
        <v>40291</v>
      </c>
      <c r="S371" s="6" t="s">
        <v>37411</v>
      </c>
      <c r="T371" s="6" t="s">
        <v>37412</v>
      </c>
      <c r="U371" s="6" t="s">
        <v>37458</v>
      </c>
      <c r="V371" s="6" t="s">
        <v>37426</v>
      </c>
      <c r="W371" s="6">
        <v>73.209999999999994</v>
      </c>
      <c r="X371" s="6">
        <v>92.05</v>
      </c>
      <c r="Y371" s="6">
        <v>97.58</v>
      </c>
      <c r="Z371" s="6" t="s">
        <v>40292</v>
      </c>
      <c r="AA371" s="6" t="s">
        <v>37501</v>
      </c>
      <c r="AB371" s="6" t="s">
        <v>40293</v>
      </c>
      <c r="AC371" s="6">
        <v>1.52</v>
      </c>
      <c r="AD371" s="6">
        <v>1.67917313242102</v>
      </c>
      <c r="AE371" s="6">
        <v>28.315074006052601</v>
      </c>
      <c r="AF371" s="6">
        <v>27.647453818026001</v>
      </c>
      <c r="AG371" s="8">
        <v>0.66762018802658596</v>
      </c>
      <c r="AH371" s="8" t="s">
        <v>6</v>
      </c>
      <c r="AI371" s="6">
        <v>1.23605584891655E-8</v>
      </c>
      <c r="AJ371" s="6">
        <v>3.1716553743966599E-7</v>
      </c>
    </row>
    <row r="372" spans="1:36" ht="15" x14ac:dyDescent="0.25">
      <c r="A372" s="6" t="s">
        <v>40294</v>
      </c>
      <c r="B372" s="6">
        <v>400.37849999999997</v>
      </c>
      <c r="C372" s="6">
        <v>9.952</v>
      </c>
      <c r="D372" s="6" t="s">
        <v>37380</v>
      </c>
      <c r="E372" s="6" t="s">
        <v>40295</v>
      </c>
      <c r="F372" s="6">
        <v>1780</v>
      </c>
      <c r="G372" s="7" t="str">
        <f>HYPERLINK("https://cloud.oebiotech.com/#/lm/network/1780","https://cloud.oebiotech.com/#/lm/network/1780")</f>
        <v>https://cloud.oebiotech.com/#/lm/network/1780</v>
      </c>
      <c r="H372" s="6"/>
      <c r="I372" s="6">
        <v>35582</v>
      </c>
      <c r="J372" s="6" t="s">
        <v>40296</v>
      </c>
      <c r="K372" s="6">
        <v>85341</v>
      </c>
      <c r="L372" s="6"/>
      <c r="M372" s="6"/>
      <c r="N372" s="6"/>
      <c r="O372" s="6">
        <v>5312783</v>
      </c>
      <c r="P372" s="6"/>
      <c r="Q372" s="6" t="s">
        <v>40297</v>
      </c>
      <c r="R372" s="6" t="s">
        <v>40298</v>
      </c>
      <c r="S372" s="6" t="s">
        <v>37445</v>
      </c>
      <c r="T372" s="6" t="s">
        <v>37446</v>
      </c>
      <c r="U372" s="6" t="s">
        <v>37524</v>
      </c>
      <c r="V372" s="6" t="s">
        <v>37402</v>
      </c>
      <c r="W372" s="6">
        <v>38.24</v>
      </c>
      <c r="X372" s="6">
        <v>91.18</v>
      </c>
      <c r="Y372" s="6">
        <v>0</v>
      </c>
      <c r="Z372" s="6" t="s">
        <v>40299</v>
      </c>
      <c r="AA372" s="6" t="s">
        <v>37501</v>
      </c>
      <c r="AB372" s="6" t="s">
        <v>40300</v>
      </c>
      <c r="AC372" s="6">
        <v>0</v>
      </c>
      <c r="AD372" s="6">
        <v>1.6950298007634299</v>
      </c>
      <c r="AE372" s="6">
        <v>25.674086635108701</v>
      </c>
      <c r="AF372" s="6">
        <v>25.008868521550401</v>
      </c>
      <c r="AG372" s="8">
        <v>0.665218113558257</v>
      </c>
      <c r="AH372" s="8" t="s">
        <v>6</v>
      </c>
      <c r="AI372" s="6">
        <v>8.1820709037960104E-12</v>
      </c>
      <c r="AJ372" s="6">
        <v>1.18799678269019E-9</v>
      </c>
    </row>
    <row r="373" spans="1:36" ht="15" x14ac:dyDescent="0.25">
      <c r="A373" s="6" t="s">
        <v>40301</v>
      </c>
      <c r="B373" s="6">
        <v>953.47685000000001</v>
      </c>
      <c r="C373" s="6">
        <v>8.077</v>
      </c>
      <c r="D373" s="6" t="s">
        <v>37393</v>
      </c>
      <c r="E373" s="6" t="s">
        <v>40302</v>
      </c>
      <c r="F373" s="6">
        <v>204916</v>
      </c>
      <c r="G373" s="7" t="str">
        <f>HYPERLINK("https://cloud.oebiotech.com/#/lm/network/204916","https://cloud.oebiotech.com/#/lm/network/204916")</f>
        <v>https://cloud.oebiotech.com/#/lm/network/204916</v>
      </c>
      <c r="H373" s="6" t="s">
        <v>40303</v>
      </c>
      <c r="I373" s="6"/>
      <c r="J373" s="6"/>
      <c r="K373" s="6"/>
      <c r="L373" s="6"/>
      <c r="M373" s="6"/>
      <c r="N373" s="6"/>
      <c r="O373" s="6">
        <v>73092853</v>
      </c>
      <c r="P373" s="6"/>
      <c r="Q373" s="6" t="s">
        <v>40304</v>
      </c>
      <c r="R373" s="6" t="s">
        <v>40305</v>
      </c>
      <c r="S373" s="6" t="s">
        <v>37445</v>
      </c>
      <c r="T373" s="6" t="s">
        <v>38071</v>
      </c>
      <c r="U373" s="6" t="s">
        <v>38072</v>
      </c>
      <c r="V373" s="6" t="s">
        <v>37388</v>
      </c>
      <c r="W373" s="6">
        <v>50.33</v>
      </c>
      <c r="X373" s="6">
        <v>75.95</v>
      </c>
      <c r="Y373" s="6">
        <v>0</v>
      </c>
      <c r="Z373" s="6" t="s">
        <v>37389</v>
      </c>
      <c r="AA373" s="6" t="s">
        <v>37403</v>
      </c>
      <c r="AB373" s="6" t="s">
        <v>40306</v>
      </c>
      <c r="AC373" s="6">
        <v>-1.78</v>
      </c>
      <c r="AD373" s="6">
        <v>1.47090921113405</v>
      </c>
      <c r="AE373" s="6">
        <v>16.836538397542402</v>
      </c>
      <c r="AF373" s="6">
        <v>16.1716186969395</v>
      </c>
      <c r="AG373" s="8">
        <v>0.66491970060286898</v>
      </c>
      <c r="AH373" s="8" t="s">
        <v>6</v>
      </c>
      <c r="AI373" s="6">
        <v>2.1614100952915801E-3</v>
      </c>
      <c r="AJ373" s="6">
        <v>7.2858857855440402E-3</v>
      </c>
    </row>
    <row r="374" spans="1:36" ht="15" x14ac:dyDescent="0.25">
      <c r="A374" s="6" t="s">
        <v>40307</v>
      </c>
      <c r="B374" s="6">
        <v>202.03541000000001</v>
      </c>
      <c r="C374" s="6">
        <v>0.81899999999999995</v>
      </c>
      <c r="D374" s="6" t="s">
        <v>37393</v>
      </c>
      <c r="E374" s="6" t="s">
        <v>40308</v>
      </c>
      <c r="F374" s="6">
        <v>2894</v>
      </c>
      <c r="G374" s="7" t="str">
        <f>HYPERLINK("https://cloud.oebiotech.com/#/lm/network/2894","https://cloud.oebiotech.com/#/lm/network/2894")</f>
        <v>https://cloud.oebiotech.com/#/lm/network/2894</v>
      </c>
      <c r="H374" s="6" t="s">
        <v>40309</v>
      </c>
      <c r="I374" s="6">
        <v>45922</v>
      </c>
      <c r="J374" s="6" t="s">
        <v>40310</v>
      </c>
      <c r="K374" s="6">
        <v>15745</v>
      </c>
      <c r="L374" s="6" t="s">
        <v>40311</v>
      </c>
      <c r="M374" s="6" t="s">
        <v>40312</v>
      </c>
      <c r="N374" s="6" t="s">
        <v>40313</v>
      </c>
      <c r="O374" s="6">
        <v>5280499</v>
      </c>
      <c r="P374" s="6" t="s">
        <v>40314</v>
      </c>
      <c r="Q374" s="6" t="s">
        <v>40315</v>
      </c>
      <c r="R374" s="6" t="s">
        <v>40316</v>
      </c>
      <c r="S374" s="6" t="s">
        <v>37385</v>
      </c>
      <c r="T374" s="6" t="s">
        <v>37386</v>
      </c>
      <c r="U374" s="6" t="s">
        <v>37387</v>
      </c>
      <c r="V374" s="6" t="s">
        <v>37388</v>
      </c>
      <c r="W374" s="6">
        <v>50.51</v>
      </c>
      <c r="X374" s="6">
        <v>74.069999999999993</v>
      </c>
      <c r="Y374" s="6">
        <v>0</v>
      </c>
      <c r="Z374" s="6" t="s">
        <v>37389</v>
      </c>
      <c r="AA374" s="6" t="s">
        <v>37428</v>
      </c>
      <c r="AB374" s="6" t="s">
        <v>40317</v>
      </c>
      <c r="AC374" s="6">
        <v>1.48</v>
      </c>
      <c r="AD374" s="6">
        <v>1.50703940646714</v>
      </c>
      <c r="AE374" s="6">
        <v>19.602330183956202</v>
      </c>
      <c r="AF374" s="6">
        <v>18.937509767155301</v>
      </c>
      <c r="AG374" s="8">
        <v>0.66482041680089998</v>
      </c>
      <c r="AH374" s="8" t="s">
        <v>6</v>
      </c>
      <c r="AI374" s="6">
        <v>9.1106144521537196E-4</v>
      </c>
      <c r="AJ374" s="6">
        <v>3.5263646185741898E-3</v>
      </c>
    </row>
    <row r="375" spans="1:36" ht="15" x14ac:dyDescent="0.25">
      <c r="A375" s="6" t="s">
        <v>40318</v>
      </c>
      <c r="B375" s="6">
        <v>277.14008000000001</v>
      </c>
      <c r="C375" s="6">
        <v>0.67900000000000005</v>
      </c>
      <c r="D375" s="6" t="s">
        <v>37380</v>
      </c>
      <c r="E375" s="6" t="s">
        <v>40319</v>
      </c>
      <c r="F375" s="6">
        <v>46970</v>
      </c>
      <c r="G375" s="7" t="str">
        <f>HYPERLINK("https://cloud.oebiotech.com/#/lm/network/46970","https://cloud.oebiotech.com/#/lm/network/46970")</f>
        <v>https://cloud.oebiotech.com/#/lm/network/46970</v>
      </c>
      <c r="H375" s="6" t="s">
        <v>40320</v>
      </c>
      <c r="I375" s="6">
        <v>383</v>
      </c>
      <c r="J375" s="6"/>
      <c r="K375" s="6">
        <v>16927</v>
      </c>
      <c r="L375" s="6" t="s">
        <v>40321</v>
      </c>
      <c r="M375" s="6" t="s">
        <v>40322</v>
      </c>
      <c r="N375" s="6" t="s">
        <v>40323</v>
      </c>
      <c r="O375" s="6">
        <v>160556</v>
      </c>
      <c r="P375" s="6" t="s">
        <v>40324</v>
      </c>
      <c r="Q375" s="6" t="s">
        <v>40325</v>
      </c>
      <c r="R375" s="6" t="s">
        <v>40326</v>
      </c>
      <c r="S375" s="6" t="s">
        <v>37385</v>
      </c>
      <c r="T375" s="6" t="s">
        <v>37386</v>
      </c>
      <c r="U375" s="6" t="s">
        <v>37387</v>
      </c>
      <c r="V375" s="6" t="s">
        <v>37426</v>
      </c>
      <c r="W375" s="6">
        <v>60.87</v>
      </c>
      <c r="X375" s="6">
        <v>72.540000000000006</v>
      </c>
      <c r="Y375" s="6">
        <v>54.27</v>
      </c>
      <c r="Z375" s="6" t="s">
        <v>40327</v>
      </c>
      <c r="AA375" s="6" t="s">
        <v>37390</v>
      </c>
      <c r="AB375" s="6" t="s">
        <v>40328</v>
      </c>
      <c r="AC375" s="6">
        <v>-2.5299999999999998</v>
      </c>
      <c r="AD375" s="6">
        <v>1.6555723213792299</v>
      </c>
      <c r="AE375" s="6">
        <v>22.5513406780479</v>
      </c>
      <c r="AF375" s="6">
        <v>21.887376273850698</v>
      </c>
      <c r="AG375" s="8">
        <v>0.66396440419725899</v>
      </c>
      <c r="AH375" s="8" t="s">
        <v>6</v>
      </c>
      <c r="AI375" s="6">
        <v>2.8335049746535001E-7</v>
      </c>
      <c r="AJ375" s="6">
        <v>3.95031735693496E-6</v>
      </c>
    </row>
    <row r="376" spans="1:36" ht="15" x14ac:dyDescent="0.25">
      <c r="A376" s="6" t="s">
        <v>40329</v>
      </c>
      <c r="B376" s="6">
        <v>547.38480000000004</v>
      </c>
      <c r="C376" s="6">
        <v>13.522</v>
      </c>
      <c r="D376" s="6" t="s">
        <v>37380</v>
      </c>
      <c r="E376" s="6" t="s">
        <v>40330</v>
      </c>
      <c r="F376" s="6">
        <v>61856</v>
      </c>
      <c r="G376" s="7" t="str">
        <f>HYPERLINK("https://cloud.oebiotech.com/#/lm/network/61856","https://cloud.oebiotech.com/#/lm/network/61856")</f>
        <v>https://cloud.oebiotech.com/#/lm/network/61856</v>
      </c>
      <c r="H376" s="6" t="s">
        <v>40331</v>
      </c>
      <c r="I376" s="6">
        <v>93157</v>
      </c>
      <c r="J376" s="6"/>
      <c r="K376" s="6"/>
      <c r="L376" s="6"/>
      <c r="M376" s="6"/>
      <c r="N376" s="6"/>
      <c r="O376" s="6">
        <v>24758198</v>
      </c>
      <c r="P376" s="6" t="s">
        <v>40332</v>
      </c>
      <c r="Q376" s="6" t="s">
        <v>40333</v>
      </c>
      <c r="R376" s="6" t="s">
        <v>40334</v>
      </c>
      <c r="S376" s="6" t="s">
        <v>37385</v>
      </c>
      <c r="T376" s="6" t="s">
        <v>37386</v>
      </c>
      <c r="U376" s="6" t="s">
        <v>37905</v>
      </c>
      <c r="V376" s="6" t="s">
        <v>37402</v>
      </c>
      <c r="W376" s="6">
        <v>43.07</v>
      </c>
      <c r="X376" s="6">
        <v>72.39</v>
      </c>
      <c r="Y376" s="6">
        <v>0</v>
      </c>
      <c r="Z376" s="6" t="s">
        <v>37389</v>
      </c>
      <c r="AA376" s="6" t="s">
        <v>37390</v>
      </c>
      <c r="AB376" s="6" t="s">
        <v>40335</v>
      </c>
      <c r="AC376" s="6">
        <v>0.18</v>
      </c>
      <c r="AD376" s="6">
        <v>1.39861009825584</v>
      </c>
      <c r="AE376" s="6">
        <v>22.837918422883501</v>
      </c>
      <c r="AF376" s="6">
        <v>22.176989406351598</v>
      </c>
      <c r="AG376" s="8">
        <v>0.66092901653186997</v>
      </c>
      <c r="AH376" s="8" t="s">
        <v>6</v>
      </c>
      <c r="AI376" s="6">
        <v>7.5839816059550301E-3</v>
      </c>
      <c r="AJ376" s="6">
        <v>2.0456475985614099E-2</v>
      </c>
    </row>
    <row r="377" spans="1:36" ht="15" x14ac:dyDescent="0.25">
      <c r="A377" s="6" t="s">
        <v>40336</v>
      </c>
      <c r="B377" s="6">
        <v>451.16476</v>
      </c>
      <c r="C377" s="6">
        <v>9.375</v>
      </c>
      <c r="D377" s="6" t="s">
        <v>37380</v>
      </c>
      <c r="E377" s="6" t="s">
        <v>40337</v>
      </c>
      <c r="F377" s="6">
        <v>212120</v>
      </c>
      <c r="G377" s="7" t="str">
        <f>HYPERLINK("https://cloud.oebiotech.com/#/lm/network/212120","https://cloud.oebiotech.com/#/lm/network/212120")</f>
        <v>https://cloud.oebiotech.com/#/lm/network/212120</v>
      </c>
      <c r="H377" s="6" t="s">
        <v>40338</v>
      </c>
      <c r="I377" s="6"/>
      <c r="J377" s="6"/>
      <c r="K377" s="6"/>
      <c r="L377" s="6"/>
      <c r="M377" s="6"/>
      <c r="N377" s="6"/>
      <c r="O377" s="6">
        <v>57505028</v>
      </c>
      <c r="P377" s="6"/>
      <c r="Q377" s="6" t="s">
        <v>40339</v>
      </c>
      <c r="R377" s="6" t="s">
        <v>40340</v>
      </c>
      <c r="S377" s="6" t="s">
        <v>37539</v>
      </c>
      <c r="T377" s="6" t="s">
        <v>37540</v>
      </c>
      <c r="U377" s="6" t="s">
        <v>40341</v>
      </c>
      <c r="V377" s="6" t="s">
        <v>37499</v>
      </c>
      <c r="W377" s="6">
        <v>52.11</v>
      </c>
      <c r="X377" s="6">
        <v>71.989999999999995</v>
      </c>
      <c r="Y377" s="6">
        <v>64.91</v>
      </c>
      <c r="Z377" s="6" t="s">
        <v>40342</v>
      </c>
      <c r="AA377" s="6" t="s">
        <v>37390</v>
      </c>
      <c r="AB377" s="6" t="s">
        <v>40343</v>
      </c>
      <c r="AC377" s="6">
        <v>-0.89</v>
      </c>
      <c r="AD377" s="6">
        <v>1.6539168443473899</v>
      </c>
      <c r="AE377" s="6">
        <v>23.8657449097647</v>
      </c>
      <c r="AF377" s="6">
        <v>23.20558609167</v>
      </c>
      <c r="AG377" s="8">
        <v>0.66015881809465804</v>
      </c>
      <c r="AH377" s="8" t="s">
        <v>6</v>
      </c>
      <c r="AI377" s="6">
        <v>1.88940724145747E-7</v>
      </c>
      <c r="AJ377" s="6">
        <v>2.81895772140259E-6</v>
      </c>
    </row>
    <row r="378" spans="1:36" ht="15" x14ac:dyDescent="0.25">
      <c r="A378" s="6" t="s">
        <v>40344</v>
      </c>
      <c r="B378" s="6">
        <v>217.11879999999999</v>
      </c>
      <c r="C378" s="6">
        <v>0.72499999999999998</v>
      </c>
      <c r="D378" s="6" t="s">
        <v>37380</v>
      </c>
      <c r="E378" s="6" t="s">
        <v>40345</v>
      </c>
      <c r="F378" s="6">
        <v>54038</v>
      </c>
      <c r="G378" s="7" t="str">
        <f>HYPERLINK("https://cloud.oebiotech.com/#/lm/network/54038","https://cloud.oebiotech.com/#/lm/network/54038")</f>
        <v>https://cloud.oebiotech.com/#/lm/network/54038</v>
      </c>
      <c r="H378" s="6" t="s">
        <v>40346</v>
      </c>
      <c r="I378" s="6">
        <v>85920</v>
      </c>
      <c r="J378" s="6"/>
      <c r="K378" s="6">
        <v>173620</v>
      </c>
      <c r="L378" s="6"/>
      <c r="M378" s="6"/>
      <c r="N378" s="6"/>
      <c r="O378" s="6">
        <v>18218237</v>
      </c>
      <c r="P378" s="6"/>
      <c r="Q378" s="6" t="s">
        <v>40347</v>
      </c>
      <c r="R378" s="6" t="s">
        <v>40348</v>
      </c>
      <c r="S378" s="6" t="s">
        <v>37385</v>
      </c>
      <c r="T378" s="6" t="s">
        <v>37386</v>
      </c>
      <c r="U378" s="6" t="s">
        <v>37387</v>
      </c>
      <c r="V378" s="6" t="s">
        <v>37499</v>
      </c>
      <c r="W378" s="6">
        <v>50.29</v>
      </c>
      <c r="X378" s="6">
        <v>72.28</v>
      </c>
      <c r="Y378" s="6">
        <v>57.48</v>
      </c>
      <c r="Z378" s="6" t="s">
        <v>40349</v>
      </c>
      <c r="AA378" s="6" t="s">
        <v>37390</v>
      </c>
      <c r="AB378" s="6" t="s">
        <v>40350</v>
      </c>
      <c r="AC378" s="6">
        <v>-2.2999999999999998</v>
      </c>
      <c r="AD378" s="6">
        <v>1.5720985586945</v>
      </c>
      <c r="AE378" s="6">
        <v>23.2178613637513</v>
      </c>
      <c r="AF378" s="6">
        <v>22.558206973926801</v>
      </c>
      <c r="AG378" s="8">
        <v>0.65965438982452795</v>
      </c>
      <c r="AH378" s="8" t="s">
        <v>6</v>
      </c>
      <c r="AI378" s="6">
        <v>8.0730894031935704E-5</v>
      </c>
      <c r="AJ378" s="6">
        <v>4.4999158443081799E-4</v>
      </c>
    </row>
    <row r="379" spans="1:36" ht="15" x14ac:dyDescent="0.25">
      <c r="A379" s="6" t="s">
        <v>40351</v>
      </c>
      <c r="B379" s="6">
        <v>975.66099999999994</v>
      </c>
      <c r="C379" s="6">
        <v>13.292999999999999</v>
      </c>
      <c r="D379" s="6" t="s">
        <v>37380</v>
      </c>
      <c r="E379" s="6" t="s">
        <v>40352</v>
      </c>
      <c r="F379" s="6">
        <v>24750</v>
      </c>
      <c r="G379" s="7" t="str">
        <f>HYPERLINK("https://cloud.oebiotech.com/#/lm/network/24750","https://cloud.oebiotech.com/#/lm/network/24750")</f>
        <v>https://cloud.oebiotech.com/#/lm/network/24750</v>
      </c>
      <c r="H379" s="6"/>
      <c r="I379" s="6"/>
      <c r="J379" s="6" t="s">
        <v>40353</v>
      </c>
      <c r="K379" s="6"/>
      <c r="L379" s="6"/>
      <c r="M379" s="6"/>
      <c r="N379" s="6"/>
      <c r="O379" s="6">
        <v>52928484</v>
      </c>
      <c r="P379" s="6"/>
      <c r="Q379" s="6" t="s">
        <v>40354</v>
      </c>
      <c r="R379" s="6" t="s">
        <v>40355</v>
      </c>
      <c r="S379" s="6" t="s">
        <v>37445</v>
      </c>
      <c r="T379" s="6" t="s">
        <v>37652</v>
      </c>
      <c r="U379" s="6" t="s">
        <v>38097</v>
      </c>
      <c r="V379" s="6" t="s">
        <v>37402</v>
      </c>
      <c r="W379" s="6">
        <v>38.15</v>
      </c>
      <c r="X379" s="6">
        <v>73.41</v>
      </c>
      <c r="Y379" s="6">
        <v>0</v>
      </c>
      <c r="Z379" s="6" t="s">
        <v>37389</v>
      </c>
      <c r="AA379" s="6" t="s">
        <v>37459</v>
      </c>
      <c r="AB379" s="6" t="s">
        <v>40356</v>
      </c>
      <c r="AC379" s="6">
        <v>5.33</v>
      </c>
      <c r="AD379" s="6">
        <v>1.27859237588611</v>
      </c>
      <c r="AE379" s="6">
        <v>20.809221893268901</v>
      </c>
      <c r="AF379" s="6">
        <v>20.1498917106459</v>
      </c>
      <c r="AG379" s="8">
        <v>0.65933018262295895</v>
      </c>
      <c r="AH379" s="8" t="s">
        <v>6</v>
      </c>
      <c r="AI379" s="6">
        <v>3.3859212267330498E-2</v>
      </c>
      <c r="AJ379" s="6">
        <v>7.0713798346879603E-2</v>
      </c>
    </row>
    <row r="380" spans="1:36" ht="15" x14ac:dyDescent="0.25">
      <c r="A380" s="6" t="s">
        <v>40357</v>
      </c>
      <c r="B380" s="6">
        <v>465.23856999999998</v>
      </c>
      <c r="C380" s="6">
        <v>3.375</v>
      </c>
      <c r="D380" s="6" t="s">
        <v>37380</v>
      </c>
      <c r="E380" s="6" t="s">
        <v>40358</v>
      </c>
      <c r="F380" s="6">
        <v>45762</v>
      </c>
      <c r="G380" s="7" t="str">
        <f>HYPERLINK("https://cloud.oebiotech.com/#/lm/network/45762","https://cloud.oebiotech.com/#/lm/network/45762")</f>
        <v>https://cloud.oebiotech.com/#/lm/network/45762</v>
      </c>
      <c r="H380" s="6"/>
      <c r="I380" s="6"/>
      <c r="J380" s="6" t="s">
        <v>40359</v>
      </c>
      <c r="K380" s="6"/>
      <c r="L380" s="6"/>
      <c r="M380" s="6"/>
      <c r="N380" s="6"/>
      <c r="O380" s="6">
        <v>9547692</v>
      </c>
      <c r="P380" s="6"/>
      <c r="Q380" s="6" t="s">
        <v>40360</v>
      </c>
      <c r="R380" s="6" t="s">
        <v>40361</v>
      </c>
      <c r="S380" s="6" t="s">
        <v>37445</v>
      </c>
      <c r="T380" s="6" t="s">
        <v>37998</v>
      </c>
      <c r="U380" s="6" t="s">
        <v>37999</v>
      </c>
      <c r="V380" s="6" t="s">
        <v>37402</v>
      </c>
      <c r="W380" s="6">
        <v>37.270000000000003</v>
      </c>
      <c r="X380" s="6">
        <v>71.64</v>
      </c>
      <c r="Y380" s="6">
        <v>33.64</v>
      </c>
      <c r="Z380" s="6" t="s">
        <v>40362</v>
      </c>
      <c r="AA380" s="6" t="s">
        <v>37459</v>
      </c>
      <c r="AB380" s="6" t="s">
        <v>40363</v>
      </c>
      <c r="AC380" s="6">
        <v>3.44</v>
      </c>
      <c r="AD380" s="6">
        <v>1.6798740696282399</v>
      </c>
      <c r="AE380" s="6">
        <v>24.813712265077498</v>
      </c>
      <c r="AF380" s="6">
        <v>24.1558901605706</v>
      </c>
      <c r="AG380" s="8">
        <v>0.657822104506955</v>
      </c>
      <c r="AH380" s="8" t="s">
        <v>6</v>
      </c>
      <c r="AI380" s="6">
        <v>2.19433911740173E-10</v>
      </c>
      <c r="AJ380" s="6">
        <v>1.41988051803179E-8</v>
      </c>
    </row>
    <row r="381" spans="1:36" ht="15" x14ac:dyDescent="0.25">
      <c r="A381" s="6" t="s">
        <v>40364</v>
      </c>
      <c r="B381" s="6">
        <v>299.13914</v>
      </c>
      <c r="C381" s="6">
        <v>6.7450000000000001</v>
      </c>
      <c r="D381" s="6" t="s">
        <v>37380</v>
      </c>
      <c r="E381" s="6" t="s">
        <v>40365</v>
      </c>
      <c r="F381" s="6">
        <v>207814</v>
      </c>
      <c r="G381" s="7" t="str">
        <f>HYPERLINK("https://cloud.oebiotech.com/#/lm/network/207814","https://cloud.oebiotech.com/#/lm/network/207814")</f>
        <v>https://cloud.oebiotech.com/#/lm/network/207814</v>
      </c>
      <c r="H381" s="6" t="s">
        <v>40366</v>
      </c>
      <c r="I381" s="6">
        <v>44065</v>
      </c>
      <c r="J381" s="6"/>
      <c r="K381" s="6">
        <v>76162</v>
      </c>
      <c r="L381" s="6"/>
      <c r="M381" s="6"/>
      <c r="N381" s="6"/>
      <c r="O381" s="6">
        <v>3718</v>
      </c>
      <c r="P381" s="6" t="s">
        <v>40367</v>
      </c>
      <c r="Q381" s="6" t="s">
        <v>40368</v>
      </c>
      <c r="R381" s="6" t="s">
        <v>40369</v>
      </c>
      <c r="S381" s="6" t="s">
        <v>37411</v>
      </c>
      <c r="T381" s="6" t="s">
        <v>37478</v>
      </c>
      <c r="U381" s="6" t="s">
        <v>37458</v>
      </c>
      <c r="V381" s="6" t="s">
        <v>37388</v>
      </c>
      <c r="W381" s="6">
        <v>52.99</v>
      </c>
      <c r="X381" s="6">
        <v>75.09</v>
      </c>
      <c r="Y381" s="6">
        <v>0</v>
      </c>
      <c r="Z381" s="6" t="s">
        <v>37389</v>
      </c>
      <c r="AA381" s="6" t="s">
        <v>37501</v>
      </c>
      <c r="AB381" s="6" t="s">
        <v>40370</v>
      </c>
      <c r="AC381" s="6">
        <v>-0.33</v>
      </c>
      <c r="AD381" s="6">
        <v>1.34340856086964</v>
      </c>
      <c r="AE381" s="6">
        <v>17.960000540577699</v>
      </c>
      <c r="AF381" s="6">
        <v>17.303327439680601</v>
      </c>
      <c r="AG381" s="8">
        <v>0.65667310089709796</v>
      </c>
      <c r="AH381" s="8" t="s">
        <v>6</v>
      </c>
      <c r="AI381" s="6">
        <v>1.5619179160733101E-2</v>
      </c>
      <c r="AJ381" s="6">
        <v>3.7644118843661499E-2</v>
      </c>
    </row>
    <row r="382" spans="1:36" ht="15" x14ac:dyDescent="0.25">
      <c r="A382" s="6" t="s">
        <v>40371</v>
      </c>
      <c r="B382" s="6">
        <v>116.07088</v>
      </c>
      <c r="C382" s="6">
        <v>0.77</v>
      </c>
      <c r="D382" s="6" t="s">
        <v>37393</v>
      </c>
      <c r="E382" s="6" t="s">
        <v>40372</v>
      </c>
      <c r="F382" s="6">
        <v>47278</v>
      </c>
      <c r="G382" s="7" t="str">
        <f>HYPERLINK("https://cloud.oebiotech.com/#/lm/network/47278","https://cloud.oebiotech.com/#/lm/network/47278")</f>
        <v>https://cloud.oebiotech.com/#/lm/network/47278</v>
      </c>
      <c r="H382" s="6" t="s">
        <v>40373</v>
      </c>
      <c r="I382" s="6">
        <v>35</v>
      </c>
      <c r="J382" s="6"/>
      <c r="K382" s="6">
        <v>16414</v>
      </c>
      <c r="L382" s="6" t="s">
        <v>40374</v>
      </c>
      <c r="M382" s="6" t="s">
        <v>40375</v>
      </c>
      <c r="N382" s="6" t="s">
        <v>40376</v>
      </c>
      <c r="O382" s="6">
        <v>6287</v>
      </c>
      <c r="P382" s="6" t="s">
        <v>40377</v>
      </c>
      <c r="Q382" s="6" t="s">
        <v>40378</v>
      </c>
      <c r="R382" s="6" t="s">
        <v>40379</v>
      </c>
      <c r="S382" s="6" t="s">
        <v>37385</v>
      </c>
      <c r="T382" s="6" t="s">
        <v>37386</v>
      </c>
      <c r="U382" s="6" t="s">
        <v>37387</v>
      </c>
      <c r="V382" s="6" t="s">
        <v>37426</v>
      </c>
      <c r="W382" s="6">
        <v>58.55</v>
      </c>
      <c r="X382" s="6">
        <v>72.58</v>
      </c>
      <c r="Y382" s="6">
        <v>76.42</v>
      </c>
      <c r="Z382" s="6" t="s">
        <v>40380</v>
      </c>
      <c r="AA382" s="6" t="s">
        <v>37403</v>
      </c>
      <c r="AB382" s="6" t="s">
        <v>39569</v>
      </c>
      <c r="AC382" s="6">
        <v>6.89</v>
      </c>
      <c r="AD382" s="6">
        <v>1.6477294656125601</v>
      </c>
      <c r="AE382" s="6">
        <v>22.509905221310099</v>
      </c>
      <c r="AF382" s="6">
        <v>21.853289768165698</v>
      </c>
      <c r="AG382" s="8">
        <v>0.65661545314435799</v>
      </c>
      <c r="AH382" s="8" t="s">
        <v>6</v>
      </c>
      <c r="AI382" s="6">
        <v>2.3706165626753401E-7</v>
      </c>
      <c r="AJ382" s="6">
        <v>3.39237509557844E-6</v>
      </c>
    </row>
    <row r="383" spans="1:36" ht="15" x14ac:dyDescent="0.25">
      <c r="A383" s="6" t="s">
        <v>40381</v>
      </c>
      <c r="B383" s="6">
        <v>793.40396999999996</v>
      </c>
      <c r="C383" s="6">
        <v>10.129</v>
      </c>
      <c r="D383" s="6" t="s">
        <v>37393</v>
      </c>
      <c r="E383" s="6" t="s">
        <v>40382</v>
      </c>
      <c r="F383" s="6">
        <v>55691</v>
      </c>
      <c r="G383" s="7" t="str">
        <f>HYPERLINK("https://cloud.oebiotech.com/#/lm/network/55691","https://cloud.oebiotech.com/#/lm/network/55691")</f>
        <v>https://cloud.oebiotech.com/#/lm/network/55691</v>
      </c>
      <c r="H383" s="6" t="s">
        <v>40383</v>
      </c>
      <c r="I383" s="6">
        <v>87356</v>
      </c>
      <c r="J383" s="6"/>
      <c r="K383" s="6"/>
      <c r="L383" s="6"/>
      <c r="M383" s="6"/>
      <c r="N383" s="6"/>
      <c r="O383" s="6">
        <v>53463045</v>
      </c>
      <c r="P383" s="6" t="s">
        <v>40384</v>
      </c>
      <c r="Q383" s="6" t="s">
        <v>40385</v>
      </c>
      <c r="R383" s="6" t="s">
        <v>40386</v>
      </c>
      <c r="S383" s="6" t="s">
        <v>37445</v>
      </c>
      <c r="T383" s="6" t="s">
        <v>38071</v>
      </c>
      <c r="U383" s="6" t="s">
        <v>38072</v>
      </c>
      <c r="V383" s="6" t="s">
        <v>37388</v>
      </c>
      <c r="W383" s="6">
        <v>47.55</v>
      </c>
      <c r="X383" s="6">
        <v>75.78</v>
      </c>
      <c r="Y383" s="6">
        <v>0</v>
      </c>
      <c r="Z383" s="6" t="s">
        <v>37389</v>
      </c>
      <c r="AA383" s="6" t="s">
        <v>37403</v>
      </c>
      <c r="AB383" s="6" t="s">
        <v>40387</v>
      </c>
      <c r="AC383" s="6">
        <v>-3.02</v>
      </c>
      <c r="AD383" s="6">
        <v>1.5284913683724399</v>
      </c>
      <c r="AE383" s="6">
        <v>17.3354124984075</v>
      </c>
      <c r="AF383" s="6">
        <v>16.680576853035301</v>
      </c>
      <c r="AG383" s="8">
        <v>0.65483564537216998</v>
      </c>
      <c r="AH383" s="8" t="s">
        <v>6</v>
      </c>
      <c r="AI383" s="6">
        <v>3.4486490025131703E-4</v>
      </c>
      <c r="AJ383" s="6">
        <v>1.5498994887403999E-3</v>
      </c>
    </row>
    <row r="384" spans="1:36" ht="15" x14ac:dyDescent="0.25">
      <c r="A384" s="6" t="s">
        <v>40388</v>
      </c>
      <c r="B384" s="6">
        <v>342.14618999999999</v>
      </c>
      <c r="C384" s="6">
        <v>6.4340000000000002</v>
      </c>
      <c r="D384" s="6" t="s">
        <v>37393</v>
      </c>
      <c r="E384" s="6" t="s">
        <v>40389</v>
      </c>
      <c r="F384" s="6">
        <v>56634</v>
      </c>
      <c r="G384" s="7" t="str">
        <f>HYPERLINK("https://cloud.oebiotech.com/#/lm/network/56634","https://cloud.oebiotech.com/#/lm/network/56634")</f>
        <v>https://cloud.oebiotech.com/#/lm/network/56634</v>
      </c>
      <c r="H384" s="6" t="s">
        <v>40390</v>
      </c>
      <c r="I384" s="6">
        <v>88273</v>
      </c>
      <c r="J384" s="6"/>
      <c r="K384" s="6"/>
      <c r="L384" s="6"/>
      <c r="M384" s="6"/>
      <c r="N384" s="6"/>
      <c r="O384" s="6">
        <v>11739408</v>
      </c>
      <c r="P384" s="6" t="s">
        <v>40391</v>
      </c>
      <c r="Q384" s="6" t="s">
        <v>40392</v>
      </c>
      <c r="R384" s="6" t="s">
        <v>40393</v>
      </c>
      <c r="S384" s="6" t="s">
        <v>37385</v>
      </c>
      <c r="T384" s="6" t="s">
        <v>37386</v>
      </c>
      <c r="U384" s="6" t="s">
        <v>37387</v>
      </c>
      <c r="V384" s="6" t="s">
        <v>37499</v>
      </c>
      <c r="W384" s="6">
        <v>43.76</v>
      </c>
      <c r="X384" s="6">
        <v>74.36</v>
      </c>
      <c r="Y384" s="6">
        <v>55.55</v>
      </c>
      <c r="Z384" s="6" t="s">
        <v>40394</v>
      </c>
      <c r="AA384" s="6" t="s">
        <v>37403</v>
      </c>
      <c r="AB384" s="6" t="s">
        <v>40395</v>
      </c>
      <c r="AC384" s="6">
        <v>-0.88</v>
      </c>
      <c r="AD384" s="6">
        <v>1.51397812065693</v>
      </c>
      <c r="AE384" s="6">
        <v>19.358598722376499</v>
      </c>
      <c r="AF384" s="6">
        <v>18.703930828829801</v>
      </c>
      <c r="AG384" s="8">
        <v>0.65466789354664101</v>
      </c>
      <c r="AH384" s="8" t="s">
        <v>6</v>
      </c>
      <c r="AI384" s="6">
        <v>5.3760495989320497E-4</v>
      </c>
      <c r="AJ384" s="6">
        <v>2.2859730901744601E-3</v>
      </c>
    </row>
    <row r="385" spans="1:36" ht="15" x14ac:dyDescent="0.25">
      <c r="A385" s="6" t="s">
        <v>40396</v>
      </c>
      <c r="B385" s="6">
        <v>607.13196000000005</v>
      </c>
      <c r="C385" s="6">
        <v>5.5339999999999998</v>
      </c>
      <c r="D385" s="6" t="s">
        <v>37393</v>
      </c>
      <c r="E385" s="6" t="s">
        <v>40397</v>
      </c>
      <c r="F385" s="6">
        <v>31297</v>
      </c>
      <c r="G385" s="7" t="str">
        <f>HYPERLINK("https://cloud.oebiotech.com/#/lm/network/31297","https://cloud.oebiotech.com/#/lm/network/31297")</f>
        <v>https://cloud.oebiotech.com/#/lm/network/31297</v>
      </c>
      <c r="H385" s="6"/>
      <c r="I385" s="6"/>
      <c r="J385" s="6" t="s">
        <v>40398</v>
      </c>
      <c r="K385" s="6"/>
      <c r="L385" s="6"/>
      <c r="M385" s="6"/>
      <c r="N385" s="6"/>
      <c r="O385" s="6">
        <v>102147833</v>
      </c>
      <c r="P385" s="6"/>
      <c r="Q385" s="6" t="s">
        <v>40399</v>
      </c>
      <c r="R385" s="6" t="s">
        <v>40400</v>
      </c>
      <c r="S385" s="6" t="s">
        <v>37411</v>
      </c>
      <c r="T385" s="6" t="s">
        <v>39086</v>
      </c>
      <c r="U385" s="6" t="s">
        <v>39135</v>
      </c>
      <c r="V385" s="6" t="s">
        <v>37388</v>
      </c>
      <c r="W385" s="6">
        <v>50.32</v>
      </c>
      <c r="X385" s="6">
        <v>74.66</v>
      </c>
      <c r="Y385" s="6">
        <v>0</v>
      </c>
      <c r="Z385" s="6" t="s">
        <v>37389</v>
      </c>
      <c r="AA385" s="6" t="s">
        <v>37403</v>
      </c>
      <c r="AB385" s="6" t="s">
        <v>40401</v>
      </c>
      <c r="AC385" s="6">
        <v>-2.64</v>
      </c>
      <c r="AD385" s="6">
        <v>1.47258229909625</v>
      </c>
      <c r="AE385" s="6">
        <v>18.763438807564</v>
      </c>
      <c r="AF385" s="6">
        <v>18.112550098816001</v>
      </c>
      <c r="AG385" s="8">
        <v>0.65088870874801297</v>
      </c>
      <c r="AH385" s="8" t="s">
        <v>6</v>
      </c>
      <c r="AI385" s="6">
        <v>1.4663884567985301E-3</v>
      </c>
      <c r="AJ385" s="6">
        <v>5.2905518080737096E-3</v>
      </c>
    </row>
    <row r="386" spans="1:36" ht="15" x14ac:dyDescent="0.25">
      <c r="A386" s="6" t="s">
        <v>40402</v>
      </c>
      <c r="B386" s="6">
        <v>531.15292999999997</v>
      </c>
      <c r="C386" s="6">
        <v>6.7560000000000002</v>
      </c>
      <c r="D386" s="6" t="s">
        <v>37393</v>
      </c>
      <c r="E386" s="6" t="s">
        <v>40403</v>
      </c>
      <c r="F386" s="6">
        <v>31444</v>
      </c>
      <c r="G386" s="7" t="str">
        <f>HYPERLINK("https://cloud.oebiotech.com/#/lm/network/31444","https://cloud.oebiotech.com/#/lm/network/31444")</f>
        <v>https://cloud.oebiotech.com/#/lm/network/31444</v>
      </c>
      <c r="H386" s="6"/>
      <c r="I386" s="6"/>
      <c r="J386" s="6" t="s">
        <v>40404</v>
      </c>
      <c r="K386" s="6"/>
      <c r="L386" s="6"/>
      <c r="M386" s="6"/>
      <c r="N386" s="6"/>
      <c r="O386" s="6">
        <v>5323572</v>
      </c>
      <c r="P386" s="6"/>
      <c r="Q386" s="6" t="s">
        <v>40405</v>
      </c>
      <c r="R386" s="6" t="s">
        <v>40406</v>
      </c>
      <c r="S386" s="6" t="s">
        <v>37411</v>
      </c>
      <c r="T386" s="6" t="s">
        <v>39086</v>
      </c>
      <c r="U386" s="6" t="s">
        <v>39135</v>
      </c>
      <c r="V386" s="6" t="s">
        <v>37388</v>
      </c>
      <c r="W386" s="6">
        <v>46.36</v>
      </c>
      <c r="X386" s="6">
        <v>76.260000000000005</v>
      </c>
      <c r="Y386" s="6">
        <v>0</v>
      </c>
      <c r="Z386" s="6" t="s">
        <v>37389</v>
      </c>
      <c r="AA386" s="6" t="s">
        <v>37403</v>
      </c>
      <c r="AB386" s="6" t="s">
        <v>40407</v>
      </c>
      <c r="AC386" s="6">
        <v>-3.95</v>
      </c>
      <c r="AD386" s="6">
        <v>1.4702517339476</v>
      </c>
      <c r="AE386" s="6">
        <v>16.673418101319101</v>
      </c>
      <c r="AF386" s="6">
        <v>16.023987076217299</v>
      </c>
      <c r="AG386" s="8">
        <v>0.64943102510181605</v>
      </c>
      <c r="AH386" s="8" t="s">
        <v>6</v>
      </c>
      <c r="AI386" s="6">
        <v>1.4798605885843899E-3</v>
      </c>
      <c r="AJ386" s="6">
        <v>5.3294676853253998E-3</v>
      </c>
    </row>
    <row r="387" spans="1:36" ht="15" x14ac:dyDescent="0.25">
      <c r="A387" s="6" t="s">
        <v>40408</v>
      </c>
      <c r="B387" s="6">
        <v>828.60287000000005</v>
      </c>
      <c r="C387" s="6">
        <v>13.747</v>
      </c>
      <c r="D387" s="6" t="s">
        <v>37380</v>
      </c>
      <c r="E387" s="6" t="s">
        <v>40409</v>
      </c>
      <c r="F387" s="6">
        <v>22335</v>
      </c>
      <c r="G387" s="7" t="str">
        <f>HYPERLINK("https://cloud.oebiotech.com/#/lm/network/22335","https://cloud.oebiotech.com/#/lm/network/22335")</f>
        <v>https://cloud.oebiotech.com/#/lm/network/22335</v>
      </c>
      <c r="H387" s="6"/>
      <c r="I387" s="6">
        <v>78736</v>
      </c>
      <c r="J387" s="6" t="s">
        <v>40410</v>
      </c>
      <c r="K387" s="6"/>
      <c r="L387" s="6"/>
      <c r="M387" s="6"/>
      <c r="N387" s="6"/>
      <c r="O387" s="6">
        <v>52926178</v>
      </c>
      <c r="P387" s="6"/>
      <c r="Q387" s="6" t="s">
        <v>40411</v>
      </c>
      <c r="R387" s="6" t="s">
        <v>40412</v>
      </c>
      <c r="S387" s="6" t="s">
        <v>37445</v>
      </c>
      <c r="T387" s="6" t="s">
        <v>37652</v>
      </c>
      <c r="U387" s="6" t="s">
        <v>40413</v>
      </c>
      <c r="V387" s="6" t="s">
        <v>37499</v>
      </c>
      <c r="W387" s="6">
        <v>42.27</v>
      </c>
      <c r="X387" s="6">
        <v>91.86</v>
      </c>
      <c r="Y387" s="6">
        <v>66.17</v>
      </c>
      <c r="Z387" s="6" t="s">
        <v>40414</v>
      </c>
      <c r="AA387" s="6" t="s">
        <v>37634</v>
      </c>
      <c r="AB387" s="6" t="s">
        <v>40415</v>
      </c>
      <c r="AC387" s="6">
        <v>7.24</v>
      </c>
      <c r="AD387" s="6">
        <v>1.36698861580941</v>
      </c>
      <c r="AE387" s="6">
        <v>27.750067093031401</v>
      </c>
      <c r="AF387" s="6">
        <v>27.101134568475999</v>
      </c>
      <c r="AG387" s="8">
        <v>0.64893252455543005</v>
      </c>
      <c r="AH387" s="8" t="s">
        <v>6</v>
      </c>
      <c r="AI387" s="6">
        <v>1.00970837406896E-2</v>
      </c>
      <c r="AJ387" s="6">
        <v>2.6111181367647798E-2</v>
      </c>
    </row>
    <row r="388" spans="1:36" ht="15" x14ac:dyDescent="0.25">
      <c r="A388" s="6" t="s">
        <v>40416</v>
      </c>
      <c r="B388" s="6">
        <v>769.38379999999995</v>
      </c>
      <c r="C388" s="6">
        <v>1.617</v>
      </c>
      <c r="D388" s="6" t="s">
        <v>37380</v>
      </c>
      <c r="E388" s="6" t="s">
        <v>40417</v>
      </c>
      <c r="F388" s="6">
        <v>217472</v>
      </c>
      <c r="G388" s="7" t="str">
        <f>HYPERLINK("https://cloud.oebiotech.com/#/lm/network/217472","https://cloud.oebiotech.com/#/lm/network/217472")</f>
        <v>https://cloud.oebiotech.com/#/lm/network/217472</v>
      </c>
      <c r="H388" s="6" t="s">
        <v>40418</v>
      </c>
      <c r="I388" s="6"/>
      <c r="J388" s="6"/>
      <c r="K388" s="6"/>
      <c r="L388" s="6"/>
      <c r="M388" s="6"/>
      <c r="N388" s="6"/>
      <c r="O388" s="6"/>
      <c r="P388" s="6"/>
      <c r="Q388" s="6" t="s">
        <v>40419</v>
      </c>
      <c r="R388" s="6" t="s">
        <v>40420</v>
      </c>
      <c r="S388" s="6" t="s">
        <v>37445</v>
      </c>
      <c r="T388" s="6" t="s">
        <v>37652</v>
      </c>
      <c r="U388" s="6" t="s">
        <v>37653</v>
      </c>
      <c r="V388" s="6" t="s">
        <v>37402</v>
      </c>
      <c r="W388" s="6">
        <v>43.76</v>
      </c>
      <c r="X388" s="6">
        <v>90.37</v>
      </c>
      <c r="Y388" s="6">
        <v>35.54</v>
      </c>
      <c r="Z388" s="6" t="s">
        <v>40421</v>
      </c>
      <c r="AA388" s="6" t="s">
        <v>37459</v>
      </c>
      <c r="AB388" s="6" t="s">
        <v>40422</v>
      </c>
      <c r="AC388" s="6">
        <v>0.52</v>
      </c>
      <c r="AD388" s="6">
        <v>1.4698196182947101</v>
      </c>
      <c r="AE388" s="6">
        <v>23.500114757335801</v>
      </c>
      <c r="AF388" s="6">
        <v>22.852841279378801</v>
      </c>
      <c r="AG388" s="8">
        <v>0.64727347795694401</v>
      </c>
      <c r="AH388" s="8" t="s">
        <v>6</v>
      </c>
      <c r="AI388" s="6">
        <v>1.4102757456630299E-3</v>
      </c>
      <c r="AJ388" s="6">
        <v>5.1191289719097798E-3</v>
      </c>
    </row>
    <row r="389" spans="1:36" ht="15" x14ac:dyDescent="0.25">
      <c r="A389" s="6" t="s">
        <v>40423</v>
      </c>
      <c r="B389" s="6">
        <v>163.03942000000001</v>
      </c>
      <c r="C389" s="6">
        <v>6.165</v>
      </c>
      <c r="D389" s="6" t="s">
        <v>37393</v>
      </c>
      <c r="E389" s="6" t="s">
        <v>40424</v>
      </c>
      <c r="F389" s="6">
        <v>197027</v>
      </c>
      <c r="G389" s="7" t="str">
        <f>HYPERLINK("https://cloud.oebiotech.com/#/lm/network/197027","https://cloud.oebiotech.com/#/lm/network/197027")</f>
        <v>https://cloud.oebiotech.com/#/lm/network/197027</v>
      </c>
      <c r="H389" s="6" t="s">
        <v>40425</v>
      </c>
      <c r="I389" s="6"/>
      <c r="J389" s="6"/>
      <c r="K389" s="6">
        <v>46477</v>
      </c>
      <c r="L389" s="6"/>
      <c r="M389" s="6"/>
      <c r="N389" s="6"/>
      <c r="O389" s="6">
        <v>19844</v>
      </c>
      <c r="P389" s="6" t="s">
        <v>40426</v>
      </c>
      <c r="Q389" s="6" t="s">
        <v>40427</v>
      </c>
      <c r="R389" s="6" t="s">
        <v>40428</v>
      </c>
      <c r="S389" s="6" t="s">
        <v>37539</v>
      </c>
      <c r="T389" s="6" t="s">
        <v>37540</v>
      </c>
      <c r="U389" s="6" t="s">
        <v>40129</v>
      </c>
      <c r="V389" s="6" t="s">
        <v>37388</v>
      </c>
      <c r="W389" s="6">
        <v>48.24</v>
      </c>
      <c r="X389" s="6">
        <v>73.239999999999995</v>
      </c>
      <c r="Y389" s="6">
        <v>0</v>
      </c>
      <c r="Z389" s="6" t="s">
        <v>37389</v>
      </c>
      <c r="AA389" s="6" t="s">
        <v>37415</v>
      </c>
      <c r="AB389" s="6" t="s">
        <v>38089</v>
      </c>
      <c r="AC389" s="6">
        <v>0.61</v>
      </c>
      <c r="AD389" s="6">
        <v>1.25211289680543</v>
      </c>
      <c r="AE389" s="6">
        <v>20.9782788028052</v>
      </c>
      <c r="AF389" s="6">
        <v>20.333226519342801</v>
      </c>
      <c r="AG389" s="8">
        <v>0.64505228346235599</v>
      </c>
      <c r="AH389" s="8" t="s">
        <v>6</v>
      </c>
      <c r="AI389" s="6">
        <v>3.8296135073892699E-2</v>
      </c>
      <c r="AJ389" s="6">
        <v>7.7940817810216598E-2</v>
      </c>
    </row>
    <row r="390" spans="1:36" ht="15" x14ac:dyDescent="0.25">
      <c r="A390" s="6" t="s">
        <v>40429</v>
      </c>
      <c r="B390" s="6">
        <v>378.15217999999999</v>
      </c>
      <c r="C390" s="6">
        <v>0.73499999999999999</v>
      </c>
      <c r="D390" s="6" t="s">
        <v>37393</v>
      </c>
      <c r="E390" s="6" t="s">
        <v>40430</v>
      </c>
      <c r="F390" s="6">
        <v>62780</v>
      </c>
      <c r="G390" s="7" t="str">
        <f>HYPERLINK("https://cloud.oebiotech.com/#/lm/network/62780","https://cloud.oebiotech.com/#/lm/network/62780")</f>
        <v>https://cloud.oebiotech.com/#/lm/network/62780</v>
      </c>
      <c r="H390" s="6" t="s">
        <v>40431</v>
      </c>
      <c r="I390" s="6">
        <v>94074</v>
      </c>
      <c r="J390" s="6"/>
      <c r="K390" s="6">
        <v>175872</v>
      </c>
      <c r="L390" s="6"/>
      <c r="M390" s="6"/>
      <c r="N390" s="6"/>
      <c r="O390" s="6">
        <v>131752666</v>
      </c>
      <c r="P390" s="6" t="s">
        <v>40432</v>
      </c>
      <c r="Q390" s="6" t="s">
        <v>40433</v>
      </c>
      <c r="R390" s="6" t="s">
        <v>40434</v>
      </c>
      <c r="S390" s="6" t="s">
        <v>37423</v>
      </c>
      <c r="T390" s="6" t="s">
        <v>37424</v>
      </c>
      <c r="U390" s="6" t="s">
        <v>37425</v>
      </c>
      <c r="V390" s="6" t="s">
        <v>37388</v>
      </c>
      <c r="W390" s="6">
        <v>51.86</v>
      </c>
      <c r="X390" s="6">
        <v>73.33</v>
      </c>
      <c r="Y390" s="6">
        <v>0</v>
      </c>
      <c r="Z390" s="6" t="s">
        <v>37389</v>
      </c>
      <c r="AA390" s="6" t="s">
        <v>37403</v>
      </c>
      <c r="AB390" s="6" t="s">
        <v>40435</v>
      </c>
      <c r="AC390" s="6">
        <v>-1.06</v>
      </c>
      <c r="AD390" s="6">
        <v>1.5375330834590799</v>
      </c>
      <c r="AE390" s="6">
        <v>20.896677175279098</v>
      </c>
      <c r="AF390" s="6">
        <v>20.254305080131601</v>
      </c>
      <c r="AG390" s="8">
        <v>0.64237209514751104</v>
      </c>
      <c r="AH390" s="8" t="s">
        <v>6</v>
      </c>
      <c r="AI390" s="6">
        <v>1.4641457961371901E-4</v>
      </c>
      <c r="AJ390" s="6">
        <v>7.4305711205496002E-4</v>
      </c>
    </row>
    <row r="391" spans="1:36" ht="15" x14ac:dyDescent="0.25">
      <c r="A391" s="6" t="s">
        <v>40436</v>
      </c>
      <c r="B391" s="6">
        <v>162.11270999999999</v>
      </c>
      <c r="C391" s="6">
        <v>0.67200000000000004</v>
      </c>
      <c r="D391" s="6" t="s">
        <v>37380</v>
      </c>
      <c r="E391" s="6" t="s">
        <v>40437</v>
      </c>
      <c r="F391" s="6">
        <v>266280</v>
      </c>
      <c r="G391" s="7" t="str">
        <f>HYPERLINK("https://cloud.oebiotech.com/#/lm/network/266280","https://cloud.oebiotech.com/#/lm/network/266280")</f>
        <v>https://cloud.oebiotech.com/#/lm/network/266280</v>
      </c>
      <c r="H391" s="6"/>
      <c r="I391" s="6">
        <v>34532</v>
      </c>
      <c r="J391" s="6"/>
      <c r="K391" s="6"/>
      <c r="L391" s="6" t="s">
        <v>40438</v>
      </c>
      <c r="M391" s="6"/>
      <c r="N391" s="6"/>
      <c r="O391" s="6">
        <v>10917</v>
      </c>
      <c r="P391" s="6" t="s">
        <v>40439</v>
      </c>
      <c r="Q391" s="6" t="s">
        <v>40440</v>
      </c>
      <c r="R391" s="6" t="s">
        <v>40441</v>
      </c>
      <c r="S391" s="6" t="s">
        <v>38038</v>
      </c>
      <c r="T391" s="6" t="s">
        <v>38039</v>
      </c>
      <c r="U391" s="6" t="s">
        <v>38279</v>
      </c>
      <c r="V391" s="6" t="s">
        <v>37426</v>
      </c>
      <c r="W391" s="6">
        <v>70.91</v>
      </c>
      <c r="X391" s="6">
        <v>71.3</v>
      </c>
      <c r="Y391" s="6">
        <v>99.89</v>
      </c>
      <c r="Z391" s="6" t="s">
        <v>40442</v>
      </c>
      <c r="AA391" s="6" t="s">
        <v>37390</v>
      </c>
      <c r="AB391" s="6" t="s">
        <v>40443</v>
      </c>
      <c r="AC391" s="6">
        <v>-1.23</v>
      </c>
      <c r="AD391" s="6">
        <v>1.6485164049102199</v>
      </c>
      <c r="AE391" s="6">
        <v>25.6453179127389</v>
      </c>
      <c r="AF391" s="6">
        <v>25.0039431029853</v>
      </c>
      <c r="AG391" s="8">
        <v>0.64137480975358596</v>
      </c>
      <c r="AH391" s="8" t="s">
        <v>6</v>
      </c>
      <c r="AI391" s="6">
        <v>6.3944806435003798E-9</v>
      </c>
      <c r="AJ391" s="6">
        <v>1.84788074129892E-7</v>
      </c>
    </row>
    <row r="392" spans="1:36" ht="15" x14ac:dyDescent="0.25">
      <c r="A392" s="6" t="s">
        <v>40444</v>
      </c>
      <c r="B392" s="6">
        <v>399.2174</v>
      </c>
      <c r="C392" s="6">
        <v>3.35</v>
      </c>
      <c r="D392" s="6" t="s">
        <v>37380</v>
      </c>
      <c r="E392" s="6" t="s">
        <v>40445</v>
      </c>
      <c r="F392" s="6">
        <v>56159</v>
      </c>
      <c r="G392" s="7" t="str">
        <f>HYPERLINK("https://cloud.oebiotech.com/#/lm/network/56159","https://cloud.oebiotech.com/#/lm/network/56159")</f>
        <v>https://cloud.oebiotech.com/#/lm/network/56159</v>
      </c>
      <c r="H392" s="6" t="s">
        <v>40446</v>
      </c>
      <c r="I392" s="6">
        <v>87850</v>
      </c>
      <c r="J392" s="6"/>
      <c r="K392" s="6">
        <v>175182</v>
      </c>
      <c r="L392" s="6"/>
      <c r="M392" s="6"/>
      <c r="N392" s="6"/>
      <c r="O392" s="6">
        <v>131751179</v>
      </c>
      <c r="P392" s="6" t="s">
        <v>40447</v>
      </c>
      <c r="Q392" s="6" t="s">
        <v>40448</v>
      </c>
      <c r="R392" s="6" t="s">
        <v>40449</v>
      </c>
      <c r="S392" s="6" t="s">
        <v>37445</v>
      </c>
      <c r="T392" s="6" t="s">
        <v>38071</v>
      </c>
      <c r="U392" s="6" t="s">
        <v>38543</v>
      </c>
      <c r="V392" s="6" t="s">
        <v>37402</v>
      </c>
      <c r="W392" s="6">
        <v>39.26</v>
      </c>
      <c r="X392" s="6">
        <v>72.459999999999994</v>
      </c>
      <c r="Y392" s="6">
        <v>36.07</v>
      </c>
      <c r="Z392" s="6" t="s">
        <v>40450</v>
      </c>
      <c r="AA392" s="6" t="s">
        <v>37390</v>
      </c>
      <c r="AB392" s="6" t="s">
        <v>40451</v>
      </c>
      <c r="AC392" s="6">
        <v>-2</v>
      </c>
      <c r="AD392" s="6">
        <v>1.4846125860808701</v>
      </c>
      <c r="AE392" s="6">
        <v>22.719280061040301</v>
      </c>
      <c r="AF392" s="6">
        <v>22.079032507220401</v>
      </c>
      <c r="AG392" s="8">
        <v>0.64024755381988596</v>
      </c>
      <c r="AH392" s="8" t="s">
        <v>6</v>
      </c>
      <c r="AI392" s="6">
        <v>7.7855842791523704E-4</v>
      </c>
      <c r="AJ392" s="6">
        <v>3.1064063816215902E-3</v>
      </c>
    </row>
    <row r="393" spans="1:36" ht="15" x14ac:dyDescent="0.25">
      <c r="A393" s="6" t="s">
        <v>40452</v>
      </c>
      <c r="B393" s="6">
        <v>387.18925000000002</v>
      </c>
      <c r="C393" s="6">
        <v>1.9139999999999999</v>
      </c>
      <c r="D393" s="6" t="s">
        <v>37393</v>
      </c>
      <c r="E393" s="6" t="s">
        <v>40453</v>
      </c>
      <c r="F393" s="6">
        <v>265946</v>
      </c>
      <c r="G393" s="7" t="str">
        <f>HYPERLINK("https://cloud.oebiotech.com/#/lm/network/265946","https://cloud.oebiotech.com/#/lm/network/265946")</f>
        <v>https://cloud.oebiotech.com/#/lm/network/265946</v>
      </c>
      <c r="H393" s="6"/>
      <c r="I393" s="6">
        <v>23465</v>
      </c>
      <c r="J393" s="6"/>
      <c r="K393" s="6"/>
      <c r="L393" s="6"/>
      <c r="M393" s="6"/>
      <c r="N393" s="6"/>
      <c r="O393" s="6">
        <v>145456411</v>
      </c>
      <c r="P393" s="6"/>
      <c r="Q393" s="6" t="s">
        <v>40454</v>
      </c>
      <c r="R393" s="6" t="s">
        <v>40455</v>
      </c>
      <c r="S393" s="6" t="s">
        <v>37385</v>
      </c>
      <c r="T393" s="6" t="s">
        <v>37386</v>
      </c>
      <c r="U393" s="6" t="s">
        <v>37387</v>
      </c>
      <c r="V393" s="6" t="s">
        <v>37388</v>
      </c>
      <c r="W393" s="6">
        <v>57.2</v>
      </c>
      <c r="X393" s="6">
        <v>72.959999999999994</v>
      </c>
      <c r="Y393" s="6">
        <v>31.645714285714298</v>
      </c>
      <c r="Z393" s="6" t="s">
        <v>40456</v>
      </c>
      <c r="AA393" s="6" t="s">
        <v>37403</v>
      </c>
      <c r="AB393" s="6" t="s">
        <v>40457</v>
      </c>
      <c r="AC393" s="6">
        <v>-2.0699999999999998</v>
      </c>
      <c r="AD393" s="6">
        <v>1.5083289402169899</v>
      </c>
      <c r="AE393" s="6">
        <v>21.6404969327244</v>
      </c>
      <c r="AF393" s="6">
        <v>21.000448035469201</v>
      </c>
      <c r="AG393" s="8">
        <v>0.64004889725521297</v>
      </c>
      <c r="AH393" s="8" t="s">
        <v>6</v>
      </c>
      <c r="AI393" s="6">
        <v>3.77828284876528E-4</v>
      </c>
      <c r="AJ393" s="6">
        <v>1.6722764162602E-3</v>
      </c>
    </row>
    <row r="394" spans="1:36" ht="15" x14ac:dyDescent="0.25">
      <c r="A394" s="6" t="s">
        <v>40458</v>
      </c>
      <c r="B394" s="6">
        <v>353.25510000000003</v>
      </c>
      <c r="C394" s="6">
        <v>0.56999999999999995</v>
      </c>
      <c r="D394" s="6" t="s">
        <v>37380</v>
      </c>
      <c r="E394" s="6" t="s">
        <v>40459</v>
      </c>
      <c r="F394" s="6">
        <v>205790</v>
      </c>
      <c r="G394" s="7" t="str">
        <f>HYPERLINK("https://cloud.oebiotech.com/#/lm/network/205790","https://cloud.oebiotech.com/#/lm/network/205790")</f>
        <v>https://cloud.oebiotech.com/#/lm/network/205790</v>
      </c>
      <c r="H394" s="6" t="s">
        <v>40460</v>
      </c>
      <c r="I394" s="6"/>
      <c r="J394" s="6"/>
      <c r="K394" s="6"/>
      <c r="L394" s="6"/>
      <c r="M394" s="6"/>
      <c r="N394" s="6"/>
      <c r="O394" s="6">
        <v>146286</v>
      </c>
      <c r="P394" s="6"/>
      <c r="Q394" s="6" t="s">
        <v>40461</v>
      </c>
      <c r="R394" s="6" t="s">
        <v>40462</v>
      </c>
      <c r="S394" s="6" t="s">
        <v>38038</v>
      </c>
      <c r="T394" s="6" t="s">
        <v>38039</v>
      </c>
      <c r="U394" s="6" t="s">
        <v>38040</v>
      </c>
      <c r="V394" s="6" t="s">
        <v>37402</v>
      </c>
      <c r="W394" s="6">
        <v>39.82</v>
      </c>
      <c r="X394" s="6">
        <v>73.61</v>
      </c>
      <c r="Y394" s="6">
        <v>0</v>
      </c>
      <c r="Z394" s="6" t="s">
        <v>37389</v>
      </c>
      <c r="AA394" s="6" t="s">
        <v>37459</v>
      </c>
      <c r="AB394" s="6" t="s">
        <v>40463</v>
      </c>
      <c r="AC394" s="6">
        <v>-3.68</v>
      </c>
      <c r="AD394" s="6">
        <v>1.5718000476879701</v>
      </c>
      <c r="AE394" s="6">
        <v>20.655873846364202</v>
      </c>
      <c r="AF394" s="6">
        <v>20.015866595836101</v>
      </c>
      <c r="AG394" s="8">
        <v>0.64000725052812901</v>
      </c>
      <c r="AH394" s="8" t="s">
        <v>6</v>
      </c>
      <c r="AI394" s="6">
        <v>2.50506877363025E-5</v>
      </c>
      <c r="AJ394" s="6">
        <v>1.69269857087638E-4</v>
      </c>
    </row>
    <row r="395" spans="1:36" ht="15" x14ac:dyDescent="0.25">
      <c r="A395" s="6" t="s">
        <v>40464</v>
      </c>
      <c r="B395" s="6">
        <v>313.23806999999999</v>
      </c>
      <c r="C395" s="6">
        <v>9.8620000000000001</v>
      </c>
      <c r="D395" s="6" t="s">
        <v>37393</v>
      </c>
      <c r="E395" s="6" t="s">
        <v>40465</v>
      </c>
      <c r="F395" s="6">
        <v>3183</v>
      </c>
      <c r="G395" s="7" t="str">
        <f>HYPERLINK("https://cloud.oebiotech.com/#/lm/network/3183","https://cloud.oebiotech.com/#/lm/network/3183")</f>
        <v>https://cloud.oebiotech.com/#/lm/network/3183</v>
      </c>
      <c r="H395" s="6" t="s">
        <v>40466</v>
      </c>
      <c r="I395" s="6">
        <v>35697</v>
      </c>
      <c r="J395" s="6" t="s">
        <v>40467</v>
      </c>
      <c r="K395" s="6">
        <v>72663</v>
      </c>
      <c r="L395" s="6" t="s">
        <v>40468</v>
      </c>
      <c r="M395" s="6" t="s">
        <v>40469</v>
      </c>
      <c r="N395" s="6" t="s">
        <v>40470</v>
      </c>
      <c r="O395" s="6">
        <v>9966640</v>
      </c>
      <c r="P395" s="6" t="s">
        <v>40471</v>
      </c>
      <c r="Q395" s="6" t="s">
        <v>40472</v>
      </c>
      <c r="R395" s="6" t="s">
        <v>40473</v>
      </c>
      <c r="S395" s="6" t="s">
        <v>37445</v>
      </c>
      <c r="T395" s="6" t="s">
        <v>37446</v>
      </c>
      <c r="U395" s="6" t="s">
        <v>37524</v>
      </c>
      <c r="V395" s="6" t="s">
        <v>37426</v>
      </c>
      <c r="W395" s="6">
        <v>72.209999999999994</v>
      </c>
      <c r="X395" s="6">
        <v>91.81</v>
      </c>
      <c r="Y395" s="6">
        <v>88.28</v>
      </c>
      <c r="Z395" s="6" t="s">
        <v>40474</v>
      </c>
      <c r="AA395" s="6" t="s">
        <v>37403</v>
      </c>
      <c r="AB395" s="6" t="s">
        <v>39769</v>
      </c>
      <c r="AC395" s="6">
        <v>0.96</v>
      </c>
      <c r="AD395" s="6">
        <v>1.45415038291832</v>
      </c>
      <c r="AE395" s="6">
        <v>27.715012750816001</v>
      </c>
      <c r="AF395" s="6">
        <v>27.076016875233801</v>
      </c>
      <c r="AG395" s="8">
        <v>0.63899587558215698</v>
      </c>
      <c r="AH395" s="8" t="s">
        <v>6</v>
      </c>
      <c r="AI395" s="6">
        <v>1.6427297240189001E-3</v>
      </c>
      <c r="AJ395" s="6">
        <v>5.8036617490115801E-3</v>
      </c>
    </row>
    <row r="396" spans="1:36" ht="15" x14ac:dyDescent="0.25">
      <c r="A396" s="6" t="s">
        <v>40475</v>
      </c>
      <c r="B396" s="6">
        <v>215.13991999999999</v>
      </c>
      <c r="C396" s="6">
        <v>1.802</v>
      </c>
      <c r="D396" s="6" t="s">
        <v>37393</v>
      </c>
      <c r="E396" s="6" t="s">
        <v>40476</v>
      </c>
      <c r="F396" s="6">
        <v>202235</v>
      </c>
      <c r="G396" s="7" t="str">
        <f>HYPERLINK("https://cloud.oebiotech.com/#/lm/network/202235","https://cloud.oebiotech.com/#/lm/network/202235")</f>
        <v>https://cloud.oebiotech.com/#/lm/network/202235</v>
      </c>
      <c r="H396" s="6" t="s">
        <v>40477</v>
      </c>
      <c r="I396" s="6"/>
      <c r="J396" s="6"/>
      <c r="K396" s="6"/>
      <c r="L396" s="6"/>
      <c r="M396" s="6"/>
      <c r="N396" s="6"/>
      <c r="O396" s="6">
        <v>4470972</v>
      </c>
      <c r="P396" s="6"/>
      <c r="Q396" s="6" t="s">
        <v>40478</v>
      </c>
      <c r="R396" s="6" t="s">
        <v>40479</v>
      </c>
      <c r="S396" s="6" t="s">
        <v>37385</v>
      </c>
      <c r="T396" s="6" t="s">
        <v>37386</v>
      </c>
      <c r="U396" s="6" t="s">
        <v>37387</v>
      </c>
      <c r="V396" s="6" t="s">
        <v>37426</v>
      </c>
      <c r="W396" s="6">
        <v>59.43</v>
      </c>
      <c r="X396" s="6">
        <v>73.349999999999994</v>
      </c>
      <c r="Y396" s="6">
        <v>53.77</v>
      </c>
      <c r="Z396" s="6" t="s">
        <v>40480</v>
      </c>
      <c r="AA396" s="6" t="s">
        <v>37428</v>
      </c>
      <c r="AB396" s="6" t="s">
        <v>40481</v>
      </c>
      <c r="AC396" s="6">
        <v>0.93</v>
      </c>
      <c r="AD396" s="6">
        <v>1.64697884031012</v>
      </c>
      <c r="AE396" s="6">
        <v>20.923788601402698</v>
      </c>
      <c r="AF396" s="6">
        <v>20.284817919034801</v>
      </c>
      <c r="AG396" s="8">
        <v>0.63897068236785504</v>
      </c>
      <c r="AH396" s="8" t="s">
        <v>6</v>
      </c>
      <c r="AI396" s="6">
        <v>4.3870936115648203E-9</v>
      </c>
      <c r="AJ396" s="6">
        <v>1.4146956339619999E-7</v>
      </c>
    </row>
    <row r="397" spans="1:36" ht="15" x14ac:dyDescent="0.25">
      <c r="A397" s="6" t="s">
        <v>40482</v>
      </c>
      <c r="B397" s="6">
        <v>130.05016000000001</v>
      </c>
      <c r="C397" s="6">
        <v>1.0900000000000001</v>
      </c>
      <c r="D397" s="6" t="s">
        <v>37380</v>
      </c>
      <c r="E397" s="6" t="s">
        <v>40483</v>
      </c>
      <c r="F397" s="6">
        <v>46966</v>
      </c>
      <c r="G397" s="7" t="str">
        <f>HYPERLINK("https://cloud.oebiotech.com/#/lm/network/46966","https://cloud.oebiotech.com/#/lm/network/46966")</f>
        <v>https://cloud.oebiotech.com/#/lm/network/46966</v>
      </c>
      <c r="H397" s="6" t="s">
        <v>40484</v>
      </c>
      <c r="I397" s="6">
        <v>3251</v>
      </c>
      <c r="J397" s="6"/>
      <c r="K397" s="6">
        <v>18183</v>
      </c>
      <c r="L397" s="6" t="s">
        <v>40485</v>
      </c>
      <c r="M397" s="6" t="s">
        <v>40486</v>
      </c>
      <c r="N397" s="6" t="s">
        <v>40487</v>
      </c>
      <c r="O397" s="6">
        <v>7405</v>
      </c>
      <c r="P397" s="6" t="s">
        <v>40488</v>
      </c>
      <c r="Q397" s="6" t="s">
        <v>40489</v>
      </c>
      <c r="R397" s="6" t="s">
        <v>40490</v>
      </c>
      <c r="S397" s="6" t="s">
        <v>37385</v>
      </c>
      <c r="T397" s="6" t="s">
        <v>37386</v>
      </c>
      <c r="U397" s="6" t="s">
        <v>37387</v>
      </c>
      <c r="V397" s="6" t="s">
        <v>37426</v>
      </c>
      <c r="W397" s="6">
        <v>70.02</v>
      </c>
      <c r="X397" s="6">
        <v>91.24</v>
      </c>
      <c r="Y397" s="6">
        <v>78.569999999999993</v>
      </c>
      <c r="Z397" s="6" t="s">
        <v>40491</v>
      </c>
      <c r="AA397" s="6" t="s">
        <v>37390</v>
      </c>
      <c r="AB397" s="6" t="s">
        <v>39737</v>
      </c>
      <c r="AC397" s="6">
        <v>-2.31</v>
      </c>
      <c r="AD397" s="6">
        <v>1.5497839953169099</v>
      </c>
      <c r="AE397" s="6">
        <v>25.978978827355999</v>
      </c>
      <c r="AF397" s="6">
        <v>25.3401829390824</v>
      </c>
      <c r="AG397" s="8">
        <v>0.63879588827358402</v>
      </c>
      <c r="AH397" s="8" t="s">
        <v>6</v>
      </c>
      <c r="AI397" s="6">
        <v>7.1865097446627499E-5</v>
      </c>
      <c r="AJ397" s="6">
        <v>4.1237266286353998E-4</v>
      </c>
    </row>
    <row r="398" spans="1:36" ht="15" x14ac:dyDescent="0.25">
      <c r="A398" s="6" t="s">
        <v>40492</v>
      </c>
      <c r="B398" s="6">
        <v>239.11430999999999</v>
      </c>
      <c r="C398" s="6">
        <v>0.68</v>
      </c>
      <c r="D398" s="6" t="s">
        <v>37380</v>
      </c>
      <c r="E398" s="6" t="s">
        <v>40493</v>
      </c>
      <c r="F398" s="6">
        <v>54074</v>
      </c>
      <c r="G398" s="7" t="str">
        <f>HYPERLINK("https://cloud.oebiotech.com/#/lm/network/54074","https://cloud.oebiotech.com/#/lm/network/54074")</f>
        <v>https://cloud.oebiotech.com/#/lm/network/54074</v>
      </c>
      <c r="H398" s="6" t="s">
        <v>40494</v>
      </c>
      <c r="I398" s="6">
        <v>23735</v>
      </c>
      <c r="J398" s="6"/>
      <c r="K398" s="6">
        <v>73663</v>
      </c>
      <c r="L398" s="6"/>
      <c r="M398" s="6"/>
      <c r="N398" s="6"/>
      <c r="O398" s="6">
        <v>9943049</v>
      </c>
      <c r="P398" s="6" t="s">
        <v>40495</v>
      </c>
      <c r="Q398" s="6" t="s">
        <v>40496</v>
      </c>
      <c r="R398" s="6" t="s">
        <v>40497</v>
      </c>
      <c r="S398" s="6" t="s">
        <v>37385</v>
      </c>
      <c r="T398" s="6" t="s">
        <v>37386</v>
      </c>
      <c r="U398" s="6" t="s">
        <v>37387</v>
      </c>
      <c r="V398" s="6" t="s">
        <v>37426</v>
      </c>
      <c r="W398" s="6">
        <v>62.11</v>
      </c>
      <c r="X398" s="6">
        <v>72.52</v>
      </c>
      <c r="Y398" s="6">
        <v>51.55</v>
      </c>
      <c r="Z398" s="6" t="s">
        <v>40498</v>
      </c>
      <c r="AA398" s="6" t="s">
        <v>37480</v>
      </c>
      <c r="AB398" s="6" t="s">
        <v>40499</v>
      </c>
      <c r="AC398" s="6">
        <v>0.84</v>
      </c>
      <c r="AD398" s="6">
        <v>1.56019102611427</v>
      </c>
      <c r="AE398" s="6">
        <v>22.587859612420001</v>
      </c>
      <c r="AF398" s="6">
        <v>21.949630478136299</v>
      </c>
      <c r="AG398" s="8">
        <v>0.63822913428375805</v>
      </c>
      <c r="AH398" s="8" t="s">
        <v>6</v>
      </c>
      <c r="AI398" s="6">
        <v>4.1861951449519903E-5</v>
      </c>
      <c r="AJ398" s="6">
        <v>2.5985839101041899E-4</v>
      </c>
    </row>
    <row r="399" spans="1:36" ht="15" x14ac:dyDescent="0.25">
      <c r="A399" s="6" t="s">
        <v>40500</v>
      </c>
      <c r="B399" s="6">
        <v>373.24477999999999</v>
      </c>
      <c r="C399" s="6">
        <v>4.4180000000000001</v>
      </c>
      <c r="D399" s="6" t="s">
        <v>37380</v>
      </c>
      <c r="E399" s="6" t="s">
        <v>40501</v>
      </c>
      <c r="F399" s="6">
        <v>258739</v>
      </c>
      <c r="G399" s="7" t="str">
        <f>HYPERLINK("https://cloud.oebiotech.com/#/lm/network/258739","https://cloud.oebiotech.com/#/lm/network/258739")</f>
        <v>https://cloud.oebiotech.com/#/lm/network/258739</v>
      </c>
      <c r="H399" s="6"/>
      <c r="I399" s="6">
        <v>15929</v>
      </c>
      <c r="J399" s="6"/>
      <c r="K399" s="6"/>
      <c r="L399" s="6"/>
      <c r="M399" s="6"/>
      <c r="N399" s="6"/>
      <c r="O399" s="6">
        <v>145456401</v>
      </c>
      <c r="P399" s="6"/>
      <c r="Q399" s="6" t="s">
        <v>40502</v>
      </c>
      <c r="R399" s="6" t="s">
        <v>40503</v>
      </c>
      <c r="S399" s="6" t="s">
        <v>37385</v>
      </c>
      <c r="T399" s="6" t="s">
        <v>37386</v>
      </c>
      <c r="U399" s="6" t="s">
        <v>37387</v>
      </c>
      <c r="V399" s="6" t="s">
        <v>37388</v>
      </c>
      <c r="W399" s="6">
        <v>52.19</v>
      </c>
      <c r="X399" s="6">
        <v>72.2</v>
      </c>
      <c r="Y399" s="6">
        <v>0</v>
      </c>
      <c r="Z399" s="6" t="s">
        <v>37389</v>
      </c>
      <c r="AA399" s="6" t="s">
        <v>37390</v>
      </c>
      <c r="AB399" s="6" t="s">
        <v>40504</v>
      </c>
      <c r="AC399" s="6">
        <v>-0.8</v>
      </c>
      <c r="AD399" s="6">
        <v>1.2841014383556699</v>
      </c>
      <c r="AE399" s="6">
        <v>23.449874381780301</v>
      </c>
      <c r="AF399" s="6">
        <v>22.8122028690733</v>
      </c>
      <c r="AG399" s="8">
        <v>0.637671512706945</v>
      </c>
      <c r="AH399" s="8" t="s">
        <v>6</v>
      </c>
      <c r="AI399" s="6">
        <v>2.53609647286232E-2</v>
      </c>
      <c r="AJ399" s="6">
        <v>5.5627790357219598E-2</v>
      </c>
    </row>
    <row r="400" spans="1:36" ht="15" x14ac:dyDescent="0.25">
      <c r="A400" s="6" t="s">
        <v>40505</v>
      </c>
      <c r="B400" s="6">
        <v>519.33313999999996</v>
      </c>
      <c r="C400" s="6">
        <v>8.6080000000000005</v>
      </c>
      <c r="D400" s="6" t="s">
        <v>37380</v>
      </c>
      <c r="E400" s="6" t="s">
        <v>40506</v>
      </c>
      <c r="F400" s="6">
        <v>59552</v>
      </c>
      <c r="G400" s="7" t="str">
        <f>HYPERLINK("https://cloud.oebiotech.com/#/lm/network/59552","https://cloud.oebiotech.com/#/lm/network/59552")</f>
        <v>https://cloud.oebiotech.com/#/lm/network/59552</v>
      </c>
      <c r="H400" s="6" t="s">
        <v>40507</v>
      </c>
      <c r="I400" s="6">
        <v>90959</v>
      </c>
      <c r="J400" s="6"/>
      <c r="K400" s="6"/>
      <c r="L400" s="6"/>
      <c r="M400" s="6"/>
      <c r="N400" s="6"/>
      <c r="O400" s="6">
        <v>286498</v>
      </c>
      <c r="P400" s="6" t="s">
        <v>40508</v>
      </c>
      <c r="Q400" s="6" t="s">
        <v>40509</v>
      </c>
      <c r="R400" s="6" t="s">
        <v>40510</v>
      </c>
      <c r="S400" s="6" t="s">
        <v>37445</v>
      </c>
      <c r="T400" s="6" t="s">
        <v>38071</v>
      </c>
      <c r="U400" s="6" t="s">
        <v>40271</v>
      </c>
      <c r="V400" s="6" t="s">
        <v>37388</v>
      </c>
      <c r="W400" s="6">
        <v>47.45</v>
      </c>
      <c r="X400" s="6">
        <v>74.400000000000006</v>
      </c>
      <c r="Y400" s="6">
        <v>0</v>
      </c>
      <c r="Z400" s="6" t="s">
        <v>37389</v>
      </c>
      <c r="AA400" s="6" t="s">
        <v>37390</v>
      </c>
      <c r="AB400" s="6" t="s">
        <v>40511</v>
      </c>
      <c r="AC400" s="6">
        <v>-2.89</v>
      </c>
      <c r="AD400" s="6">
        <v>1.4545213639224801</v>
      </c>
      <c r="AE400" s="6">
        <v>19.011179286206499</v>
      </c>
      <c r="AF400" s="6">
        <v>18.376360859567502</v>
      </c>
      <c r="AG400" s="8">
        <v>0.63481842663898302</v>
      </c>
      <c r="AH400" s="8" t="s">
        <v>6</v>
      </c>
      <c r="AI400" s="6">
        <v>1.44811905628816E-3</v>
      </c>
      <c r="AJ400" s="6">
        <v>5.2373345942183704E-3</v>
      </c>
    </row>
    <row r="401" spans="1:36" ht="15" x14ac:dyDescent="0.25">
      <c r="A401" s="6" t="s">
        <v>40512</v>
      </c>
      <c r="B401" s="6">
        <v>132.10220000000001</v>
      </c>
      <c r="C401" s="6">
        <v>0.84599999999999997</v>
      </c>
      <c r="D401" s="6" t="s">
        <v>37380</v>
      </c>
      <c r="E401" s="6" t="s">
        <v>40513</v>
      </c>
      <c r="F401" s="6">
        <v>278879</v>
      </c>
      <c r="G401" s="7" t="str">
        <f>HYPERLINK("https://cloud.oebiotech.com/#/lm/network/278879","https://cloud.oebiotech.com/#/lm/network/278879")</f>
        <v>https://cloud.oebiotech.com/#/lm/network/278879</v>
      </c>
      <c r="H401" s="6"/>
      <c r="I401" s="6">
        <v>71280</v>
      </c>
      <c r="J401" s="6"/>
      <c r="K401" s="6"/>
      <c r="L401" s="6" t="s">
        <v>40514</v>
      </c>
      <c r="M401" s="6"/>
      <c r="N401" s="6"/>
      <c r="O401" s="6">
        <v>74151</v>
      </c>
      <c r="P401" s="6"/>
      <c r="Q401" s="6" t="s">
        <v>40515</v>
      </c>
      <c r="R401" s="6" t="s">
        <v>40516</v>
      </c>
      <c r="S401" s="6" t="s">
        <v>37385</v>
      </c>
      <c r="T401" s="6" t="s">
        <v>37386</v>
      </c>
      <c r="U401" s="6" t="s">
        <v>37387</v>
      </c>
      <c r="V401" s="6" t="s">
        <v>37426</v>
      </c>
      <c r="W401" s="6">
        <v>71.86</v>
      </c>
      <c r="X401" s="6">
        <v>92.23</v>
      </c>
      <c r="Y401" s="6">
        <v>84.99</v>
      </c>
      <c r="Z401" s="6" t="s">
        <v>40517</v>
      </c>
      <c r="AA401" s="6" t="s">
        <v>37390</v>
      </c>
      <c r="AB401" s="6" t="s">
        <v>40518</v>
      </c>
      <c r="AC401" s="6">
        <v>-2.27</v>
      </c>
      <c r="AD401" s="6">
        <v>1.3247880180562901</v>
      </c>
      <c r="AE401" s="6">
        <v>28.962321670794701</v>
      </c>
      <c r="AF401" s="6">
        <v>28.327707708644699</v>
      </c>
      <c r="AG401" s="8">
        <v>0.63461396215001598</v>
      </c>
      <c r="AH401" s="8" t="s">
        <v>6</v>
      </c>
      <c r="AI401" s="6">
        <v>1.48439470899076E-2</v>
      </c>
      <c r="AJ401" s="6">
        <v>3.6156308112201399E-2</v>
      </c>
    </row>
    <row r="402" spans="1:36" ht="15" x14ac:dyDescent="0.25">
      <c r="A402" s="6" t="s">
        <v>40519</v>
      </c>
      <c r="B402" s="6">
        <v>357.18313999999998</v>
      </c>
      <c r="C402" s="6">
        <v>2.085</v>
      </c>
      <c r="D402" s="6" t="s">
        <v>37380</v>
      </c>
      <c r="E402" s="6" t="s">
        <v>40520</v>
      </c>
      <c r="F402" s="6">
        <v>61996</v>
      </c>
      <c r="G402" s="7" t="str">
        <f>HYPERLINK("https://cloud.oebiotech.com/#/lm/network/61996","https://cloud.oebiotech.com/#/lm/network/61996")</f>
        <v>https://cloud.oebiotech.com/#/lm/network/61996</v>
      </c>
      <c r="H402" s="6" t="s">
        <v>40521</v>
      </c>
      <c r="I402" s="6">
        <v>93290</v>
      </c>
      <c r="J402" s="6"/>
      <c r="K402" s="6"/>
      <c r="L402" s="6"/>
      <c r="M402" s="6"/>
      <c r="N402" s="6"/>
      <c r="O402" s="6">
        <v>196885</v>
      </c>
      <c r="P402" s="6" t="s">
        <v>40522</v>
      </c>
      <c r="Q402" s="6" t="s">
        <v>40523</v>
      </c>
      <c r="R402" s="6" t="s">
        <v>40524</v>
      </c>
      <c r="S402" s="6" t="s">
        <v>37539</v>
      </c>
      <c r="T402" s="6" t="s">
        <v>40525</v>
      </c>
      <c r="U402" s="6" t="s">
        <v>40526</v>
      </c>
      <c r="V402" s="6" t="s">
        <v>37499</v>
      </c>
      <c r="W402" s="6">
        <v>42.07</v>
      </c>
      <c r="X402" s="6">
        <v>90.23</v>
      </c>
      <c r="Y402" s="6">
        <v>58.83</v>
      </c>
      <c r="Z402" s="6" t="s">
        <v>40527</v>
      </c>
      <c r="AA402" s="6" t="s">
        <v>37501</v>
      </c>
      <c r="AB402" s="6" t="s">
        <v>40528</v>
      </c>
      <c r="AC402" s="6">
        <v>-6.16</v>
      </c>
      <c r="AD402" s="6">
        <v>1.6117119445002199</v>
      </c>
      <c r="AE402" s="6">
        <v>23.1637906898174</v>
      </c>
      <c r="AF402" s="6">
        <v>22.529199881183501</v>
      </c>
      <c r="AG402" s="8">
        <v>0.63459080863388495</v>
      </c>
      <c r="AH402" s="8" t="s">
        <v>6</v>
      </c>
      <c r="AI402" s="6">
        <v>6.3750179434128099E-7</v>
      </c>
      <c r="AJ402" s="6">
        <v>7.8735439454639993E-6</v>
      </c>
    </row>
    <row r="403" spans="1:36" ht="15" x14ac:dyDescent="0.25">
      <c r="A403" s="6" t="s">
        <v>40529</v>
      </c>
      <c r="B403" s="6">
        <v>299.13686000000001</v>
      </c>
      <c r="C403" s="6">
        <v>6.3019999999999996</v>
      </c>
      <c r="D403" s="6" t="s">
        <v>37380</v>
      </c>
      <c r="E403" s="6" t="s">
        <v>40530</v>
      </c>
      <c r="F403" s="6">
        <v>52759</v>
      </c>
      <c r="G403" s="7" t="str">
        <f>HYPERLINK("https://cloud.oebiotech.com/#/lm/network/52759","https://cloud.oebiotech.com/#/lm/network/52759")</f>
        <v>https://cloud.oebiotech.com/#/lm/network/52759</v>
      </c>
      <c r="H403" s="6" t="s">
        <v>40531</v>
      </c>
      <c r="I403" s="6">
        <v>3947</v>
      </c>
      <c r="J403" s="6"/>
      <c r="K403" s="6">
        <v>3419</v>
      </c>
      <c r="L403" s="6" t="s">
        <v>40532</v>
      </c>
      <c r="M403" s="6"/>
      <c r="N403" s="6"/>
      <c r="O403" s="6">
        <v>2576</v>
      </c>
      <c r="P403" s="6" t="s">
        <v>40533</v>
      </c>
      <c r="Q403" s="6" t="s">
        <v>40534</v>
      </c>
      <c r="R403" s="6" t="s">
        <v>40535</v>
      </c>
      <c r="S403" s="6" t="s">
        <v>37385</v>
      </c>
      <c r="T403" s="6" t="s">
        <v>37386</v>
      </c>
      <c r="U403" s="6" t="s">
        <v>37387</v>
      </c>
      <c r="V403" s="6" t="s">
        <v>37402</v>
      </c>
      <c r="W403" s="6">
        <v>43.8</v>
      </c>
      <c r="X403" s="6">
        <v>74.53</v>
      </c>
      <c r="Y403" s="6">
        <v>0</v>
      </c>
      <c r="Z403" s="6" t="s">
        <v>37389</v>
      </c>
      <c r="AA403" s="6" t="s">
        <v>37459</v>
      </c>
      <c r="AB403" s="6" t="s">
        <v>40536</v>
      </c>
      <c r="AC403" s="6">
        <v>-0.33</v>
      </c>
      <c r="AD403" s="6">
        <v>1.5495733855663001</v>
      </c>
      <c r="AE403" s="6">
        <v>18.8308448391202</v>
      </c>
      <c r="AF403" s="6">
        <v>18.198778206549399</v>
      </c>
      <c r="AG403" s="8">
        <v>0.63206663257078699</v>
      </c>
      <c r="AH403" s="8" t="s">
        <v>6</v>
      </c>
      <c r="AI403" s="6">
        <v>4.8854055407281902E-5</v>
      </c>
      <c r="AJ403" s="6">
        <v>2.9767471017353998E-4</v>
      </c>
    </row>
    <row r="404" spans="1:36" ht="15" x14ac:dyDescent="0.25">
      <c r="A404" s="6" t="s">
        <v>40537</v>
      </c>
      <c r="B404" s="6">
        <v>358.02728999999999</v>
      </c>
      <c r="C404" s="6">
        <v>8.8140000000000001</v>
      </c>
      <c r="D404" s="6" t="s">
        <v>37393</v>
      </c>
      <c r="E404" s="6" t="s">
        <v>40538</v>
      </c>
      <c r="F404" s="6">
        <v>200739</v>
      </c>
      <c r="G404" s="7" t="str">
        <f>HYPERLINK("https://cloud.oebiotech.com/#/lm/network/200739","https://cloud.oebiotech.com/#/lm/network/200739")</f>
        <v>https://cloud.oebiotech.com/#/lm/network/200739</v>
      </c>
      <c r="H404" s="6" t="s">
        <v>40539</v>
      </c>
      <c r="I404" s="6"/>
      <c r="J404" s="6"/>
      <c r="K404" s="6"/>
      <c r="L404" s="6"/>
      <c r="M404" s="6"/>
      <c r="N404" s="6"/>
      <c r="O404" s="6">
        <v>417411</v>
      </c>
      <c r="P404" s="6"/>
      <c r="Q404" s="6" t="s">
        <v>40540</v>
      </c>
      <c r="R404" s="6" t="s">
        <v>40541</v>
      </c>
      <c r="S404" s="6" t="s">
        <v>37423</v>
      </c>
      <c r="T404" s="6" t="s">
        <v>37424</v>
      </c>
      <c r="U404" s="6" t="s">
        <v>37425</v>
      </c>
      <c r="V404" s="6" t="s">
        <v>37499</v>
      </c>
      <c r="W404" s="6">
        <v>45.59</v>
      </c>
      <c r="X404" s="6">
        <v>75.010000000000005</v>
      </c>
      <c r="Y404" s="6">
        <v>66.2</v>
      </c>
      <c r="Z404" s="6" t="s">
        <v>40542</v>
      </c>
      <c r="AA404" s="6" t="s">
        <v>37403</v>
      </c>
      <c r="AB404" s="6" t="s">
        <v>40543</v>
      </c>
      <c r="AC404" s="6">
        <v>-0.28000000000000003</v>
      </c>
      <c r="AD404" s="6">
        <v>1.6085235508029001</v>
      </c>
      <c r="AE404" s="6">
        <v>18.321405515482599</v>
      </c>
      <c r="AF404" s="6">
        <v>17.690397499195502</v>
      </c>
      <c r="AG404" s="8">
        <v>0.63100801628714398</v>
      </c>
      <c r="AH404" s="8" t="s">
        <v>6</v>
      </c>
      <c r="AI404" s="6">
        <v>5.5992397361587804E-7</v>
      </c>
      <c r="AJ404" s="6">
        <v>7.0173208735480502E-6</v>
      </c>
    </row>
    <row r="405" spans="1:36" ht="15" x14ac:dyDescent="0.25">
      <c r="A405" s="6" t="s">
        <v>40544</v>
      </c>
      <c r="B405" s="6">
        <v>87.044610000000006</v>
      </c>
      <c r="C405" s="6">
        <v>0.66500000000000004</v>
      </c>
      <c r="D405" s="6" t="s">
        <v>37380</v>
      </c>
      <c r="E405" s="6" t="s">
        <v>40545</v>
      </c>
      <c r="F405" s="6">
        <v>208621</v>
      </c>
      <c r="G405" s="7" t="str">
        <f>HYPERLINK("https://cloud.oebiotech.com/#/lm/network/208621","https://cloud.oebiotech.com/#/lm/network/208621")</f>
        <v>https://cloud.oebiotech.com/#/lm/network/208621</v>
      </c>
      <c r="H405" s="6" t="s">
        <v>40546</v>
      </c>
      <c r="I405" s="6"/>
      <c r="J405" s="6"/>
      <c r="K405" s="6">
        <v>25219</v>
      </c>
      <c r="L405" s="6"/>
      <c r="M405" s="6"/>
      <c r="N405" s="6"/>
      <c r="O405" s="6"/>
      <c r="P405" s="6"/>
      <c r="Q405" s="6" t="s">
        <v>40547</v>
      </c>
      <c r="R405" s="6" t="s">
        <v>40548</v>
      </c>
      <c r="S405" s="6" t="s">
        <v>37385</v>
      </c>
      <c r="T405" s="6" t="s">
        <v>37386</v>
      </c>
      <c r="U405" s="6" t="s">
        <v>38179</v>
      </c>
      <c r="V405" s="6" t="s">
        <v>37388</v>
      </c>
      <c r="W405" s="6">
        <v>53.52</v>
      </c>
      <c r="X405" s="6">
        <v>71.650000000000006</v>
      </c>
      <c r="Y405" s="6">
        <v>34.630000000000003</v>
      </c>
      <c r="Z405" s="6" t="s">
        <v>40549</v>
      </c>
      <c r="AA405" s="6" t="s">
        <v>37390</v>
      </c>
      <c r="AB405" s="6" t="s">
        <v>40550</v>
      </c>
      <c r="AC405" s="6">
        <v>-6.43</v>
      </c>
      <c r="AD405" s="6">
        <v>1.63692014847062</v>
      </c>
      <c r="AE405" s="6">
        <v>24.744616544558401</v>
      </c>
      <c r="AF405" s="6">
        <v>24.117350492042799</v>
      </c>
      <c r="AG405" s="8">
        <v>0.62726605251564405</v>
      </c>
      <c r="AH405" s="8" t="s">
        <v>6</v>
      </c>
      <c r="AI405" s="6">
        <v>8.8523717148858797E-10</v>
      </c>
      <c r="AJ405" s="6">
        <v>4.3915140682263001E-8</v>
      </c>
    </row>
    <row r="406" spans="1:36" ht="15" x14ac:dyDescent="0.25">
      <c r="A406" s="6" t="s">
        <v>40551</v>
      </c>
      <c r="B406" s="6">
        <v>227.07113000000001</v>
      </c>
      <c r="C406" s="6">
        <v>7.6369999999999996</v>
      </c>
      <c r="D406" s="6" t="s">
        <v>37393</v>
      </c>
      <c r="E406" s="6" t="s">
        <v>40552</v>
      </c>
      <c r="F406" s="6">
        <v>205264</v>
      </c>
      <c r="G406" s="7" t="str">
        <f>HYPERLINK("https://cloud.oebiotech.com/#/lm/network/205264","https://cloud.oebiotech.com/#/lm/network/205264")</f>
        <v>https://cloud.oebiotech.com/#/lm/network/205264</v>
      </c>
      <c r="H406" s="6" t="s">
        <v>40553</v>
      </c>
      <c r="I406" s="6"/>
      <c r="J406" s="6"/>
      <c r="K406" s="6"/>
      <c r="L406" s="6"/>
      <c r="M406" s="6"/>
      <c r="N406" s="6"/>
      <c r="O406" s="6"/>
      <c r="P406" s="6"/>
      <c r="Q406" s="6" t="s">
        <v>40554</v>
      </c>
      <c r="R406" s="6" t="s">
        <v>40555</v>
      </c>
      <c r="S406" s="6" t="s">
        <v>37411</v>
      </c>
      <c r="T406" s="6" t="s">
        <v>37412</v>
      </c>
      <c r="U406" s="6" t="s">
        <v>37458</v>
      </c>
      <c r="V406" s="6" t="s">
        <v>37388</v>
      </c>
      <c r="W406" s="6">
        <v>50.94</v>
      </c>
      <c r="X406" s="6">
        <v>76.48</v>
      </c>
      <c r="Y406" s="6">
        <v>0</v>
      </c>
      <c r="Z406" s="6" t="s">
        <v>37389</v>
      </c>
      <c r="AA406" s="6" t="s">
        <v>37415</v>
      </c>
      <c r="AB406" s="6" t="s">
        <v>40556</v>
      </c>
      <c r="AC406" s="6">
        <v>-1.32</v>
      </c>
      <c r="AD406" s="6">
        <v>1.36063155765842</v>
      </c>
      <c r="AE406" s="6">
        <v>16.225862581722499</v>
      </c>
      <c r="AF406" s="6">
        <v>15.599601832006799</v>
      </c>
      <c r="AG406" s="8">
        <v>0.62626074971566004</v>
      </c>
      <c r="AH406" s="8" t="s">
        <v>6</v>
      </c>
      <c r="AI406" s="6">
        <v>7.66523686897304E-3</v>
      </c>
      <c r="AJ406" s="6">
        <v>2.0628912785260599E-2</v>
      </c>
    </row>
    <row r="407" spans="1:36" ht="15" x14ac:dyDescent="0.25">
      <c r="A407" s="6" t="s">
        <v>40557</v>
      </c>
      <c r="B407" s="6">
        <v>475.30693000000002</v>
      </c>
      <c r="C407" s="6">
        <v>8.5570000000000004</v>
      </c>
      <c r="D407" s="6" t="s">
        <v>37380</v>
      </c>
      <c r="E407" s="6" t="s">
        <v>40558</v>
      </c>
      <c r="F407" s="6">
        <v>54929</v>
      </c>
      <c r="G407" s="7" t="str">
        <f>HYPERLINK("https://cloud.oebiotech.com/#/lm/network/54929","https://cloud.oebiotech.com/#/lm/network/54929")</f>
        <v>https://cloud.oebiotech.com/#/lm/network/54929</v>
      </c>
      <c r="H407" s="6" t="s">
        <v>40559</v>
      </c>
      <c r="I407" s="6"/>
      <c r="J407" s="6"/>
      <c r="K407" s="6"/>
      <c r="L407" s="6"/>
      <c r="M407" s="6"/>
      <c r="N407" s="6"/>
      <c r="O407" s="6">
        <v>131750955</v>
      </c>
      <c r="P407" s="6" t="s">
        <v>40560</v>
      </c>
      <c r="Q407" s="6" t="s">
        <v>40561</v>
      </c>
      <c r="R407" s="6" t="s">
        <v>40562</v>
      </c>
      <c r="S407" s="6" t="s">
        <v>37445</v>
      </c>
      <c r="T407" s="6" t="s">
        <v>37998</v>
      </c>
      <c r="U407" s="6" t="s">
        <v>40563</v>
      </c>
      <c r="V407" s="6" t="s">
        <v>37388</v>
      </c>
      <c r="W407" s="6">
        <v>47.69</v>
      </c>
      <c r="X407" s="6">
        <v>74.7</v>
      </c>
      <c r="Y407" s="6">
        <v>0</v>
      </c>
      <c r="Z407" s="6" t="s">
        <v>37389</v>
      </c>
      <c r="AA407" s="6" t="s">
        <v>37390</v>
      </c>
      <c r="AB407" s="6" t="s">
        <v>40564</v>
      </c>
      <c r="AC407" s="6">
        <v>-3.16</v>
      </c>
      <c r="AD407" s="6">
        <v>1.31302680850957</v>
      </c>
      <c r="AE407" s="6">
        <v>18.456965845306101</v>
      </c>
      <c r="AF407" s="6">
        <v>17.832077501017999</v>
      </c>
      <c r="AG407" s="8">
        <v>0.62488834428810203</v>
      </c>
      <c r="AH407" s="8" t="s">
        <v>6</v>
      </c>
      <c r="AI407" s="6">
        <v>1.5082955211601801E-2</v>
      </c>
      <c r="AJ407" s="6">
        <v>3.6633550540459199E-2</v>
      </c>
    </row>
    <row r="408" spans="1:36" ht="15" x14ac:dyDescent="0.25">
      <c r="A408" s="6" t="s">
        <v>40565</v>
      </c>
      <c r="B408" s="6">
        <v>453.18779999999998</v>
      </c>
      <c r="C408" s="6">
        <v>5.1909999999999998</v>
      </c>
      <c r="D408" s="6" t="s">
        <v>37393</v>
      </c>
      <c r="E408" s="6" t="s">
        <v>40566</v>
      </c>
      <c r="F408" s="6">
        <v>258877</v>
      </c>
      <c r="G408" s="7" t="str">
        <f>HYPERLINK("https://cloud.oebiotech.com/#/lm/network/258877","https://cloud.oebiotech.com/#/lm/network/258877")</f>
        <v>https://cloud.oebiotech.com/#/lm/network/258877</v>
      </c>
      <c r="H408" s="6"/>
      <c r="I408" s="6">
        <v>16071</v>
      </c>
      <c r="J408" s="6"/>
      <c r="K408" s="6"/>
      <c r="L408" s="6"/>
      <c r="M408" s="6"/>
      <c r="N408" s="6"/>
      <c r="O408" s="6">
        <v>145456305</v>
      </c>
      <c r="P408" s="6"/>
      <c r="Q408" s="6" t="s">
        <v>40567</v>
      </c>
      <c r="R408" s="6" t="s">
        <v>40568</v>
      </c>
      <c r="S408" s="6" t="s">
        <v>37385</v>
      </c>
      <c r="T408" s="6" t="s">
        <v>37386</v>
      </c>
      <c r="U408" s="6" t="s">
        <v>37387</v>
      </c>
      <c r="V408" s="6" t="s">
        <v>37388</v>
      </c>
      <c r="W408" s="6">
        <v>47.68</v>
      </c>
      <c r="X408" s="6">
        <v>89.09</v>
      </c>
      <c r="Y408" s="6">
        <v>0</v>
      </c>
      <c r="Z408" s="6" t="s">
        <v>37389</v>
      </c>
      <c r="AA408" s="6" t="s">
        <v>37438</v>
      </c>
      <c r="AB408" s="6" t="s">
        <v>40569</v>
      </c>
      <c r="AC408" s="6">
        <v>7.06</v>
      </c>
      <c r="AD408" s="6">
        <v>1.41502243639906</v>
      </c>
      <c r="AE408" s="6">
        <v>20.6727492017638</v>
      </c>
      <c r="AF408" s="6">
        <v>20.048113528521899</v>
      </c>
      <c r="AG408" s="8">
        <v>0.62463567324188696</v>
      </c>
      <c r="AH408" s="8" t="s">
        <v>6</v>
      </c>
      <c r="AI408" s="6">
        <v>2.7452528716975502E-3</v>
      </c>
      <c r="AJ408" s="6">
        <v>8.8866179147447204E-3</v>
      </c>
    </row>
    <row r="409" spans="1:36" ht="15" x14ac:dyDescent="0.25">
      <c r="A409" s="6" t="s">
        <v>40570</v>
      </c>
      <c r="B409" s="6">
        <v>328.19243</v>
      </c>
      <c r="C409" s="6">
        <v>3.492</v>
      </c>
      <c r="D409" s="6" t="s">
        <v>37380</v>
      </c>
      <c r="E409" s="6" t="s">
        <v>40571</v>
      </c>
      <c r="F409" s="6">
        <v>209416</v>
      </c>
      <c r="G409" s="7" t="str">
        <f>HYPERLINK("https://cloud.oebiotech.com/#/lm/network/209416","https://cloud.oebiotech.com/#/lm/network/209416")</f>
        <v>https://cloud.oebiotech.com/#/lm/network/209416</v>
      </c>
      <c r="H409" s="6" t="s">
        <v>40572</v>
      </c>
      <c r="I409" s="6">
        <v>69020</v>
      </c>
      <c r="J409" s="6"/>
      <c r="K409" s="6">
        <v>77649</v>
      </c>
      <c r="L409" s="6" t="s">
        <v>40573</v>
      </c>
      <c r="M409" s="6" t="s">
        <v>40574</v>
      </c>
      <c r="N409" s="6" t="s">
        <v>40575</v>
      </c>
      <c r="O409" s="6">
        <v>19592</v>
      </c>
      <c r="P409" s="6" t="s">
        <v>40576</v>
      </c>
      <c r="Q409" s="6" t="s">
        <v>40577</v>
      </c>
      <c r="R409" s="6" t="s">
        <v>40578</v>
      </c>
      <c r="S409" s="6" t="s">
        <v>37539</v>
      </c>
      <c r="T409" s="6" t="s">
        <v>37540</v>
      </c>
      <c r="U409" s="6" t="s">
        <v>37671</v>
      </c>
      <c r="V409" s="6" t="s">
        <v>37499</v>
      </c>
      <c r="W409" s="6">
        <v>43.12</v>
      </c>
      <c r="X409" s="6">
        <v>91.66</v>
      </c>
      <c r="Y409" s="6">
        <v>56.27</v>
      </c>
      <c r="Z409" s="6" t="s">
        <v>40579</v>
      </c>
      <c r="AA409" s="6" t="s">
        <v>37501</v>
      </c>
      <c r="AB409" s="6" t="s">
        <v>40580</v>
      </c>
      <c r="AC409" s="6">
        <v>-5.18</v>
      </c>
      <c r="AD409" s="6">
        <v>1.6428007660260799</v>
      </c>
      <c r="AE409" s="6">
        <v>27.108113186839901</v>
      </c>
      <c r="AF409" s="6">
        <v>26.484359261661599</v>
      </c>
      <c r="AG409" s="8">
        <v>0.62375392517833095</v>
      </c>
      <c r="AH409" s="8" t="s">
        <v>6</v>
      </c>
      <c r="AI409" s="6">
        <v>2.3716417834822E-12</v>
      </c>
      <c r="AJ409" s="6">
        <v>4.8684081162308701E-10</v>
      </c>
    </row>
    <row r="410" spans="1:36" ht="15" x14ac:dyDescent="0.25">
      <c r="A410" s="6" t="s">
        <v>40581</v>
      </c>
      <c r="B410" s="6">
        <v>331.18723</v>
      </c>
      <c r="C410" s="6">
        <v>3.9260000000000002</v>
      </c>
      <c r="D410" s="6" t="s">
        <v>37380</v>
      </c>
      <c r="E410" s="6" t="s">
        <v>40582</v>
      </c>
      <c r="F410" s="6">
        <v>198255</v>
      </c>
      <c r="G410" s="7" t="str">
        <f>HYPERLINK("https://cloud.oebiotech.com/#/lm/network/198255","https://cloud.oebiotech.com/#/lm/network/198255")</f>
        <v>https://cloud.oebiotech.com/#/lm/network/198255</v>
      </c>
      <c r="H410" s="6" t="s">
        <v>40583</v>
      </c>
      <c r="I410" s="6"/>
      <c r="J410" s="6"/>
      <c r="K410" s="6"/>
      <c r="L410" s="6"/>
      <c r="M410" s="6"/>
      <c r="N410" s="6"/>
      <c r="O410" s="6"/>
      <c r="P410" s="6"/>
      <c r="Q410" s="6" t="s">
        <v>40584</v>
      </c>
      <c r="R410" s="6" t="s">
        <v>40585</v>
      </c>
      <c r="S410" s="6" t="s">
        <v>37445</v>
      </c>
      <c r="T410" s="6" t="s">
        <v>37446</v>
      </c>
      <c r="U410" s="6" t="s">
        <v>38558</v>
      </c>
      <c r="V410" s="6" t="s">
        <v>37388</v>
      </c>
      <c r="W410" s="6">
        <v>50.52</v>
      </c>
      <c r="X410" s="6">
        <v>72.61</v>
      </c>
      <c r="Y410" s="6">
        <v>0</v>
      </c>
      <c r="Z410" s="6" t="s">
        <v>37389</v>
      </c>
      <c r="AA410" s="6" t="s">
        <v>37501</v>
      </c>
      <c r="AB410" s="6" t="s">
        <v>40586</v>
      </c>
      <c r="AC410" s="6">
        <v>-2.42</v>
      </c>
      <c r="AD410" s="6">
        <v>1.4574311566988201</v>
      </c>
      <c r="AE410" s="6">
        <v>22.412628282391601</v>
      </c>
      <c r="AF410" s="6">
        <v>21.789343847579801</v>
      </c>
      <c r="AG410" s="8">
        <v>0.62328443481180096</v>
      </c>
      <c r="AH410" s="8" t="s">
        <v>6</v>
      </c>
      <c r="AI410" s="6">
        <v>9.5366907392526899E-4</v>
      </c>
      <c r="AJ410" s="6">
        <v>3.6698073672121099E-3</v>
      </c>
    </row>
    <row r="411" spans="1:36" ht="15" x14ac:dyDescent="0.25">
      <c r="A411" s="6" t="s">
        <v>40587</v>
      </c>
      <c r="B411" s="6">
        <v>276.01859999999999</v>
      </c>
      <c r="C411" s="6">
        <v>2.6349999999999998</v>
      </c>
      <c r="D411" s="6" t="s">
        <v>37393</v>
      </c>
      <c r="E411" s="6" t="s">
        <v>40588</v>
      </c>
      <c r="F411" s="6">
        <v>82011</v>
      </c>
      <c r="G411" s="7" t="str">
        <f>HYPERLINK("https://cloud.oebiotech.com/#/lm/network/82011","https://cloud.oebiotech.com/#/lm/network/82011")</f>
        <v>https://cloud.oebiotech.com/#/lm/network/82011</v>
      </c>
      <c r="H411" s="6" t="s">
        <v>40589</v>
      </c>
      <c r="I411" s="6"/>
      <c r="J411" s="6"/>
      <c r="K411" s="6">
        <v>88751</v>
      </c>
      <c r="L411" s="6"/>
      <c r="M411" s="6"/>
      <c r="N411" s="6"/>
      <c r="O411" s="6">
        <v>118561847</v>
      </c>
      <c r="P411" s="6"/>
      <c r="Q411" s="6" t="s">
        <v>40590</v>
      </c>
      <c r="R411" s="6" t="s">
        <v>40591</v>
      </c>
      <c r="S411" s="6" t="s">
        <v>37385</v>
      </c>
      <c r="T411" s="6" t="s">
        <v>40592</v>
      </c>
      <c r="U411" s="6" t="s">
        <v>40593</v>
      </c>
      <c r="V411" s="6" t="s">
        <v>37388</v>
      </c>
      <c r="W411" s="6">
        <v>51.51</v>
      </c>
      <c r="X411" s="6">
        <v>75.27</v>
      </c>
      <c r="Y411" s="6">
        <v>0</v>
      </c>
      <c r="Z411" s="6" t="s">
        <v>37389</v>
      </c>
      <c r="AA411" s="6" t="s">
        <v>37428</v>
      </c>
      <c r="AB411" s="6" t="s">
        <v>40594</v>
      </c>
      <c r="AC411" s="6">
        <v>-1.0900000000000001</v>
      </c>
      <c r="AD411" s="6">
        <v>1.37974027711259</v>
      </c>
      <c r="AE411" s="6">
        <v>17.982135037638699</v>
      </c>
      <c r="AF411" s="6">
        <v>17.363406582669398</v>
      </c>
      <c r="AG411" s="8">
        <v>0.61872845496928597</v>
      </c>
      <c r="AH411" s="8" t="s">
        <v>6</v>
      </c>
      <c r="AI411" s="6">
        <v>4.7923240775694497E-3</v>
      </c>
      <c r="AJ411" s="6">
        <v>1.39709624063521E-2</v>
      </c>
    </row>
    <row r="412" spans="1:36" ht="15" x14ac:dyDescent="0.25">
      <c r="A412" s="6" t="s">
        <v>40595</v>
      </c>
      <c r="B412" s="6">
        <v>307.02985999999999</v>
      </c>
      <c r="C412" s="6">
        <v>8.8149999999999995</v>
      </c>
      <c r="D412" s="6" t="s">
        <v>37393</v>
      </c>
      <c r="E412" s="6" t="s">
        <v>40596</v>
      </c>
      <c r="F412" s="6">
        <v>198717</v>
      </c>
      <c r="G412" s="7" t="str">
        <f>HYPERLINK("https://cloud.oebiotech.com/#/lm/network/198717","https://cloud.oebiotech.com/#/lm/network/198717")</f>
        <v>https://cloud.oebiotech.com/#/lm/network/198717</v>
      </c>
      <c r="H412" s="6" t="s">
        <v>40597</v>
      </c>
      <c r="I412" s="6"/>
      <c r="J412" s="6"/>
      <c r="K412" s="6"/>
      <c r="L412" s="6"/>
      <c r="M412" s="6"/>
      <c r="N412" s="6"/>
      <c r="O412" s="6">
        <v>115102</v>
      </c>
      <c r="P412" s="6"/>
      <c r="Q412" s="6" t="s">
        <v>40598</v>
      </c>
      <c r="R412" s="6" t="s">
        <v>40599</v>
      </c>
      <c r="S412" s="6" t="s">
        <v>37539</v>
      </c>
      <c r="T412" s="6" t="s">
        <v>40600</v>
      </c>
      <c r="U412" s="6" t="s">
        <v>37458</v>
      </c>
      <c r="V412" s="6" t="s">
        <v>37499</v>
      </c>
      <c r="W412" s="6">
        <v>44.99</v>
      </c>
      <c r="X412" s="6">
        <v>74.66</v>
      </c>
      <c r="Y412" s="6">
        <v>62.87</v>
      </c>
      <c r="Z412" s="6" t="s">
        <v>40601</v>
      </c>
      <c r="AA412" s="6" t="s">
        <v>37438</v>
      </c>
      <c r="AB412" s="6" t="s">
        <v>40602</v>
      </c>
      <c r="AC412" s="6">
        <v>-0.33</v>
      </c>
      <c r="AD412" s="6">
        <v>1.60348898999191</v>
      </c>
      <c r="AE412" s="6">
        <v>18.723253497665301</v>
      </c>
      <c r="AF412" s="6">
        <v>18.1060917227306</v>
      </c>
      <c r="AG412" s="8">
        <v>0.617161774934743</v>
      </c>
      <c r="AH412" s="8" t="s">
        <v>6</v>
      </c>
      <c r="AI412" s="6">
        <v>1.00261767514834E-7</v>
      </c>
      <c r="AJ412" s="6">
        <v>1.6718719944420399E-6</v>
      </c>
    </row>
    <row r="413" spans="1:36" ht="15" x14ac:dyDescent="0.25">
      <c r="A413" s="6" t="s">
        <v>40603</v>
      </c>
      <c r="B413" s="6">
        <v>897.58191999999997</v>
      </c>
      <c r="C413" s="6">
        <v>12.917999999999999</v>
      </c>
      <c r="D413" s="6" t="s">
        <v>37393</v>
      </c>
      <c r="E413" s="6" t="s">
        <v>40604</v>
      </c>
      <c r="F413" s="6">
        <v>198583</v>
      </c>
      <c r="G413" s="7" t="str">
        <f>HYPERLINK("https://cloud.oebiotech.com/#/lm/network/198583","https://cloud.oebiotech.com/#/lm/network/198583")</f>
        <v>https://cloud.oebiotech.com/#/lm/network/198583</v>
      </c>
      <c r="H413" s="6" t="s">
        <v>40605</v>
      </c>
      <c r="I413" s="6"/>
      <c r="J413" s="6"/>
      <c r="K413" s="6"/>
      <c r="L413" s="6"/>
      <c r="M413" s="6"/>
      <c r="N413" s="6"/>
      <c r="O413" s="6"/>
      <c r="P413" s="6"/>
      <c r="Q413" s="6" t="s">
        <v>40606</v>
      </c>
      <c r="R413" s="6" t="s">
        <v>40607</v>
      </c>
      <c r="S413" s="6" t="s">
        <v>37385</v>
      </c>
      <c r="T413" s="6" t="s">
        <v>37386</v>
      </c>
      <c r="U413" s="6" t="s">
        <v>37387</v>
      </c>
      <c r="V413" s="6" t="s">
        <v>37388</v>
      </c>
      <c r="W413" s="6">
        <v>50.16</v>
      </c>
      <c r="X413" s="6">
        <v>75.739999999999995</v>
      </c>
      <c r="Y413" s="6">
        <v>0</v>
      </c>
      <c r="Z413" s="6" t="s">
        <v>37389</v>
      </c>
      <c r="AA413" s="6" t="s">
        <v>37799</v>
      </c>
      <c r="AB413" s="6" t="s">
        <v>40608</v>
      </c>
      <c r="AC413" s="6">
        <v>-3.57</v>
      </c>
      <c r="AD413" s="6">
        <v>1.56821599516345</v>
      </c>
      <c r="AE413" s="6">
        <v>17.289563115859</v>
      </c>
      <c r="AF413" s="6">
        <v>16.6725552938607</v>
      </c>
      <c r="AG413" s="8">
        <v>0.61700782199832804</v>
      </c>
      <c r="AH413" s="8" t="s">
        <v>6</v>
      </c>
      <c r="AI413" s="6">
        <v>4.7182404326036E-6</v>
      </c>
      <c r="AJ413" s="6">
        <v>4.1673123583515199E-5</v>
      </c>
    </row>
    <row r="414" spans="1:36" ht="15" x14ac:dyDescent="0.25">
      <c r="A414" s="6" t="s">
        <v>40609</v>
      </c>
      <c r="B414" s="6">
        <v>409.11130000000003</v>
      </c>
      <c r="C414" s="6">
        <v>5.3630000000000004</v>
      </c>
      <c r="D414" s="6" t="s">
        <v>37393</v>
      </c>
      <c r="E414" s="6" t="s">
        <v>40610</v>
      </c>
      <c r="F414" s="6">
        <v>53156</v>
      </c>
      <c r="G414" s="7" t="str">
        <f>HYPERLINK("https://cloud.oebiotech.com/#/lm/network/53156","https://cloud.oebiotech.com/#/lm/network/53156")</f>
        <v>https://cloud.oebiotech.com/#/lm/network/53156</v>
      </c>
      <c r="H414" s="6" t="s">
        <v>40611</v>
      </c>
      <c r="I414" s="6">
        <v>1393</v>
      </c>
      <c r="J414" s="6"/>
      <c r="K414" s="6">
        <v>3213</v>
      </c>
      <c r="L414" s="6" t="s">
        <v>40612</v>
      </c>
      <c r="M414" s="6"/>
      <c r="N414" s="6"/>
      <c r="O414" s="6">
        <v>2471</v>
      </c>
      <c r="P414" s="6" t="s">
        <v>40613</v>
      </c>
      <c r="Q414" s="6" t="s">
        <v>40614</v>
      </c>
      <c r="R414" s="6" t="s">
        <v>40615</v>
      </c>
      <c r="S414" s="6" t="s">
        <v>37539</v>
      </c>
      <c r="T414" s="6" t="s">
        <v>37540</v>
      </c>
      <c r="U414" s="6" t="s">
        <v>40616</v>
      </c>
      <c r="V414" s="6" t="s">
        <v>37388</v>
      </c>
      <c r="W414" s="6">
        <v>39.53</v>
      </c>
      <c r="X414" s="6">
        <v>74.97</v>
      </c>
      <c r="Y414" s="6">
        <v>0</v>
      </c>
      <c r="Z414" s="6" t="s">
        <v>37389</v>
      </c>
      <c r="AA414" s="6" t="s">
        <v>37428</v>
      </c>
      <c r="AB414" s="6" t="s">
        <v>40617</v>
      </c>
      <c r="AC414" s="6">
        <v>-9.2899999999999991</v>
      </c>
      <c r="AD414" s="6">
        <v>1.38283809061489</v>
      </c>
      <c r="AE414" s="6">
        <v>18.284206588640899</v>
      </c>
      <c r="AF414" s="6">
        <v>17.6680834133244</v>
      </c>
      <c r="AG414" s="8">
        <v>0.61612317531652705</v>
      </c>
      <c r="AH414" s="8" t="s">
        <v>6</v>
      </c>
      <c r="AI414" s="6">
        <v>4.2650973834594099E-3</v>
      </c>
      <c r="AJ414" s="6">
        <v>1.27490120144806E-2</v>
      </c>
    </row>
    <row r="415" spans="1:36" ht="15" x14ac:dyDescent="0.25">
      <c r="A415" s="6" t="s">
        <v>40618</v>
      </c>
      <c r="B415" s="6">
        <v>1007.64696</v>
      </c>
      <c r="C415" s="6">
        <v>12.811999999999999</v>
      </c>
      <c r="D415" s="6" t="s">
        <v>37380</v>
      </c>
      <c r="E415" s="6" t="s">
        <v>40619</v>
      </c>
      <c r="F415" s="6">
        <v>36561</v>
      </c>
      <c r="G415" s="7" t="str">
        <f>HYPERLINK("https://cloud.oebiotech.com/#/lm/network/36561","https://cloud.oebiotech.com/#/lm/network/36561")</f>
        <v>https://cloud.oebiotech.com/#/lm/network/36561</v>
      </c>
      <c r="H415" s="6"/>
      <c r="I415" s="6"/>
      <c r="J415" s="6" t="s">
        <v>40620</v>
      </c>
      <c r="K415" s="6"/>
      <c r="L415" s="6"/>
      <c r="M415" s="6"/>
      <c r="N415" s="6"/>
      <c r="O415" s="6">
        <v>11147424</v>
      </c>
      <c r="P415" s="6"/>
      <c r="Q415" s="6" t="s">
        <v>40621</v>
      </c>
      <c r="R415" s="6" t="s">
        <v>40622</v>
      </c>
      <c r="S415" s="6" t="s">
        <v>37445</v>
      </c>
      <c r="T415" s="6" t="s">
        <v>38071</v>
      </c>
      <c r="U415" s="6" t="s">
        <v>40080</v>
      </c>
      <c r="V415" s="6" t="s">
        <v>37402</v>
      </c>
      <c r="W415" s="6">
        <v>37.46</v>
      </c>
      <c r="X415" s="6">
        <v>90.58</v>
      </c>
      <c r="Y415" s="6">
        <v>0</v>
      </c>
      <c r="Z415" s="6" t="s">
        <v>40623</v>
      </c>
      <c r="AA415" s="6" t="s">
        <v>37459</v>
      </c>
      <c r="AB415" s="6" t="s">
        <v>40624</v>
      </c>
      <c r="AC415" s="6">
        <v>-9.6300000000000008</v>
      </c>
      <c r="AD415" s="6">
        <v>1.5361277278319601</v>
      </c>
      <c r="AE415" s="6">
        <v>24.109348293065299</v>
      </c>
      <c r="AF415" s="6">
        <v>23.493865614276</v>
      </c>
      <c r="AG415" s="8">
        <v>0.61548267878934104</v>
      </c>
      <c r="AH415" s="8" t="s">
        <v>6</v>
      </c>
      <c r="AI415" s="6">
        <v>3.3601860055730402E-5</v>
      </c>
      <c r="AJ415" s="6">
        <v>2.15784113173423E-4</v>
      </c>
    </row>
    <row r="416" spans="1:36" ht="15" x14ac:dyDescent="0.25">
      <c r="A416" s="6" t="s">
        <v>40625</v>
      </c>
      <c r="B416" s="6">
        <v>156.07699</v>
      </c>
      <c r="C416" s="6">
        <v>0.60899999999999999</v>
      </c>
      <c r="D416" s="6" t="s">
        <v>37380</v>
      </c>
      <c r="E416" s="6" t="s">
        <v>40626</v>
      </c>
      <c r="F416" s="6">
        <v>201216</v>
      </c>
      <c r="G416" s="7" t="str">
        <f>HYPERLINK("https://cloud.oebiotech.com/#/lm/network/201216","https://cloud.oebiotech.com/#/lm/network/201216")</f>
        <v>https://cloud.oebiotech.com/#/lm/network/201216</v>
      </c>
      <c r="H416" s="6" t="s">
        <v>40627</v>
      </c>
      <c r="I416" s="6">
        <v>429487</v>
      </c>
      <c r="J416" s="6"/>
      <c r="K416" s="6"/>
      <c r="L416" s="6"/>
      <c r="M416" s="6"/>
      <c r="N416" s="6"/>
      <c r="O416" s="6">
        <v>73836</v>
      </c>
      <c r="P416" s="6"/>
      <c r="Q416" s="6" t="s">
        <v>40628</v>
      </c>
      <c r="R416" s="6" t="s">
        <v>40629</v>
      </c>
      <c r="S416" s="6" t="s">
        <v>37488</v>
      </c>
      <c r="T416" s="6" t="s">
        <v>39484</v>
      </c>
      <c r="U416" s="6" t="s">
        <v>40630</v>
      </c>
      <c r="V416" s="6" t="s">
        <v>37426</v>
      </c>
      <c r="W416" s="6">
        <v>72.88</v>
      </c>
      <c r="X416" s="6">
        <v>90.98</v>
      </c>
      <c r="Y416" s="6">
        <v>84.84</v>
      </c>
      <c r="Z416" s="6" t="s">
        <v>40631</v>
      </c>
      <c r="AA416" s="6" t="s">
        <v>37501</v>
      </c>
      <c r="AB416" s="6" t="s">
        <v>40632</v>
      </c>
      <c r="AC416" s="6">
        <v>-1.28</v>
      </c>
      <c r="AD416" s="6">
        <v>1.56092714320368</v>
      </c>
      <c r="AE416" s="6">
        <v>25.128572485106201</v>
      </c>
      <c r="AF416" s="6">
        <v>24.5147352336338</v>
      </c>
      <c r="AG416" s="8">
        <v>0.61383725147245705</v>
      </c>
      <c r="AH416" s="8" t="s">
        <v>6</v>
      </c>
      <c r="AI416" s="6">
        <v>6.0635159972630096E-6</v>
      </c>
      <c r="AJ416" s="6">
        <v>5.1272884562083398E-5</v>
      </c>
    </row>
    <row r="417" spans="1:36" ht="15" x14ac:dyDescent="0.25">
      <c r="A417" s="6" t="s">
        <v>40633</v>
      </c>
      <c r="B417" s="6">
        <v>439.24009000000001</v>
      </c>
      <c r="C417" s="6">
        <v>3.4649999999999999</v>
      </c>
      <c r="D417" s="6" t="s">
        <v>37380</v>
      </c>
      <c r="E417" s="6" t="s">
        <v>40634</v>
      </c>
      <c r="F417" s="6">
        <v>206309</v>
      </c>
      <c r="G417" s="7" t="str">
        <f>HYPERLINK("https://cloud.oebiotech.com/#/lm/network/206309","https://cloud.oebiotech.com/#/lm/network/206309")</f>
        <v>https://cloud.oebiotech.com/#/lm/network/206309</v>
      </c>
      <c r="H417" s="6" t="s">
        <v>40635</v>
      </c>
      <c r="I417" s="6"/>
      <c r="J417" s="6"/>
      <c r="K417" s="6"/>
      <c r="L417" s="6"/>
      <c r="M417" s="6"/>
      <c r="N417" s="6"/>
      <c r="O417" s="6">
        <v>14632458</v>
      </c>
      <c r="P417" s="6"/>
      <c r="Q417" s="6" t="s">
        <v>40636</v>
      </c>
      <c r="R417" s="6" t="s">
        <v>40637</v>
      </c>
      <c r="S417" s="6" t="s">
        <v>37385</v>
      </c>
      <c r="T417" s="6" t="s">
        <v>37386</v>
      </c>
      <c r="U417" s="6" t="s">
        <v>37387</v>
      </c>
      <c r="V417" s="6" t="s">
        <v>37402</v>
      </c>
      <c r="W417" s="6">
        <v>36.58</v>
      </c>
      <c r="X417" s="6">
        <v>72.16</v>
      </c>
      <c r="Y417" s="6">
        <v>0</v>
      </c>
      <c r="Z417" s="6" t="s">
        <v>37389</v>
      </c>
      <c r="AA417" s="6" t="s">
        <v>37634</v>
      </c>
      <c r="AB417" s="6" t="s">
        <v>40638</v>
      </c>
      <c r="AC417" s="6">
        <v>6.15</v>
      </c>
      <c r="AD417" s="6">
        <v>1.3774173562900101</v>
      </c>
      <c r="AE417" s="6">
        <v>23.3973052521897</v>
      </c>
      <c r="AF417" s="6">
        <v>22.784356010598302</v>
      </c>
      <c r="AG417" s="8">
        <v>0.612949241591355</v>
      </c>
      <c r="AH417" s="8" t="s">
        <v>6</v>
      </c>
      <c r="AI417" s="6">
        <v>4.4450773813758202E-3</v>
      </c>
      <c r="AJ417" s="6">
        <v>1.31584016167729E-2</v>
      </c>
    </row>
    <row r="418" spans="1:36" ht="15" x14ac:dyDescent="0.25">
      <c r="A418" s="6" t="s">
        <v>40639</v>
      </c>
      <c r="B418" s="6">
        <v>467.13197000000002</v>
      </c>
      <c r="C418" s="6">
        <v>4.4450000000000003</v>
      </c>
      <c r="D418" s="6" t="s">
        <v>37393</v>
      </c>
      <c r="E418" s="6" t="s">
        <v>40640</v>
      </c>
      <c r="F418" s="6">
        <v>64597</v>
      </c>
      <c r="G418" s="7" t="str">
        <f>HYPERLINK("https://cloud.oebiotech.com/#/lm/network/64597","https://cloud.oebiotech.com/#/lm/network/64597")</f>
        <v>https://cloud.oebiotech.com/#/lm/network/64597</v>
      </c>
      <c r="H418" s="6" t="s">
        <v>40641</v>
      </c>
      <c r="I418" s="6">
        <v>95899</v>
      </c>
      <c r="J418" s="6"/>
      <c r="K418" s="6"/>
      <c r="L418" s="6"/>
      <c r="M418" s="6"/>
      <c r="N418" s="6"/>
      <c r="O418" s="6">
        <v>4155678</v>
      </c>
      <c r="P418" s="6" t="s">
        <v>40642</v>
      </c>
      <c r="Q418" s="6" t="s">
        <v>40643</v>
      </c>
      <c r="R418" s="6" t="s">
        <v>40644</v>
      </c>
      <c r="S418" s="6" t="s">
        <v>37423</v>
      </c>
      <c r="T418" s="6" t="s">
        <v>37424</v>
      </c>
      <c r="U418" s="6" t="s">
        <v>37425</v>
      </c>
      <c r="V418" s="6" t="s">
        <v>37388</v>
      </c>
      <c r="W418" s="6">
        <v>50.28</v>
      </c>
      <c r="X418" s="6">
        <v>73.86</v>
      </c>
      <c r="Y418" s="6">
        <v>0</v>
      </c>
      <c r="Z418" s="6" t="s">
        <v>37389</v>
      </c>
      <c r="AA418" s="6" t="s">
        <v>37438</v>
      </c>
      <c r="AB418" s="6" t="s">
        <v>40645</v>
      </c>
      <c r="AC418" s="6">
        <v>1.28</v>
      </c>
      <c r="AD418" s="6">
        <v>1.3771865758548301</v>
      </c>
      <c r="AE418" s="6">
        <v>20.0692179510757</v>
      </c>
      <c r="AF418" s="6">
        <v>19.458273585185399</v>
      </c>
      <c r="AG418" s="8">
        <v>0.61094436589027301</v>
      </c>
      <c r="AH418" s="8" t="s">
        <v>6</v>
      </c>
      <c r="AI418" s="6">
        <v>4.2752179505516803E-3</v>
      </c>
      <c r="AJ418" s="6">
        <v>1.27634766597965E-2</v>
      </c>
    </row>
    <row r="419" spans="1:36" ht="15" x14ac:dyDescent="0.25">
      <c r="A419" s="6" t="s">
        <v>40646</v>
      </c>
      <c r="B419" s="6">
        <v>447.23714999999999</v>
      </c>
      <c r="C419" s="6">
        <v>3.4</v>
      </c>
      <c r="D419" s="6" t="s">
        <v>37380</v>
      </c>
      <c r="E419" s="6" t="s">
        <v>40647</v>
      </c>
      <c r="F419" s="6">
        <v>57703</v>
      </c>
      <c r="G419" s="7" t="str">
        <f>HYPERLINK("https://cloud.oebiotech.com/#/lm/network/57703","https://cloud.oebiotech.com/#/lm/network/57703")</f>
        <v>https://cloud.oebiotech.com/#/lm/network/57703</v>
      </c>
      <c r="H419" s="6" t="s">
        <v>40648</v>
      </c>
      <c r="I419" s="6">
        <v>89302</v>
      </c>
      <c r="J419" s="6"/>
      <c r="K419" s="6">
        <v>175286</v>
      </c>
      <c r="L419" s="6"/>
      <c r="M419" s="6"/>
      <c r="N419" s="6"/>
      <c r="O419" s="6">
        <v>131751433</v>
      </c>
      <c r="P419" s="6" t="s">
        <v>40649</v>
      </c>
      <c r="Q419" s="6" t="s">
        <v>40650</v>
      </c>
      <c r="R419" s="6" t="s">
        <v>40651</v>
      </c>
      <c r="S419" s="6" t="s">
        <v>37411</v>
      </c>
      <c r="T419" s="6" t="s">
        <v>37530</v>
      </c>
      <c r="U419" s="6" t="s">
        <v>37531</v>
      </c>
      <c r="V419" s="6" t="s">
        <v>37402</v>
      </c>
      <c r="W419" s="6">
        <v>38.33</v>
      </c>
      <c r="X419" s="6">
        <v>91.66</v>
      </c>
      <c r="Y419" s="6">
        <v>0</v>
      </c>
      <c r="Z419" s="6" t="s">
        <v>37389</v>
      </c>
      <c r="AA419" s="6" t="s">
        <v>37459</v>
      </c>
      <c r="AB419" s="6" t="s">
        <v>40652</v>
      </c>
      <c r="AC419" s="6">
        <v>-0.67</v>
      </c>
      <c r="AD419" s="6">
        <v>1.61836455852628</v>
      </c>
      <c r="AE419" s="6">
        <v>27.061745338659101</v>
      </c>
      <c r="AF419" s="6">
        <v>26.451724086428701</v>
      </c>
      <c r="AG419" s="8">
        <v>0.61002125223037096</v>
      </c>
      <c r="AH419" s="8" t="s">
        <v>6</v>
      </c>
      <c r="AI419" s="6">
        <v>1.5980051340259701E-10</v>
      </c>
      <c r="AJ419" s="6">
        <v>1.17269169631263E-8</v>
      </c>
    </row>
    <row r="420" spans="1:36" ht="15" x14ac:dyDescent="0.25">
      <c r="A420" s="6" t="s">
        <v>40653</v>
      </c>
      <c r="B420" s="6">
        <v>103.12345000000001</v>
      </c>
      <c r="C420" s="6">
        <v>0.55500000000000005</v>
      </c>
      <c r="D420" s="6" t="s">
        <v>37380</v>
      </c>
      <c r="E420" s="6" t="s">
        <v>40654</v>
      </c>
      <c r="F420" s="6">
        <v>47908</v>
      </c>
      <c r="G420" s="7" t="str">
        <f>HYPERLINK("https://cloud.oebiotech.com/#/lm/network/47908","https://cloud.oebiotech.com/#/lm/network/47908")</f>
        <v>https://cloud.oebiotech.com/#/lm/network/47908</v>
      </c>
      <c r="H420" s="6" t="s">
        <v>40655</v>
      </c>
      <c r="I420" s="6">
        <v>3236</v>
      </c>
      <c r="J420" s="6"/>
      <c r="K420" s="6">
        <v>18127</v>
      </c>
      <c r="L420" s="6" t="s">
        <v>40656</v>
      </c>
      <c r="M420" s="6" t="s">
        <v>40657</v>
      </c>
      <c r="N420" s="6" t="s">
        <v>40658</v>
      </c>
      <c r="O420" s="6">
        <v>273</v>
      </c>
      <c r="P420" s="6" t="s">
        <v>40659</v>
      </c>
      <c r="Q420" s="6" t="s">
        <v>40660</v>
      </c>
      <c r="R420" s="6" t="s">
        <v>40661</v>
      </c>
      <c r="S420" s="6" t="s">
        <v>38038</v>
      </c>
      <c r="T420" s="6" t="s">
        <v>38039</v>
      </c>
      <c r="U420" s="6" t="s">
        <v>38040</v>
      </c>
      <c r="V420" s="6" t="s">
        <v>37388</v>
      </c>
      <c r="W420" s="6">
        <v>47.94</v>
      </c>
      <c r="X420" s="6">
        <v>72.55</v>
      </c>
      <c r="Y420" s="6">
        <v>0</v>
      </c>
      <c r="Z420" s="6" t="s">
        <v>37389</v>
      </c>
      <c r="AA420" s="6" t="s">
        <v>37390</v>
      </c>
      <c r="AB420" s="6" t="s">
        <v>40662</v>
      </c>
      <c r="AC420" s="6">
        <v>-4.6500000000000004</v>
      </c>
      <c r="AD420" s="6">
        <v>1.51170221402613</v>
      </c>
      <c r="AE420" s="6">
        <v>22.714459886488999</v>
      </c>
      <c r="AF420" s="6">
        <v>22.1049759725861</v>
      </c>
      <c r="AG420" s="8">
        <v>0.60948391390288503</v>
      </c>
      <c r="AH420" s="8" t="s">
        <v>6</v>
      </c>
      <c r="AI420" s="6">
        <v>7.9278634421398996E-5</v>
      </c>
      <c r="AJ420" s="6">
        <v>4.4355799878814699E-4</v>
      </c>
    </row>
    <row r="421" spans="1:36" ht="15" x14ac:dyDescent="0.25">
      <c r="A421" s="6" t="s">
        <v>40663</v>
      </c>
      <c r="B421" s="6">
        <v>163.03944000000001</v>
      </c>
      <c r="C421" s="6">
        <v>5.1219999999999999</v>
      </c>
      <c r="D421" s="6" t="s">
        <v>37393</v>
      </c>
      <c r="E421" s="6" t="s">
        <v>40664</v>
      </c>
      <c r="F421" s="6">
        <v>81808</v>
      </c>
      <c r="G421" s="7" t="str">
        <f>HYPERLINK("https://cloud.oebiotech.com/#/lm/network/81808","https://cloud.oebiotech.com/#/lm/network/81808")</f>
        <v>https://cloud.oebiotech.com/#/lm/network/81808</v>
      </c>
      <c r="H421" s="6" t="s">
        <v>40665</v>
      </c>
      <c r="I421" s="6">
        <v>1079</v>
      </c>
      <c r="J421" s="6"/>
      <c r="K421" s="6">
        <v>296881</v>
      </c>
      <c r="L421" s="6"/>
      <c r="M421" s="6"/>
      <c r="N421" s="6"/>
      <c r="O421" s="6">
        <v>7121</v>
      </c>
      <c r="P421" s="6" t="s">
        <v>40666</v>
      </c>
      <c r="Q421" s="6" t="s">
        <v>40667</v>
      </c>
      <c r="R421" s="6" t="s">
        <v>40668</v>
      </c>
      <c r="S421" s="6" t="s">
        <v>37539</v>
      </c>
      <c r="T421" s="6" t="s">
        <v>37540</v>
      </c>
      <c r="U421" s="6" t="s">
        <v>40129</v>
      </c>
      <c r="V421" s="6" t="s">
        <v>37388</v>
      </c>
      <c r="W421" s="6">
        <v>51.98</v>
      </c>
      <c r="X421" s="6">
        <v>73.33</v>
      </c>
      <c r="Y421" s="6">
        <v>0</v>
      </c>
      <c r="Z421" s="6" t="s">
        <v>37389</v>
      </c>
      <c r="AA421" s="6" t="s">
        <v>37415</v>
      </c>
      <c r="AB421" s="6" t="s">
        <v>38089</v>
      </c>
      <c r="AC421" s="6">
        <v>0.61</v>
      </c>
      <c r="AD421" s="6">
        <v>1.20550542968229</v>
      </c>
      <c r="AE421" s="6">
        <v>20.8117714160304</v>
      </c>
      <c r="AF421" s="6">
        <v>20.205297831730501</v>
      </c>
      <c r="AG421" s="8">
        <v>0.60647358429989895</v>
      </c>
      <c r="AH421" s="8" t="s">
        <v>6</v>
      </c>
      <c r="AI421" s="6">
        <v>4.1653921011718303E-2</v>
      </c>
      <c r="AJ421" s="6">
        <v>8.3042796980160302E-2</v>
      </c>
    </row>
    <row r="422" spans="1:36" ht="15" x14ac:dyDescent="0.25">
      <c r="A422" s="6" t="s">
        <v>40669</v>
      </c>
      <c r="B422" s="6">
        <v>744.38172999999995</v>
      </c>
      <c r="C422" s="6">
        <v>3.3639999999999999</v>
      </c>
      <c r="D422" s="6" t="s">
        <v>37393</v>
      </c>
      <c r="E422" s="6" t="s">
        <v>40670</v>
      </c>
      <c r="F422" s="6">
        <v>38968</v>
      </c>
      <c r="G422" s="7" t="str">
        <f>HYPERLINK("https://cloud.oebiotech.com/#/lm/network/38968","https://cloud.oebiotech.com/#/lm/network/38968")</f>
        <v>https://cloud.oebiotech.com/#/lm/network/38968</v>
      </c>
      <c r="H422" s="6"/>
      <c r="I422" s="6"/>
      <c r="J422" s="6" t="s">
        <v>40671</v>
      </c>
      <c r="K422" s="6"/>
      <c r="L422" s="6"/>
      <c r="M422" s="6"/>
      <c r="N422" s="6"/>
      <c r="O422" s="6">
        <v>42608360</v>
      </c>
      <c r="P422" s="6"/>
      <c r="Q422" s="6" t="s">
        <v>40672</v>
      </c>
      <c r="R422" s="6" t="s">
        <v>40673</v>
      </c>
      <c r="S422" s="6" t="s">
        <v>37385</v>
      </c>
      <c r="T422" s="6" t="s">
        <v>37386</v>
      </c>
      <c r="U422" s="6" t="s">
        <v>40674</v>
      </c>
      <c r="V422" s="6" t="s">
        <v>37402</v>
      </c>
      <c r="W422" s="6">
        <v>37.28</v>
      </c>
      <c r="X422" s="6">
        <v>88.81</v>
      </c>
      <c r="Y422" s="6">
        <v>0</v>
      </c>
      <c r="Z422" s="6" t="s">
        <v>37389</v>
      </c>
      <c r="AA422" s="6" t="s">
        <v>37415</v>
      </c>
      <c r="AB422" s="6" t="s">
        <v>40675</v>
      </c>
      <c r="AC422" s="6">
        <v>-1.48</v>
      </c>
      <c r="AD422" s="6">
        <v>1.57751071370489</v>
      </c>
      <c r="AE422" s="6">
        <v>20.3296190449325</v>
      </c>
      <c r="AF422" s="6">
        <v>19.725022024546501</v>
      </c>
      <c r="AG422" s="8">
        <v>0.60459702038605601</v>
      </c>
      <c r="AH422" s="8" t="s">
        <v>6</v>
      </c>
      <c r="AI422" s="6">
        <v>3.8214158962309501E-7</v>
      </c>
      <c r="AJ422" s="6">
        <v>5.10064771978987E-6</v>
      </c>
    </row>
    <row r="423" spans="1:36" ht="15" x14ac:dyDescent="0.25">
      <c r="A423" s="6" t="s">
        <v>40676</v>
      </c>
      <c r="B423" s="6">
        <v>230.15038000000001</v>
      </c>
      <c r="C423" s="6">
        <v>0.67500000000000004</v>
      </c>
      <c r="D423" s="6" t="s">
        <v>37380</v>
      </c>
      <c r="E423" s="6" t="s">
        <v>40677</v>
      </c>
      <c r="F423" s="6">
        <v>266223</v>
      </c>
      <c r="G423" s="7" t="str">
        <f>HYPERLINK("https://cloud.oebiotech.com/#/lm/network/266223","https://cloud.oebiotech.com/#/lm/network/266223")</f>
        <v>https://cloud.oebiotech.com/#/lm/network/266223</v>
      </c>
      <c r="H423" s="6"/>
      <c r="I423" s="6">
        <v>23989</v>
      </c>
      <c r="J423" s="6"/>
      <c r="K423" s="6"/>
      <c r="L423" s="6"/>
      <c r="M423" s="6"/>
      <c r="N423" s="6"/>
      <c r="O423" s="6">
        <v>23191549</v>
      </c>
      <c r="P423" s="6"/>
      <c r="Q423" s="6" t="s">
        <v>40678</v>
      </c>
      <c r="R423" s="6" t="s">
        <v>40679</v>
      </c>
      <c r="S423" s="6" t="s">
        <v>37385</v>
      </c>
      <c r="T423" s="6" t="s">
        <v>37386</v>
      </c>
      <c r="U423" s="6" t="s">
        <v>37387</v>
      </c>
      <c r="V423" s="6" t="s">
        <v>37388</v>
      </c>
      <c r="W423" s="6">
        <v>52.44</v>
      </c>
      <c r="X423" s="6">
        <v>72.58</v>
      </c>
      <c r="Y423" s="6">
        <v>0</v>
      </c>
      <c r="Z423" s="6" t="s">
        <v>37389</v>
      </c>
      <c r="AA423" s="6" t="s">
        <v>37480</v>
      </c>
      <c r="AB423" s="6" t="s">
        <v>40680</v>
      </c>
      <c r="AC423" s="6">
        <v>0.43</v>
      </c>
      <c r="AD423" s="6">
        <v>1.4770609115708999</v>
      </c>
      <c r="AE423" s="6">
        <v>22.308368618093301</v>
      </c>
      <c r="AF423" s="6">
        <v>21.7045383525729</v>
      </c>
      <c r="AG423" s="8">
        <v>0.60383026552045704</v>
      </c>
      <c r="AH423" s="8" t="s">
        <v>6</v>
      </c>
      <c r="AI423" s="6">
        <v>2.4946465617691301E-4</v>
      </c>
      <c r="AJ423" s="6">
        <v>1.1739629234949901E-3</v>
      </c>
    </row>
    <row r="424" spans="1:36" ht="15" x14ac:dyDescent="0.25">
      <c r="A424" s="6" t="s">
        <v>40681</v>
      </c>
      <c r="B424" s="6">
        <v>498.32884999999999</v>
      </c>
      <c r="C424" s="6">
        <v>4.6689999999999996</v>
      </c>
      <c r="D424" s="6" t="s">
        <v>37380</v>
      </c>
      <c r="E424" s="6" t="s">
        <v>40682</v>
      </c>
      <c r="F424" s="6">
        <v>206361</v>
      </c>
      <c r="G424" s="7" t="str">
        <f>HYPERLINK("https://cloud.oebiotech.com/#/lm/network/206361","https://cloud.oebiotech.com/#/lm/network/206361")</f>
        <v>https://cloud.oebiotech.com/#/lm/network/206361</v>
      </c>
      <c r="H424" s="6" t="s">
        <v>40683</v>
      </c>
      <c r="I424" s="6"/>
      <c r="J424" s="6"/>
      <c r="K424" s="6"/>
      <c r="L424" s="6"/>
      <c r="M424" s="6"/>
      <c r="N424" s="6"/>
      <c r="O424" s="6">
        <v>9426</v>
      </c>
      <c r="P424" s="6"/>
      <c r="Q424" s="6" t="s">
        <v>40684</v>
      </c>
      <c r="R424" s="6" t="s">
        <v>40685</v>
      </c>
      <c r="S424" s="6" t="s">
        <v>40032</v>
      </c>
      <c r="T424" s="6" t="s">
        <v>40686</v>
      </c>
      <c r="U424" s="6" t="s">
        <v>37458</v>
      </c>
      <c r="V424" s="6" t="s">
        <v>37499</v>
      </c>
      <c r="W424" s="6">
        <v>42.62</v>
      </c>
      <c r="X424" s="6">
        <v>90.64</v>
      </c>
      <c r="Y424" s="6">
        <v>72.77</v>
      </c>
      <c r="Z424" s="6" t="s">
        <v>40687</v>
      </c>
      <c r="AA424" s="6" t="s">
        <v>37501</v>
      </c>
      <c r="AB424" s="6" t="s">
        <v>40688</v>
      </c>
      <c r="AC424" s="6">
        <v>7.63</v>
      </c>
      <c r="AD424" s="6">
        <v>1.4348139861872999</v>
      </c>
      <c r="AE424" s="6">
        <v>24.234347730111502</v>
      </c>
      <c r="AF424" s="6">
        <v>23.630596713269</v>
      </c>
      <c r="AG424" s="8">
        <v>0.603751016842487</v>
      </c>
      <c r="AH424" s="8" t="s">
        <v>6</v>
      </c>
      <c r="AI424" s="6">
        <v>9.4674969293777605E-4</v>
      </c>
      <c r="AJ424" s="6">
        <v>3.6478970369311198E-3</v>
      </c>
    </row>
    <row r="425" spans="1:36" ht="15" x14ac:dyDescent="0.25">
      <c r="A425" s="6" t="s">
        <v>40689</v>
      </c>
      <c r="B425" s="6">
        <v>246.04418999999999</v>
      </c>
      <c r="C425" s="6">
        <v>2.665</v>
      </c>
      <c r="D425" s="6" t="s">
        <v>37393</v>
      </c>
      <c r="E425" s="6" t="s">
        <v>40690</v>
      </c>
      <c r="F425" s="6">
        <v>52633</v>
      </c>
      <c r="G425" s="7" t="str">
        <f>HYPERLINK("https://cloud.oebiotech.com/#/lm/network/52633","https://cloud.oebiotech.com/#/lm/network/52633")</f>
        <v>https://cloud.oebiotech.com/#/lm/network/52633</v>
      </c>
      <c r="H425" s="6" t="s">
        <v>40691</v>
      </c>
      <c r="I425" s="6">
        <v>1312</v>
      </c>
      <c r="J425" s="6"/>
      <c r="K425" s="6">
        <v>50693</v>
      </c>
      <c r="L425" s="6" t="s">
        <v>40692</v>
      </c>
      <c r="M425" s="6"/>
      <c r="N425" s="6"/>
      <c r="O425" s="6">
        <v>4197</v>
      </c>
      <c r="P425" s="6" t="s">
        <v>40693</v>
      </c>
      <c r="Q425" s="6" t="s">
        <v>40694</v>
      </c>
      <c r="R425" s="6" t="s">
        <v>40695</v>
      </c>
      <c r="S425" s="6" t="s">
        <v>37488</v>
      </c>
      <c r="T425" s="6" t="s">
        <v>39484</v>
      </c>
      <c r="U425" s="6" t="s">
        <v>40696</v>
      </c>
      <c r="V425" s="6" t="s">
        <v>37402</v>
      </c>
      <c r="W425" s="6">
        <v>40.659999999999997</v>
      </c>
      <c r="X425" s="6">
        <v>71.650000000000006</v>
      </c>
      <c r="Y425" s="6">
        <v>39.590000000000003</v>
      </c>
      <c r="Z425" s="6" t="s">
        <v>40697</v>
      </c>
      <c r="AA425" s="6" t="s">
        <v>37438</v>
      </c>
      <c r="AB425" s="6" t="s">
        <v>40698</v>
      </c>
      <c r="AC425" s="6">
        <v>-0.81</v>
      </c>
      <c r="AD425" s="6">
        <v>1.3384143516081499</v>
      </c>
      <c r="AE425" s="6">
        <v>24.8013406275068</v>
      </c>
      <c r="AF425" s="6">
        <v>24.197614132840599</v>
      </c>
      <c r="AG425" s="8">
        <v>0.60372649466624395</v>
      </c>
      <c r="AH425" s="8" t="s">
        <v>6</v>
      </c>
      <c r="AI425" s="6">
        <v>7.3890831337080796E-3</v>
      </c>
      <c r="AJ425" s="6">
        <v>2.0030606509546502E-2</v>
      </c>
    </row>
    <row r="426" spans="1:36" ht="15" x14ac:dyDescent="0.25">
      <c r="A426" s="6" t="s">
        <v>40699</v>
      </c>
      <c r="B426" s="6">
        <v>306.11984999999999</v>
      </c>
      <c r="C426" s="6">
        <v>1.556</v>
      </c>
      <c r="D426" s="6" t="s">
        <v>37393</v>
      </c>
      <c r="E426" s="6" t="s">
        <v>40700</v>
      </c>
      <c r="F426" s="6">
        <v>203034</v>
      </c>
      <c r="G426" s="7" t="str">
        <f>HYPERLINK("https://cloud.oebiotech.com/#/lm/network/203034","https://cloud.oebiotech.com/#/lm/network/203034")</f>
        <v>https://cloud.oebiotech.com/#/lm/network/203034</v>
      </c>
      <c r="H426" s="6" t="s">
        <v>40701</v>
      </c>
      <c r="I426" s="6"/>
      <c r="J426" s="6"/>
      <c r="K426" s="6"/>
      <c r="L426" s="6"/>
      <c r="M426" s="6"/>
      <c r="N426" s="6"/>
      <c r="O426" s="6">
        <v>3036008</v>
      </c>
      <c r="P426" s="6"/>
      <c r="Q426" s="6" t="s">
        <v>40702</v>
      </c>
      <c r="R426" s="6" t="s">
        <v>40703</v>
      </c>
      <c r="S426" s="6" t="s">
        <v>37385</v>
      </c>
      <c r="T426" s="6" t="s">
        <v>37386</v>
      </c>
      <c r="U426" s="6" t="s">
        <v>37509</v>
      </c>
      <c r="V426" s="6" t="s">
        <v>37388</v>
      </c>
      <c r="W426" s="6">
        <v>52.19</v>
      </c>
      <c r="X426" s="6">
        <v>73.150000000000006</v>
      </c>
      <c r="Y426" s="6">
        <v>0</v>
      </c>
      <c r="Z426" s="6" t="s">
        <v>37389</v>
      </c>
      <c r="AA426" s="6" t="s">
        <v>37428</v>
      </c>
      <c r="AB426" s="6" t="s">
        <v>38965</v>
      </c>
      <c r="AC426" s="6">
        <v>-1.31</v>
      </c>
      <c r="AD426" s="6">
        <v>1.5964937243812001</v>
      </c>
      <c r="AE426" s="6">
        <v>21.359387586622798</v>
      </c>
      <c r="AF426" s="6">
        <v>20.7556993946476</v>
      </c>
      <c r="AG426" s="8">
        <v>0.60368819197525903</v>
      </c>
      <c r="AH426" s="8" t="s">
        <v>6</v>
      </c>
      <c r="AI426" s="6">
        <v>1.28272767446476E-8</v>
      </c>
      <c r="AJ426" s="6">
        <v>3.2632811308071501E-7</v>
      </c>
    </row>
    <row r="427" spans="1:36" ht="15" x14ac:dyDescent="0.25">
      <c r="A427" s="6" t="s">
        <v>40704</v>
      </c>
      <c r="B427" s="6">
        <v>353.18662</v>
      </c>
      <c r="C427" s="6">
        <v>10.776</v>
      </c>
      <c r="D427" s="6" t="s">
        <v>37393</v>
      </c>
      <c r="E427" s="6" t="s">
        <v>40705</v>
      </c>
      <c r="F427" s="6">
        <v>3993</v>
      </c>
      <c r="G427" s="7" t="str">
        <f>HYPERLINK("https://cloud.oebiotech.com/#/lm/network/3993","https://cloud.oebiotech.com/#/lm/network/3993")</f>
        <v>https://cloud.oebiotech.com/#/lm/network/3993</v>
      </c>
      <c r="H427" s="6" t="s">
        <v>40706</v>
      </c>
      <c r="I427" s="6">
        <v>36303</v>
      </c>
      <c r="J427" s="6" t="s">
        <v>40707</v>
      </c>
      <c r="K427" s="6">
        <v>15559</v>
      </c>
      <c r="L427" s="6" t="s">
        <v>40708</v>
      </c>
      <c r="M427" s="6" t="s">
        <v>40709</v>
      </c>
      <c r="N427" s="6" t="s">
        <v>40710</v>
      </c>
      <c r="O427" s="6">
        <v>5280701</v>
      </c>
      <c r="P427" s="6" t="s">
        <v>40711</v>
      </c>
      <c r="Q427" s="6" t="s">
        <v>40712</v>
      </c>
      <c r="R427" s="6" t="s">
        <v>40713</v>
      </c>
      <c r="S427" s="6" t="s">
        <v>37445</v>
      </c>
      <c r="T427" s="6" t="s">
        <v>37446</v>
      </c>
      <c r="U427" s="6" t="s">
        <v>37524</v>
      </c>
      <c r="V427" s="6" t="s">
        <v>37388</v>
      </c>
      <c r="W427" s="6">
        <v>42.82</v>
      </c>
      <c r="X427" s="6">
        <v>74.849999999999994</v>
      </c>
      <c r="Y427" s="6">
        <v>0</v>
      </c>
      <c r="Z427" s="6" t="s">
        <v>40714</v>
      </c>
      <c r="AA427" s="6" t="s">
        <v>37438</v>
      </c>
      <c r="AB427" s="6" t="s">
        <v>40715</v>
      </c>
      <c r="AC427" s="6">
        <v>6.51</v>
      </c>
      <c r="AD427" s="6">
        <v>1.48667453838079</v>
      </c>
      <c r="AE427" s="6">
        <v>18.4252939516747</v>
      </c>
      <c r="AF427" s="6">
        <v>17.822538661556699</v>
      </c>
      <c r="AG427" s="8">
        <v>0.60275529011798701</v>
      </c>
      <c r="AH427" s="8" t="s">
        <v>6</v>
      </c>
      <c r="AI427" s="6">
        <v>1.6337119306093E-4</v>
      </c>
      <c r="AJ427" s="6">
        <v>8.1658162241118198E-4</v>
      </c>
    </row>
    <row r="428" spans="1:36" ht="15" x14ac:dyDescent="0.25">
      <c r="A428" s="6" t="s">
        <v>40716</v>
      </c>
      <c r="B428" s="6">
        <v>697.27560000000005</v>
      </c>
      <c r="C428" s="6">
        <v>13.878</v>
      </c>
      <c r="D428" s="6" t="s">
        <v>37393</v>
      </c>
      <c r="E428" s="6" t="s">
        <v>40717</v>
      </c>
      <c r="F428" s="6">
        <v>64346</v>
      </c>
      <c r="G428" s="7" t="str">
        <f>HYPERLINK("https://cloud.oebiotech.com/#/lm/network/64346","https://cloud.oebiotech.com/#/lm/network/64346")</f>
        <v>https://cloud.oebiotech.com/#/lm/network/64346</v>
      </c>
      <c r="H428" s="6" t="s">
        <v>40718</v>
      </c>
      <c r="I428" s="6">
        <v>95664</v>
      </c>
      <c r="J428" s="6"/>
      <c r="K428" s="6">
        <v>169446</v>
      </c>
      <c r="L428" s="6"/>
      <c r="M428" s="6"/>
      <c r="N428" s="6"/>
      <c r="O428" s="6">
        <v>85174872</v>
      </c>
      <c r="P428" s="6" t="s">
        <v>40719</v>
      </c>
      <c r="Q428" s="6" t="s">
        <v>40720</v>
      </c>
      <c r="R428" s="6" t="s">
        <v>40721</v>
      </c>
      <c r="S428" s="6" t="s">
        <v>37488</v>
      </c>
      <c r="T428" s="6" t="s">
        <v>39833</v>
      </c>
      <c r="U428" s="6" t="s">
        <v>40722</v>
      </c>
      <c r="V428" s="6" t="s">
        <v>37402</v>
      </c>
      <c r="W428" s="6">
        <v>36.92</v>
      </c>
      <c r="X428" s="6">
        <v>87.52</v>
      </c>
      <c r="Y428" s="6">
        <v>0</v>
      </c>
      <c r="Z428" s="6" t="s">
        <v>40723</v>
      </c>
      <c r="AA428" s="6" t="s">
        <v>37428</v>
      </c>
      <c r="AB428" s="6" t="s">
        <v>40724</v>
      </c>
      <c r="AC428" s="6">
        <v>1.58</v>
      </c>
      <c r="AD428" s="6">
        <v>1.48925446460181</v>
      </c>
      <c r="AE428" s="6">
        <v>18.348223546934701</v>
      </c>
      <c r="AF428" s="6">
        <v>17.745700961827801</v>
      </c>
      <c r="AG428" s="8">
        <v>0.60252258510690004</v>
      </c>
      <c r="AH428" s="8" t="s">
        <v>6</v>
      </c>
      <c r="AI428" s="6">
        <v>1.4418640905097899E-4</v>
      </c>
      <c r="AJ428" s="6">
        <v>7.3237345825979299E-4</v>
      </c>
    </row>
    <row r="429" spans="1:36" ht="15" x14ac:dyDescent="0.25">
      <c r="A429" s="6" t="s">
        <v>40725</v>
      </c>
      <c r="B429" s="6">
        <v>446.25349</v>
      </c>
      <c r="C429" s="6">
        <v>9.8439999999999994</v>
      </c>
      <c r="D429" s="6" t="s">
        <v>37380</v>
      </c>
      <c r="E429" s="6" t="s">
        <v>40726</v>
      </c>
      <c r="F429" s="6">
        <v>213138</v>
      </c>
      <c r="G429" s="7" t="str">
        <f>HYPERLINK("https://cloud.oebiotech.com/#/lm/network/213138","https://cloud.oebiotech.com/#/lm/network/213138")</f>
        <v>https://cloud.oebiotech.com/#/lm/network/213138</v>
      </c>
      <c r="H429" s="6" t="s">
        <v>40727</v>
      </c>
      <c r="I429" s="6"/>
      <c r="J429" s="6"/>
      <c r="K429" s="6"/>
      <c r="L429" s="6"/>
      <c r="M429" s="6"/>
      <c r="N429" s="6"/>
      <c r="O429" s="6"/>
      <c r="P429" s="6"/>
      <c r="Q429" s="6" t="s">
        <v>40728</v>
      </c>
      <c r="R429" s="6" t="s">
        <v>40729</v>
      </c>
      <c r="S429" s="6" t="s">
        <v>37488</v>
      </c>
      <c r="T429" s="6" t="s">
        <v>40730</v>
      </c>
      <c r="U429" s="6" t="s">
        <v>40731</v>
      </c>
      <c r="V429" s="6" t="s">
        <v>37499</v>
      </c>
      <c r="W429" s="6">
        <v>48.12</v>
      </c>
      <c r="X429" s="6">
        <v>91.37</v>
      </c>
      <c r="Y429" s="6">
        <v>91.04</v>
      </c>
      <c r="Z429" s="6" t="s">
        <v>40732</v>
      </c>
      <c r="AA429" s="6" t="s">
        <v>37501</v>
      </c>
      <c r="AB429" s="6" t="s">
        <v>40733</v>
      </c>
      <c r="AC429" s="6">
        <v>-5.6</v>
      </c>
      <c r="AD429" s="6">
        <v>1.5452558813322601</v>
      </c>
      <c r="AE429" s="6">
        <v>26.092294017420901</v>
      </c>
      <c r="AF429" s="6">
        <v>25.490634147916399</v>
      </c>
      <c r="AG429" s="8">
        <v>0.60165986950452999</v>
      </c>
      <c r="AH429" s="8" t="s">
        <v>6</v>
      </c>
      <c r="AI429" s="6">
        <v>6.1959242112520102E-6</v>
      </c>
      <c r="AJ429" s="6">
        <v>5.21702076797499E-5</v>
      </c>
    </row>
    <row r="430" spans="1:36" ht="15" x14ac:dyDescent="0.25">
      <c r="A430" s="6" t="s">
        <v>40734</v>
      </c>
      <c r="B430" s="6">
        <v>957.43118000000004</v>
      </c>
      <c r="C430" s="6">
        <v>1.89</v>
      </c>
      <c r="D430" s="6" t="s">
        <v>37393</v>
      </c>
      <c r="E430" s="6" t="s">
        <v>40735</v>
      </c>
      <c r="F430" s="6">
        <v>226320</v>
      </c>
      <c r="G430" s="7" t="str">
        <f>HYPERLINK("https://cloud.oebiotech.com/#/lm/network/226320","https://cloud.oebiotech.com/#/lm/network/226320")</f>
        <v>https://cloud.oebiotech.com/#/lm/network/226320</v>
      </c>
      <c r="H430" s="6" t="s">
        <v>40736</v>
      </c>
      <c r="I430" s="6"/>
      <c r="J430" s="6"/>
      <c r="K430" s="6"/>
      <c r="L430" s="6"/>
      <c r="M430" s="6"/>
      <c r="N430" s="6"/>
      <c r="O430" s="6"/>
      <c r="P430" s="6"/>
      <c r="Q430" s="6" t="s">
        <v>40737</v>
      </c>
      <c r="R430" s="6" t="s">
        <v>40738</v>
      </c>
      <c r="S430" s="6" t="s">
        <v>37445</v>
      </c>
      <c r="T430" s="6" t="s">
        <v>37446</v>
      </c>
      <c r="U430" s="6" t="s">
        <v>37447</v>
      </c>
      <c r="V430" s="6" t="s">
        <v>37402</v>
      </c>
      <c r="W430" s="6">
        <v>37.86</v>
      </c>
      <c r="X430" s="6">
        <v>89.52</v>
      </c>
      <c r="Y430" s="6">
        <v>0</v>
      </c>
      <c r="Z430" s="6" t="s">
        <v>40739</v>
      </c>
      <c r="AA430" s="6" t="s">
        <v>37438</v>
      </c>
      <c r="AB430" s="6" t="s">
        <v>40740</v>
      </c>
      <c r="AC430" s="6">
        <v>-1.04</v>
      </c>
      <c r="AD430" s="6">
        <v>1.6062336074963399</v>
      </c>
      <c r="AE430" s="6">
        <v>21.6242675907361</v>
      </c>
      <c r="AF430" s="6">
        <v>21.023344454601101</v>
      </c>
      <c r="AG430" s="8">
        <v>0.600923136135041</v>
      </c>
      <c r="AH430" s="8" t="s">
        <v>6</v>
      </c>
      <c r="AI430" s="6">
        <v>1.6139477935248301E-10</v>
      </c>
      <c r="AJ430" s="6">
        <v>1.17269169631263E-8</v>
      </c>
    </row>
    <row r="431" spans="1:36" ht="15" x14ac:dyDescent="0.25">
      <c r="A431" s="6" t="s">
        <v>40741</v>
      </c>
      <c r="B431" s="6">
        <v>246.24261999999999</v>
      </c>
      <c r="C431" s="6">
        <v>6.4329999999999998</v>
      </c>
      <c r="D431" s="6" t="s">
        <v>37380</v>
      </c>
      <c r="E431" s="6" t="s">
        <v>40742</v>
      </c>
      <c r="F431" s="6">
        <v>56844</v>
      </c>
      <c r="G431" s="7" t="str">
        <f>HYPERLINK("https://cloud.oebiotech.com/#/lm/network/56844","https://cloud.oebiotech.com/#/lm/network/56844")</f>
        <v>https://cloud.oebiotech.com/#/lm/network/56844</v>
      </c>
      <c r="H431" s="6" t="s">
        <v>40743</v>
      </c>
      <c r="I431" s="6">
        <v>88520</v>
      </c>
      <c r="J431" s="6"/>
      <c r="K431" s="6"/>
      <c r="L431" s="6"/>
      <c r="M431" s="6"/>
      <c r="N431" s="6"/>
      <c r="O431" s="6">
        <v>229153</v>
      </c>
      <c r="P431" s="6" t="s">
        <v>40744</v>
      </c>
      <c r="Q431" s="6" t="s">
        <v>40745</v>
      </c>
      <c r="R431" s="6" t="s">
        <v>40746</v>
      </c>
      <c r="S431" s="6" t="s">
        <v>37488</v>
      </c>
      <c r="T431" s="6" t="s">
        <v>40747</v>
      </c>
      <c r="U431" s="6" t="s">
        <v>40748</v>
      </c>
      <c r="V431" s="6" t="s">
        <v>37402</v>
      </c>
      <c r="W431" s="6">
        <v>38.4</v>
      </c>
      <c r="X431" s="6">
        <v>92.01</v>
      </c>
      <c r="Y431" s="6">
        <v>0</v>
      </c>
      <c r="Z431" s="6" t="s">
        <v>40749</v>
      </c>
      <c r="AA431" s="6" t="s">
        <v>37501</v>
      </c>
      <c r="AB431" s="6" t="s">
        <v>40750</v>
      </c>
      <c r="AC431" s="6">
        <v>0.81</v>
      </c>
      <c r="AD431" s="6">
        <v>1.6080541774867301</v>
      </c>
      <c r="AE431" s="6">
        <v>28.318826879447801</v>
      </c>
      <c r="AF431" s="6">
        <v>27.7180396071163</v>
      </c>
      <c r="AG431" s="8">
        <v>0.60078727233151596</v>
      </c>
      <c r="AH431" s="8" t="s">
        <v>6</v>
      </c>
      <c r="AI431" s="6">
        <v>5.3060975559905299E-11</v>
      </c>
      <c r="AJ431" s="6">
        <v>5.0138410715573997E-9</v>
      </c>
    </row>
    <row r="432" spans="1:36" ht="15" x14ac:dyDescent="0.25">
      <c r="A432" s="6" t="s">
        <v>40751</v>
      </c>
      <c r="B432" s="6">
        <v>201.12412</v>
      </c>
      <c r="C432" s="6">
        <v>2.1930000000000001</v>
      </c>
      <c r="D432" s="6" t="s">
        <v>37393</v>
      </c>
      <c r="E432" s="6" t="s">
        <v>40752</v>
      </c>
      <c r="F432" s="6">
        <v>257534</v>
      </c>
      <c r="G432" s="7" t="str">
        <f>HYPERLINK("https://cloud.oebiotech.com/#/lm/network/257534","https://cloud.oebiotech.com/#/lm/network/257534")</f>
        <v>https://cloud.oebiotech.com/#/lm/network/257534</v>
      </c>
      <c r="H432" s="6" t="s">
        <v>40753</v>
      </c>
      <c r="I432" s="6"/>
      <c r="J432" s="6"/>
      <c r="K432" s="6"/>
      <c r="L432" s="6"/>
      <c r="M432" s="6"/>
      <c r="N432" s="6"/>
      <c r="O432" s="6"/>
      <c r="P432" s="6"/>
      <c r="Q432" s="6" t="s">
        <v>40754</v>
      </c>
      <c r="R432" s="6" t="s">
        <v>40755</v>
      </c>
      <c r="S432" s="6" t="s">
        <v>37385</v>
      </c>
      <c r="T432" s="6" t="s">
        <v>37386</v>
      </c>
      <c r="U432" s="6" t="s">
        <v>37387</v>
      </c>
      <c r="V432" s="6" t="s">
        <v>37388</v>
      </c>
      <c r="W432" s="6">
        <v>50.28</v>
      </c>
      <c r="X432" s="6">
        <v>73.430000000000007</v>
      </c>
      <c r="Y432" s="6">
        <v>0</v>
      </c>
      <c r="Z432" s="6" t="s">
        <v>37389</v>
      </c>
      <c r="AA432" s="6" t="s">
        <v>37403</v>
      </c>
      <c r="AB432" s="6" t="s">
        <v>39047</v>
      </c>
      <c r="AC432" s="6">
        <v>1.99</v>
      </c>
      <c r="AD432" s="6">
        <v>1.53361974011091</v>
      </c>
      <c r="AE432" s="6">
        <v>20.7918985041062</v>
      </c>
      <c r="AF432" s="6">
        <v>20.192200130077602</v>
      </c>
      <c r="AG432" s="8">
        <v>0.59969837402852699</v>
      </c>
      <c r="AH432" s="8" t="s">
        <v>6</v>
      </c>
      <c r="AI432" s="6">
        <v>1.1744629523274101E-5</v>
      </c>
      <c r="AJ432" s="6">
        <v>8.96356148103215E-5</v>
      </c>
    </row>
    <row r="433" spans="1:36" ht="15" x14ac:dyDescent="0.25">
      <c r="A433" s="6" t="s">
        <v>40756</v>
      </c>
      <c r="B433" s="6">
        <v>188.05601999999999</v>
      </c>
      <c r="C433" s="6">
        <v>1.5549999999999999</v>
      </c>
      <c r="D433" s="6" t="s">
        <v>37393</v>
      </c>
      <c r="E433" s="6" t="s">
        <v>40757</v>
      </c>
      <c r="F433" s="6">
        <v>274042</v>
      </c>
      <c r="G433" s="7" t="str">
        <f>HYPERLINK("https://cloud.oebiotech.com/#/lm/network/274042","https://cloud.oebiotech.com/#/lm/network/274042")</f>
        <v>https://cloud.oebiotech.com/#/lm/network/274042</v>
      </c>
      <c r="H433" s="6"/>
      <c r="I433" s="6">
        <v>63733</v>
      </c>
      <c r="J433" s="6"/>
      <c r="K433" s="6"/>
      <c r="L433" s="6" t="s">
        <v>40758</v>
      </c>
      <c r="M433" s="6" t="s">
        <v>38127</v>
      </c>
      <c r="N433" s="6" t="s">
        <v>38128</v>
      </c>
      <c r="O433" s="6">
        <v>443628</v>
      </c>
      <c r="P433" s="6"/>
      <c r="Q433" s="6" t="s">
        <v>40759</v>
      </c>
      <c r="R433" s="6" t="s">
        <v>40760</v>
      </c>
      <c r="S433" s="6" t="s">
        <v>37385</v>
      </c>
      <c r="T433" s="6" t="s">
        <v>37386</v>
      </c>
      <c r="U433" s="6" t="s">
        <v>37387</v>
      </c>
      <c r="V433" s="6" t="s">
        <v>37388</v>
      </c>
      <c r="W433" s="6">
        <v>51.23</v>
      </c>
      <c r="X433" s="6">
        <v>73.510000000000005</v>
      </c>
      <c r="Y433" s="6">
        <v>0</v>
      </c>
      <c r="Z433" s="6" t="s">
        <v>37389</v>
      </c>
      <c r="AA433" s="6" t="s">
        <v>37403</v>
      </c>
      <c r="AB433" s="6" t="s">
        <v>39888</v>
      </c>
      <c r="AC433" s="6">
        <v>2.13</v>
      </c>
      <c r="AD433" s="6">
        <v>1.56028841487032</v>
      </c>
      <c r="AE433" s="6">
        <v>20.540441445092998</v>
      </c>
      <c r="AF433" s="6">
        <v>19.941836251473301</v>
      </c>
      <c r="AG433" s="8">
        <v>0.59860519361964404</v>
      </c>
      <c r="AH433" s="8" t="s">
        <v>6</v>
      </c>
      <c r="AI433" s="6">
        <v>1.1177861066269301E-6</v>
      </c>
      <c r="AJ433" s="6">
        <v>1.2507858445019001E-5</v>
      </c>
    </row>
    <row r="434" spans="1:36" ht="15" x14ac:dyDescent="0.25">
      <c r="A434" s="6" t="s">
        <v>40761</v>
      </c>
      <c r="B434" s="6">
        <v>297.07596000000001</v>
      </c>
      <c r="C434" s="6">
        <v>8.83</v>
      </c>
      <c r="D434" s="6" t="s">
        <v>37380</v>
      </c>
      <c r="E434" s="6" t="s">
        <v>40762</v>
      </c>
      <c r="F434" s="6">
        <v>32889</v>
      </c>
      <c r="G434" s="7" t="str">
        <f>HYPERLINK("https://cloud.oebiotech.com/#/lm/network/32889","https://cloud.oebiotech.com/#/lm/network/32889")</f>
        <v>https://cloud.oebiotech.com/#/lm/network/32889</v>
      </c>
      <c r="H434" s="6" t="s">
        <v>40763</v>
      </c>
      <c r="I434" s="6">
        <v>51216</v>
      </c>
      <c r="J434" s="6" t="s">
        <v>40764</v>
      </c>
      <c r="K434" s="6"/>
      <c r="L434" s="6"/>
      <c r="M434" s="6"/>
      <c r="N434" s="6"/>
      <c r="O434" s="6">
        <v>5481646</v>
      </c>
      <c r="P434" s="6"/>
      <c r="Q434" s="6" t="s">
        <v>40765</v>
      </c>
      <c r="R434" s="6" t="s">
        <v>40766</v>
      </c>
      <c r="S434" s="6" t="s">
        <v>37411</v>
      </c>
      <c r="T434" s="6" t="s">
        <v>39086</v>
      </c>
      <c r="U434" s="6" t="s">
        <v>39107</v>
      </c>
      <c r="V434" s="6" t="s">
        <v>37402</v>
      </c>
      <c r="W434" s="6">
        <v>43.12</v>
      </c>
      <c r="X434" s="6">
        <v>73.400000000000006</v>
      </c>
      <c r="Y434" s="6">
        <v>0</v>
      </c>
      <c r="Z434" s="6" t="s">
        <v>40767</v>
      </c>
      <c r="AA434" s="6" t="s">
        <v>37480</v>
      </c>
      <c r="AB434" s="6" t="s">
        <v>40768</v>
      </c>
      <c r="AC434" s="6">
        <v>1.01</v>
      </c>
      <c r="AD434" s="6">
        <v>1.28854524415567</v>
      </c>
      <c r="AE434" s="6">
        <v>20.8220955033416</v>
      </c>
      <c r="AF434" s="6">
        <v>20.223734765814498</v>
      </c>
      <c r="AG434" s="8">
        <v>0.59836073752715901</v>
      </c>
      <c r="AH434" s="8" t="s">
        <v>6</v>
      </c>
      <c r="AI434" s="6">
        <v>1.43466578900368E-2</v>
      </c>
      <c r="AJ434" s="6">
        <v>3.5146359843370001E-2</v>
      </c>
    </row>
    <row r="435" spans="1:36" ht="15" x14ac:dyDescent="0.25">
      <c r="A435" s="6" t="s">
        <v>40769</v>
      </c>
      <c r="B435" s="6">
        <v>347.12103000000002</v>
      </c>
      <c r="C435" s="6">
        <v>0.69199999999999995</v>
      </c>
      <c r="D435" s="6" t="s">
        <v>37393</v>
      </c>
      <c r="E435" s="6" t="s">
        <v>40770</v>
      </c>
      <c r="F435" s="6">
        <v>47260</v>
      </c>
      <c r="G435" s="7" t="str">
        <f>HYPERLINK("https://cloud.oebiotech.com/#/lm/network/47260","https://cloud.oebiotech.com/#/lm/network/47260")</f>
        <v>https://cloud.oebiotech.com/#/lm/network/47260</v>
      </c>
      <c r="H435" s="6" t="s">
        <v>40771</v>
      </c>
      <c r="I435" s="6">
        <v>335</v>
      </c>
      <c r="J435" s="6"/>
      <c r="K435" s="6">
        <v>7274</v>
      </c>
      <c r="L435" s="6" t="s">
        <v>40772</v>
      </c>
      <c r="M435" s="6" t="s">
        <v>40773</v>
      </c>
      <c r="N435" s="6" t="s">
        <v>40774</v>
      </c>
      <c r="O435" s="6">
        <v>439233</v>
      </c>
      <c r="P435" s="6" t="s">
        <v>40775</v>
      </c>
      <c r="Q435" s="6" t="s">
        <v>40776</v>
      </c>
      <c r="R435" s="6" t="s">
        <v>40777</v>
      </c>
      <c r="S435" s="6" t="s">
        <v>37385</v>
      </c>
      <c r="T435" s="6" t="s">
        <v>37386</v>
      </c>
      <c r="U435" s="6" t="s">
        <v>37387</v>
      </c>
      <c r="V435" s="6" t="s">
        <v>37388</v>
      </c>
      <c r="W435" s="6">
        <v>51.17</v>
      </c>
      <c r="X435" s="6">
        <v>73.47</v>
      </c>
      <c r="Y435" s="6">
        <v>0</v>
      </c>
      <c r="Z435" s="6" t="s">
        <v>37389</v>
      </c>
      <c r="AA435" s="6" t="s">
        <v>37799</v>
      </c>
      <c r="AB435" s="6" t="s">
        <v>40778</v>
      </c>
      <c r="AC435" s="6">
        <v>-0.28999999999999998</v>
      </c>
      <c r="AD435" s="6">
        <v>1.4487320238688399</v>
      </c>
      <c r="AE435" s="6">
        <v>20.621607777600001</v>
      </c>
      <c r="AF435" s="6">
        <v>20.024138856238601</v>
      </c>
      <c r="AG435" s="8">
        <v>0.59746892136138596</v>
      </c>
      <c r="AH435" s="8" t="s">
        <v>6</v>
      </c>
      <c r="AI435" s="6">
        <v>5.0011194638481798E-4</v>
      </c>
      <c r="AJ435" s="6">
        <v>2.1372600074258501E-3</v>
      </c>
    </row>
    <row r="436" spans="1:36" ht="15" x14ac:dyDescent="0.25">
      <c r="A436" s="6" t="s">
        <v>40779</v>
      </c>
      <c r="B436" s="6">
        <v>528.25900000000001</v>
      </c>
      <c r="C436" s="6">
        <v>7.1459999999999999</v>
      </c>
      <c r="D436" s="6" t="s">
        <v>37393</v>
      </c>
      <c r="E436" s="6" t="s">
        <v>40780</v>
      </c>
      <c r="F436" s="6">
        <v>46736</v>
      </c>
      <c r="G436" s="7" t="str">
        <f>HYPERLINK("https://cloud.oebiotech.com/#/lm/network/46736","https://cloud.oebiotech.com/#/lm/network/46736")</f>
        <v>https://cloud.oebiotech.com/#/lm/network/46736</v>
      </c>
      <c r="H436" s="6" t="s">
        <v>40781</v>
      </c>
      <c r="I436" s="6">
        <v>6670</v>
      </c>
      <c r="J436" s="6" t="s">
        <v>40782</v>
      </c>
      <c r="K436" s="6">
        <v>205734</v>
      </c>
      <c r="L436" s="6"/>
      <c r="M436" s="6"/>
      <c r="N436" s="6"/>
      <c r="O436" s="6">
        <v>21116917</v>
      </c>
      <c r="P436" s="6" t="s">
        <v>40783</v>
      </c>
      <c r="Q436" s="6" t="s">
        <v>40784</v>
      </c>
      <c r="R436" s="6" t="s">
        <v>40785</v>
      </c>
      <c r="S436" s="6" t="s">
        <v>37445</v>
      </c>
      <c r="T436" s="6" t="s">
        <v>37998</v>
      </c>
      <c r="U436" s="6" t="s">
        <v>40786</v>
      </c>
      <c r="V436" s="6" t="s">
        <v>37388</v>
      </c>
      <c r="W436" s="6">
        <v>50.06</v>
      </c>
      <c r="X436" s="6">
        <v>88.03</v>
      </c>
      <c r="Y436" s="6">
        <v>30.05</v>
      </c>
      <c r="Z436" s="6" t="s">
        <v>40787</v>
      </c>
      <c r="AA436" s="6" t="s">
        <v>37403</v>
      </c>
      <c r="AB436" s="6" t="s">
        <v>40788</v>
      </c>
      <c r="AC436" s="6">
        <v>8.9</v>
      </c>
      <c r="AD436" s="6">
        <v>1.5549085853923501</v>
      </c>
      <c r="AE436" s="6">
        <v>18.996741400272899</v>
      </c>
      <c r="AF436" s="6">
        <v>18.400132447307499</v>
      </c>
      <c r="AG436" s="8">
        <v>0.59660895296545702</v>
      </c>
      <c r="AH436" s="8" t="s">
        <v>6</v>
      </c>
      <c r="AI436" s="6">
        <v>1.50868638545521E-6</v>
      </c>
      <c r="AJ436" s="6">
        <v>1.6000615874508099E-5</v>
      </c>
    </row>
    <row r="437" spans="1:36" ht="15" x14ac:dyDescent="0.25">
      <c r="A437" s="6" t="s">
        <v>40789</v>
      </c>
      <c r="B437" s="6">
        <v>246.13399999999999</v>
      </c>
      <c r="C437" s="6">
        <v>0.72299999999999998</v>
      </c>
      <c r="D437" s="6" t="s">
        <v>37380</v>
      </c>
      <c r="E437" s="6" t="s">
        <v>40790</v>
      </c>
      <c r="F437" s="6">
        <v>198182</v>
      </c>
      <c r="G437" s="7" t="str">
        <f>HYPERLINK("https://cloud.oebiotech.com/#/lm/network/198182","https://cloud.oebiotech.com/#/lm/network/198182")</f>
        <v>https://cloud.oebiotech.com/#/lm/network/198182</v>
      </c>
      <c r="H437" s="6" t="s">
        <v>40791</v>
      </c>
      <c r="I437" s="6"/>
      <c r="J437" s="6"/>
      <c r="K437" s="6"/>
      <c r="L437" s="6"/>
      <c r="M437" s="6"/>
      <c r="N437" s="6"/>
      <c r="O437" s="6">
        <v>12879829</v>
      </c>
      <c r="P437" s="6"/>
      <c r="Q437" s="6" t="s">
        <v>40792</v>
      </c>
      <c r="R437" s="6" t="s">
        <v>40793</v>
      </c>
      <c r="S437" s="6" t="s">
        <v>37445</v>
      </c>
      <c r="T437" s="6" t="s">
        <v>37446</v>
      </c>
      <c r="U437" s="6" t="s">
        <v>38558</v>
      </c>
      <c r="V437" s="6" t="s">
        <v>37402</v>
      </c>
      <c r="W437" s="6">
        <v>40.89</v>
      </c>
      <c r="X437" s="6">
        <v>72.81</v>
      </c>
      <c r="Y437" s="6">
        <v>0</v>
      </c>
      <c r="Z437" s="6" t="s">
        <v>37389</v>
      </c>
      <c r="AA437" s="6" t="s">
        <v>37390</v>
      </c>
      <c r="AB437" s="6" t="s">
        <v>40794</v>
      </c>
      <c r="AC437" s="6">
        <v>-1.63</v>
      </c>
      <c r="AD437" s="6">
        <v>1.5595013000284299</v>
      </c>
      <c r="AE437" s="6">
        <v>22.065936167533</v>
      </c>
      <c r="AF437" s="6">
        <v>21.4693811577507</v>
      </c>
      <c r="AG437" s="8">
        <v>0.59655500978234199</v>
      </c>
      <c r="AH437" s="8" t="s">
        <v>6</v>
      </c>
      <c r="AI437" s="6">
        <v>9.1206249839952197E-7</v>
      </c>
      <c r="AJ437" s="6">
        <v>1.0522302428240999E-5</v>
      </c>
    </row>
    <row r="438" spans="1:36" ht="15" x14ac:dyDescent="0.25">
      <c r="A438" s="6" t="s">
        <v>40795</v>
      </c>
      <c r="B438" s="6">
        <v>340.17971</v>
      </c>
      <c r="C438" s="6">
        <v>3.4710000000000001</v>
      </c>
      <c r="D438" s="6" t="s">
        <v>37380</v>
      </c>
      <c r="E438" s="6" t="s">
        <v>40796</v>
      </c>
      <c r="F438" s="6">
        <v>203320</v>
      </c>
      <c r="G438" s="7" t="str">
        <f>HYPERLINK("https://cloud.oebiotech.com/#/lm/network/203320","https://cloud.oebiotech.com/#/lm/network/203320")</f>
        <v>https://cloud.oebiotech.com/#/lm/network/203320</v>
      </c>
      <c r="H438" s="6" t="s">
        <v>40797</v>
      </c>
      <c r="I438" s="6"/>
      <c r="J438" s="6"/>
      <c r="K438" s="6"/>
      <c r="L438" s="6"/>
      <c r="M438" s="6"/>
      <c r="N438" s="6"/>
      <c r="O438" s="6"/>
      <c r="P438" s="6"/>
      <c r="Q438" s="6" t="s">
        <v>40798</v>
      </c>
      <c r="R438" s="6" t="s">
        <v>40799</v>
      </c>
      <c r="S438" s="6" t="s">
        <v>37539</v>
      </c>
      <c r="T438" s="6" t="s">
        <v>37540</v>
      </c>
      <c r="U438" s="6" t="s">
        <v>40800</v>
      </c>
      <c r="V438" s="6" t="s">
        <v>37499</v>
      </c>
      <c r="W438" s="6">
        <v>40.71</v>
      </c>
      <c r="X438" s="6">
        <v>91.69</v>
      </c>
      <c r="Y438" s="6">
        <v>66.209999999999994</v>
      </c>
      <c r="Z438" s="6" t="s">
        <v>40801</v>
      </c>
      <c r="AA438" s="6" t="s">
        <v>37390</v>
      </c>
      <c r="AB438" s="6" t="s">
        <v>40802</v>
      </c>
      <c r="AC438" s="6">
        <v>-8.52</v>
      </c>
      <c r="AD438" s="6">
        <v>1.58899412748213</v>
      </c>
      <c r="AE438" s="6">
        <v>27.174279165650699</v>
      </c>
      <c r="AF438" s="6">
        <v>26.578665584606501</v>
      </c>
      <c r="AG438" s="8">
        <v>0.59561358104411299</v>
      </c>
      <c r="AH438" s="8" t="s">
        <v>6</v>
      </c>
      <c r="AI438" s="6">
        <v>5.9654643057300198E-9</v>
      </c>
      <c r="AJ438" s="6">
        <v>1.76483032336903E-7</v>
      </c>
    </row>
    <row r="439" spans="1:36" ht="15" x14ac:dyDescent="0.25">
      <c r="A439" s="6" t="s">
        <v>40803</v>
      </c>
      <c r="B439" s="6">
        <v>939.46407999999997</v>
      </c>
      <c r="C439" s="6">
        <v>1.9610000000000001</v>
      </c>
      <c r="D439" s="6" t="s">
        <v>37380</v>
      </c>
      <c r="E439" s="6" t="s">
        <v>40804</v>
      </c>
      <c r="F439" s="6">
        <v>226264</v>
      </c>
      <c r="G439" s="7" t="str">
        <f>HYPERLINK("https://cloud.oebiotech.com/#/lm/network/226264","https://cloud.oebiotech.com/#/lm/network/226264")</f>
        <v>https://cloud.oebiotech.com/#/lm/network/226264</v>
      </c>
      <c r="H439" s="6" t="s">
        <v>40805</v>
      </c>
      <c r="I439" s="6"/>
      <c r="J439" s="6"/>
      <c r="K439" s="6"/>
      <c r="L439" s="6"/>
      <c r="M439" s="6"/>
      <c r="N439" s="6"/>
      <c r="O439" s="6"/>
      <c r="P439" s="6"/>
      <c r="Q439" s="6" t="s">
        <v>40806</v>
      </c>
      <c r="R439" s="6" t="s">
        <v>40807</v>
      </c>
      <c r="S439" s="6" t="s">
        <v>37445</v>
      </c>
      <c r="T439" s="6" t="s">
        <v>37652</v>
      </c>
      <c r="U439" s="6" t="s">
        <v>40808</v>
      </c>
      <c r="V439" s="6" t="s">
        <v>37402</v>
      </c>
      <c r="W439" s="6">
        <v>43.31</v>
      </c>
      <c r="X439" s="6">
        <v>90.23</v>
      </c>
      <c r="Y439" s="6">
        <v>33.299999999999997</v>
      </c>
      <c r="Z439" s="6" t="s">
        <v>40809</v>
      </c>
      <c r="AA439" s="6" t="s">
        <v>37390</v>
      </c>
      <c r="AB439" s="6" t="s">
        <v>40810</v>
      </c>
      <c r="AC439" s="6">
        <v>-1.06</v>
      </c>
      <c r="AD439" s="6">
        <v>1.5967599836597901</v>
      </c>
      <c r="AE439" s="6">
        <v>23.209392538884401</v>
      </c>
      <c r="AF439" s="6">
        <v>22.614345003866202</v>
      </c>
      <c r="AG439" s="8">
        <v>0.59504753501821706</v>
      </c>
      <c r="AH439" s="8" t="s">
        <v>6</v>
      </c>
      <c r="AI439" s="6">
        <v>3.39757453367207E-10</v>
      </c>
      <c r="AJ439" s="6">
        <v>1.9636661358203699E-8</v>
      </c>
    </row>
    <row r="440" spans="1:36" ht="15" x14ac:dyDescent="0.25">
      <c r="A440" s="6" t="s">
        <v>40811</v>
      </c>
      <c r="B440" s="6">
        <v>357.14224000000002</v>
      </c>
      <c r="C440" s="6">
        <v>6.5179999999999998</v>
      </c>
      <c r="D440" s="6" t="s">
        <v>37380</v>
      </c>
      <c r="E440" s="6" t="s">
        <v>40812</v>
      </c>
      <c r="F440" s="6">
        <v>57741</v>
      </c>
      <c r="G440" s="7" t="str">
        <f>HYPERLINK("https://cloud.oebiotech.com/#/lm/network/57741","https://cloud.oebiotech.com/#/lm/network/57741")</f>
        <v>https://cloud.oebiotech.com/#/lm/network/57741</v>
      </c>
      <c r="H440" s="6" t="s">
        <v>40813</v>
      </c>
      <c r="I440" s="6">
        <v>89332</v>
      </c>
      <c r="J440" s="6"/>
      <c r="K440" s="6">
        <v>174561</v>
      </c>
      <c r="L440" s="6"/>
      <c r="M440" s="6"/>
      <c r="N440" s="6"/>
      <c r="O440" s="6">
        <v>131751445</v>
      </c>
      <c r="P440" s="6" t="s">
        <v>40814</v>
      </c>
      <c r="Q440" s="6" t="s">
        <v>40815</v>
      </c>
      <c r="R440" s="6" t="s">
        <v>40816</v>
      </c>
      <c r="S440" s="6" t="s">
        <v>37488</v>
      </c>
      <c r="T440" s="6" t="s">
        <v>37497</v>
      </c>
      <c r="U440" s="6" t="s">
        <v>37498</v>
      </c>
      <c r="V440" s="6" t="s">
        <v>37402</v>
      </c>
      <c r="W440" s="6">
        <v>36.799999999999997</v>
      </c>
      <c r="X440" s="6">
        <v>74.45</v>
      </c>
      <c r="Y440" s="6">
        <v>0</v>
      </c>
      <c r="Z440" s="6" t="s">
        <v>37389</v>
      </c>
      <c r="AA440" s="6" t="s">
        <v>37501</v>
      </c>
      <c r="AB440" s="6" t="s">
        <v>40817</v>
      </c>
      <c r="AC440" s="6">
        <v>6.44</v>
      </c>
      <c r="AD440" s="6">
        <v>1.33021859649414</v>
      </c>
      <c r="AE440" s="6">
        <v>18.9646716873755</v>
      </c>
      <c r="AF440" s="6">
        <v>18.3696683781301</v>
      </c>
      <c r="AG440" s="8">
        <v>0.59500330924546996</v>
      </c>
      <c r="AH440" s="8" t="s">
        <v>6</v>
      </c>
      <c r="AI440" s="6">
        <v>7.1904547323448599E-3</v>
      </c>
      <c r="AJ440" s="6">
        <v>1.95544892743942E-2</v>
      </c>
    </row>
    <row r="441" spans="1:36" ht="15" x14ac:dyDescent="0.25">
      <c r="A441" s="6" t="s">
        <v>40818</v>
      </c>
      <c r="B441" s="6">
        <v>754.52377000000001</v>
      </c>
      <c r="C441" s="6">
        <v>14.276</v>
      </c>
      <c r="D441" s="6" t="s">
        <v>37380</v>
      </c>
      <c r="E441" s="6" t="s">
        <v>40819</v>
      </c>
      <c r="F441" s="6">
        <v>40168</v>
      </c>
      <c r="G441" s="7" t="str">
        <f>HYPERLINK("https://cloud.oebiotech.com/#/lm/network/40168","https://cloud.oebiotech.com/#/lm/network/40168")</f>
        <v>https://cloud.oebiotech.com/#/lm/network/40168</v>
      </c>
      <c r="H441" s="6"/>
      <c r="I441" s="6"/>
      <c r="J441" s="6" t="s">
        <v>40820</v>
      </c>
      <c r="K441" s="6"/>
      <c r="L441" s="6"/>
      <c r="M441" s="6"/>
      <c r="N441" s="6"/>
      <c r="O441" s="6">
        <v>70699246</v>
      </c>
      <c r="P441" s="6"/>
      <c r="Q441" s="6" t="s">
        <v>40821</v>
      </c>
      <c r="R441" s="6" t="s">
        <v>40822</v>
      </c>
      <c r="S441" s="6" t="s">
        <v>37445</v>
      </c>
      <c r="T441" s="6" t="s">
        <v>37446</v>
      </c>
      <c r="U441" s="6" t="s">
        <v>39185</v>
      </c>
      <c r="V441" s="6" t="s">
        <v>37402</v>
      </c>
      <c r="W441" s="6">
        <v>37.68</v>
      </c>
      <c r="X441" s="6">
        <v>88.72</v>
      </c>
      <c r="Y441" s="6">
        <v>0</v>
      </c>
      <c r="Z441" s="6" t="s">
        <v>37389</v>
      </c>
      <c r="AA441" s="6" t="s">
        <v>37459</v>
      </c>
      <c r="AB441" s="6" t="s">
        <v>40823</v>
      </c>
      <c r="AC441" s="6">
        <v>-1.06</v>
      </c>
      <c r="AD441" s="6">
        <v>1.3526886692271001</v>
      </c>
      <c r="AE441" s="6">
        <v>20.110765936864802</v>
      </c>
      <c r="AF441" s="6">
        <v>19.515985200150801</v>
      </c>
      <c r="AG441" s="8">
        <v>0.59478073671402898</v>
      </c>
      <c r="AH441" s="8" t="s">
        <v>6</v>
      </c>
      <c r="AI441" s="6">
        <v>4.7996437329398799E-3</v>
      </c>
      <c r="AJ441" s="6">
        <v>1.39737997930266E-2</v>
      </c>
    </row>
    <row r="442" spans="1:36" ht="15" x14ac:dyDescent="0.25">
      <c r="A442" s="6" t="s">
        <v>40824</v>
      </c>
      <c r="B442" s="6">
        <v>331.20495</v>
      </c>
      <c r="C442" s="6">
        <v>10.776</v>
      </c>
      <c r="D442" s="6" t="s">
        <v>37393</v>
      </c>
      <c r="E442" s="6" t="s">
        <v>40825</v>
      </c>
      <c r="F442" s="6">
        <v>3241</v>
      </c>
      <c r="G442" s="7" t="str">
        <f>HYPERLINK("https://cloud.oebiotech.com/#/lm/network/3241","https://cloud.oebiotech.com/#/lm/network/3241")</f>
        <v>https://cloud.oebiotech.com/#/lm/network/3241</v>
      </c>
      <c r="H442" s="6"/>
      <c r="I442" s="6">
        <v>96920</v>
      </c>
      <c r="J442" s="6" t="s">
        <v>40826</v>
      </c>
      <c r="K442" s="6">
        <v>28932</v>
      </c>
      <c r="L442" s="6" t="s">
        <v>40827</v>
      </c>
      <c r="M442" s="6"/>
      <c r="N442" s="6"/>
      <c r="O442" s="6">
        <v>5281117</v>
      </c>
      <c r="P442" s="6"/>
      <c r="Q442" s="6" t="s">
        <v>40828</v>
      </c>
      <c r="R442" s="6" t="s">
        <v>40829</v>
      </c>
      <c r="S442" s="6" t="s">
        <v>37445</v>
      </c>
      <c r="T442" s="6" t="s">
        <v>37446</v>
      </c>
      <c r="U442" s="6" t="s">
        <v>40830</v>
      </c>
      <c r="V442" s="6" t="s">
        <v>37402</v>
      </c>
      <c r="W442" s="6">
        <v>43.56</v>
      </c>
      <c r="X442" s="6">
        <v>75.11</v>
      </c>
      <c r="Y442" s="6">
        <v>0</v>
      </c>
      <c r="Z442" s="6" t="s">
        <v>40831</v>
      </c>
      <c r="AA442" s="6" t="s">
        <v>37438</v>
      </c>
      <c r="AB442" s="6" t="s">
        <v>40832</v>
      </c>
      <c r="AC442" s="6">
        <v>-0.91</v>
      </c>
      <c r="AD442" s="6">
        <v>1.2474210527718399</v>
      </c>
      <c r="AE442" s="6">
        <v>17.9716203345269</v>
      </c>
      <c r="AF442" s="6">
        <v>17.377043328525101</v>
      </c>
      <c r="AG442" s="8">
        <v>0.59457700600184504</v>
      </c>
      <c r="AH442" s="8" t="s">
        <v>6</v>
      </c>
      <c r="AI442" s="6">
        <v>2.3241426937662801E-2</v>
      </c>
      <c r="AJ442" s="6">
        <v>5.1994067854155002E-2</v>
      </c>
    </row>
    <row r="443" spans="1:36" ht="15" x14ac:dyDescent="0.25">
      <c r="A443" s="6" t="s">
        <v>40833</v>
      </c>
      <c r="B443" s="6">
        <v>1027.5154299999999</v>
      </c>
      <c r="C443" s="6">
        <v>7.8819999999999997</v>
      </c>
      <c r="D443" s="6" t="s">
        <v>37393</v>
      </c>
      <c r="E443" s="6" t="s">
        <v>40834</v>
      </c>
      <c r="F443" s="6">
        <v>232819</v>
      </c>
      <c r="G443" s="7" t="str">
        <f>HYPERLINK("https://cloud.oebiotech.com/#/lm/network/232819","https://cloud.oebiotech.com/#/lm/network/232819")</f>
        <v>https://cloud.oebiotech.com/#/lm/network/232819</v>
      </c>
      <c r="H443" s="6" t="s">
        <v>40835</v>
      </c>
      <c r="I443" s="6"/>
      <c r="J443" s="6"/>
      <c r="K443" s="6"/>
      <c r="L443" s="6"/>
      <c r="M443" s="6"/>
      <c r="N443" s="6"/>
      <c r="O443" s="6"/>
      <c r="P443" s="6"/>
      <c r="Q443" s="6" t="s">
        <v>40836</v>
      </c>
      <c r="R443" s="6" t="s">
        <v>40837</v>
      </c>
      <c r="S443" s="6" t="s">
        <v>37445</v>
      </c>
      <c r="T443" s="6" t="s">
        <v>37652</v>
      </c>
      <c r="U443" s="6" t="s">
        <v>40838</v>
      </c>
      <c r="V443" s="6" t="s">
        <v>37402</v>
      </c>
      <c r="W443" s="6">
        <v>36.520000000000003</v>
      </c>
      <c r="X443" s="6">
        <v>87.34</v>
      </c>
      <c r="Y443" s="6">
        <v>0</v>
      </c>
      <c r="Z443" s="6" t="s">
        <v>40839</v>
      </c>
      <c r="AA443" s="6" t="s">
        <v>37428</v>
      </c>
      <c r="AB443" s="6" t="s">
        <v>40840</v>
      </c>
      <c r="AC443" s="6">
        <v>1.95</v>
      </c>
      <c r="AD443" s="6">
        <v>1.55317200615641</v>
      </c>
      <c r="AE443" s="6">
        <v>18.0205014355716</v>
      </c>
      <c r="AF443" s="6">
        <v>17.426976001542901</v>
      </c>
      <c r="AG443" s="8">
        <v>0.59352543402868496</v>
      </c>
      <c r="AH443" s="8" t="s">
        <v>6</v>
      </c>
      <c r="AI443" s="6">
        <v>1.1824947610469901E-6</v>
      </c>
      <c r="AJ443" s="6">
        <v>1.31087361499306E-5</v>
      </c>
    </row>
    <row r="444" spans="1:36" ht="15" x14ac:dyDescent="0.25">
      <c r="A444" s="6" t="s">
        <v>40841</v>
      </c>
      <c r="B444" s="6">
        <v>185.05623</v>
      </c>
      <c r="C444" s="6">
        <v>2.149</v>
      </c>
      <c r="D444" s="6" t="s">
        <v>37393</v>
      </c>
      <c r="E444" s="6" t="s">
        <v>40842</v>
      </c>
      <c r="F444" s="6">
        <v>202106</v>
      </c>
      <c r="G444" s="7" t="str">
        <f>HYPERLINK("https://cloud.oebiotech.com/#/lm/network/202106","https://cloud.oebiotech.com/#/lm/network/202106")</f>
        <v>https://cloud.oebiotech.com/#/lm/network/202106</v>
      </c>
      <c r="H444" s="6" t="s">
        <v>40843</v>
      </c>
      <c r="I444" s="6"/>
      <c r="J444" s="6"/>
      <c r="K444" s="6"/>
      <c r="L444" s="6"/>
      <c r="M444" s="6"/>
      <c r="N444" s="6"/>
      <c r="O444" s="6">
        <v>73267</v>
      </c>
      <c r="P444" s="6"/>
      <c r="Q444" s="6" t="s">
        <v>40844</v>
      </c>
      <c r="R444" s="6" t="s">
        <v>40845</v>
      </c>
      <c r="S444" s="6" t="s">
        <v>37488</v>
      </c>
      <c r="T444" s="6" t="s">
        <v>37662</v>
      </c>
      <c r="U444" s="6" t="s">
        <v>38981</v>
      </c>
      <c r="V444" s="6" t="s">
        <v>37402</v>
      </c>
      <c r="W444" s="6">
        <v>40.58</v>
      </c>
      <c r="X444" s="6">
        <v>73.209999999999994</v>
      </c>
      <c r="Y444" s="6">
        <v>0</v>
      </c>
      <c r="Z444" s="6" t="s">
        <v>37389</v>
      </c>
      <c r="AA444" s="6" t="s">
        <v>37428</v>
      </c>
      <c r="AB444" s="6" t="s">
        <v>40846</v>
      </c>
      <c r="AC444" s="6">
        <v>3.24</v>
      </c>
      <c r="AD444" s="6">
        <v>1.2315419552709601</v>
      </c>
      <c r="AE444" s="6">
        <v>21.0709890094457</v>
      </c>
      <c r="AF444" s="6">
        <v>20.477584964068399</v>
      </c>
      <c r="AG444" s="8">
        <v>0.59340404537731595</v>
      </c>
      <c r="AH444" s="8" t="s">
        <v>6</v>
      </c>
      <c r="AI444" s="6">
        <v>2.7507390726271001E-2</v>
      </c>
      <c r="AJ444" s="6">
        <v>5.9459512343315597E-2</v>
      </c>
    </row>
    <row r="445" spans="1:36" ht="15" x14ac:dyDescent="0.25">
      <c r="A445" s="6" t="s">
        <v>40847</v>
      </c>
      <c r="B445" s="6">
        <v>222.05183</v>
      </c>
      <c r="C445" s="6">
        <v>8.8140000000000001</v>
      </c>
      <c r="D445" s="6" t="s">
        <v>37393</v>
      </c>
      <c r="E445" s="6" t="s">
        <v>40848</v>
      </c>
      <c r="F445" s="6">
        <v>204020</v>
      </c>
      <c r="G445" s="7" t="str">
        <f>HYPERLINK("https://cloud.oebiotech.com/#/lm/network/204020","https://cloud.oebiotech.com/#/lm/network/204020")</f>
        <v>https://cloud.oebiotech.com/#/lm/network/204020</v>
      </c>
      <c r="H445" s="6" t="s">
        <v>40849</v>
      </c>
      <c r="I445" s="6"/>
      <c r="J445" s="6"/>
      <c r="K445" s="6"/>
      <c r="L445" s="6"/>
      <c r="M445" s="6"/>
      <c r="N445" s="6"/>
      <c r="O445" s="6">
        <v>21708759</v>
      </c>
      <c r="P445" s="6"/>
      <c r="Q445" s="6" t="s">
        <v>40850</v>
      </c>
      <c r="R445" s="6" t="s">
        <v>40851</v>
      </c>
      <c r="S445" s="6" t="s">
        <v>37488</v>
      </c>
      <c r="T445" s="6" t="s">
        <v>39380</v>
      </c>
      <c r="U445" s="6" t="s">
        <v>37458</v>
      </c>
      <c r="V445" s="6" t="s">
        <v>37499</v>
      </c>
      <c r="W445" s="6">
        <v>49.86</v>
      </c>
      <c r="X445" s="6">
        <v>89.13</v>
      </c>
      <c r="Y445" s="6">
        <v>75.209999999999994</v>
      </c>
      <c r="Z445" s="6" t="s">
        <v>40852</v>
      </c>
      <c r="AA445" s="6" t="s">
        <v>37428</v>
      </c>
      <c r="AB445" s="6" t="s">
        <v>39383</v>
      </c>
      <c r="AC445" s="6">
        <v>0.9</v>
      </c>
      <c r="AD445" s="6">
        <v>1.56877086137449</v>
      </c>
      <c r="AE445" s="6">
        <v>20.836384348964</v>
      </c>
      <c r="AF445" s="6">
        <v>20.244278978926399</v>
      </c>
      <c r="AG445" s="8">
        <v>0.59210537003761499</v>
      </c>
      <c r="AH445" s="8" t="s">
        <v>6</v>
      </c>
      <c r="AI445" s="6">
        <v>1.33192222427235E-7</v>
      </c>
      <c r="AJ445" s="6">
        <v>2.1302748365599599E-6</v>
      </c>
    </row>
    <row r="446" spans="1:36" ht="15" x14ac:dyDescent="0.25">
      <c r="A446" s="6" t="s">
        <v>40853</v>
      </c>
      <c r="B446" s="6">
        <v>205.03513000000001</v>
      </c>
      <c r="C446" s="6">
        <v>1.9330000000000001</v>
      </c>
      <c r="D446" s="6" t="s">
        <v>37393</v>
      </c>
      <c r="E446" s="6" t="s">
        <v>40854</v>
      </c>
      <c r="F446" s="6">
        <v>550630</v>
      </c>
      <c r="G446" s="7" t="str">
        <f>HYPERLINK("https://cloud.oebiotech.com/#/lm/network/550630","https://cloud.oebiotech.com/#/lm/network/550630")</f>
        <v>https://cloud.oebiotech.com/#/lm/network/550630</v>
      </c>
      <c r="H446" s="6"/>
      <c r="I446" s="6"/>
      <c r="J446" s="6"/>
      <c r="K446" s="6"/>
      <c r="L446" s="6"/>
      <c r="M446" s="6"/>
      <c r="N446" s="6"/>
      <c r="O446" s="6"/>
      <c r="P446" s="6" t="s">
        <v>40855</v>
      </c>
      <c r="Q446" s="6" t="s">
        <v>40856</v>
      </c>
      <c r="R446" s="6" t="s">
        <v>40857</v>
      </c>
      <c r="S446" s="6" t="s">
        <v>37385</v>
      </c>
      <c r="T446" s="6" t="s">
        <v>37386</v>
      </c>
      <c r="U446" s="6" t="s">
        <v>37509</v>
      </c>
      <c r="V446" s="6" t="s">
        <v>37426</v>
      </c>
      <c r="W446" s="6">
        <v>62.36</v>
      </c>
      <c r="X446" s="6">
        <v>73.16</v>
      </c>
      <c r="Y446" s="6">
        <v>58.4</v>
      </c>
      <c r="Z446" s="6" t="s">
        <v>40858</v>
      </c>
      <c r="AA446" s="6" t="s">
        <v>37403</v>
      </c>
      <c r="AB446" s="6" t="s">
        <v>40164</v>
      </c>
      <c r="AC446" s="6">
        <v>1.46</v>
      </c>
      <c r="AD446" s="6">
        <v>1.55946242663352</v>
      </c>
      <c r="AE446" s="6">
        <v>21.323536180486101</v>
      </c>
      <c r="AF446" s="6">
        <v>20.731438886937401</v>
      </c>
      <c r="AG446" s="8">
        <v>0.59209729354868701</v>
      </c>
      <c r="AH446" s="8" t="s">
        <v>6</v>
      </c>
      <c r="AI446" s="6">
        <v>4.6944581717128402E-7</v>
      </c>
      <c r="AJ446" s="6">
        <v>6.0884770144240798E-6</v>
      </c>
    </row>
    <row r="447" spans="1:36" ht="15" x14ac:dyDescent="0.25">
      <c r="A447" s="6" t="s">
        <v>40859</v>
      </c>
      <c r="B447" s="6">
        <v>183.13851</v>
      </c>
      <c r="C447" s="6">
        <v>9.8480000000000008</v>
      </c>
      <c r="D447" s="6" t="s">
        <v>37393</v>
      </c>
      <c r="E447" s="6" t="s">
        <v>40860</v>
      </c>
      <c r="F447" s="6">
        <v>7742</v>
      </c>
      <c r="G447" s="7" t="str">
        <f>HYPERLINK("https://cloud.oebiotech.com/#/lm/network/7742","https://cloud.oebiotech.com/#/lm/network/7742")</f>
        <v>https://cloud.oebiotech.com/#/lm/network/7742</v>
      </c>
      <c r="H447" s="6"/>
      <c r="I447" s="6">
        <v>36634</v>
      </c>
      <c r="J447" s="6" t="s">
        <v>40861</v>
      </c>
      <c r="K447" s="6">
        <v>34136</v>
      </c>
      <c r="L447" s="6" t="s">
        <v>40862</v>
      </c>
      <c r="M447" s="6"/>
      <c r="N447" s="6"/>
      <c r="O447" s="6">
        <v>74409</v>
      </c>
      <c r="P447" s="6"/>
      <c r="Q447" s="6" t="s">
        <v>40863</v>
      </c>
      <c r="R447" s="6" t="s">
        <v>40864</v>
      </c>
      <c r="S447" s="6" t="s">
        <v>37411</v>
      </c>
      <c r="T447" s="6" t="s">
        <v>40865</v>
      </c>
      <c r="U447" s="6" t="s">
        <v>37458</v>
      </c>
      <c r="V447" s="6" t="s">
        <v>37388</v>
      </c>
      <c r="W447" s="6">
        <v>49.69</v>
      </c>
      <c r="X447" s="6">
        <v>74.819999999999993</v>
      </c>
      <c r="Y447" s="6">
        <v>0</v>
      </c>
      <c r="Z447" s="6" t="s">
        <v>37389</v>
      </c>
      <c r="AA447" s="6" t="s">
        <v>37403</v>
      </c>
      <c r="AB447" s="6" t="s">
        <v>40866</v>
      </c>
      <c r="AC447" s="6">
        <v>3.28</v>
      </c>
      <c r="AD447" s="6">
        <v>1.45887504345638</v>
      </c>
      <c r="AE447" s="6">
        <v>18.474551527022701</v>
      </c>
      <c r="AF447" s="6">
        <v>17.884440032966001</v>
      </c>
      <c r="AG447" s="8">
        <v>0.59011149405673202</v>
      </c>
      <c r="AH447" s="8" t="s">
        <v>6</v>
      </c>
      <c r="AI447" s="6">
        <v>2.6003624166772002E-4</v>
      </c>
      <c r="AJ447" s="6">
        <v>1.2179352845381099E-3</v>
      </c>
    </row>
    <row r="448" spans="1:36" ht="15" x14ac:dyDescent="0.25">
      <c r="A448" s="6" t="s">
        <v>40867</v>
      </c>
      <c r="B448" s="6">
        <v>290.09958999999998</v>
      </c>
      <c r="C448" s="6">
        <v>0.69299999999999995</v>
      </c>
      <c r="D448" s="6" t="s">
        <v>37393</v>
      </c>
      <c r="E448" s="6" t="s">
        <v>40868</v>
      </c>
      <c r="F448" s="6">
        <v>53885</v>
      </c>
      <c r="G448" s="7" t="str">
        <f>HYPERLINK("https://cloud.oebiotech.com/#/lm/network/53885","https://cloud.oebiotech.com/#/lm/network/53885")</f>
        <v>https://cloud.oebiotech.com/#/lm/network/53885</v>
      </c>
      <c r="H448" s="6" t="s">
        <v>40869</v>
      </c>
      <c r="I448" s="6">
        <v>85767</v>
      </c>
      <c r="J448" s="6"/>
      <c r="K448" s="6">
        <v>169417</v>
      </c>
      <c r="L448" s="6"/>
      <c r="M448" s="6"/>
      <c r="N448" s="6"/>
      <c r="O448" s="6">
        <v>61158096</v>
      </c>
      <c r="P448" s="6"/>
      <c r="Q448" s="6" t="s">
        <v>40870</v>
      </c>
      <c r="R448" s="6" t="s">
        <v>40871</v>
      </c>
      <c r="S448" s="6" t="s">
        <v>37385</v>
      </c>
      <c r="T448" s="6" t="s">
        <v>37386</v>
      </c>
      <c r="U448" s="6" t="s">
        <v>37387</v>
      </c>
      <c r="V448" s="6" t="s">
        <v>37426</v>
      </c>
      <c r="W448" s="6">
        <v>64.58</v>
      </c>
      <c r="X448" s="6">
        <v>72.62</v>
      </c>
      <c r="Y448" s="6">
        <v>72.400000000000006</v>
      </c>
      <c r="Z448" s="6" t="s">
        <v>40872</v>
      </c>
      <c r="AA448" s="6" t="s">
        <v>37428</v>
      </c>
      <c r="AB448" s="6" t="s">
        <v>40873</v>
      </c>
      <c r="AC448" s="6">
        <v>-0.69</v>
      </c>
      <c r="AD448" s="6">
        <v>1.45354511559954</v>
      </c>
      <c r="AE448" s="6">
        <v>22.2832641384576</v>
      </c>
      <c r="AF448" s="6">
        <v>21.694305091648101</v>
      </c>
      <c r="AG448" s="8">
        <v>0.58895904680948497</v>
      </c>
      <c r="AH448" s="8" t="s">
        <v>6</v>
      </c>
      <c r="AI448" s="6">
        <v>2.98193215536076E-4</v>
      </c>
      <c r="AJ448" s="6">
        <v>1.3739506285497399E-3</v>
      </c>
    </row>
    <row r="449" spans="1:36" ht="15" x14ac:dyDescent="0.25">
      <c r="A449" s="6" t="s">
        <v>40874</v>
      </c>
      <c r="B449" s="6">
        <v>934.66813999999999</v>
      </c>
      <c r="C449" s="6">
        <v>13.448</v>
      </c>
      <c r="D449" s="6" t="s">
        <v>37380</v>
      </c>
      <c r="E449" s="6" t="s">
        <v>40875</v>
      </c>
      <c r="F449" s="6">
        <v>49885</v>
      </c>
      <c r="G449" s="7" t="str">
        <f>HYPERLINK("https://cloud.oebiotech.com/#/lm/network/49885","https://cloud.oebiotech.com/#/lm/network/49885")</f>
        <v>https://cloud.oebiotech.com/#/lm/network/49885</v>
      </c>
      <c r="H449" s="6" t="s">
        <v>40876</v>
      </c>
      <c r="I449" s="6">
        <v>60217</v>
      </c>
      <c r="J449" s="6"/>
      <c r="K449" s="6"/>
      <c r="L449" s="6" t="s">
        <v>40877</v>
      </c>
      <c r="M449" s="6" t="s">
        <v>40878</v>
      </c>
      <c r="N449" s="6" t="s">
        <v>40879</v>
      </c>
      <c r="O449" s="6">
        <v>53479455</v>
      </c>
      <c r="P449" s="6"/>
      <c r="Q449" s="6" t="s">
        <v>40880</v>
      </c>
      <c r="R449" s="6" t="s">
        <v>40881</v>
      </c>
      <c r="S449" s="6" t="s">
        <v>37445</v>
      </c>
      <c r="T449" s="6" t="s">
        <v>37652</v>
      </c>
      <c r="U449" s="6" t="s">
        <v>38234</v>
      </c>
      <c r="V449" s="6" t="s">
        <v>37499</v>
      </c>
      <c r="W449" s="6">
        <v>45.98</v>
      </c>
      <c r="X449" s="6">
        <v>90.23</v>
      </c>
      <c r="Y449" s="6">
        <v>56.72</v>
      </c>
      <c r="Z449" s="6" t="s">
        <v>40882</v>
      </c>
      <c r="AA449" s="6" t="s">
        <v>37459</v>
      </c>
      <c r="AB449" s="6" t="s">
        <v>40883</v>
      </c>
      <c r="AC449" s="6">
        <v>-2.14</v>
      </c>
      <c r="AD449" s="6">
        <v>1.58833791008046</v>
      </c>
      <c r="AE449" s="6">
        <v>23.0974383979244</v>
      </c>
      <c r="AF449" s="6">
        <v>22.508640935285602</v>
      </c>
      <c r="AG449" s="8">
        <v>0.58879746263888699</v>
      </c>
      <c r="AH449" s="8" t="s">
        <v>6</v>
      </c>
      <c r="AI449" s="6">
        <v>3.3865148663647899E-10</v>
      </c>
      <c r="AJ449" s="6">
        <v>1.9636661358203699E-8</v>
      </c>
    </row>
    <row r="450" spans="1:36" ht="15" x14ac:dyDescent="0.25">
      <c r="A450" s="6" t="s">
        <v>40884</v>
      </c>
      <c r="B450" s="6">
        <v>173.00859</v>
      </c>
      <c r="C450" s="6">
        <v>1.282</v>
      </c>
      <c r="D450" s="6" t="s">
        <v>37393</v>
      </c>
      <c r="E450" s="6" t="s">
        <v>40885</v>
      </c>
      <c r="F450" s="6">
        <v>46856</v>
      </c>
      <c r="G450" s="7" t="str">
        <f>HYPERLINK("https://cloud.oebiotech.com/#/lm/network/46856","https://cloud.oebiotech.com/#/lm/network/46856")</f>
        <v>https://cloud.oebiotech.com/#/lm/network/46856</v>
      </c>
      <c r="H450" s="6" t="s">
        <v>40886</v>
      </c>
      <c r="I450" s="6">
        <v>3300</v>
      </c>
      <c r="J450" s="6"/>
      <c r="K450" s="6">
        <v>32805</v>
      </c>
      <c r="L450" s="6" t="s">
        <v>40887</v>
      </c>
      <c r="M450" s="6" t="s">
        <v>40888</v>
      </c>
      <c r="N450" s="6" t="s">
        <v>40889</v>
      </c>
      <c r="O450" s="6">
        <v>643757</v>
      </c>
      <c r="P450" s="6" t="s">
        <v>40890</v>
      </c>
      <c r="Q450" s="6" t="s">
        <v>40891</v>
      </c>
      <c r="R450" s="6" t="s">
        <v>40892</v>
      </c>
      <c r="S450" s="6" t="s">
        <v>37385</v>
      </c>
      <c r="T450" s="6" t="s">
        <v>37386</v>
      </c>
      <c r="U450" s="6" t="s">
        <v>37509</v>
      </c>
      <c r="V450" s="6" t="s">
        <v>37426</v>
      </c>
      <c r="W450" s="6">
        <v>69.77</v>
      </c>
      <c r="X450" s="6">
        <v>90.32</v>
      </c>
      <c r="Y450" s="6">
        <v>81.62</v>
      </c>
      <c r="Z450" s="6" t="s">
        <v>40893</v>
      </c>
      <c r="AA450" s="6" t="s">
        <v>37403</v>
      </c>
      <c r="AB450" s="6" t="s">
        <v>37981</v>
      </c>
      <c r="AC450" s="6">
        <v>3.47</v>
      </c>
      <c r="AD450" s="6">
        <v>1.43314197532874</v>
      </c>
      <c r="AE450" s="6">
        <v>23.403536734774899</v>
      </c>
      <c r="AF450" s="6">
        <v>22.815743430895701</v>
      </c>
      <c r="AG450" s="8">
        <v>0.58779330387919904</v>
      </c>
      <c r="AH450" s="8" t="s">
        <v>6</v>
      </c>
      <c r="AI450" s="6">
        <v>5.6806623873145799E-4</v>
      </c>
      <c r="AJ450" s="6">
        <v>2.38820502766128E-3</v>
      </c>
    </row>
    <row r="451" spans="1:36" ht="15" x14ac:dyDescent="0.25">
      <c r="A451" s="6" t="s">
        <v>40894</v>
      </c>
      <c r="B451" s="6">
        <v>185.05638999999999</v>
      </c>
      <c r="C451" s="6">
        <v>0.78700000000000003</v>
      </c>
      <c r="D451" s="6" t="s">
        <v>37393</v>
      </c>
      <c r="E451" s="6" t="s">
        <v>40895</v>
      </c>
      <c r="F451" s="6">
        <v>51451</v>
      </c>
      <c r="G451" s="7" t="str">
        <f>HYPERLINK("https://cloud.oebiotech.com/#/lm/network/51451","https://cloud.oebiotech.com/#/lm/network/51451")</f>
        <v>https://cloud.oebiotech.com/#/lm/network/51451</v>
      </c>
      <c r="H451" s="6" t="s">
        <v>40896</v>
      </c>
      <c r="I451" s="6"/>
      <c r="J451" s="6"/>
      <c r="K451" s="6">
        <v>73845</v>
      </c>
      <c r="L451" s="6"/>
      <c r="M451" s="6"/>
      <c r="N451" s="6"/>
      <c r="O451" s="6">
        <v>165527</v>
      </c>
      <c r="P451" s="6" t="s">
        <v>40897</v>
      </c>
      <c r="Q451" s="6" t="s">
        <v>40898</v>
      </c>
      <c r="R451" s="6" t="s">
        <v>40899</v>
      </c>
      <c r="S451" s="6" t="s">
        <v>37385</v>
      </c>
      <c r="T451" s="6" t="s">
        <v>37386</v>
      </c>
      <c r="U451" s="6" t="s">
        <v>37387</v>
      </c>
      <c r="V451" s="6" t="s">
        <v>37426</v>
      </c>
      <c r="W451" s="6">
        <v>68.56</v>
      </c>
      <c r="X451" s="6">
        <v>72.5</v>
      </c>
      <c r="Y451" s="6">
        <v>81.680000000000007</v>
      </c>
      <c r="Z451" s="6" t="s">
        <v>40900</v>
      </c>
      <c r="AA451" s="6" t="s">
        <v>37415</v>
      </c>
      <c r="AB451" s="6" t="s">
        <v>40901</v>
      </c>
      <c r="AC451" s="6">
        <v>-1.08</v>
      </c>
      <c r="AD451" s="6">
        <v>1.5562762007812101</v>
      </c>
      <c r="AE451" s="6">
        <v>22.760525187429799</v>
      </c>
      <c r="AF451" s="6">
        <v>22.173074968161401</v>
      </c>
      <c r="AG451" s="8">
        <v>0.58745021926837304</v>
      </c>
      <c r="AH451" s="8" t="s">
        <v>6</v>
      </c>
      <c r="AI451" s="6">
        <v>3.1908703692763901E-7</v>
      </c>
      <c r="AJ451" s="6">
        <v>4.3518084345396001E-6</v>
      </c>
    </row>
    <row r="452" spans="1:36" ht="15" x14ac:dyDescent="0.25">
      <c r="A452" s="6" t="s">
        <v>40902</v>
      </c>
      <c r="B452" s="6">
        <v>895.37906999999996</v>
      </c>
      <c r="C452" s="6">
        <v>3.052</v>
      </c>
      <c r="D452" s="6" t="s">
        <v>37380</v>
      </c>
      <c r="E452" s="6" t="s">
        <v>40903</v>
      </c>
      <c r="F452" s="6">
        <v>227408</v>
      </c>
      <c r="G452" s="7" t="str">
        <f>HYPERLINK("https://cloud.oebiotech.com/#/lm/network/227408","https://cloud.oebiotech.com/#/lm/network/227408")</f>
        <v>https://cloud.oebiotech.com/#/lm/network/227408</v>
      </c>
      <c r="H452" s="6" t="s">
        <v>40904</v>
      </c>
      <c r="I452" s="6"/>
      <c r="J452" s="6"/>
      <c r="K452" s="6"/>
      <c r="L452" s="6"/>
      <c r="M452" s="6"/>
      <c r="N452" s="6"/>
      <c r="O452" s="6"/>
      <c r="P452" s="6"/>
      <c r="Q452" s="6" t="s">
        <v>40905</v>
      </c>
      <c r="R452" s="6" t="s">
        <v>40906</v>
      </c>
      <c r="S452" s="6" t="s">
        <v>37445</v>
      </c>
      <c r="T452" s="6" t="s">
        <v>37652</v>
      </c>
      <c r="U452" s="6" t="s">
        <v>40808</v>
      </c>
      <c r="V452" s="6" t="s">
        <v>37402</v>
      </c>
      <c r="W452" s="6">
        <v>36.54</v>
      </c>
      <c r="X452" s="6">
        <v>88.87</v>
      </c>
      <c r="Y452" s="6">
        <v>0</v>
      </c>
      <c r="Z452" s="6" t="s">
        <v>37389</v>
      </c>
      <c r="AA452" s="6" t="s">
        <v>37459</v>
      </c>
      <c r="AB452" s="6" t="s">
        <v>40907</v>
      </c>
      <c r="AC452" s="6">
        <v>-2.23</v>
      </c>
      <c r="AD452" s="6">
        <v>1.4587873004301499</v>
      </c>
      <c r="AE452" s="6">
        <v>20.414333141113399</v>
      </c>
      <c r="AF452" s="6">
        <v>19.8271607400089</v>
      </c>
      <c r="AG452" s="8">
        <v>0.58717240110452795</v>
      </c>
      <c r="AH452" s="8" t="s">
        <v>6</v>
      </c>
      <c r="AI452" s="6">
        <v>2.2910516922114001E-4</v>
      </c>
      <c r="AJ452" s="6">
        <v>1.09371537479827E-3</v>
      </c>
    </row>
    <row r="453" spans="1:36" ht="15" x14ac:dyDescent="0.25">
      <c r="A453" s="6" t="s">
        <v>40908</v>
      </c>
      <c r="B453" s="6">
        <v>179.04552000000001</v>
      </c>
      <c r="C453" s="6">
        <v>1.18</v>
      </c>
      <c r="D453" s="6" t="s">
        <v>37393</v>
      </c>
      <c r="E453" s="6" t="s">
        <v>40909</v>
      </c>
      <c r="F453" s="6">
        <v>53290</v>
      </c>
      <c r="G453" s="7" t="str">
        <f>HYPERLINK("https://cloud.oebiotech.com/#/lm/network/53290","https://cloud.oebiotech.com/#/lm/network/53290")</f>
        <v>https://cloud.oebiotech.com/#/lm/network/53290</v>
      </c>
      <c r="H453" s="6" t="s">
        <v>40910</v>
      </c>
      <c r="I453" s="6">
        <v>43986</v>
      </c>
      <c r="J453" s="6"/>
      <c r="K453" s="6">
        <v>29063</v>
      </c>
      <c r="L453" s="6" t="s">
        <v>40911</v>
      </c>
      <c r="M453" s="6"/>
      <c r="N453" s="6"/>
      <c r="O453" s="6">
        <v>440473</v>
      </c>
      <c r="P453" s="6" t="s">
        <v>40912</v>
      </c>
      <c r="Q453" s="6" t="s">
        <v>40913</v>
      </c>
      <c r="R453" s="6" t="s">
        <v>40914</v>
      </c>
      <c r="S453" s="6" t="s">
        <v>37385</v>
      </c>
      <c r="T453" s="6" t="s">
        <v>37386</v>
      </c>
      <c r="U453" s="6" t="s">
        <v>37387</v>
      </c>
      <c r="V453" s="6" t="s">
        <v>37388</v>
      </c>
      <c r="W453" s="6">
        <v>51.32</v>
      </c>
      <c r="X453" s="6">
        <v>73.58</v>
      </c>
      <c r="Y453" s="6">
        <v>0</v>
      </c>
      <c r="Z453" s="6" t="s">
        <v>37389</v>
      </c>
      <c r="AA453" s="6" t="s">
        <v>37415</v>
      </c>
      <c r="AB453" s="6" t="s">
        <v>40915</v>
      </c>
      <c r="AC453" s="6">
        <v>1.1200000000000001</v>
      </c>
      <c r="AD453" s="6">
        <v>1.56533793290794</v>
      </c>
      <c r="AE453" s="6">
        <v>20.5448902605165</v>
      </c>
      <c r="AF453" s="6">
        <v>19.957725930334899</v>
      </c>
      <c r="AG453" s="8">
        <v>0.58716433018158698</v>
      </c>
      <c r="AH453" s="8" t="s">
        <v>6</v>
      </c>
      <c r="AI453" s="6">
        <v>7.8901349607198501E-8</v>
      </c>
      <c r="AJ453" s="6">
        <v>1.3979158756299201E-6</v>
      </c>
    </row>
    <row r="454" spans="1:36" ht="15" x14ac:dyDescent="0.25">
      <c r="A454" s="6" t="s">
        <v>40916</v>
      </c>
      <c r="B454" s="6">
        <v>939.59457999999995</v>
      </c>
      <c r="C454" s="6">
        <v>13.552</v>
      </c>
      <c r="D454" s="6" t="s">
        <v>37393</v>
      </c>
      <c r="E454" s="6" t="s">
        <v>40917</v>
      </c>
      <c r="F454" s="6">
        <v>24432</v>
      </c>
      <c r="G454" s="7" t="str">
        <f>HYPERLINK("https://cloud.oebiotech.com/#/lm/network/24432","https://cloud.oebiotech.com/#/lm/network/24432")</f>
        <v>https://cloud.oebiotech.com/#/lm/network/24432</v>
      </c>
      <c r="H454" s="6"/>
      <c r="I454" s="6"/>
      <c r="J454" s="6" t="s">
        <v>40918</v>
      </c>
      <c r="K454" s="6"/>
      <c r="L454" s="6"/>
      <c r="M454" s="6"/>
      <c r="N454" s="6"/>
      <c r="O454" s="6">
        <v>52928170</v>
      </c>
      <c r="P454" s="6"/>
      <c r="Q454" s="6" t="s">
        <v>40919</v>
      </c>
      <c r="R454" s="6" t="s">
        <v>40920</v>
      </c>
      <c r="S454" s="6" t="s">
        <v>37445</v>
      </c>
      <c r="T454" s="6" t="s">
        <v>37652</v>
      </c>
      <c r="U454" s="6" t="s">
        <v>38097</v>
      </c>
      <c r="V454" s="6" t="s">
        <v>37499</v>
      </c>
      <c r="W454" s="6">
        <v>44.42</v>
      </c>
      <c r="X454" s="6">
        <v>87.61</v>
      </c>
      <c r="Y454" s="6">
        <v>51.5</v>
      </c>
      <c r="Z454" s="6" t="s">
        <v>40921</v>
      </c>
      <c r="AA454" s="6" t="s">
        <v>37403</v>
      </c>
      <c r="AB454" s="6" t="s">
        <v>40922</v>
      </c>
      <c r="AC454" s="6">
        <v>2.34</v>
      </c>
      <c r="AD454" s="6">
        <v>1.45455118842474</v>
      </c>
      <c r="AE454" s="6">
        <v>18.188368407258501</v>
      </c>
      <c r="AF454" s="6">
        <v>17.601241736229301</v>
      </c>
      <c r="AG454" s="8">
        <v>0.58712667102921401</v>
      </c>
      <c r="AH454" s="8" t="s">
        <v>6</v>
      </c>
      <c r="AI454" s="6">
        <v>2.6645504498734899E-4</v>
      </c>
      <c r="AJ454" s="6">
        <v>1.2440838296546601E-3</v>
      </c>
    </row>
    <row r="455" spans="1:36" ht="15" x14ac:dyDescent="0.25">
      <c r="A455" s="6" t="s">
        <v>40923</v>
      </c>
      <c r="B455" s="6">
        <v>230.11461</v>
      </c>
      <c r="C455" s="6">
        <v>0.76900000000000002</v>
      </c>
      <c r="D455" s="6" t="s">
        <v>37393</v>
      </c>
      <c r="E455" s="6" t="s">
        <v>40924</v>
      </c>
      <c r="F455" s="6">
        <v>54133</v>
      </c>
      <c r="G455" s="7" t="str">
        <f>HYPERLINK("https://cloud.oebiotech.com/#/lm/network/54133","https://cloud.oebiotech.com/#/lm/network/54133")</f>
        <v>https://cloud.oebiotech.com/#/lm/network/54133</v>
      </c>
      <c r="H455" s="6" t="s">
        <v>40925</v>
      </c>
      <c r="I455" s="6">
        <v>23873</v>
      </c>
      <c r="J455" s="6"/>
      <c r="K455" s="6">
        <v>73698</v>
      </c>
      <c r="L455" s="6"/>
      <c r="M455" s="6"/>
      <c r="N455" s="6"/>
      <c r="O455" s="6">
        <v>7020200</v>
      </c>
      <c r="P455" s="6" t="s">
        <v>40926</v>
      </c>
      <c r="Q455" s="6" t="s">
        <v>40927</v>
      </c>
      <c r="R455" s="6" t="s">
        <v>40928</v>
      </c>
      <c r="S455" s="6" t="s">
        <v>37385</v>
      </c>
      <c r="T455" s="6" t="s">
        <v>37386</v>
      </c>
      <c r="U455" s="6" t="s">
        <v>37387</v>
      </c>
      <c r="V455" s="6" t="s">
        <v>37388</v>
      </c>
      <c r="W455" s="6">
        <v>51.65</v>
      </c>
      <c r="X455" s="6">
        <v>72.98</v>
      </c>
      <c r="Y455" s="6">
        <v>0</v>
      </c>
      <c r="Z455" s="6" t="s">
        <v>37389</v>
      </c>
      <c r="AA455" s="6" t="s">
        <v>37403</v>
      </c>
      <c r="AB455" s="6" t="s">
        <v>40929</v>
      </c>
      <c r="AC455" s="6">
        <v>0</v>
      </c>
      <c r="AD455" s="6">
        <v>1.5711368311016001</v>
      </c>
      <c r="AE455" s="6">
        <v>21.810143050131899</v>
      </c>
      <c r="AF455" s="6">
        <v>21.223089240238998</v>
      </c>
      <c r="AG455" s="8">
        <v>0.58705380989292899</v>
      </c>
      <c r="AH455" s="8" t="s">
        <v>6</v>
      </c>
      <c r="AI455" s="6">
        <v>2.5691523796591999E-8</v>
      </c>
      <c r="AJ455" s="6">
        <v>5.4817792530864501E-7</v>
      </c>
    </row>
    <row r="456" spans="1:36" ht="15" x14ac:dyDescent="0.25">
      <c r="A456" s="6" t="s">
        <v>40930</v>
      </c>
      <c r="B456" s="6">
        <v>249.08813000000001</v>
      </c>
      <c r="C456" s="6">
        <v>6.6230000000000002</v>
      </c>
      <c r="D456" s="6" t="s">
        <v>37393</v>
      </c>
      <c r="E456" s="6" t="s">
        <v>40931</v>
      </c>
      <c r="F456" s="6">
        <v>513468</v>
      </c>
      <c r="G456" s="7" t="str">
        <f>HYPERLINK("https://cloud.oebiotech.com/#/lm/network/513468","https://cloud.oebiotech.com/#/lm/network/513468")</f>
        <v>https://cloud.oebiotech.com/#/lm/network/513468</v>
      </c>
      <c r="H456" s="6"/>
      <c r="I456" s="6">
        <v>96295</v>
      </c>
      <c r="J456" s="6"/>
      <c r="K456" s="6"/>
      <c r="L456" s="6"/>
      <c r="M456" s="6"/>
      <c r="N456" s="6"/>
      <c r="O456" s="6">
        <v>220370</v>
      </c>
      <c r="P456" s="6"/>
      <c r="Q456" s="6" t="s">
        <v>40932</v>
      </c>
      <c r="R456" s="6" t="s">
        <v>40933</v>
      </c>
      <c r="S456" s="6" t="s">
        <v>37385</v>
      </c>
      <c r="T456" s="6" t="s">
        <v>37386</v>
      </c>
      <c r="U456" s="6" t="s">
        <v>37905</v>
      </c>
      <c r="V456" s="6" t="s">
        <v>37388</v>
      </c>
      <c r="W456" s="6">
        <v>42.49</v>
      </c>
      <c r="X456" s="6">
        <v>76.510000000000005</v>
      </c>
      <c r="Y456" s="6">
        <v>0</v>
      </c>
      <c r="Z456" s="6" t="s">
        <v>37389</v>
      </c>
      <c r="AA456" s="6" t="s">
        <v>37438</v>
      </c>
      <c r="AB456" s="6" t="s">
        <v>40934</v>
      </c>
      <c r="AC456" s="6">
        <v>7.23</v>
      </c>
      <c r="AD456" s="6">
        <v>1.3493987089278801</v>
      </c>
      <c r="AE456" s="6">
        <v>16.4397042184752</v>
      </c>
      <c r="AF456" s="6">
        <v>15.852699129903099</v>
      </c>
      <c r="AG456" s="8">
        <v>0.58700508857214295</v>
      </c>
      <c r="AH456" s="8" t="s">
        <v>6</v>
      </c>
      <c r="AI456" s="6">
        <v>4.3208381668656303E-3</v>
      </c>
      <c r="AJ456" s="6">
        <v>1.28802952465454E-2</v>
      </c>
    </row>
    <row r="457" spans="1:36" ht="15" x14ac:dyDescent="0.25">
      <c r="A457" s="6" t="s">
        <v>40935</v>
      </c>
      <c r="B457" s="6">
        <v>152.98569000000001</v>
      </c>
      <c r="C457" s="6">
        <v>0.85799999999999998</v>
      </c>
      <c r="D457" s="6" t="s">
        <v>37393</v>
      </c>
      <c r="E457" s="6" t="s">
        <v>40936</v>
      </c>
      <c r="F457" s="6">
        <v>213066</v>
      </c>
      <c r="G457" s="7" t="str">
        <f>HYPERLINK("https://cloud.oebiotech.com/#/lm/network/213066","https://cloud.oebiotech.com/#/lm/network/213066")</f>
        <v>https://cloud.oebiotech.com/#/lm/network/213066</v>
      </c>
      <c r="H457" s="6" t="s">
        <v>40937</v>
      </c>
      <c r="I457" s="6">
        <v>316770</v>
      </c>
      <c r="J457" s="6"/>
      <c r="K457" s="6"/>
      <c r="L457" s="6"/>
      <c r="M457" s="6"/>
      <c r="N457" s="6"/>
      <c r="O457" s="6">
        <v>62474</v>
      </c>
      <c r="P457" s="6"/>
      <c r="Q457" s="6" t="s">
        <v>40938</v>
      </c>
      <c r="R457" s="6" t="s">
        <v>40939</v>
      </c>
      <c r="S457" s="6" t="s">
        <v>37385</v>
      </c>
      <c r="T457" s="6" t="s">
        <v>40940</v>
      </c>
      <c r="U457" s="6" t="s">
        <v>40941</v>
      </c>
      <c r="V457" s="6" t="s">
        <v>37388</v>
      </c>
      <c r="W457" s="6">
        <v>49.66</v>
      </c>
      <c r="X457" s="6">
        <v>74.180000000000007</v>
      </c>
      <c r="Y457" s="6">
        <v>0</v>
      </c>
      <c r="Z457" s="6" t="s">
        <v>37389</v>
      </c>
      <c r="AA457" s="6" t="s">
        <v>37428</v>
      </c>
      <c r="AB457" s="6" t="s">
        <v>40942</v>
      </c>
      <c r="AC457" s="6">
        <v>3.92</v>
      </c>
      <c r="AD457" s="6">
        <v>1.3186897625182701</v>
      </c>
      <c r="AE457" s="6">
        <v>19.579985957925999</v>
      </c>
      <c r="AF457" s="6">
        <v>18.993541125870699</v>
      </c>
      <c r="AG457" s="8">
        <v>0.58644483205532805</v>
      </c>
      <c r="AH457" s="8" t="s">
        <v>6</v>
      </c>
      <c r="AI457" s="6">
        <v>7.4410156367193201E-3</v>
      </c>
      <c r="AJ457" s="6">
        <v>2.01438681607049E-2</v>
      </c>
    </row>
    <row r="458" spans="1:36" ht="15" x14ac:dyDescent="0.25">
      <c r="A458" s="6" t="s">
        <v>40943</v>
      </c>
      <c r="B458" s="6">
        <v>257.07805000000002</v>
      </c>
      <c r="C458" s="6">
        <v>1.22</v>
      </c>
      <c r="D458" s="6" t="s">
        <v>37393</v>
      </c>
      <c r="E458" s="6" t="s">
        <v>40944</v>
      </c>
      <c r="F458" s="6">
        <v>47543</v>
      </c>
      <c r="G458" s="7" t="str">
        <f>HYPERLINK("https://cloud.oebiotech.com/#/lm/network/47543","https://cloud.oebiotech.com/#/lm/network/47543")</f>
        <v>https://cloud.oebiotech.com/#/lm/network/47543</v>
      </c>
      <c r="H458" s="6" t="s">
        <v>40945</v>
      </c>
      <c r="I458" s="6">
        <v>284</v>
      </c>
      <c r="J458" s="6"/>
      <c r="K458" s="6">
        <v>27391</v>
      </c>
      <c r="L458" s="6" t="s">
        <v>40946</v>
      </c>
      <c r="M458" s="6" t="s">
        <v>38419</v>
      </c>
      <c r="N458" s="6" t="s">
        <v>38420</v>
      </c>
      <c r="O458" s="6">
        <v>1059</v>
      </c>
      <c r="P458" s="6" t="s">
        <v>40947</v>
      </c>
      <c r="Q458" s="6" t="s">
        <v>40948</v>
      </c>
      <c r="R458" s="6" t="s">
        <v>40949</v>
      </c>
      <c r="S458" s="6" t="s">
        <v>37385</v>
      </c>
      <c r="T458" s="6" t="s">
        <v>37386</v>
      </c>
      <c r="U458" s="6" t="s">
        <v>37387</v>
      </c>
      <c r="V458" s="6" t="s">
        <v>37388</v>
      </c>
      <c r="W458" s="6">
        <v>62.76</v>
      </c>
      <c r="X458" s="6">
        <v>90.73</v>
      </c>
      <c r="Y458" s="6">
        <v>41.09</v>
      </c>
      <c r="Z458" s="6" t="s">
        <v>40950</v>
      </c>
      <c r="AA458" s="6" t="s">
        <v>37799</v>
      </c>
      <c r="AB458" s="6" t="s">
        <v>39737</v>
      </c>
      <c r="AC458" s="6">
        <v>-0.78</v>
      </c>
      <c r="AD458" s="6">
        <v>1.5678021146774299</v>
      </c>
      <c r="AE458" s="6">
        <v>24.394955045037999</v>
      </c>
      <c r="AF458" s="6">
        <v>23.808783601921501</v>
      </c>
      <c r="AG458" s="8">
        <v>0.58617144311645597</v>
      </c>
      <c r="AH458" s="8" t="s">
        <v>6</v>
      </c>
      <c r="AI458" s="6">
        <v>3.96583168417017E-8</v>
      </c>
      <c r="AJ458" s="6">
        <v>7.9864639186402496E-7</v>
      </c>
    </row>
    <row r="459" spans="1:36" ht="15" x14ac:dyDescent="0.25">
      <c r="A459" s="6" t="s">
        <v>40951</v>
      </c>
      <c r="B459" s="6">
        <v>473.24824999999998</v>
      </c>
      <c r="C459" s="6">
        <v>3.585</v>
      </c>
      <c r="D459" s="6" t="s">
        <v>37380</v>
      </c>
      <c r="E459" s="6" t="s">
        <v>40952</v>
      </c>
      <c r="F459" s="6">
        <v>250021</v>
      </c>
      <c r="G459" s="7" t="str">
        <f>HYPERLINK("https://cloud.oebiotech.com/#/lm/network/250021","https://cloud.oebiotech.com/#/lm/network/250021")</f>
        <v>https://cloud.oebiotech.com/#/lm/network/250021</v>
      </c>
      <c r="H459" s="6" t="s">
        <v>40953</v>
      </c>
      <c r="I459" s="6"/>
      <c r="J459" s="6"/>
      <c r="K459" s="6"/>
      <c r="L459" s="6"/>
      <c r="M459" s="6"/>
      <c r="N459" s="6"/>
      <c r="O459" s="6"/>
      <c r="P459" s="6"/>
      <c r="Q459" s="6" t="s">
        <v>40954</v>
      </c>
      <c r="R459" s="6" t="s">
        <v>40955</v>
      </c>
      <c r="S459" s="6" t="s">
        <v>37445</v>
      </c>
      <c r="T459" s="6" t="s">
        <v>37446</v>
      </c>
      <c r="U459" s="6" t="s">
        <v>37447</v>
      </c>
      <c r="V459" s="6" t="s">
        <v>37499</v>
      </c>
      <c r="W459" s="6">
        <v>41.77</v>
      </c>
      <c r="X459" s="6">
        <v>91.49</v>
      </c>
      <c r="Y459" s="6">
        <v>53.61</v>
      </c>
      <c r="Z459" s="6" t="s">
        <v>40956</v>
      </c>
      <c r="AA459" s="6" t="s">
        <v>37634</v>
      </c>
      <c r="AB459" s="6" t="s">
        <v>40957</v>
      </c>
      <c r="AC459" s="6">
        <v>5.92</v>
      </c>
      <c r="AD459" s="6">
        <v>1.56401025790021</v>
      </c>
      <c r="AE459" s="6">
        <v>26.584862399345301</v>
      </c>
      <c r="AF459" s="6">
        <v>25.999042443984301</v>
      </c>
      <c r="AG459" s="8">
        <v>0.58581995536097198</v>
      </c>
      <c r="AH459" s="8" t="s">
        <v>6</v>
      </c>
      <c r="AI459" s="6">
        <v>7.3404740390717503E-8</v>
      </c>
      <c r="AJ459" s="6">
        <v>1.3122475061439701E-6</v>
      </c>
    </row>
    <row r="460" spans="1:36" ht="15" x14ac:dyDescent="0.25">
      <c r="A460" s="6" t="s">
        <v>40958</v>
      </c>
      <c r="B460" s="6">
        <v>410.21109999999999</v>
      </c>
      <c r="C460" s="6">
        <v>5.8330000000000002</v>
      </c>
      <c r="D460" s="6" t="s">
        <v>37380</v>
      </c>
      <c r="E460" s="6" t="s">
        <v>40959</v>
      </c>
      <c r="F460" s="6">
        <v>197778</v>
      </c>
      <c r="G460" s="7" t="str">
        <f>HYPERLINK("https://cloud.oebiotech.com/#/lm/network/197778","https://cloud.oebiotech.com/#/lm/network/197778")</f>
        <v>https://cloud.oebiotech.com/#/lm/network/197778</v>
      </c>
      <c r="H460" s="6" t="s">
        <v>40960</v>
      </c>
      <c r="I460" s="6"/>
      <c r="J460" s="6"/>
      <c r="K460" s="6"/>
      <c r="L460" s="6"/>
      <c r="M460" s="6"/>
      <c r="N460" s="6"/>
      <c r="O460" s="6"/>
      <c r="P460" s="6"/>
      <c r="Q460" s="6" t="s">
        <v>40961</v>
      </c>
      <c r="R460" s="6" t="s">
        <v>40962</v>
      </c>
      <c r="S460" s="6" t="s">
        <v>37445</v>
      </c>
      <c r="T460" s="6" t="s">
        <v>37446</v>
      </c>
      <c r="U460" s="6" t="s">
        <v>38558</v>
      </c>
      <c r="V460" s="6" t="s">
        <v>37388</v>
      </c>
      <c r="W460" s="6">
        <v>48.79</v>
      </c>
      <c r="X460" s="6">
        <v>73.56</v>
      </c>
      <c r="Y460" s="6">
        <v>36.5721428571429</v>
      </c>
      <c r="Z460" s="6" t="s">
        <v>40963</v>
      </c>
      <c r="AA460" s="6" t="s">
        <v>37634</v>
      </c>
      <c r="AB460" s="6" t="s">
        <v>40964</v>
      </c>
      <c r="AC460" s="6">
        <v>9.26</v>
      </c>
      <c r="AD460" s="6">
        <v>1.5179508882489501</v>
      </c>
      <c r="AE460" s="6">
        <v>20.5689385709845</v>
      </c>
      <c r="AF460" s="6">
        <v>19.983362873667101</v>
      </c>
      <c r="AG460" s="8">
        <v>0.585575697317399</v>
      </c>
      <c r="AH460" s="8" t="s">
        <v>6</v>
      </c>
      <c r="AI460" s="6">
        <v>9.8780301101966093E-6</v>
      </c>
      <c r="AJ460" s="6">
        <v>7.7720610916510299E-5</v>
      </c>
    </row>
    <row r="461" spans="1:36" ht="15" x14ac:dyDescent="0.25">
      <c r="A461" s="6" t="s">
        <v>40965</v>
      </c>
      <c r="B461" s="6">
        <v>233.07773</v>
      </c>
      <c r="C461" s="6">
        <v>0.68400000000000005</v>
      </c>
      <c r="D461" s="6" t="s">
        <v>37393</v>
      </c>
      <c r="E461" s="6" t="s">
        <v>40966</v>
      </c>
      <c r="F461" s="6">
        <v>47076</v>
      </c>
      <c r="G461" s="7" t="str">
        <f>HYPERLINK("https://cloud.oebiotech.com/#/lm/network/47076","https://cloud.oebiotech.com/#/lm/network/47076")</f>
        <v>https://cloud.oebiotech.com/#/lm/network/47076</v>
      </c>
      <c r="H461" s="6" t="s">
        <v>40967</v>
      </c>
      <c r="I461" s="6">
        <v>4230</v>
      </c>
      <c r="J461" s="6"/>
      <c r="K461" s="6">
        <v>40410</v>
      </c>
      <c r="L461" s="6"/>
      <c r="M461" s="6"/>
      <c r="N461" s="6"/>
      <c r="O461" s="6">
        <v>10972</v>
      </c>
      <c r="P461" s="6" t="s">
        <v>40968</v>
      </c>
      <c r="Q461" s="6" t="s">
        <v>40969</v>
      </c>
      <c r="R461" s="6" t="s">
        <v>40970</v>
      </c>
      <c r="S461" s="6" t="s">
        <v>37385</v>
      </c>
      <c r="T461" s="6" t="s">
        <v>37386</v>
      </c>
      <c r="U461" s="6" t="s">
        <v>37387</v>
      </c>
      <c r="V461" s="6" t="s">
        <v>37426</v>
      </c>
      <c r="W461" s="6">
        <v>64.180000000000007</v>
      </c>
      <c r="X461" s="6">
        <v>72.17</v>
      </c>
      <c r="Y461" s="6">
        <v>83.08</v>
      </c>
      <c r="Z461" s="6" t="s">
        <v>40971</v>
      </c>
      <c r="AA461" s="6" t="s">
        <v>37799</v>
      </c>
      <c r="AB461" s="6" t="s">
        <v>40972</v>
      </c>
      <c r="AC461" s="6">
        <v>0.86</v>
      </c>
      <c r="AD461" s="6">
        <v>1.4998593474948101</v>
      </c>
      <c r="AE461" s="6">
        <v>23.2962880286703</v>
      </c>
      <c r="AF461" s="6">
        <v>22.710826899764299</v>
      </c>
      <c r="AG461" s="8">
        <v>0.58546112890604396</v>
      </c>
      <c r="AH461" s="8" t="s">
        <v>6</v>
      </c>
      <c r="AI461" s="6">
        <v>3.0465803452728401E-5</v>
      </c>
      <c r="AJ461" s="6">
        <v>1.98210850223051E-4</v>
      </c>
    </row>
    <row r="462" spans="1:36" ht="15" x14ac:dyDescent="0.25">
      <c r="A462" s="6" t="s">
        <v>40973</v>
      </c>
      <c r="B462" s="6">
        <v>274.20161999999999</v>
      </c>
      <c r="C462" s="6">
        <v>6.3490000000000002</v>
      </c>
      <c r="D462" s="6" t="s">
        <v>37380</v>
      </c>
      <c r="E462" s="6" t="s">
        <v>40974</v>
      </c>
      <c r="F462" s="6">
        <v>596623</v>
      </c>
      <c r="G462" s="7" t="str">
        <f>HYPERLINK("https://cloud.oebiotech.com/#/lm/network/596623","https://cloud.oebiotech.com/#/lm/network/596623")</f>
        <v>https://cloud.oebiotech.com/#/lm/network/596623</v>
      </c>
      <c r="H462" s="6"/>
      <c r="I462" s="6"/>
      <c r="J462" s="6"/>
      <c r="K462" s="6"/>
      <c r="L462" s="6"/>
      <c r="M462" s="6"/>
      <c r="N462" s="6"/>
      <c r="O462" s="6">
        <v>44150299</v>
      </c>
      <c r="P462" s="6"/>
      <c r="Q462" s="6" t="s">
        <v>40975</v>
      </c>
      <c r="R462" s="6" t="s">
        <v>40976</v>
      </c>
      <c r="S462" s="6" t="s">
        <v>37445</v>
      </c>
      <c r="T462" s="6" t="s">
        <v>37446</v>
      </c>
      <c r="U462" s="6" t="s">
        <v>37524</v>
      </c>
      <c r="V462" s="6" t="s">
        <v>37402</v>
      </c>
      <c r="W462" s="6">
        <v>39.9</v>
      </c>
      <c r="X462" s="6">
        <v>74.44</v>
      </c>
      <c r="Y462" s="6">
        <v>31.89</v>
      </c>
      <c r="Z462" s="6" t="s">
        <v>40977</v>
      </c>
      <c r="AA462" s="6" t="s">
        <v>37501</v>
      </c>
      <c r="AB462" s="6" t="s">
        <v>40978</v>
      </c>
      <c r="AC462" s="6">
        <v>-1.0900000000000001</v>
      </c>
      <c r="AD462" s="6">
        <v>1.37995450518942</v>
      </c>
      <c r="AE462" s="6">
        <v>18.579554647572898</v>
      </c>
      <c r="AF462" s="6">
        <v>19.166482912796099</v>
      </c>
      <c r="AG462" s="8">
        <v>-0.58692826522318597</v>
      </c>
      <c r="AH462" s="8" t="s">
        <v>132</v>
      </c>
      <c r="AI462" s="6">
        <v>2.2744617964614599E-3</v>
      </c>
      <c r="AJ462" s="6">
        <v>7.6023981326979496E-3</v>
      </c>
    </row>
    <row r="463" spans="1:36" ht="15" x14ac:dyDescent="0.25">
      <c r="A463" s="6" t="s">
        <v>40979</v>
      </c>
      <c r="B463" s="6">
        <v>230.21173999999999</v>
      </c>
      <c r="C463" s="6">
        <v>7.3250000000000002</v>
      </c>
      <c r="D463" s="6" t="s">
        <v>37380</v>
      </c>
      <c r="E463" s="6" t="s">
        <v>40980</v>
      </c>
      <c r="F463" s="6">
        <v>2457</v>
      </c>
      <c r="G463" s="7" t="str">
        <f>HYPERLINK("https://cloud.oebiotech.com/#/lm/network/2457","https://cloud.oebiotech.com/#/lm/network/2457")</f>
        <v>https://cloud.oebiotech.com/#/lm/network/2457</v>
      </c>
      <c r="H463" s="6"/>
      <c r="I463" s="6">
        <v>74859</v>
      </c>
      <c r="J463" s="6" t="s">
        <v>40981</v>
      </c>
      <c r="K463" s="6"/>
      <c r="L463" s="6"/>
      <c r="M463" s="6"/>
      <c r="N463" s="6"/>
      <c r="O463" s="6">
        <v>5182019</v>
      </c>
      <c r="P463" s="6"/>
      <c r="Q463" s="6" t="s">
        <v>40982</v>
      </c>
      <c r="R463" s="6" t="s">
        <v>40983</v>
      </c>
      <c r="S463" s="6" t="s">
        <v>37445</v>
      </c>
      <c r="T463" s="6" t="s">
        <v>37446</v>
      </c>
      <c r="U463" s="6" t="s">
        <v>37524</v>
      </c>
      <c r="V463" s="6" t="s">
        <v>37426</v>
      </c>
      <c r="W463" s="6">
        <v>67.89</v>
      </c>
      <c r="X463" s="6">
        <v>72.900000000000006</v>
      </c>
      <c r="Y463" s="6">
        <v>80.86</v>
      </c>
      <c r="Z463" s="6" t="s">
        <v>40984</v>
      </c>
      <c r="AA463" s="6" t="s">
        <v>37390</v>
      </c>
      <c r="AB463" s="6" t="s">
        <v>40985</v>
      </c>
      <c r="AC463" s="6">
        <v>-0.87</v>
      </c>
      <c r="AD463" s="6">
        <v>1.59361273032229</v>
      </c>
      <c r="AE463" s="6">
        <v>21.194034115306302</v>
      </c>
      <c r="AF463" s="6">
        <v>21.7842919490264</v>
      </c>
      <c r="AG463" s="8">
        <v>-0.59025783372009899</v>
      </c>
      <c r="AH463" s="8" t="s">
        <v>132</v>
      </c>
      <c r="AI463" s="6">
        <v>6.7079438864067299E-11</v>
      </c>
      <c r="AJ463" s="6">
        <v>5.9690406084285999E-9</v>
      </c>
    </row>
    <row r="464" spans="1:36" ht="15" x14ac:dyDescent="0.25">
      <c r="A464" s="6" t="s">
        <v>40986</v>
      </c>
      <c r="B464" s="6">
        <v>244.19042999999999</v>
      </c>
      <c r="C464" s="6">
        <v>7.07</v>
      </c>
      <c r="D464" s="6" t="s">
        <v>37380</v>
      </c>
      <c r="E464" s="6" t="s">
        <v>40987</v>
      </c>
      <c r="F464" s="6">
        <v>52235</v>
      </c>
      <c r="G464" s="7" t="str">
        <f>HYPERLINK("https://cloud.oebiotech.com/#/lm/network/52235","https://cloud.oebiotech.com/#/lm/network/52235")</f>
        <v>https://cloud.oebiotech.com/#/lm/network/52235</v>
      </c>
      <c r="H464" s="6" t="s">
        <v>40988</v>
      </c>
      <c r="I464" s="6">
        <v>331610</v>
      </c>
      <c r="J464" s="6"/>
      <c r="K464" s="6">
        <v>74438</v>
      </c>
      <c r="L464" s="6"/>
      <c r="M464" s="6"/>
      <c r="N464" s="6"/>
      <c r="O464" s="6">
        <v>454092</v>
      </c>
      <c r="P464" s="6"/>
      <c r="Q464" s="6" t="s">
        <v>40989</v>
      </c>
      <c r="R464" s="6" t="s">
        <v>40990</v>
      </c>
      <c r="S464" s="6" t="s">
        <v>37385</v>
      </c>
      <c r="T464" s="6" t="s">
        <v>37386</v>
      </c>
      <c r="U464" s="6" t="s">
        <v>37387</v>
      </c>
      <c r="V464" s="6" t="s">
        <v>37499</v>
      </c>
      <c r="W464" s="6">
        <v>51.28</v>
      </c>
      <c r="X464" s="6">
        <v>91.33</v>
      </c>
      <c r="Y464" s="6">
        <v>82.79</v>
      </c>
      <c r="Z464" s="6" t="s">
        <v>40991</v>
      </c>
      <c r="AA464" s="6" t="s">
        <v>37390</v>
      </c>
      <c r="AB464" s="6" t="s">
        <v>40992</v>
      </c>
      <c r="AC464" s="6">
        <v>1.23</v>
      </c>
      <c r="AD464" s="6">
        <v>1.25424801136706</v>
      </c>
      <c r="AE464" s="6">
        <v>25.376902628117001</v>
      </c>
      <c r="AF464" s="6">
        <v>25.967321485955399</v>
      </c>
      <c r="AG464" s="8">
        <v>-0.59041885783838299</v>
      </c>
      <c r="AH464" s="8" t="s">
        <v>132</v>
      </c>
      <c r="AI464" s="6">
        <v>2.0279096080896501E-2</v>
      </c>
      <c r="AJ464" s="6">
        <v>4.6610601918755698E-2</v>
      </c>
    </row>
    <row r="465" spans="1:36" ht="15" x14ac:dyDescent="0.25">
      <c r="A465" s="6" t="s">
        <v>40993</v>
      </c>
      <c r="B465" s="6">
        <v>236.09617</v>
      </c>
      <c r="C465" s="6">
        <v>6.5860000000000003</v>
      </c>
      <c r="D465" s="6" t="s">
        <v>37393</v>
      </c>
      <c r="E465" s="6" t="s">
        <v>40994</v>
      </c>
      <c r="F465" s="6">
        <v>202587</v>
      </c>
      <c r="G465" s="7" t="str">
        <f>HYPERLINK("https://cloud.oebiotech.com/#/lm/network/202587","https://cloud.oebiotech.com/#/lm/network/202587")</f>
        <v>https://cloud.oebiotech.com/#/lm/network/202587</v>
      </c>
      <c r="H465" s="6" t="s">
        <v>40995</v>
      </c>
      <c r="I465" s="6"/>
      <c r="J465" s="6"/>
      <c r="K465" s="6"/>
      <c r="L465" s="6"/>
      <c r="M465" s="6"/>
      <c r="N465" s="6"/>
      <c r="O465" s="6">
        <v>2733480</v>
      </c>
      <c r="P465" s="6"/>
      <c r="Q465" s="6" t="s">
        <v>40996</v>
      </c>
      <c r="R465" s="6" t="s">
        <v>40997</v>
      </c>
      <c r="S465" s="6" t="s">
        <v>38038</v>
      </c>
      <c r="T465" s="6" t="s">
        <v>38039</v>
      </c>
      <c r="U465" s="6" t="s">
        <v>40998</v>
      </c>
      <c r="V465" s="6" t="s">
        <v>37402</v>
      </c>
      <c r="W465" s="6">
        <v>37.92</v>
      </c>
      <c r="X465" s="6">
        <v>89.6</v>
      </c>
      <c r="Y465" s="6">
        <v>0</v>
      </c>
      <c r="Z465" s="6" t="s">
        <v>37389</v>
      </c>
      <c r="AA465" s="6" t="s">
        <v>37403</v>
      </c>
      <c r="AB465" s="6" t="s">
        <v>40999</v>
      </c>
      <c r="AC465" s="6">
        <v>0</v>
      </c>
      <c r="AD465" s="6">
        <v>1.5895147956139599</v>
      </c>
      <c r="AE465" s="6">
        <v>21.315879623388099</v>
      </c>
      <c r="AF465" s="6">
        <v>21.910526846783601</v>
      </c>
      <c r="AG465" s="8">
        <v>-0.59464722339542997</v>
      </c>
      <c r="AH465" s="8" t="s">
        <v>132</v>
      </c>
      <c r="AI465" s="6">
        <v>3.56937408348966E-9</v>
      </c>
      <c r="AJ465" s="6">
        <v>1.2211772367249401E-7</v>
      </c>
    </row>
    <row r="466" spans="1:36" ht="15" x14ac:dyDescent="0.25">
      <c r="A466" s="6" t="s">
        <v>41000</v>
      </c>
      <c r="B466" s="6">
        <v>208.16987</v>
      </c>
      <c r="C466" s="6">
        <v>7.07</v>
      </c>
      <c r="D466" s="6" t="s">
        <v>37380</v>
      </c>
      <c r="E466" s="6" t="s">
        <v>41001</v>
      </c>
      <c r="F466" s="6">
        <v>82491</v>
      </c>
      <c r="G466" s="7" t="str">
        <f>HYPERLINK("https://cloud.oebiotech.com/#/lm/network/82491","https://cloud.oebiotech.com/#/lm/network/82491")</f>
        <v>https://cloud.oebiotech.com/#/lm/network/82491</v>
      </c>
      <c r="H466" s="6" t="s">
        <v>41002</v>
      </c>
      <c r="I466" s="6"/>
      <c r="J466" s="6"/>
      <c r="K466" s="6"/>
      <c r="L466" s="6"/>
      <c r="M466" s="6"/>
      <c r="N466" s="6"/>
      <c r="O466" s="6">
        <v>71159880</v>
      </c>
      <c r="P466" s="6"/>
      <c r="Q466" s="6" t="s">
        <v>41003</v>
      </c>
      <c r="R466" s="6" t="s">
        <v>41004</v>
      </c>
      <c r="S466" s="6" t="s">
        <v>37539</v>
      </c>
      <c r="T466" s="6" t="s">
        <v>37540</v>
      </c>
      <c r="U466" s="6" t="s">
        <v>41005</v>
      </c>
      <c r="V466" s="6" t="s">
        <v>37499</v>
      </c>
      <c r="W466" s="6">
        <v>48.12</v>
      </c>
      <c r="X466" s="6">
        <v>72.83</v>
      </c>
      <c r="Y466" s="6">
        <v>87.46</v>
      </c>
      <c r="Z466" s="6" t="s">
        <v>41006</v>
      </c>
      <c r="AA466" s="6" t="s">
        <v>37390</v>
      </c>
      <c r="AB466" s="6" t="s">
        <v>41007</v>
      </c>
      <c r="AC466" s="6">
        <v>-1.44</v>
      </c>
      <c r="AD466" s="6">
        <v>1.22522364125608</v>
      </c>
      <c r="AE466" s="6">
        <v>21.195887008146901</v>
      </c>
      <c r="AF466" s="6">
        <v>21.790577898027198</v>
      </c>
      <c r="AG466" s="8">
        <v>-0.59469088988029695</v>
      </c>
      <c r="AH466" s="8" t="s">
        <v>132</v>
      </c>
      <c r="AI466" s="6">
        <v>3.01039716547985E-2</v>
      </c>
      <c r="AJ466" s="6">
        <v>6.4117689896606697E-2</v>
      </c>
    </row>
    <row r="467" spans="1:36" ht="15" x14ac:dyDescent="0.25">
      <c r="A467" s="6" t="s">
        <v>41008</v>
      </c>
      <c r="B467" s="6">
        <v>377.19357000000002</v>
      </c>
      <c r="C467" s="6">
        <v>3.4750000000000001</v>
      </c>
      <c r="D467" s="6" t="s">
        <v>37393</v>
      </c>
      <c r="E467" s="6" t="s">
        <v>41009</v>
      </c>
      <c r="F467" s="6">
        <v>115468</v>
      </c>
      <c r="G467" s="7" t="str">
        <f>HYPERLINK("https://cloud.oebiotech.com/#/lm/network/115468","https://cloud.oebiotech.com/#/lm/network/115468")</f>
        <v>https://cloud.oebiotech.com/#/lm/network/115468</v>
      </c>
      <c r="H467" s="6" t="s">
        <v>41010</v>
      </c>
      <c r="I467" s="6"/>
      <c r="J467" s="6"/>
      <c r="K467" s="6"/>
      <c r="L467" s="6"/>
      <c r="M467" s="6"/>
      <c r="N467" s="6"/>
      <c r="O467" s="6">
        <v>131802903</v>
      </c>
      <c r="P467" s="6"/>
      <c r="Q467" s="6" t="s">
        <v>41011</v>
      </c>
      <c r="R467" s="6" t="s">
        <v>41012</v>
      </c>
      <c r="S467" s="6" t="s">
        <v>37385</v>
      </c>
      <c r="T467" s="6" t="s">
        <v>37386</v>
      </c>
      <c r="U467" s="6" t="s">
        <v>37387</v>
      </c>
      <c r="V467" s="6" t="s">
        <v>37402</v>
      </c>
      <c r="W467" s="6">
        <v>40.799999999999997</v>
      </c>
      <c r="X467" s="6">
        <v>74.540000000000006</v>
      </c>
      <c r="Y467" s="6">
        <v>0</v>
      </c>
      <c r="Z467" s="6" t="s">
        <v>37389</v>
      </c>
      <c r="AA467" s="6" t="s">
        <v>37799</v>
      </c>
      <c r="AB467" s="6" t="s">
        <v>41013</v>
      </c>
      <c r="AC467" s="6">
        <v>-1.86</v>
      </c>
      <c r="AD467" s="6">
        <v>1.35528135492141</v>
      </c>
      <c r="AE467" s="6">
        <v>18.232864273024799</v>
      </c>
      <c r="AF467" s="6">
        <v>18.833258849751399</v>
      </c>
      <c r="AG467" s="8">
        <v>-0.60039457672660002</v>
      </c>
      <c r="AH467" s="8" t="s">
        <v>132</v>
      </c>
      <c r="AI467" s="6">
        <v>5.1463308924874201E-3</v>
      </c>
      <c r="AJ467" s="6">
        <v>1.4771508101725001E-2</v>
      </c>
    </row>
    <row r="468" spans="1:36" ht="15" x14ac:dyDescent="0.25">
      <c r="A468" s="6" t="s">
        <v>41014</v>
      </c>
      <c r="B468" s="6">
        <v>429.29665</v>
      </c>
      <c r="C468" s="6">
        <v>10.611000000000001</v>
      </c>
      <c r="D468" s="6" t="s">
        <v>37393</v>
      </c>
      <c r="E468" s="6" t="s">
        <v>41015</v>
      </c>
      <c r="F468" s="6">
        <v>46441</v>
      </c>
      <c r="G468" s="7" t="str">
        <f>HYPERLINK("https://cloud.oebiotech.com/#/lm/network/46441","https://cloud.oebiotech.com/#/lm/network/46441")</f>
        <v>https://cloud.oebiotech.com/#/lm/network/46441</v>
      </c>
      <c r="H468" s="6"/>
      <c r="I468" s="6">
        <v>84856</v>
      </c>
      <c r="J468" s="6" t="s">
        <v>41016</v>
      </c>
      <c r="K468" s="6"/>
      <c r="L468" s="6"/>
      <c r="M468" s="6"/>
      <c r="N468" s="6"/>
      <c r="O468" s="6">
        <v>5284282</v>
      </c>
      <c r="P468" s="6"/>
      <c r="Q468" s="6" t="s">
        <v>41017</v>
      </c>
      <c r="R468" s="6" t="s">
        <v>41018</v>
      </c>
      <c r="S468" s="6" t="s">
        <v>37445</v>
      </c>
      <c r="T468" s="6" t="s">
        <v>37998</v>
      </c>
      <c r="U468" s="6" t="s">
        <v>40786</v>
      </c>
      <c r="V468" s="6" t="s">
        <v>37426</v>
      </c>
      <c r="W468" s="6">
        <v>59.38</v>
      </c>
      <c r="X468" s="6">
        <v>75.42</v>
      </c>
      <c r="Y468" s="6">
        <v>85.9</v>
      </c>
      <c r="Z468" s="6" t="s">
        <v>41019</v>
      </c>
      <c r="AA468" s="6" t="s">
        <v>37415</v>
      </c>
      <c r="AB468" s="6" t="s">
        <v>41020</v>
      </c>
      <c r="AC468" s="6">
        <v>9.08</v>
      </c>
      <c r="AD468" s="6">
        <v>1.43587635066877</v>
      </c>
      <c r="AE468" s="6">
        <v>17.093009649118098</v>
      </c>
      <c r="AF468" s="6">
        <v>17.695721599474801</v>
      </c>
      <c r="AG468" s="8">
        <v>-0.602711950356703</v>
      </c>
      <c r="AH468" s="8" t="s">
        <v>132</v>
      </c>
      <c r="AI468" s="6">
        <v>8.8928131002285603E-4</v>
      </c>
      <c r="AJ468" s="6">
        <v>3.46053462691856E-3</v>
      </c>
    </row>
    <row r="469" spans="1:36" ht="15" x14ac:dyDescent="0.25">
      <c r="A469" s="6" t="s">
        <v>41021</v>
      </c>
      <c r="B469" s="6">
        <v>433.3288</v>
      </c>
      <c r="C469" s="6">
        <v>11.112</v>
      </c>
      <c r="D469" s="6" t="s">
        <v>37393</v>
      </c>
      <c r="E469" s="6" t="s">
        <v>41022</v>
      </c>
      <c r="F469" s="6">
        <v>46389</v>
      </c>
      <c r="G469" s="7" t="str">
        <f>HYPERLINK("https://cloud.oebiotech.com/#/lm/network/46389","https://cloud.oebiotech.com/#/lm/network/46389")</f>
        <v>https://cloud.oebiotech.com/#/lm/network/46389</v>
      </c>
      <c r="H469" s="6" t="s">
        <v>41023</v>
      </c>
      <c r="I469" s="6">
        <v>5348</v>
      </c>
      <c r="J469" s="6" t="s">
        <v>41024</v>
      </c>
      <c r="K469" s="6">
        <v>16577</v>
      </c>
      <c r="L469" s="6"/>
      <c r="M469" s="6"/>
      <c r="N469" s="6"/>
      <c r="O469" s="6">
        <v>5284239</v>
      </c>
      <c r="P469" s="6" t="s">
        <v>41025</v>
      </c>
      <c r="Q469" s="6" t="s">
        <v>41026</v>
      </c>
      <c r="R469" s="6" t="s">
        <v>41027</v>
      </c>
      <c r="S469" s="6" t="s">
        <v>37445</v>
      </c>
      <c r="T469" s="6" t="s">
        <v>37998</v>
      </c>
      <c r="U469" s="6" t="s">
        <v>40786</v>
      </c>
      <c r="V469" s="6" t="s">
        <v>37388</v>
      </c>
      <c r="W469" s="6">
        <v>42.76</v>
      </c>
      <c r="X469" s="6">
        <v>76.290000000000006</v>
      </c>
      <c r="Y469" s="6">
        <v>0</v>
      </c>
      <c r="Z469" s="6" t="s">
        <v>37389</v>
      </c>
      <c r="AA469" s="6" t="s">
        <v>37403</v>
      </c>
      <c r="AB469" s="6" t="s">
        <v>41028</v>
      </c>
      <c r="AC469" s="6">
        <v>8.08</v>
      </c>
      <c r="AD469" s="6">
        <v>1.43815786576111</v>
      </c>
      <c r="AE469" s="6">
        <v>16.087733442308402</v>
      </c>
      <c r="AF469" s="6">
        <v>16.692323832543899</v>
      </c>
      <c r="AG469" s="8">
        <v>-0.60459039023552896</v>
      </c>
      <c r="AH469" s="8" t="s">
        <v>132</v>
      </c>
      <c r="AI469" s="6">
        <v>8.8757185460800305E-4</v>
      </c>
      <c r="AJ469" s="6">
        <v>3.4601933532949899E-3</v>
      </c>
    </row>
    <row r="470" spans="1:36" ht="15" x14ac:dyDescent="0.25">
      <c r="A470" s="6" t="s">
        <v>41029</v>
      </c>
      <c r="B470" s="6">
        <v>399.20285999999999</v>
      </c>
      <c r="C470" s="6">
        <v>7.58</v>
      </c>
      <c r="D470" s="6" t="s">
        <v>37393</v>
      </c>
      <c r="E470" s="6" t="s">
        <v>41030</v>
      </c>
      <c r="F470" s="6">
        <v>7909</v>
      </c>
      <c r="G470" s="7" t="str">
        <f>HYPERLINK("https://cloud.oebiotech.com/#/lm/network/7909","https://cloud.oebiotech.com/#/lm/network/7909")</f>
        <v>https://cloud.oebiotech.com/#/lm/network/7909</v>
      </c>
      <c r="H470" s="6"/>
      <c r="I470" s="6"/>
      <c r="J470" s="6" t="s">
        <v>41031</v>
      </c>
      <c r="K470" s="6"/>
      <c r="L470" s="6"/>
      <c r="M470" s="6"/>
      <c r="N470" s="6"/>
      <c r="O470" s="6">
        <v>132967556</v>
      </c>
      <c r="P470" s="6"/>
      <c r="Q470" s="6" t="s">
        <v>41032</v>
      </c>
      <c r="R470" s="6" t="s">
        <v>41033</v>
      </c>
      <c r="S470" s="6" t="s">
        <v>37411</v>
      </c>
      <c r="T470" s="6" t="s">
        <v>40865</v>
      </c>
      <c r="U470" s="6" t="s">
        <v>37458</v>
      </c>
      <c r="V470" s="6" t="s">
        <v>37388</v>
      </c>
      <c r="W470" s="6">
        <v>49.04</v>
      </c>
      <c r="X470" s="6">
        <v>76.540000000000006</v>
      </c>
      <c r="Y470" s="6">
        <v>0</v>
      </c>
      <c r="Z470" s="6" t="s">
        <v>37389</v>
      </c>
      <c r="AA470" s="6" t="s">
        <v>37403</v>
      </c>
      <c r="AB470" s="6" t="s">
        <v>41034</v>
      </c>
      <c r="AC470" s="6">
        <v>-1</v>
      </c>
      <c r="AD470" s="6">
        <v>1.35214895883439</v>
      </c>
      <c r="AE470" s="6">
        <v>15.429388370935101</v>
      </c>
      <c r="AF470" s="6">
        <v>16.033982868638699</v>
      </c>
      <c r="AG470" s="8">
        <v>-0.60459449770362605</v>
      </c>
      <c r="AH470" s="8" t="s">
        <v>132</v>
      </c>
      <c r="AI470" s="6">
        <v>5.9164492689090797E-3</v>
      </c>
      <c r="AJ470" s="6">
        <v>1.6574410587207399E-2</v>
      </c>
    </row>
    <row r="471" spans="1:36" ht="15" x14ac:dyDescent="0.25">
      <c r="A471" s="6" t="s">
        <v>41035</v>
      </c>
      <c r="B471" s="6">
        <v>242.1755</v>
      </c>
      <c r="C471" s="6">
        <v>6.2009999999999996</v>
      </c>
      <c r="D471" s="6" t="s">
        <v>37380</v>
      </c>
      <c r="E471" s="6" t="s">
        <v>41036</v>
      </c>
      <c r="F471" s="6">
        <v>56969</v>
      </c>
      <c r="G471" s="7" t="str">
        <f>HYPERLINK("https://cloud.oebiotech.com/#/lm/network/56969","https://cloud.oebiotech.com/#/lm/network/56969")</f>
        <v>https://cloud.oebiotech.com/#/lm/network/56969</v>
      </c>
      <c r="H471" s="6" t="s">
        <v>41037</v>
      </c>
      <c r="I471" s="6">
        <v>88627</v>
      </c>
      <c r="J471" s="6"/>
      <c r="K471" s="6">
        <v>168292</v>
      </c>
      <c r="L471" s="6"/>
      <c r="M471" s="6"/>
      <c r="N471" s="6"/>
      <c r="O471" s="6">
        <v>9920924</v>
      </c>
      <c r="P471" s="6" t="s">
        <v>41038</v>
      </c>
      <c r="Q471" s="6" t="s">
        <v>41039</v>
      </c>
      <c r="R471" s="6" t="s">
        <v>41040</v>
      </c>
      <c r="S471" s="6" t="s">
        <v>37488</v>
      </c>
      <c r="T471" s="6" t="s">
        <v>41041</v>
      </c>
      <c r="U471" s="6" t="s">
        <v>37458</v>
      </c>
      <c r="V471" s="6" t="s">
        <v>37426</v>
      </c>
      <c r="W471" s="6">
        <v>65.42</v>
      </c>
      <c r="X471" s="6">
        <v>73.73</v>
      </c>
      <c r="Y471" s="6">
        <v>76.94</v>
      </c>
      <c r="Z471" s="6" t="s">
        <v>41042</v>
      </c>
      <c r="AA471" s="6" t="s">
        <v>37501</v>
      </c>
      <c r="AB471" s="6" t="s">
        <v>41043</v>
      </c>
      <c r="AC471" s="6">
        <v>-1.65</v>
      </c>
      <c r="AD471" s="6">
        <v>1.4578936512107299</v>
      </c>
      <c r="AE471" s="6">
        <v>19.635853142735101</v>
      </c>
      <c r="AF471" s="6">
        <v>20.2406447697891</v>
      </c>
      <c r="AG471" s="8">
        <v>-0.60479162705397005</v>
      </c>
      <c r="AH471" s="8" t="s">
        <v>132</v>
      </c>
      <c r="AI471" s="6">
        <v>5.0011812369296204E-4</v>
      </c>
      <c r="AJ471" s="6">
        <v>2.1372600074258501E-3</v>
      </c>
    </row>
    <row r="472" spans="1:36" ht="15" x14ac:dyDescent="0.25">
      <c r="A472" s="6" t="s">
        <v>41044</v>
      </c>
      <c r="B472" s="6">
        <v>232.19094000000001</v>
      </c>
      <c r="C472" s="6">
        <v>7.2859999999999996</v>
      </c>
      <c r="D472" s="6" t="s">
        <v>37380</v>
      </c>
      <c r="E472" s="6" t="s">
        <v>41045</v>
      </c>
      <c r="F472" s="6">
        <v>1745</v>
      </c>
      <c r="G472" s="7" t="str">
        <f>HYPERLINK("https://cloud.oebiotech.com/#/lm/network/1745","https://cloud.oebiotech.com/#/lm/network/1745")</f>
        <v>https://cloud.oebiotech.com/#/lm/network/1745</v>
      </c>
      <c r="H472" s="6"/>
      <c r="I472" s="6">
        <v>74548</v>
      </c>
      <c r="J472" s="6" t="s">
        <v>41046</v>
      </c>
      <c r="K472" s="6"/>
      <c r="L472" s="6"/>
      <c r="M472" s="6"/>
      <c r="N472" s="6"/>
      <c r="O472" s="6">
        <v>5312747</v>
      </c>
      <c r="P472" s="6"/>
      <c r="Q472" s="6" t="s">
        <v>41047</v>
      </c>
      <c r="R472" s="6" t="s">
        <v>41048</v>
      </c>
      <c r="S472" s="6" t="s">
        <v>37385</v>
      </c>
      <c r="T472" s="6" t="s">
        <v>38224</v>
      </c>
      <c r="U472" s="6" t="s">
        <v>41049</v>
      </c>
      <c r="V472" s="6" t="s">
        <v>37388</v>
      </c>
      <c r="W472" s="6">
        <v>57.48</v>
      </c>
      <c r="X472" s="6">
        <v>72.459999999999994</v>
      </c>
      <c r="Y472" s="6">
        <v>36.454285714285703</v>
      </c>
      <c r="Z472" s="6" t="s">
        <v>41050</v>
      </c>
      <c r="AA472" s="6" t="s">
        <v>37501</v>
      </c>
      <c r="AB472" s="6" t="s">
        <v>41051</v>
      </c>
      <c r="AC472" s="6">
        <v>-0.86</v>
      </c>
      <c r="AD472" s="6">
        <v>1.42738129196111</v>
      </c>
      <c r="AE472" s="6">
        <v>22.013739330486398</v>
      </c>
      <c r="AF472" s="6">
        <v>22.6297001191943</v>
      </c>
      <c r="AG472" s="8">
        <v>-0.61596078870790205</v>
      </c>
      <c r="AH472" s="8" t="s">
        <v>132</v>
      </c>
      <c r="AI472" s="6">
        <v>1.66041034679066E-3</v>
      </c>
      <c r="AJ472" s="6">
        <v>5.8522337444907001E-3</v>
      </c>
    </row>
    <row r="473" spans="1:36" ht="15" x14ac:dyDescent="0.25">
      <c r="A473" s="6" t="s">
        <v>41052</v>
      </c>
      <c r="B473" s="6">
        <v>121.04002</v>
      </c>
      <c r="C473" s="6">
        <v>1.0840000000000001</v>
      </c>
      <c r="D473" s="6" t="s">
        <v>37380</v>
      </c>
      <c r="E473" s="6" t="s">
        <v>41053</v>
      </c>
      <c r="F473" s="6">
        <v>47983</v>
      </c>
      <c r="G473" s="7" t="str">
        <f>HYPERLINK("https://cloud.oebiotech.com/#/lm/network/47983","https://cloud.oebiotech.com/#/lm/network/47983")</f>
        <v>https://cloud.oebiotech.com/#/lm/network/47983</v>
      </c>
      <c r="H473" s="6" t="s">
        <v>41054</v>
      </c>
      <c r="I473" s="6">
        <v>1503</v>
      </c>
      <c r="J473" s="6"/>
      <c r="K473" s="6"/>
      <c r="L473" s="6"/>
      <c r="M473" s="6"/>
      <c r="N473" s="6"/>
      <c r="O473" s="6">
        <v>72661</v>
      </c>
      <c r="P473" s="6" t="s">
        <v>41055</v>
      </c>
      <c r="Q473" s="6" t="s">
        <v>41056</v>
      </c>
      <c r="R473" s="6" t="s">
        <v>41057</v>
      </c>
      <c r="S473" s="6" t="s">
        <v>37488</v>
      </c>
      <c r="T473" s="6" t="s">
        <v>39484</v>
      </c>
      <c r="U473" s="6" t="s">
        <v>40630</v>
      </c>
      <c r="V473" s="6" t="s">
        <v>37388</v>
      </c>
      <c r="W473" s="6">
        <v>51.94</v>
      </c>
      <c r="X473" s="6">
        <v>73.180000000000007</v>
      </c>
      <c r="Y473" s="6">
        <v>0</v>
      </c>
      <c r="Z473" s="6" t="s">
        <v>37389</v>
      </c>
      <c r="AA473" s="6" t="s">
        <v>37480</v>
      </c>
      <c r="AB473" s="6" t="s">
        <v>40632</v>
      </c>
      <c r="AC473" s="6">
        <v>1.65</v>
      </c>
      <c r="AD473" s="6">
        <v>1.25449974078676</v>
      </c>
      <c r="AE473" s="6">
        <v>20.6605801158993</v>
      </c>
      <c r="AF473" s="6">
        <v>21.284736449055501</v>
      </c>
      <c r="AG473" s="8">
        <v>-0.62415633315622898</v>
      </c>
      <c r="AH473" s="8" t="s">
        <v>132</v>
      </c>
      <c r="AI473" s="6">
        <v>3.0362251442410899E-2</v>
      </c>
      <c r="AJ473" s="6">
        <v>6.4598457053849895E-2</v>
      </c>
    </row>
    <row r="474" spans="1:36" ht="15" x14ac:dyDescent="0.25">
      <c r="A474" s="6" t="s">
        <v>41058</v>
      </c>
      <c r="B474" s="6">
        <v>226.21687</v>
      </c>
      <c r="C474" s="6">
        <v>8.7349999999999994</v>
      </c>
      <c r="D474" s="6" t="s">
        <v>37380</v>
      </c>
      <c r="E474" s="6" t="s">
        <v>41059</v>
      </c>
      <c r="F474" s="6">
        <v>2458</v>
      </c>
      <c r="G474" s="7" t="str">
        <f>HYPERLINK("https://cloud.oebiotech.com/#/lm/network/2458","https://cloud.oebiotech.com/#/lm/network/2458")</f>
        <v>https://cloud.oebiotech.com/#/lm/network/2458</v>
      </c>
      <c r="H474" s="6"/>
      <c r="I474" s="6">
        <v>74860</v>
      </c>
      <c r="J474" s="6" t="s">
        <v>41060</v>
      </c>
      <c r="K474" s="6"/>
      <c r="L474" s="6"/>
      <c r="M474" s="6"/>
      <c r="N474" s="6"/>
      <c r="O474" s="6">
        <v>252477</v>
      </c>
      <c r="P474" s="6"/>
      <c r="Q474" s="6" t="s">
        <v>41061</v>
      </c>
      <c r="R474" s="6" t="s">
        <v>41062</v>
      </c>
      <c r="S474" s="6" t="s">
        <v>37445</v>
      </c>
      <c r="T474" s="6" t="s">
        <v>37446</v>
      </c>
      <c r="U474" s="6" t="s">
        <v>37524</v>
      </c>
      <c r="V474" s="6" t="s">
        <v>37388</v>
      </c>
      <c r="W474" s="6">
        <v>48.75</v>
      </c>
      <c r="X474" s="6">
        <v>75.42</v>
      </c>
      <c r="Y474" s="6">
        <v>0</v>
      </c>
      <c r="Z474" s="6" t="s">
        <v>37389</v>
      </c>
      <c r="AA474" s="6" t="s">
        <v>37480</v>
      </c>
      <c r="AB474" s="6" t="s">
        <v>41063</v>
      </c>
      <c r="AC474" s="6">
        <v>0.88</v>
      </c>
      <c r="AD474" s="6">
        <v>1.24118744700748</v>
      </c>
      <c r="AE474" s="6">
        <v>16.8913392558247</v>
      </c>
      <c r="AF474" s="6">
        <v>17.5177172896414</v>
      </c>
      <c r="AG474" s="8">
        <v>-0.62637803381675605</v>
      </c>
      <c r="AH474" s="8" t="s">
        <v>132</v>
      </c>
      <c r="AI474" s="6">
        <v>3.5690789021116998E-2</v>
      </c>
      <c r="AJ474" s="6">
        <v>7.3824623711851806E-2</v>
      </c>
    </row>
    <row r="475" spans="1:36" ht="15" x14ac:dyDescent="0.25">
      <c r="A475" s="6" t="s">
        <v>41064</v>
      </c>
      <c r="B475" s="6">
        <v>634.45225000000005</v>
      </c>
      <c r="C475" s="6">
        <v>11.617000000000001</v>
      </c>
      <c r="D475" s="6" t="s">
        <v>37380</v>
      </c>
      <c r="E475" s="6" t="s">
        <v>41065</v>
      </c>
      <c r="F475" s="6">
        <v>53699</v>
      </c>
      <c r="G475" s="7" t="str">
        <f>HYPERLINK("https://cloud.oebiotech.com/#/lm/network/53699","https://cloud.oebiotech.com/#/lm/network/53699")</f>
        <v>https://cloud.oebiotech.com/#/lm/network/53699</v>
      </c>
      <c r="H475" s="6" t="s">
        <v>41066</v>
      </c>
      <c r="I475" s="6">
        <v>43278</v>
      </c>
      <c r="J475" s="6"/>
      <c r="K475" s="6">
        <v>53775</v>
      </c>
      <c r="L475" s="6"/>
      <c r="M475" s="6"/>
      <c r="N475" s="6"/>
      <c r="O475" s="6">
        <v>72385</v>
      </c>
      <c r="P475" s="6" t="s">
        <v>41067</v>
      </c>
      <c r="Q475" s="6" t="s">
        <v>41068</v>
      </c>
      <c r="R475" s="6" t="s">
        <v>41069</v>
      </c>
      <c r="S475" s="6" t="s">
        <v>37423</v>
      </c>
      <c r="T475" s="6" t="s">
        <v>37424</v>
      </c>
      <c r="U475" s="6" t="s">
        <v>38921</v>
      </c>
      <c r="V475" s="6" t="s">
        <v>37388</v>
      </c>
      <c r="W475" s="6">
        <v>54.47</v>
      </c>
      <c r="X475" s="6">
        <v>90.03</v>
      </c>
      <c r="Y475" s="6">
        <v>0</v>
      </c>
      <c r="Z475" s="6" t="s">
        <v>37389</v>
      </c>
      <c r="AA475" s="6" t="s">
        <v>37501</v>
      </c>
      <c r="AB475" s="6" t="s">
        <v>41070</v>
      </c>
      <c r="AC475" s="6">
        <v>0.32</v>
      </c>
      <c r="AD475" s="6">
        <v>1.60743515864694</v>
      </c>
      <c r="AE475" s="6">
        <v>22.198556307358299</v>
      </c>
      <c r="AF475" s="6">
        <v>22.826276720857901</v>
      </c>
      <c r="AG475" s="8">
        <v>-0.62772041349961705</v>
      </c>
      <c r="AH475" s="8" t="s">
        <v>132</v>
      </c>
      <c r="AI475" s="6">
        <v>3.8632628699314599E-7</v>
      </c>
      <c r="AJ475" s="6">
        <v>5.1449673075395998E-6</v>
      </c>
    </row>
    <row r="476" spans="1:36" ht="15" x14ac:dyDescent="0.25">
      <c r="A476" s="6" t="s">
        <v>41071</v>
      </c>
      <c r="B476" s="6">
        <v>319.05502000000001</v>
      </c>
      <c r="C476" s="6">
        <v>5.8780000000000001</v>
      </c>
      <c r="D476" s="6" t="s">
        <v>37393</v>
      </c>
      <c r="E476" s="6" t="s">
        <v>41072</v>
      </c>
      <c r="F476" s="6">
        <v>204027</v>
      </c>
      <c r="G476" s="7" t="str">
        <f>HYPERLINK("https://cloud.oebiotech.com/#/lm/network/204027","https://cloud.oebiotech.com/#/lm/network/204027")</f>
        <v>https://cloud.oebiotech.com/#/lm/network/204027</v>
      </c>
      <c r="H476" s="6" t="s">
        <v>41073</v>
      </c>
      <c r="I476" s="6"/>
      <c r="J476" s="6"/>
      <c r="K476" s="6"/>
      <c r="L476" s="6"/>
      <c r="M476" s="6"/>
      <c r="N476" s="6"/>
      <c r="O476" s="6">
        <v>85971926</v>
      </c>
      <c r="P476" s="6"/>
      <c r="Q476" s="6" t="s">
        <v>41074</v>
      </c>
      <c r="R476" s="6" t="s">
        <v>41075</v>
      </c>
      <c r="S476" s="6" t="s">
        <v>37539</v>
      </c>
      <c r="T476" s="6" t="s">
        <v>41076</v>
      </c>
      <c r="U476" s="6" t="s">
        <v>41077</v>
      </c>
      <c r="V476" s="6" t="s">
        <v>37499</v>
      </c>
      <c r="W476" s="6">
        <v>37.119999999999997</v>
      </c>
      <c r="X476" s="6">
        <v>74.09</v>
      </c>
      <c r="Y476" s="6">
        <v>46.59</v>
      </c>
      <c r="Z476" s="6" t="s">
        <v>41078</v>
      </c>
      <c r="AA476" s="6" t="s">
        <v>37438</v>
      </c>
      <c r="AB476" s="6" t="s">
        <v>41079</v>
      </c>
      <c r="AC476" s="6">
        <v>-5.96</v>
      </c>
      <c r="AD476" s="6">
        <v>1.62761545601147</v>
      </c>
      <c r="AE476" s="6">
        <v>18.987523790038999</v>
      </c>
      <c r="AF476" s="6">
        <v>19.620159786583699</v>
      </c>
      <c r="AG476" s="8">
        <v>-0.63263599654470004</v>
      </c>
      <c r="AH476" s="8" t="s">
        <v>132</v>
      </c>
      <c r="AI476" s="6">
        <v>4.8497899974908101E-8</v>
      </c>
      <c r="AJ476" s="6">
        <v>9.4349019134192099E-7</v>
      </c>
    </row>
    <row r="477" spans="1:36" ht="15" x14ac:dyDescent="0.25">
      <c r="A477" s="6" t="s">
        <v>41080</v>
      </c>
      <c r="B477" s="6">
        <v>296.18686000000002</v>
      </c>
      <c r="C477" s="6">
        <v>7.798</v>
      </c>
      <c r="D477" s="6" t="s">
        <v>37393</v>
      </c>
      <c r="E477" s="6" t="s">
        <v>41081</v>
      </c>
      <c r="F477" s="6">
        <v>198535</v>
      </c>
      <c r="G477" s="7" t="str">
        <f>HYPERLINK("https://cloud.oebiotech.com/#/lm/network/198535","https://cloud.oebiotech.com/#/lm/network/198535")</f>
        <v>https://cloud.oebiotech.com/#/lm/network/198535</v>
      </c>
      <c r="H477" s="6" t="s">
        <v>41082</v>
      </c>
      <c r="I477" s="6"/>
      <c r="J477" s="6"/>
      <c r="K477" s="6"/>
      <c r="L477" s="6"/>
      <c r="M477" s="6"/>
      <c r="N477" s="6"/>
      <c r="O477" s="6">
        <v>539904</v>
      </c>
      <c r="P477" s="6"/>
      <c r="Q477" s="6" t="s">
        <v>41083</v>
      </c>
      <c r="R477" s="6" t="s">
        <v>41084</v>
      </c>
      <c r="S477" s="6" t="s">
        <v>37385</v>
      </c>
      <c r="T477" s="6" t="s">
        <v>37386</v>
      </c>
      <c r="U477" s="6" t="s">
        <v>37387</v>
      </c>
      <c r="V477" s="6" t="s">
        <v>37402</v>
      </c>
      <c r="W477" s="6">
        <v>41.84</v>
      </c>
      <c r="X477" s="6">
        <v>75.63</v>
      </c>
      <c r="Y477" s="6">
        <v>0</v>
      </c>
      <c r="Z477" s="6" t="s">
        <v>41085</v>
      </c>
      <c r="AA477" s="6" t="s">
        <v>37415</v>
      </c>
      <c r="AB477" s="6" t="s">
        <v>41086</v>
      </c>
      <c r="AC477" s="6">
        <v>-2.36</v>
      </c>
      <c r="AD477" s="6">
        <v>1.4392294382383599</v>
      </c>
      <c r="AE477" s="6">
        <v>16.745621313255299</v>
      </c>
      <c r="AF477" s="6">
        <v>17.3862530373898</v>
      </c>
      <c r="AG477" s="8">
        <v>-0.64063172413454295</v>
      </c>
      <c r="AH477" s="8" t="s">
        <v>132</v>
      </c>
      <c r="AI477" s="6">
        <v>2.3932264579472999E-3</v>
      </c>
      <c r="AJ477" s="6">
        <v>7.9414030680938098E-3</v>
      </c>
    </row>
    <row r="478" spans="1:36" ht="15" x14ac:dyDescent="0.25">
      <c r="A478" s="6" t="s">
        <v>41087</v>
      </c>
      <c r="B478" s="6">
        <v>254.21169</v>
      </c>
      <c r="C478" s="6">
        <v>8.7370000000000001</v>
      </c>
      <c r="D478" s="6" t="s">
        <v>37380</v>
      </c>
      <c r="E478" s="6" t="s">
        <v>41088</v>
      </c>
      <c r="F478" s="6">
        <v>209184</v>
      </c>
      <c r="G478" s="7" t="str">
        <f>HYPERLINK("https://cloud.oebiotech.com/#/lm/network/209184","https://cloud.oebiotech.com/#/lm/network/209184")</f>
        <v>https://cloud.oebiotech.com/#/lm/network/209184</v>
      </c>
      <c r="H478" s="6" t="s">
        <v>41089</v>
      </c>
      <c r="I478" s="6"/>
      <c r="J478" s="6"/>
      <c r="K478" s="6"/>
      <c r="L478" s="6"/>
      <c r="M478" s="6"/>
      <c r="N478" s="6"/>
      <c r="O478" s="6">
        <v>7348</v>
      </c>
      <c r="P478" s="6"/>
      <c r="Q478" s="6" t="s">
        <v>41090</v>
      </c>
      <c r="R478" s="6" t="s">
        <v>41091</v>
      </c>
      <c r="S478" s="6" t="s">
        <v>37385</v>
      </c>
      <c r="T478" s="6" t="s">
        <v>37386</v>
      </c>
      <c r="U478" s="6" t="s">
        <v>37387</v>
      </c>
      <c r="V478" s="6" t="s">
        <v>37426</v>
      </c>
      <c r="W478" s="6">
        <v>71.92</v>
      </c>
      <c r="X478" s="6">
        <v>90.01</v>
      </c>
      <c r="Y478" s="6">
        <v>84.19</v>
      </c>
      <c r="Z478" s="6" t="s">
        <v>41092</v>
      </c>
      <c r="AA478" s="6" t="s">
        <v>37480</v>
      </c>
      <c r="AB478" s="6" t="s">
        <v>41093</v>
      </c>
      <c r="AC478" s="6">
        <v>1.57</v>
      </c>
      <c r="AD478" s="6">
        <v>1.33153639537548</v>
      </c>
      <c r="AE478" s="6">
        <v>21.94400107733</v>
      </c>
      <c r="AF478" s="6">
        <v>22.592692053325099</v>
      </c>
      <c r="AG478" s="8">
        <v>-0.64869097599505599</v>
      </c>
      <c r="AH478" s="8" t="s">
        <v>132</v>
      </c>
      <c r="AI478" s="6">
        <v>1.6461062097106099E-2</v>
      </c>
      <c r="AJ478" s="6">
        <v>3.9334125043588498E-2</v>
      </c>
    </row>
    <row r="479" spans="1:36" ht="15" x14ac:dyDescent="0.25">
      <c r="A479" s="6" t="s">
        <v>41094</v>
      </c>
      <c r="B479" s="6">
        <v>433.33282000000003</v>
      </c>
      <c r="C479" s="6">
        <v>13.006</v>
      </c>
      <c r="D479" s="6" t="s">
        <v>37393</v>
      </c>
      <c r="E479" s="6" t="s">
        <v>41095</v>
      </c>
      <c r="F479" s="6">
        <v>45725</v>
      </c>
      <c r="G479" s="7" t="str">
        <f>HYPERLINK("https://cloud.oebiotech.com/#/lm/network/45725","https://cloud.oebiotech.com/#/lm/network/45725")</f>
        <v>https://cloud.oebiotech.com/#/lm/network/45725</v>
      </c>
      <c r="H479" s="6"/>
      <c r="I479" s="6"/>
      <c r="J479" s="6" t="s">
        <v>41096</v>
      </c>
      <c r="K479" s="6"/>
      <c r="L479" s="6"/>
      <c r="M479" s="6"/>
      <c r="N479" s="6"/>
      <c r="O479" s="6">
        <v>9547657</v>
      </c>
      <c r="P479" s="6"/>
      <c r="Q479" s="6" t="s">
        <v>41097</v>
      </c>
      <c r="R479" s="6" t="s">
        <v>41098</v>
      </c>
      <c r="S479" s="6" t="s">
        <v>37445</v>
      </c>
      <c r="T479" s="6" t="s">
        <v>37998</v>
      </c>
      <c r="U479" s="6" t="s">
        <v>37999</v>
      </c>
      <c r="V479" s="6" t="s">
        <v>37426</v>
      </c>
      <c r="W479" s="6">
        <v>58.08</v>
      </c>
      <c r="X479" s="6">
        <v>75.13</v>
      </c>
      <c r="Y479" s="6">
        <v>45.58</v>
      </c>
      <c r="Z479" s="6" t="s">
        <v>41099</v>
      </c>
      <c r="AA479" s="6" t="s">
        <v>37428</v>
      </c>
      <c r="AB479" s="6" t="s">
        <v>41100</v>
      </c>
      <c r="AC479" s="6">
        <v>-1.1499999999999999</v>
      </c>
      <c r="AD479" s="6">
        <v>1.49645908529739</v>
      </c>
      <c r="AE479" s="6">
        <v>17.353866667304199</v>
      </c>
      <c r="AF479" s="6">
        <v>18.003334034341201</v>
      </c>
      <c r="AG479" s="8">
        <v>-0.649467367037044</v>
      </c>
      <c r="AH479" s="8" t="s">
        <v>132</v>
      </c>
      <c r="AI479" s="6">
        <v>7.5238916687302203E-4</v>
      </c>
      <c r="AJ479" s="6">
        <v>3.0161432393233001E-3</v>
      </c>
    </row>
    <row r="480" spans="1:36" ht="15" x14ac:dyDescent="0.25">
      <c r="A480" s="6" t="s">
        <v>41101</v>
      </c>
      <c r="B480" s="6">
        <v>498.35590999999999</v>
      </c>
      <c r="C480" s="6">
        <v>10.711</v>
      </c>
      <c r="D480" s="6" t="s">
        <v>37393</v>
      </c>
      <c r="E480" s="6" t="s">
        <v>41102</v>
      </c>
      <c r="F480" s="6">
        <v>595248</v>
      </c>
      <c r="G480" s="7" t="str">
        <f>HYPERLINK("https://cloud.oebiotech.com/#/lm/network/595248","https://cloud.oebiotech.com/#/lm/network/595248")</f>
        <v>https://cloud.oebiotech.com/#/lm/network/595248</v>
      </c>
      <c r="H480" s="6"/>
      <c r="I480" s="6"/>
      <c r="J480" s="6"/>
      <c r="K480" s="6"/>
      <c r="L480" s="6"/>
      <c r="M480" s="6"/>
      <c r="N480" s="6"/>
      <c r="O480" s="6">
        <v>156962547</v>
      </c>
      <c r="P480" s="6"/>
      <c r="Q480" s="6" t="s">
        <v>41103</v>
      </c>
      <c r="R480" s="6" t="s">
        <v>41104</v>
      </c>
      <c r="S480" s="6" t="s">
        <v>37445</v>
      </c>
      <c r="T480" s="6" t="s">
        <v>37446</v>
      </c>
      <c r="U480" s="6" t="s">
        <v>38558</v>
      </c>
      <c r="V480" s="6" t="s">
        <v>37402</v>
      </c>
      <c r="W480" s="6">
        <v>40.99</v>
      </c>
      <c r="X480" s="6">
        <v>87.6</v>
      </c>
      <c r="Y480" s="6">
        <v>0</v>
      </c>
      <c r="Z480" s="6" t="s">
        <v>41105</v>
      </c>
      <c r="AA480" s="6" t="s">
        <v>37403</v>
      </c>
      <c r="AB480" s="6" t="s">
        <v>41106</v>
      </c>
      <c r="AC480" s="6">
        <v>6.02</v>
      </c>
      <c r="AD480" s="6">
        <v>1.29940453858935</v>
      </c>
      <c r="AE480" s="6">
        <v>17.507449195749899</v>
      </c>
      <c r="AF480" s="6">
        <v>18.157239693012201</v>
      </c>
      <c r="AG480" s="8">
        <v>-0.64979049726237303</v>
      </c>
      <c r="AH480" s="8" t="s">
        <v>132</v>
      </c>
      <c r="AI480" s="6">
        <v>2.45439292268365E-2</v>
      </c>
      <c r="AJ480" s="6">
        <v>5.42152173236949E-2</v>
      </c>
    </row>
    <row r="481" spans="1:36" ht="15" x14ac:dyDescent="0.25">
      <c r="A481" s="6" t="s">
        <v>41107</v>
      </c>
      <c r="B481" s="6">
        <v>585.34470999999996</v>
      </c>
      <c r="C481" s="6">
        <v>11.596</v>
      </c>
      <c r="D481" s="6" t="s">
        <v>37393</v>
      </c>
      <c r="E481" s="6" t="s">
        <v>41108</v>
      </c>
      <c r="F481" s="6">
        <v>24901</v>
      </c>
      <c r="G481" s="7" t="str">
        <f>HYPERLINK("https://cloud.oebiotech.com/#/lm/network/24901","https://cloud.oebiotech.com/#/lm/network/24901")</f>
        <v>https://cloud.oebiotech.com/#/lm/network/24901</v>
      </c>
      <c r="H481" s="6"/>
      <c r="I481" s="6"/>
      <c r="J481" s="6" t="s">
        <v>41109</v>
      </c>
      <c r="K481" s="6"/>
      <c r="L481" s="6"/>
      <c r="M481" s="6"/>
      <c r="N481" s="6"/>
      <c r="O481" s="6">
        <v>52928629</v>
      </c>
      <c r="P481" s="6"/>
      <c r="Q481" s="6" t="s">
        <v>41110</v>
      </c>
      <c r="R481" s="6" t="s">
        <v>41111</v>
      </c>
      <c r="S481" s="6" t="s">
        <v>37445</v>
      </c>
      <c r="T481" s="6" t="s">
        <v>37652</v>
      </c>
      <c r="U481" s="6" t="s">
        <v>38097</v>
      </c>
      <c r="V481" s="6" t="s">
        <v>37388</v>
      </c>
      <c r="W481" s="6">
        <v>49.24</v>
      </c>
      <c r="X481" s="6">
        <v>87.57</v>
      </c>
      <c r="Y481" s="6">
        <v>0</v>
      </c>
      <c r="Z481" s="6" t="s">
        <v>41112</v>
      </c>
      <c r="AA481" s="6" t="s">
        <v>37403</v>
      </c>
      <c r="AB481" s="6" t="s">
        <v>41113</v>
      </c>
      <c r="AC481" s="6">
        <v>-6.49</v>
      </c>
      <c r="AD481" s="6">
        <v>1.50254826607445</v>
      </c>
      <c r="AE481" s="6">
        <v>17.642122290309</v>
      </c>
      <c r="AF481" s="6">
        <v>18.292795884622901</v>
      </c>
      <c r="AG481" s="8">
        <v>-0.65067359431385796</v>
      </c>
      <c r="AH481" s="8" t="s">
        <v>132</v>
      </c>
      <c r="AI481" s="6">
        <v>6.5589121405654205E-4</v>
      </c>
      <c r="AJ481" s="6">
        <v>2.7002215748814602E-3</v>
      </c>
    </row>
    <row r="482" spans="1:36" ht="15" x14ac:dyDescent="0.25">
      <c r="A482" s="6" t="s">
        <v>41114</v>
      </c>
      <c r="B482" s="6">
        <v>328.06211999999999</v>
      </c>
      <c r="C482" s="6">
        <v>4.6189999999999998</v>
      </c>
      <c r="D482" s="6" t="s">
        <v>37393</v>
      </c>
      <c r="E482" s="6" t="s">
        <v>41115</v>
      </c>
      <c r="F482" s="6">
        <v>210096</v>
      </c>
      <c r="G482" s="7" t="str">
        <f>HYPERLINK("https://cloud.oebiotech.com/#/lm/network/210096","https://cloud.oebiotech.com/#/lm/network/210096")</f>
        <v>https://cloud.oebiotech.com/#/lm/network/210096</v>
      </c>
      <c r="H482" s="6" t="s">
        <v>41116</v>
      </c>
      <c r="I482" s="6">
        <v>72569</v>
      </c>
      <c r="J482" s="6"/>
      <c r="K482" s="6">
        <v>83993</v>
      </c>
      <c r="L482" s="6" t="s">
        <v>41117</v>
      </c>
      <c r="M482" s="6"/>
      <c r="N482" s="6"/>
      <c r="O482" s="6">
        <v>91693</v>
      </c>
      <c r="P482" s="6" t="s">
        <v>41118</v>
      </c>
      <c r="Q482" s="6" t="s">
        <v>41119</v>
      </c>
      <c r="R482" s="6" t="s">
        <v>41120</v>
      </c>
      <c r="S482" s="6" t="s">
        <v>37539</v>
      </c>
      <c r="T482" s="6" t="s">
        <v>37540</v>
      </c>
      <c r="U482" s="6" t="s">
        <v>40121</v>
      </c>
      <c r="V482" s="6" t="s">
        <v>37402</v>
      </c>
      <c r="W482" s="6">
        <v>39.42</v>
      </c>
      <c r="X482" s="6">
        <v>72.599999999999994</v>
      </c>
      <c r="Y482" s="6">
        <v>32</v>
      </c>
      <c r="Z482" s="6" t="s">
        <v>41121</v>
      </c>
      <c r="AA482" s="6" t="s">
        <v>37428</v>
      </c>
      <c r="AB482" s="6" t="s">
        <v>41122</v>
      </c>
      <c r="AC482" s="6">
        <v>1.22</v>
      </c>
      <c r="AD482" s="6">
        <v>1.5787337259994101</v>
      </c>
      <c r="AE482" s="6">
        <v>21.910285768103101</v>
      </c>
      <c r="AF482" s="6">
        <v>22.567329837339699</v>
      </c>
      <c r="AG482" s="8">
        <v>-0.65704406923656899</v>
      </c>
      <c r="AH482" s="8" t="s">
        <v>132</v>
      </c>
      <c r="AI482" s="6">
        <v>5.1059700602693E-5</v>
      </c>
      <c r="AJ482" s="6">
        <v>3.0827423700591401E-4</v>
      </c>
    </row>
    <row r="483" spans="1:36" ht="15" x14ac:dyDescent="0.25">
      <c r="A483" s="6" t="s">
        <v>41123</v>
      </c>
      <c r="B483" s="6">
        <v>265.07823000000002</v>
      </c>
      <c r="C483" s="6">
        <v>1.2629999999999999</v>
      </c>
      <c r="D483" s="6" t="s">
        <v>37393</v>
      </c>
      <c r="E483" s="6" t="s">
        <v>41124</v>
      </c>
      <c r="F483" s="6">
        <v>595993</v>
      </c>
      <c r="G483" s="7" t="str">
        <f>HYPERLINK("https://cloud.oebiotech.com/#/lm/network/595993","https://cloud.oebiotech.com/#/lm/network/595993")</f>
        <v>https://cloud.oebiotech.com/#/lm/network/595993</v>
      </c>
      <c r="H483" s="6"/>
      <c r="I483" s="6"/>
      <c r="J483" s="6"/>
      <c r="K483" s="6"/>
      <c r="L483" s="6"/>
      <c r="M483" s="6"/>
      <c r="N483" s="6"/>
      <c r="O483" s="6">
        <v>12308758</v>
      </c>
      <c r="P483" s="6"/>
      <c r="Q483" s="6" t="s">
        <v>41125</v>
      </c>
      <c r="R483" s="6" t="s">
        <v>41126</v>
      </c>
      <c r="S483" s="6" t="s">
        <v>37488</v>
      </c>
      <c r="T483" s="6" t="s">
        <v>41127</v>
      </c>
      <c r="U483" s="6" t="s">
        <v>37458</v>
      </c>
      <c r="V483" s="6" t="s">
        <v>37499</v>
      </c>
      <c r="W483" s="6">
        <v>46.93</v>
      </c>
      <c r="X483" s="6">
        <v>72.94</v>
      </c>
      <c r="Y483" s="6">
        <v>77.150000000000006</v>
      </c>
      <c r="Z483" s="6" t="s">
        <v>41128</v>
      </c>
      <c r="AA483" s="6" t="s">
        <v>37438</v>
      </c>
      <c r="AB483" s="6" t="s">
        <v>41129</v>
      </c>
      <c r="AC483" s="6">
        <v>0.38</v>
      </c>
      <c r="AD483" s="6">
        <v>1.55262568100203</v>
      </c>
      <c r="AE483" s="6">
        <v>20.953309617917999</v>
      </c>
      <c r="AF483" s="6">
        <v>21.611847325006899</v>
      </c>
      <c r="AG483" s="8">
        <v>-0.65853770708896098</v>
      </c>
      <c r="AH483" s="8" t="s">
        <v>132</v>
      </c>
      <c r="AI483" s="6">
        <v>1.6994009614544901E-4</v>
      </c>
      <c r="AJ483" s="6">
        <v>8.4304449362821604E-4</v>
      </c>
    </row>
    <row r="484" spans="1:36" ht="15" x14ac:dyDescent="0.25">
      <c r="A484" s="6" t="s">
        <v>41130</v>
      </c>
      <c r="B484" s="6">
        <v>384.31092999999998</v>
      </c>
      <c r="C484" s="6">
        <v>10.763999999999999</v>
      </c>
      <c r="D484" s="6" t="s">
        <v>37380</v>
      </c>
      <c r="E484" s="6" t="s">
        <v>41131</v>
      </c>
      <c r="F484" s="6">
        <v>197985</v>
      </c>
      <c r="G484" s="7" t="str">
        <f>HYPERLINK("https://cloud.oebiotech.com/#/lm/network/197985","https://cloud.oebiotech.com/#/lm/network/197985")</f>
        <v>https://cloud.oebiotech.com/#/lm/network/197985</v>
      </c>
      <c r="H484" s="6" t="s">
        <v>41132</v>
      </c>
      <c r="I484" s="6"/>
      <c r="J484" s="6"/>
      <c r="K484" s="6"/>
      <c r="L484" s="6"/>
      <c r="M484" s="6"/>
      <c r="N484" s="6"/>
      <c r="O484" s="6"/>
      <c r="P484" s="6"/>
      <c r="Q484" s="6" t="s">
        <v>41133</v>
      </c>
      <c r="R484" s="6" t="s">
        <v>41134</v>
      </c>
      <c r="S484" s="6" t="s">
        <v>37445</v>
      </c>
      <c r="T484" s="6" t="s">
        <v>37446</v>
      </c>
      <c r="U484" s="6" t="s">
        <v>38558</v>
      </c>
      <c r="V484" s="6" t="s">
        <v>37499</v>
      </c>
      <c r="W484" s="6">
        <v>46.42</v>
      </c>
      <c r="X484" s="6">
        <v>90</v>
      </c>
      <c r="Y484" s="6">
        <v>52.6</v>
      </c>
      <c r="Z484" s="6" t="s">
        <v>41135</v>
      </c>
      <c r="AA484" s="6" t="s">
        <v>37390</v>
      </c>
      <c r="AB484" s="6" t="s">
        <v>41136</v>
      </c>
      <c r="AC484" s="6">
        <v>-0.26</v>
      </c>
      <c r="AD484" s="6">
        <v>1.43444099419528</v>
      </c>
      <c r="AE484" s="6">
        <v>22.064888834342501</v>
      </c>
      <c r="AF484" s="6">
        <v>22.7286667425149</v>
      </c>
      <c r="AG484" s="8">
        <v>-0.66377790817238502</v>
      </c>
      <c r="AH484" s="8" t="s">
        <v>132</v>
      </c>
      <c r="AI484" s="6">
        <v>4.3545223664776004E-3</v>
      </c>
      <c r="AJ484" s="6">
        <v>1.29612358238206E-2</v>
      </c>
    </row>
    <row r="485" spans="1:36" ht="15" x14ac:dyDescent="0.25">
      <c r="A485" s="6" t="s">
        <v>41137</v>
      </c>
      <c r="B485" s="6">
        <v>216.1961</v>
      </c>
      <c r="C485" s="6">
        <v>6.492</v>
      </c>
      <c r="D485" s="6" t="s">
        <v>37380</v>
      </c>
      <c r="E485" s="6" t="s">
        <v>41138</v>
      </c>
      <c r="F485" s="6">
        <v>2456</v>
      </c>
      <c r="G485" s="7" t="str">
        <f>HYPERLINK("https://cloud.oebiotech.com/#/lm/network/2456","https://cloud.oebiotech.com/#/lm/network/2456")</f>
        <v>https://cloud.oebiotech.com/#/lm/network/2456</v>
      </c>
      <c r="H485" s="6"/>
      <c r="I485" s="6">
        <v>35924</v>
      </c>
      <c r="J485" s="6" t="s">
        <v>41139</v>
      </c>
      <c r="K485" s="6">
        <v>42025</v>
      </c>
      <c r="L485" s="6"/>
      <c r="M485" s="6"/>
      <c r="N485" s="6"/>
      <c r="O485" s="6">
        <v>69661</v>
      </c>
      <c r="P485" s="6"/>
      <c r="Q485" s="6" t="s">
        <v>41140</v>
      </c>
      <c r="R485" s="6" t="s">
        <v>41141</v>
      </c>
      <c r="S485" s="6" t="s">
        <v>37445</v>
      </c>
      <c r="T485" s="6" t="s">
        <v>37446</v>
      </c>
      <c r="U485" s="6" t="s">
        <v>37524</v>
      </c>
      <c r="V485" s="6" t="s">
        <v>37426</v>
      </c>
      <c r="W485" s="6">
        <v>68.73</v>
      </c>
      <c r="X485" s="6">
        <v>72.400000000000006</v>
      </c>
      <c r="Y485" s="6">
        <v>89.18</v>
      </c>
      <c r="Z485" s="6" t="s">
        <v>41142</v>
      </c>
      <c r="AA485" s="6" t="s">
        <v>37390</v>
      </c>
      <c r="AB485" s="6" t="s">
        <v>41143</v>
      </c>
      <c r="AC485" s="6">
        <v>-1.39</v>
      </c>
      <c r="AD485" s="6">
        <v>1.5229081467516601</v>
      </c>
      <c r="AE485" s="6">
        <v>22.126491656992901</v>
      </c>
      <c r="AF485" s="6">
        <v>22.7907708045398</v>
      </c>
      <c r="AG485" s="8">
        <v>-0.66427914754695605</v>
      </c>
      <c r="AH485" s="8" t="s">
        <v>132</v>
      </c>
      <c r="AI485" s="6">
        <v>5.79263970361855E-4</v>
      </c>
      <c r="AJ485" s="6">
        <v>2.4284214194113499E-3</v>
      </c>
    </row>
    <row r="486" spans="1:36" ht="15" x14ac:dyDescent="0.25">
      <c r="A486" s="6" t="s">
        <v>41144</v>
      </c>
      <c r="B486" s="6">
        <v>184.16997000000001</v>
      </c>
      <c r="C486" s="6">
        <v>6.2919999999999998</v>
      </c>
      <c r="D486" s="6" t="s">
        <v>37380</v>
      </c>
      <c r="E486" s="6" t="s">
        <v>41145</v>
      </c>
      <c r="F486" s="6">
        <v>2455</v>
      </c>
      <c r="G486" s="7" t="str">
        <f>HYPERLINK("https://cloud.oebiotech.com/#/lm/network/2455","https://cloud.oebiotech.com/#/lm/network/2455")</f>
        <v>https://cloud.oebiotech.com/#/lm/network/2455</v>
      </c>
      <c r="H486" s="6"/>
      <c r="I486" s="6">
        <v>35923</v>
      </c>
      <c r="J486" s="6" t="s">
        <v>41146</v>
      </c>
      <c r="K486" s="6">
        <v>82387</v>
      </c>
      <c r="L486" s="6" t="s">
        <v>41147</v>
      </c>
      <c r="M486" s="6"/>
      <c r="N486" s="6"/>
      <c r="O486" s="6">
        <v>17083</v>
      </c>
      <c r="P486" s="6"/>
      <c r="Q486" s="6" t="s">
        <v>41148</v>
      </c>
      <c r="R486" s="6" t="s">
        <v>41149</v>
      </c>
      <c r="S486" s="6" t="s">
        <v>37445</v>
      </c>
      <c r="T486" s="6" t="s">
        <v>37446</v>
      </c>
      <c r="U486" s="6" t="s">
        <v>37524</v>
      </c>
      <c r="V486" s="6" t="s">
        <v>37402</v>
      </c>
      <c r="W486" s="6">
        <v>42.1</v>
      </c>
      <c r="X486" s="6">
        <v>73.459999999999994</v>
      </c>
      <c r="Y486" s="6">
        <v>0</v>
      </c>
      <c r="Z486" s="6" t="s">
        <v>37389</v>
      </c>
      <c r="AA486" s="6" t="s">
        <v>37480</v>
      </c>
      <c r="AB486" s="6" t="s">
        <v>41150</v>
      </c>
      <c r="AC486" s="6">
        <v>1.0900000000000001</v>
      </c>
      <c r="AD486" s="6">
        <v>1.5383208376117099</v>
      </c>
      <c r="AE486" s="6">
        <v>20.055767610917801</v>
      </c>
      <c r="AF486" s="6">
        <v>20.720337526186999</v>
      </c>
      <c r="AG486" s="8">
        <v>-0.66456991526915499</v>
      </c>
      <c r="AH486" s="8" t="s">
        <v>132</v>
      </c>
      <c r="AI486" s="6">
        <v>3.6494177794097799E-4</v>
      </c>
      <c r="AJ486" s="6">
        <v>1.6236908849646E-3</v>
      </c>
    </row>
    <row r="487" spans="1:36" ht="15" x14ac:dyDescent="0.25">
      <c r="A487" s="6" t="s">
        <v>41151</v>
      </c>
      <c r="B487" s="6">
        <v>342.10149000000001</v>
      </c>
      <c r="C487" s="6">
        <v>7.0709999999999997</v>
      </c>
      <c r="D487" s="6" t="s">
        <v>37393</v>
      </c>
      <c r="E487" s="6" t="s">
        <v>41152</v>
      </c>
      <c r="F487" s="6">
        <v>213240</v>
      </c>
      <c r="G487" s="7" t="str">
        <f>HYPERLINK("https://cloud.oebiotech.com/#/lm/network/213240","https://cloud.oebiotech.com/#/lm/network/213240")</f>
        <v>https://cloud.oebiotech.com/#/lm/network/213240</v>
      </c>
      <c r="H487" s="6" t="s">
        <v>41153</v>
      </c>
      <c r="I487" s="6"/>
      <c r="J487" s="6"/>
      <c r="K487" s="6"/>
      <c r="L487" s="6"/>
      <c r="M487" s="6"/>
      <c r="N487" s="6"/>
      <c r="O487" s="6">
        <v>9799017</v>
      </c>
      <c r="P487" s="6"/>
      <c r="Q487" s="6" t="s">
        <v>41154</v>
      </c>
      <c r="R487" s="6" t="s">
        <v>41155</v>
      </c>
      <c r="S487" s="6" t="s">
        <v>37488</v>
      </c>
      <c r="T487" s="6" t="s">
        <v>37641</v>
      </c>
      <c r="U487" s="6" t="s">
        <v>37757</v>
      </c>
      <c r="V487" s="6" t="s">
        <v>37402</v>
      </c>
      <c r="W487" s="6">
        <v>38.119999999999997</v>
      </c>
      <c r="X487" s="6">
        <v>88.62</v>
      </c>
      <c r="Y487" s="6">
        <v>0</v>
      </c>
      <c r="Z487" s="6" t="s">
        <v>41156</v>
      </c>
      <c r="AA487" s="6" t="s">
        <v>37415</v>
      </c>
      <c r="AB487" s="6" t="s">
        <v>41157</v>
      </c>
      <c r="AC487" s="6">
        <v>-7.02</v>
      </c>
      <c r="AD487" s="6">
        <v>1.3662869982577599</v>
      </c>
      <c r="AE487" s="6">
        <v>19.1972633465607</v>
      </c>
      <c r="AF487" s="6">
        <v>19.8642243813423</v>
      </c>
      <c r="AG487" s="8">
        <v>-0.66696103478164304</v>
      </c>
      <c r="AH487" s="8" t="s">
        <v>132</v>
      </c>
      <c r="AI487" s="6">
        <v>1.33162602342803E-2</v>
      </c>
      <c r="AJ487" s="6">
        <v>3.3016117107317999E-2</v>
      </c>
    </row>
    <row r="488" spans="1:36" ht="15" x14ac:dyDescent="0.25">
      <c r="A488" s="6" t="s">
        <v>41158</v>
      </c>
      <c r="B488" s="6">
        <v>348.28960000000001</v>
      </c>
      <c r="C488" s="6">
        <v>11.082000000000001</v>
      </c>
      <c r="D488" s="6" t="s">
        <v>37380</v>
      </c>
      <c r="E488" s="6" t="s">
        <v>41159</v>
      </c>
      <c r="F488" s="6">
        <v>10</v>
      </c>
      <c r="G488" s="7" t="str">
        <f>HYPERLINK("https://cloud.oebiotech.com/#/lm/network/10","https://cloud.oebiotech.com/#/lm/network/10")</f>
        <v>https://cloud.oebiotech.com/#/lm/network/10</v>
      </c>
      <c r="H488" s="6" t="s">
        <v>41160</v>
      </c>
      <c r="I488" s="6">
        <v>45749</v>
      </c>
      <c r="J488" s="6" t="s">
        <v>41161</v>
      </c>
      <c r="K488" s="6">
        <v>418207</v>
      </c>
      <c r="L488" s="6"/>
      <c r="M488" s="6"/>
      <c r="N488" s="6"/>
      <c r="O488" s="6">
        <v>5712057</v>
      </c>
      <c r="P488" s="6" t="s">
        <v>41162</v>
      </c>
      <c r="Q488" s="6" t="s">
        <v>41163</v>
      </c>
      <c r="R488" s="6" t="s">
        <v>41164</v>
      </c>
      <c r="S488" s="6" t="s">
        <v>37445</v>
      </c>
      <c r="T488" s="6" t="s">
        <v>37446</v>
      </c>
      <c r="U488" s="6" t="s">
        <v>38558</v>
      </c>
      <c r="V488" s="6" t="s">
        <v>37426</v>
      </c>
      <c r="W488" s="6">
        <v>70.28</v>
      </c>
      <c r="X488" s="6">
        <v>72.86</v>
      </c>
      <c r="Y488" s="6">
        <v>92.61</v>
      </c>
      <c r="Z488" s="6" t="s">
        <v>41165</v>
      </c>
      <c r="AA488" s="6" t="s">
        <v>37390</v>
      </c>
      <c r="AB488" s="6" t="s">
        <v>41166</v>
      </c>
      <c r="AC488" s="6">
        <v>0.28999999999999998</v>
      </c>
      <c r="AD488" s="6">
        <v>1.48699296307509</v>
      </c>
      <c r="AE488" s="6">
        <v>21.392792832938799</v>
      </c>
      <c r="AF488" s="6">
        <v>22.060390488886402</v>
      </c>
      <c r="AG488" s="8">
        <v>-0.66759765594758502</v>
      </c>
      <c r="AH488" s="8" t="s">
        <v>132</v>
      </c>
      <c r="AI488" s="6">
        <v>1.62162084548105E-3</v>
      </c>
      <c r="AJ488" s="6">
        <v>5.75507961172784E-3</v>
      </c>
    </row>
    <row r="489" spans="1:36" ht="15" x14ac:dyDescent="0.25">
      <c r="A489" s="6" t="s">
        <v>41167</v>
      </c>
      <c r="B489" s="6">
        <v>527.33860000000004</v>
      </c>
      <c r="C489" s="6">
        <v>13.308999999999999</v>
      </c>
      <c r="D489" s="6" t="s">
        <v>37393</v>
      </c>
      <c r="E489" s="6" t="s">
        <v>41168</v>
      </c>
      <c r="F489" s="6">
        <v>56560</v>
      </c>
      <c r="G489" s="7" t="str">
        <f>HYPERLINK("https://cloud.oebiotech.com/#/lm/network/56560","https://cloud.oebiotech.com/#/lm/network/56560")</f>
        <v>https://cloud.oebiotech.com/#/lm/network/56560</v>
      </c>
      <c r="H489" s="6" t="s">
        <v>41169</v>
      </c>
      <c r="I489" s="6">
        <v>88194</v>
      </c>
      <c r="J489" s="6"/>
      <c r="K489" s="6"/>
      <c r="L489" s="6"/>
      <c r="M489" s="6"/>
      <c r="N489" s="6"/>
      <c r="O489" s="6">
        <v>15558371</v>
      </c>
      <c r="P489" s="6" t="s">
        <v>41170</v>
      </c>
      <c r="Q489" s="6" t="s">
        <v>41171</v>
      </c>
      <c r="R489" s="6" t="s">
        <v>41172</v>
      </c>
      <c r="S489" s="6" t="s">
        <v>37423</v>
      </c>
      <c r="T489" s="6" t="s">
        <v>37424</v>
      </c>
      <c r="U489" s="6" t="s">
        <v>38088</v>
      </c>
      <c r="V489" s="6" t="s">
        <v>37402</v>
      </c>
      <c r="W489" s="6">
        <v>42.86</v>
      </c>
      <c r="X489" s="6">
        <v>76.88</v>
      </c>
      <c r="Y489" s="6">
        <v>0</v>
      </c>
      <c r="Z489" s="6" t="s">
        <v>41173</v>
      </c>
      <c r="AA489" s="6" t="s">
        <v>37428</v>
      </c>
      <c r="AB489" s="6" t="s">
        <v>41174</v>
      </c>
      <c r="AC489" s="6">
        <v>-1.52</v>
      </c>
      <c r="AD489" s="6">
        <v>1.4886397699204701</v>
      </c>
      <c r="AE489" s="6">
        <v>15.198206940927699</v>
      </c>
      <c r="AF489" s="6">
        <v>15.871691786915701</v>
      </c>
      <c r="AG489" s="8">
        <v>-0.67348484598795699</v>
      </c>
      <c r="AH489" s="8" t="s">
        <v>132</v>
      </c>
      <c r="AI489" s="6">
        <v>1.81746486632286E-3</v>
      </c>
      <c r="AJ489" s="6">
        <v>6.2903304355930202E-3</v>
      </c>
    </row>
    <row r="490" spans="1:36" ht="15" x14ac:dyDescent="0.25">
      <c r="A490" s="6" t="s">
        <v>41175</v>
      </c>
      <c r="B490" s="6">
        <v>336.32603999999998</v>
      </c>
      <c r="C490" s="6">
        <v>14.276</v>
      </c>
      <c r="D490" s="6" t="s">
        <v>37380</v>
      </c>
      <c r="E490" s="6" t="s">
        <v>41176</v>
      </c>
      <c r="F490" s="6">
        <v>8776</v>
      </c>
      <c r="G490" s="7" t="str">
        <f>HYPERLINK("https://cloud.oebiotech.com/#/lm/network/8776","https://cloud.oebiotech.com/#/lm/network/8776")</f>
        <v>https://cloud.oebiotech.com/#/lm/network/8776</v>
      </c>
      <c r="H490" s="6" t="s">
        <v>41177</v>
      </c>
      <c r="I490" s="6">
        <v>87856</v>
      </c>
      <c r="J490" s="6" t="s">
        <v>41178</v>
      </c>
      <c r="K490" s="6"/>
      <c r="L490" s="6"/>
      <c r="M490" s="6"/>
      <c r="N490" s="6"/>
      <c r="O490" s="6">
        <v>9974234</v>
      </c>
      <c r="P490" s="6"/>
      <c r="Q490" s="6" t="s">
        <v>41179</v>
      </c>
      <c r="R490" s="6" t="s">
        <v>41180</v>
      </c>
      <c r="S490" s="6" t="s">
        <v>37445</v>
      </c>
      <c r="T490" s="6" t="s">
        <v>37446</v>
      </c>
      <c r="U490" s="6" t="s">
        <v>38842</v>
      </c>
      <c r="V490" s="6" t="s">
        <v>37499</v>
      </c>
      <c r="W490" s="6">
        <v>48.85</v>
      </c>
      <c r="X490" s="6">
        <v>90.14</v>
      </c>
      <c r="Y490" s="6">
        <v>67.62</v>
      </c>
      <c r="Z490" s="6" t="s">
        <v>41181</v>
      </c>
      <c r="AA490" s="6" t="s">
        <v>37390</v>
      </c>
      <c r="AB490" s="6" t="s">
        <v>41182</v>
      </c>
      <c r="AC490" s="6">
        <v>0.3</v>
      </c>
      <c r="AD490" s="6">
        <v>1.5898635014879801</v>
      </c>
      <c r="AE490" s="6">
        <v>22.342284231277901</v>
      </c>
      <c r="AF490" s="6">
        <v>23.017431250674001</v>
      </c>
      <c r="AG490" s="8">
        <v>-0.67514701939608601</v>
      </c>
      <c r="AH490" s="8" t="s">
        <v>132</v>
      </c>
      <c r="AI490" s="6">
        <v>8.4048212472409206E-5</v>
      </c>
      <c r="AJ490" s="6">
        <v>4.6629916947647001E-4</v>
      </c>
    </row>
    <row r="491" spans="1:36" ht="15" x14ac:dyDescent="0.25">
      <c r="A491" s="6" t="s">
        <v>41183</v>
      </c>
      <c r="B491" s="6">
        <v>95.024209999999997</v>
      </c>
      <c r="C491" s="6">
        <v>0.91300000000000003</v>
      </c>
      <c r="D491" s="6" t="s">
        <v>37393</v>
      </c>
      <c r="E491" s="6" t="s">
        <v>41184</v>
      </c>
      <c r="F491" s="6">
        <v>82198</v>
      </c>
      <c r="G491" s="7" t="str">
        <f>HYPERLINK("https://cloud.oebiotech.com/#/lm/network/82198","https://cloud.oebiotech.com/#/lm/network/82198")</f>
        <v>https://cloud.oebiotech.com/#/lm/network/82198</v>
      </c>
      <c r="H491" s="6" t="s">
        <v>41185</v>
      </c>
      <c r="I491" s="6">
        <v>3241</v>
      </c>
      <c r="J491" s="6"/>
      <c r="K491" s="6">
        <v>16934</v>
      </c>
      <c r="L491" s="6" t="s">
        <v>41186</v>
      </c>
      <c r="M491" s="6" t="s">
        <v>41187</v>
      </c>
      <c r="N491" s="6" t="s">
        <v>41188</v>
      </c>
      <c r="O491" s="6">
        <v>439742</v>
      </c>
      <c r="P491" s="6" t="s">
        <v>41189</v>
      </c>
      <c r="Q491" s="6" t="s">
        <v>41190</v>
      </c>
      <c r="R491" s="6" t="s">
        <v>41191</v>
      </c>
      <c r="S491" s="6" t="s">
        <v>37385</v>
      </c>
      <c r="T491" s="6" t="s">
        <v>37386</v>
      </c>
      <c r="U491" s="6" t="s">
        <v>37387</v>
      </c>
      <c r="V491" s="6" t="s">
        <v>37388</v>
      </c>
      <c r="W491" s="6">
        <v>47.85</v>
      </c>
      <c r="X491" s="6">
        <v>73.260000000000005</v>
      </c>
      <c r="Y491" s="6">
        <v>0</v>
      </c>
      <c r="Z491" s="6" t="s">
        <v>37389</v>
      </c>
      <c r="AA491" s="6" t="s">
        <v>37415</v>
      </c>
      <c r="AB491" s="6" t="s">
        <v>41192</v>
      </c>
      <c r="AC491" s="6">
        <v>3.47</v>
      </c>
      <c r="AD491" s="6">
        <v>1.4083592158801901</v>
      </c>
      <c r="AE491" s="6">
        <v>20.461447161043498</v>
      </c>
      <c r="AF491" s="6">
        <v>21.1367630834911</v>
      </c>
      <c r="AG491" s="8">
        <v>-0.67531592244755601</v>
      </c>
      <c r="AH491" s="8" t="s">
        <v>132</v>
      </c>
      <c r="AI491" s="6">
        <v>8.2301249349412409E-3</v>
      </c>
      <c r="AJ491" s="6">
        <v>2.1921223148861399E-2</v>
      </c>
    </row>
    <row r="492" spans="1:36" ht="15" x14ac:dyDescent="0.25">
      <c r="A492" s="6" t="s">
        <v>41193</v>
      </c>
      <c r="B492" s="6">
        <v>299.13616000000002</v>
      </c>
      <c r="C492" s="6">
        <v>0.68600000000000005</v>
      </c>
      <c r="D492" s="6" t="s">
        <v>37393</v>
      </c>
      <c r="E492" s="6" t="s">
        <v>41194</v>
      </c>
      <c r="F492" s="6">
        <v>53922</v>
      </c>
      <c r="G492" s="7" t="str">
        <f>HYPERLINK("https://cloud.oebiotech.com/#/lm/network/53922","https://cloud.oebiotech.com/#/lm/network/53922")</f>
        <v>https://cloud.oebiotech.com/#/lm/network/53922</v>
      </c>
      <c r="H492" s="6" t="s">
        <v>41195</v>
      </c>
      <c r="I492" s="6">
        <v>23773</v>
      </c>
      <c r="J492" s="6"/>
      <c r="K492" s="6">
        <v>74060</v>
      </c>
      <c r="L492" s="6"/>
      <c r="M492" s="6"/>
      <c r="N492" s="6"/>
      <c r="O492" s="6">
        <v>7021870</v>
      </c>
      <c r="P492" s="6" t="s">
        <v>41196</v>
      </c>
      <c r="Q492" s="6" t="s">
        <v>41197</v>
      </c>
      <c r="R492" s="6" t="s">
        <v>41198</v>
      </c>
      <c r="S492" s="6" t="s">
        <v>37385</v>
      </c>
      <c r="T492" s="6" t="s">
        <v>37386</v>
      </c>
      <c r="U492" s="6" t="s">
        <v>37387</v>
      </c>
      <c r="V492" s="6" t="s">
        <v>37388</v>
      </c>
      <c r="W492" s="6">
        <v>59.34</v>
      </c>
      <c r="X492" s="6">
        <v>72.64</v>
      </c>
      <c r="Y492" s="6">
        <v>33.638571428571403</v>
      </c>
      <c r="Z492" s="6" t="s">
        <v>41199</v>
      </c>
      <c r="AA492" s="6" t="s">
        <v>37428</v>
      </c>
      <c r="AB492" s="6" t="s">
        <v>41200</v>
      </c>
      <c r="AC492" s="6">
        <v>-0.33</v>
      </c>
      <c r="AD492" s="6">
        <v>1.61381761825384</v>
      </c>
      <c r="AE492" s="6">
        <v>21.878292375029599</v>
      </c>
      <c r="AF492" s="6">
        <v>22.5556464469452</v>
      </c>
      <c r="AG492" s="8">
        <v>-0.67735407191558705</v>
      </c>
      <c r="AH492" s="8" t="s">
        <v>132</v>
      </c>
      <c r="AI492" s="6">
        <v>2.9770991307415601E-5</v>
      </c>
      <c r="AJ492" s="6">
        <v>1.9432753426869E-4</v>
      </c>
    </row>
    <row r="493" spans="1:36" ht="15" x14ac:dyDescent="0.25">
      <c r="A493" s="6" t="s">
        <v>41201</v>
      </c>
      <c r="B493" s="6">
        <v>268.19198999999998</v>
      </c>
      <c r="C493" s="6">
        <v>8.4039999999999999</v>
      </c>
      <c r="D493" s="6" t="s">
        <v>37393</v>
      </c>
      <c r="E493" s="6" t="s">
        <v>41202</v>
      </c>
      <c r="F493" s="6">
        <v>198546</v>
      </c>
      <c r="G493" s="7" t="str">
        <f>HYPERLINK("https://cloud.oebiotech.com/#/lm/network/198546","https://cloud.oebiotech.com/#/lm/network/198546")</f>
        <v>https://cloud.oebiotech.com/#/lm/network/198546</v>
      </c>
      <c r="H493" s="6" t="s">
        <v>41203</v>
      </c>
      <c r="I493" s="6"/>
      <c r="J493" s="6"/>
      <c r="K493" s="6"/>
      <c r="L493" s="6"/>
      <c r="M493" s="6"/>
      <c r="N493" s="6"/>
      <c r="O493" s="6"/>
      <c r="P493" s="6"/>
      <c r="Q493" s="6" t="s">
        <v>41204</v>
      </c>
      <c r="R493" s="6" t="s">
        <v>41205</v>
      </c>
      <c r="S493" s="6" t="s">
        <v>37385</v>
      </c>
      <c r="T493" s="6" t="s">
        <v>37386</v>
      </c>
      <c r="U493" s="6" t="s">
        <v>37387</v>
      </c>
      <c r="V493" s="6" t="s">
        <v>37402</v>
      </c>
      <c r="W493" s="6">
        <v>40.630000000000003</v>
      </c>
      <c r="X493" s="6">
        <v>75.02</v>
      </c>
      <c r="Y493" s="6">
        <v>0</v>
      </c>
      <c r="Z493" s="6" t="s">
        <v>41206</v>
      </c>
      <c r="AA493" s="6" t="s">
        <v>37415</v>
      </c>
      <c r="AB493" s="6" t="s">
        <v>41207</v>
      </c>
      <c r="AC493" s="6">
        <v>-2.61</v>
      </c>
      <c r="AD493" s="6">
        <v>1.48302985512366</v>
      </c>
      <c r="AE493" s="6">
        <v>17.6416091266865</v>
      </c>
      <c r="AF493" s="6">
        <v>18.320964229723501</v>
      </c>
      <c r="AG493" s="8">
        <v>-0.679355103036972</v>
      </c>
      <c r="AH493" s="8" t="s">
        <v>132</v>
      </c>
      <c r="AI493" s="6">
        <v>2.3532722687002999E-3</v>
      </c>
      <c r="AJ493" s="6">
        <v>7.8333937744887901E-3</v>
      </c>
    </row>
    <row r="494" spans="1:36" ht="15" x14ac:dyDescent="0.25">
      <c r="A494" s="6" t="s">
        <v>41208</v>
      </c>
      <c r="B494" s="6">
        <v>398.29156999999998</v>
      </c>
      <c r="C494" s="6">
        <v>10.96</v>
      </c>
      <c r="D494" s="6" t="s">
        <v>37393</v>
      </c>
      <c r="E494" s="6" t="s">
        <v>41209</v>
      </c>
      <c r="F494" s="6">
        <v>594921</v>
      </c>
      <c r="G494" s="7" t="str">
        <f>HYPERLINK("https://cloud.oebiotech.com/#/lm/network/594921","https://cloud.oebiotech.com/#/lm/network/594921")</f>
        <v>https://cloud.oebiotech.com/#/lm/network/594921</v>
      </c>
      <c r="H494" s="6"/>
      <c r="I494" s="6"/>
      <c r="J494" s="6"/>
      <c r="K494" s="6"/>
      <c r="L494" s="6"/>
      <c r="M494" s="6"/>
      <c r="N494" s="6"/>
      <c r="O494" s="6">
        <v>89149626</v>
      </c>
      <c r="P494" s="6"/>
      <c r="Q494" s="6" t="s">
        <v>41210</v>
      </c>
      <c r="R494" s="6" t="s">
        <v>41211</v>
      </c>
      <c r="S494" s="6" t="s">
        <v>37445</v>
      </c>
      <c r="T494" s="6" t="s">
        <v>37446</v>
      </c>
      <c r="U494" s="6" t="s">
        <v>37524</v>
      </c>
      <c r="V494" s="6" t="s">
        <v>37402</v>
      </c>
      <c r="W494" s="6">
        <v>43.18</v>
      </c>
      <c r="X494" s="6">
        <v>74.989999999999995</v>
      </c>
      <c r="Y494" s="6">
        <v>0</v>
      </c>
      <c r="Z494" s="6" t="s">
        <v>41212</v>
      </c>
      <c r="AA494" s="6" t="s">
        <v>37403</v>
      </c>
      <c r="AB494" s="6" t="s">
        <v>41213</v>
      </c>
      <c r="AC494" s="6">
        <v>-1</v>
      </c>
      <c r="AD494" s="6">
        <v>1.3842650764812801</v>
      </c>
      <c r="AE494" s="6">
        <v>17.4937057162965</v>
      </c>
      <c r="AF494" s="6">
        <v>18.174261808025499</v>
      </c>
      <c r="AG494" s="8">
        <v>-0.68055609172898801</v>
      </c>
      <c r="AH494" s="8" t="s">
        <v>132</v>
      </c>
      <c r="AI494" s="6">
        <v>1.2537911093570799E-2</v>
      </c>
      <c r="AJ494" s="6">
        <v>3.1453090914465603E-2</v>
      </c>
    </row>
    <row r="495" spans="1:36" ht="15" x14ac:dyDescent="0.25">
      <c r="A495" s="6" t="s">
        <v>41214</v>
      </c>
      <c r="B495" s="6">
        <v>280.22737999999998</v>
      </c>
      <c r="C495" s="6">
        <v>10.645</v>
      </c>
      <c r="D495" s="6" t="s">
        <v>37380</v>
      </c>
      <c r="E495" s="6" t="s">
        <v>41215</v>
      </c>
      <c r="F495" s="6">
        <v>58103</v>
      </c>
      <c r="G495" s="7" t="str">
        <f>HYPERLINK("https://cloud.oebiotech.com/#/lm/network/58103","https://cloud.oebiotech.com/#/lm/network/58103")</f>
        <v>https://cloud.oebiotech.com/#/lm/network/58103</v>
      </c>
      <c r="H495" s="6" t="s">
        <v>41216</v>
      </c>
      <c r="I495" s="6"/>
      <c r="J495" s="6"/>
      <c r="K495" s="6"/>
      <c r="L495" s="6"/>
      <c r="M495" s="6"/>
      <c r="N495" s="6"/>
      <c r="O495" s="6">
        <v>131751506</v>
      </c>
      <c r="P495" s="6"/>
      <c r="Q495" s="6" t="s">
        <v>41217</v>
      </c>
      <c r="R495" s="6" t="s">
        <v>41218</v>
      </c>
      <c r="S495" s="6" t="s">
        <v>37445</v>
      </c>
      <c r="T495" s="6" t="s">
        <v>37446</v>
      </c>
      <c r="U495" s="6" t="s">
        <v>37564</v>
      </c>
      <c r="V495" s="6" t="s">
        <v>37388</v>
      </c>
      <c r="W495" s="6">
        <v>49.2</v>
      </c>
      <c r="X495" s="6">
        <v>74.150000000000006</v>
      </c>
      <c r="Y495" s="6">
        <v>0</v>
      </c>
      <c r="Z495" s="6" t="s">
        <v>37389</v>
      </c>
      <c r="AA495" s="6" t="s">
        <v>37501</v>
      </c>
      <c r="AB495" s="6" t="s">
        <v>41219</v>
      </c>
      <c r="AC495" s="6">
        <v>-1.07</v>
      </c>
      <c r="AD495" s="6">
        <v>1.4460173749498499</v>
      </c>
      <c r="AE495" s="6">
        <v>19.060774026268302</v>
      </c>
      <c r="AF495" s="6">
        <v>19.752414888050598</v>
      </c>
      <c r="AG495" s="8">
        <v>-0.69164086178228201</v>
      </c>
      <c r="AH495" s="8" t="s">
        <v>132</v>
      </c>
      <c r="AI495" s="6">
        <v>5.95877694716804E-3</v>
      </c>
      <c r="AJ495" s="6">
        <v>1.66538024255828E-2</v>
      </c>
    </row>
    <row r="496" spans="1:36" ht="15" x14ac:dyDescent="0.25">
      <c r="A496" s="6" t="s">
        <v>41220</v>
      </c>
      <c r="B496" s="6">
        <v>254.21172000000001</v>
      </c>
      <c r="C496" s="6">
        <v>9.3279999999999994</v>
      </c>
      <c r="D496" s="6" t="s">
        <v>37380</v>
      </c>
      <c r="E496" s="6" t="s">
        <v>41221</v>
      </c>
      <c r="F496" s="6">
        <v>60358</v>
      </c>
      <c r="G496" s="7" t="str">
        <f>HYPERLINK("https://cloud.oebiotech.com/#/lm/network/60358","https://cloud.oebiotech.com/#/lm/network/60358")</f>
        <v>https://cloud.oebiotech.com/#/lm/network/60358</v>
      </c>
      <c r="H496" s="6" t="s">
        <v>41222</v>
      </c>
      <c r="I496" s="6"/>
      <c r="J496" s="6"/>
      <c r="K496" s="6"/>
      <c r="L496" s="6" t="s">
        <v>41223</v>
      </c>
      <c r="M496" s="6"/>
      <c r="N496" s="6"/>
      <c r="O496" s="6">
        <v>12308852</v>
      </c>
      <c r="P496" s="6" t="s">
        <v>41224</v>
      </c>
      <c r="Q496" s="6" t="s">
        <v>41225</v>
      </c>
      <c r="R496" s="6" t="s">
        <v>41226</v>
      </c>
      <c r="S496" s="6" t="s">
        <v>37423</v>
      </c>
      <c r="T496" s="6" t="s">
        <v>37424</v>
      </c>
      <c r="U496" s="6" t="s">
        <v>37579</v>
      </c>
      <c r="V496" s="6" t="s">
        <v>37426</v>
      </c>
      <c r="W496" s="6">
        <v>61.64</v>
      </c>
      <c r="X496" s="6">
        <v>73.8</v>
      </c>
      <c r="Y496" s="6">
        <v>56.76</v>
      </c>
      <c r="Z496" s="6" t="s">
        <v>41227</v>
      </c>
      <c r="AA496" s="6" t="s">
        <v>37501</v>
      </c>
      <c r="AB496" s="6" t="s">
        <v>41228</v>
      </c>
      <c r="AC496" s="6">
        <v>-0.79</v>
      </c>
      <c r="AD496" s="6">
        <v>1.41160294644221</v>
      </c>
      <c r="AE496" s="6">
        <v>19.386886090462699</v>
      </c>
      <c r="AF496" s="6">
        <v>20.0886360051949</v>
      </c>
      <c r="AG496" s="8">
        <v>-0.70174991473218595</v>
      </c>
      <c r="AH496" s="8" t="s">
        <v>132</v>
      </c>
      <c r="AI496" s="6">
        <v>1.1666662472246099E-2</v>
      </c>
      <c r="AJ496" s="6">
        <v>2.94911429712446E-2</v>
      </c>
    </row>
    <row r="497" spans="1:36" ht="15" x14ac:dyDescent="0.25">
      <c r="A497" s="6" t="s">
        <v>41229</v>
      </c>
      <c r="B497" s="6">
        <v>149.05996999999999</v>
      </c>
      <c r="C497" s="6">
        <v>6.4249999999999998</v>
      </c>
      <c r="D497" s="6" t="s">
        <v>37393</v>
      </c>
      <c r="E497" s="6" t="s">
        <v>41230</v>
      </c>
      <c r="F497" s="6">
        <v>330646</v>
      </c>
      <c r="G497" s="7" t="str">
        <f>HYPERLINK("https://cloud.oebiotech.com/#/lm/network/330646","https://cloud.oebiotech.com/#/lm/network/330646")</f>
        <v>https://cloud.oebiotech.com/#/lm/network/330646</v>
      </c>
      <c r="H497" s="6"/>
      <c r="I497" s="6">
        <v>404919</v>
      </c>
      <c r="J497" s="6"/>
      <c r="K497" s="6"/>
      <c r="L497" s="6"/>
      <c r="M497" s="6"/>
      <c r="N497" s="6"/>
      <c r="O497" s="6">
        <v>70775</v>
      </c>
      <c r="P497" s="6"/>
      <c r="Q497" s="6" t="s">
        <v>41231</v>
      </c>
      <c r="R497" s="6" t="s">
        <v>41232</v>
      </c>
      <c r="S497" s="6" t="s">
        <v>37539</v>
      </c>
      <c r="T497" s="6" t="s">
        <v>41233</v>
      </c>
      <c r="U497" s="6" t="s">
        <v>41234</v>
      </c>
      <c r="V497" s="6" t="s">
        <v>37388</v>
      </c>
      <c r="W497" s="6">
        <v>48.47</v>
      </c>
      <c r="X497" s="6">
        <v>76.14</v>
      </c>
      <c r="Y497" s="6">
        <v>0</v>
      </c>
      <c r="Z497" s="6" t="s">
        <v>37389</v>
      </c>
      <c r="AA497" s="6" t="s">
        <v>37403</v>
      </c>
      <c r="AB497" s="6" t="s">
        <v>41235</v>
      </c>
      <c r="AC497" s="6">
        <v>5.37</v>
      </c>
      <c r="AD497" s="6">
        <v>1.3977052148440301</v>
      </c>
      <c r="AE497" s="6">
        <v>16.185648318654401</v>
      </c>
      <c r="AF497" s="6">
        <v>16.887873839568101</v>
      </c>
      <c r="AG497" s="8">
        <v>-0.70222552091367196</v>
      </c>
      <c r="AH497" s="8" t="s">
        <v>132</v>
      </c>
      <c r="AI497" s="6">
        <v>1.4026711697969501E-2</v>
      </c>
      <c r="AJ497" s="6">
        <v>3.4461830267442303E-2</v>
      </c>
    </row>
    <row r="498" spans="1:36" ht="15" x14ac:dyDescent="0.25">
      <c r="A498" s="6" t="s">
        <v>41236</v>
      </c>
      <c r="B498" s="6">
        <v>372.34724</v>
      </c>
      <c r="C498" s="6">
        <v>11.118</v>
      </c>
      <c r="D498" s="6" t="s">
        <v>37380</v>
      </c>
      <c r="E498" s="6" t="s">
        <v>41237</v>
      </c>
      <c r="F498" s="6">
        <v>7870</v>
      </c>
      <c r="G498" s="7" t="str">
        <f>HYPERLINK("https://cloud.oebiotech.com/#/lm/network/7870","https://cloud.oebiotech.com/#/lm/network/7870")</f>
        <v>https://cloud.oebiotech.com/#/lm/network/7870</v>
      </c>
      <c r="H498" s="6"/>
      <c r="I498" s="6"/>
      <c r="J498" s="6" t="s">
        <v>41238</v>
      </c>
      <c r="K498" s="6"/>
      <c r="L498" s="6"/>
      <c r="M498" s="6"/>
      <c r="N498" s="6"/>
      <c r="O498" s="6"/>
      <c r="P498" s="6"/>
      <c r="Q498" s="6" t="s">
        <v>41239</v>
      </c>
      <c r="R498" s="6" t="s">
        <v>41240</v>
      </c>
      <c r="S498" s="6" t="s">
        <v>37488</v>
      </c>
      <c r="T498" s="6" t="s">
        <v>37978</v>
      </c>
      <c r="U498" s="6" t="s">
        <v>41241</v>
      </c>
      <c r="V498" s="6" t="s">
        <v>37499</v>
      </c>
      <c r="W498" s="6">
        <v>46.11</v>
      </c>
      <c r="X498" s="6">
        <v>72.66</v>
      </c>
      <c r="Y498" s="6">
        <v>72.34</v>
      </c>
      <c r="Z498" s="6" t="s">
        <v>41242</v>
      </c>
      <c r="AA498" s="6" t="s">
        <v>37501</v>
      </c>
      <c r="AB498" s="6" t="s">
        <v>41243</v>
      </c>
      <c r="AC498" s="6">
        <v>0</v>
      </c>
      <c r="AD498" s="6">
        <v>1.55113563310964</v>
      </c>
      <c r="AE498" s="6">
        <v>21.6975885915151</v>
      </c>
      <c r="AF498" s="6">
        <v>22.400775891123999</v>
      </c>
      <c r="AG498" s="8">
        <v>-0.70318729960892801</v>
      </c>
      <c r="AH498" s="8" t="s">
        <v>132</v>
      </c>
      <c r="AI498" s="6">
        <v>8.8721037598124498E-4</v>
      </c>
      <c r="AJ498" s="6">
        <v>3.4601933532949899E-3</v>
      </c>
    </row>
    <row r="499" spans="1:36" ht="15" x14ac:dyDescent="0.25">
      <c r="A499" s="6" t="s">
        <v>41244</v>
      </c>
      <c r="B499" s="6">
        <v>270.20769000000001</v>
      </c>
      <c r="C499" s="6">
        <v>10.669</v>
      </c>
      <c r="D499" s="6" t="s">
        <v>37393</v>
      </c>
      <c r="E499" s="6" t="s">
        <v>41245</v>
      </c>
      <c r="F499" s="6">
        <v>198532</v>
      </c>
      <c r="G499" s="7" t="str">
        <f>HYPERLINK("https://cloud.oebiotech.com/#/lm/network/198532","https://cloud.oebiotech.com/#/lm/network/198532")</f>
        <v>https://cloud.oebiotech.com/#/lm/network/198532</v>
      </c>
      <c r="H499" s="6" t="s">
        <v>41246</v>
      </c>
      <c r="I499" s="6"/>
      <c r="J499" s="6"/>
      <c r="K499" s="6"/>
      <c r="L499" s="6"/>
      <c r="M499" s="6"/>
      <c r="N499" s="6"/>
      <c r="O499" s="6"/>
      <c r="P499" s="6"/>
      <c r="Q499" s="6" t="s">
        <v>41247</v>
      </c>
      <c r="R499" s="6" t="s">
        <v>41248</v>
      </c>
      <c r="S499" s="6" t="s">
        <v>37385</v>
      </c>
      <c r="T499" s="6" t="s">
        <v>37386</v>
      </c>
      <c r="U499" s="6" t="s">
        <v>37387</v>
      </c>
      <c r="V499" s="6" t="s">
        <v>37388</v>
      </c>
      <c r="W499" s="6">
        <v>55.61</v>
      </c>
      <c r="X499" s="6">
        <v>88.98</v>
      </c>
      <c r="Y499" s="6">
        <v>0</v>
      </c>
      <c r="Z499" s="6" t="s">
        <v>37389</v>
      </c>
      <c r="AA499" s="6" t="s">
        <v>37403</v>
      </c>
      <c r="AB499" s="6" t="s">
        <v>41093</v>
      </c>
      <c r="AC499" s="6">
        <v>-0.74</v>
      </c>
      <c r="AD499" s="6">
        <v>1.6755847048963699</v>
      </c>
      <c r="AE499" s="6">
        <v>20.106192021544299</v>
      </c>
      <c r="AF499" s="6">
        <v>20.8195394160117</v>
      </c>
      <c r="AG499" s="8">
        <v>-0.71334739446741602</v>
      </c>
      <c r="AH499" s="8" t="s">
        <v>132</v>
      </c>
      <c r="AI499" s="6">
        <v>9.7857791132358905E-6</v>
      </c>
      <c r="AJ499" s="6">
        <v>7.7158600080918206E-5</v>
      </c>
    </row>
    <row r="500" spans="1:36" ht="15" x14ac:dyDescent="0.25">
      <c r="A500" s="6" t="s">
        <v>41249</v>
      </c>
      <c r="B500" s="6">
        <v>230.17536000000001</v>
      </c>
      <c r="C500" s="6">
        <v>6.29</v>
      </c>
      <c r="D500" s="6" t="s">
        <v>37380</v>
      </c>
      <c r="E500" s="6" t="s">
        <v>41250</v>
      </c>
      <c r="F500" s="6">
        <v>3371</v>
      </c>
      <c r="G500" s="7" t="str">
        <f>HYPERLINK("https://cloud.oebiotech.com/#/lm/network/3371","https://cloud.oebiotech.com/#/lm/network/3371")</f>
        <v>https://cloud.oebiotech.com/#/lm/network/3371</v>
      </c>
      <c r="H500" s="6"/>
      <c r="I500" s="6">
        <v>45943</v>
      </c>
      <c r="J500" s="6" t="s">
        <v>41251</v>
      </c>
      <c r="K500" s="6">
        <v>18446</v>
      </c>
      <c r="L500" s="6" t="s">
        <v>41252</v>
      </c>
      <c r="M500" s="6"/>
      <c r="N500" s="6"/>
      <c r="O500" s="6">
        <v>5281159</v>
      </c>
      <c r="P500" s="6"/>
      <c r="Q500" s="6" t="s">
        <v>41253</v>
      </c>
      <c r="R500" s="6" t="s">
        <v>41254</v>
      </c>
      <c r="S500" s="6" t="s">
        <v>37445</v>
      </c>
      <c r="T500" s="6" t="s">
        <v>37446</v>
      </c>
      <c r="U500" s="6" t="s">
        <v>40830</v>
      </c>
      <c r="V500" s="6" t="s">
        <v>37499</v>
      </c>
      <c r="W500" s="6">
        <v>46.34</v>
      </c>
      <c r="X500" s="6">
        <v>72.44</v>
      </c>
      <c r="Y500" s="6">
        <v>75.959999999999994</v>
      </c>
      <c r="Z500" s="6" t="s">
        <v>41255</v>
      </c>
      <c r="AA500" s="6" t="s">
        <v>37501</v>
      </c>
      <c r="AB500" s="6" t="s">
        <v>38404</v>
      </c>
      <c r="AC500" s="6">
        <v>-1.3</v>
      </c>
      <c r="AD500" s="6">
        <v>1.6196399066912399</v>
      </c>
      <c r="AE500" s="6">
        <v>22.160210709013999</v>
      </c>
      <c r="AF500" s="6">
        <v>22.879291393075999</v>
      </c>
      <c r="AG500" s="8">
        <v>-0.71908068406192904</v>
      </c>
      <c r="AH500" s="8" t="s">
        <v>132</v>
      </c>
      <c r="AI500" s="6">
        <v>1.9078266638624601E-4</v>
      </c>
      <c r="AJ500" s="6">
        <v>9.3245419786315597E-4</v>
      </c>
    </row>
    <row r="501" spans="1:36" ht="15" x14ac:dyDescent="0.25">
      <c r="A501" s="6" t="s">
        <v>41256</v>
      </c>
      <c r="B501" s="6">
        <v>242.21171000000001</v>
      </c>
      <c r="C501" s="6">
        <v>8.4420000000000002</v>
      </c>
      <c r="D501" s="6" t="s">
        <v>37380</v>
      </c>
      <c r="E501" s="6" t="s">
        <v>41257</v>
      </c>
      <c r="F501" s="6">
        <v>38950</v>
      </c>
      <c r="G501" s="7" t="str">
        <f>HYPERLINK("https://cloud.oebiotech.com/#/lm/network/38950","https://cloud.oebiotech.com/#/lm/network/38950")</f>
        <v>https://cloud.oebiotech.com/#/lm/network/38950</v>
      </c>
      <c r="H501" s="6"/>
      <c r="I501" s="6">
        <v>53907</v>
      </c>
      <c r="J501" s="6" t="s">
        <v>41258</v>
      </c>
      <c r="K501" s="6">
        <v>137787</v>
      </c>
      <c r="L501" s="6"/>
      <c r="M501" s="6"/>
      <c r="N501" s="6"/>
      <c r="O501" s="6">
        <v>42608347</v>
      </c>
      <c r="P501" s="6"/>
      <c r="Q501" s="6" t="s">
        <v>41259</v>
      </c>
      <c r="R501" s="6" t="s">
        <v>41260</v>
      </c>
      <c r="S501" s="6" t="s">
        <v>38038</v>
      </c>
      <c r="T501" s="6" t="s">
        <v>38039</v>
      </c>
      <c r="U501" s="6" t="s">
        <v>38040</v>
      </c>
      <c r="V501" s="6" t="s">
        <v>37402</v>
      </c>
      <c r="W501" s="6">
        <v>40.47</v>
      </c>
      <c r="X501" s="6">
        <v>73.819999999999993</v>
      </c>
      <c r="Y501" s="6">
        <v>35.67</v>
      </c>
      <c r="Z501" s="6" t="s">
        <v>41261</v>
      </c>
      <c r="AA501" s="6" t="s">
        <v>37390</v>
      </c>
      <c r="AB501" s="6" t="s">
        <v>41262</v>
      </c>
      <c r="AC501" s="6">
        <v>-0.83</v>
      </c>
      <c r="AD501" s="6">
        <v>1.66025531383087</v>
      </c>
      <c r="AE501" s="6">
        <v>19.324602614029398</v>
      </c>
      <c r="AF501" s="6">
        <v>20.0451218322222</v>
      </c>
      <c r="AG501" s="8">
        <v>-0.72051921819286902</v>
      </c>
      <c r="AH501" s="8" t="s">
        <v>132</v>
      </c>
      <c r="AI501" s="6">
        <v>3.7136631501288597E-5</v>
      </c>
      <c r="AJ501" s="6">
        <v>2.34935565703689E-4</v>
      </c>
    </row>
    <row r="502" spans="1:36" ht="15" x14ac:dyDescent="0.25">
      <c r="A502" s="6" t="s">
        <v>41263</v>
      </c>
      <c r="B502" s="6">
        <v>258.07506999999998</v>
      </c>
      <c r="C502" s="6">
        <v>2.2450000000000001</v>
      </c>
      <c r="D502" s="6" t="s">
        <v>37393</v>
      </c>
      <c r="E502" s="6" t="s">
        <v>41264</v>
      </c>
      <c r="F502" s="6">
        <v>211519</v>
      </c>
      <c r="G502" s="7" t="str">
        <f>HYPERLINK("https://cloud.oebiotech.com/#/lm/network/211519","https://cloud.oebiotech.com/#/lm/network/211519")</f>
        <v>https://cloud.oebiotech.com/#/lm/network/211519</v>
      </c>
      <c r="H502" s="6" t="s">
        <v>41265</v>
      </c>
      <c r="I502" s="6"/>
      <c r="J502" s="6"/>
      <c r="K502" s="6"/>
      <c r="L502" s="6"/>
      <c r="M502" s="6"/>
      <c r="N502" s="6"/>
      <c r="O502" s="6">
        <v>57262882</v>
      </c>
      <c r="P502" s="6"/>
      <c r="Q502" s="6" t="s">
        <v>41266</v>
      </c>
      <c r="R502" s="6" t="s">
        <v>41267</v>
      </c>
      <c r="S502" s="6" t="s">
        <v>37488</v>
      </c>
      <c r="T502" s="6" t="s">
        <v>40730</v>
      </c>
      <c r="U502" s="6" t="s">
        <v>40731</v>
      </c>
      <c r="V502" s="6" t="s">
        <v>37402</v>
      </c>
      <c r="W502" s="6">
        <v>42.23</v>
      </c>
      <c r="X502" s="6">
        <v>74</v>
      </c>
      <c r="Y502" s="6">
        <v>0</v>
      </c>
      <c r="Z502" s="6" t="s">
        <v>37389</v>
      </c>
      <c r="AA502" s="6" t="s">
        <v>37403</v>
      </c>
      <c r="AB502" s="6" t="s">
        <v>41268</v>
      </c>
      <c r="AC502" s="6">
        <v>-2.3199999999999998</v>
      </c>
      <c r="AD502" s="6">
        <v>1.51848380683684</v>
      </c>
      <c r="AE502" s="6">
        <v>18.9792194863387</v>
      </c>
      <c r="AF502" s="6">
        <v>19.704330324684001</v>
      </c>
      <c r="AG502" s="8">
        <v>-0.72511083834527301</v>
      </c>
      <c r="AH502" s="8" t="s">
        <v>132</v>
      </c>
      <c r="AI502" s="6">
        <v>3.0614914603158401E-3</v>
      </c>
      <c r="AJ502" s="6">
        <v>9.7304103914896793E-3</v>
      </c>
    </row>
    <row r="503" spans="1:36" ht="15" x14ac:dyDescent="0.25">
      <c r="A503" s="6" t="s">
        <v>41269</v>
      </c>
      <c r="B503" s="6">
        <v>370.29527999999999</v>
      </c>
      <c r="C503" s="6">
        <v>6.8319999999999999</v>
      </c>
      <c r="D503" s="6" t="s">
        <v>37380</v>
      </c>
      <c r="E503" s="6" t="s">
        <v>41270</v>
      </c>
      <c r="F503" s="6">
        <v>594873</v>
      </c>
      <c r="G503" s="7" t="str">
        <f>HYPERLINK("https://cloud.oebiotech.com/#/lm/network/594873","https://cloud.oebiotech.com/#/lm/network/594873")</f>
        <v>https://cloud.oebiotech.com/#/lm/network/594873</v>
      </c>
      <c r="H503" s="6"/>
      <c r="I503" s="6"/>
      <c r="J503" s="6"/>
      <c r="K503" s="6"/>
      <c r="L503" s="6"/>
      <c r="M503" s="6"/>
      <c r="N503" s="6"/>
      <c r="O503" s="6">
        <v>4253200</v>
      </c>
      <c r="P503" s="6"/>
      <c r="Q503" s="6" t="s">
        <v>41271</v>
      </c>
      <c r="R503" s="6" t="s">
        <v>41272</v>
      </c>
      <c r="S503" s="6" t="s">
        <v>37445</v>
      </c>
      <c r="T503" s="6" t="s">
        <v>37998</v>
      </c>
      <c r="U503" s="6" t="s">
        <v>41273</v>
      </c>
      <c r="V503" s="6" t="s">
        <v>37402</v>
      </c>
      <c r="W503" s="6">
        <v>42.06</v>
      </c>
      <c r="X503" s="6">
        <v>75.33</v>
      </c>
      <c r="Y503" s="6">
        <v>0</v>
      </c>
      <c r="Z503" s="6" t="s">
        <v>37389</v>
      </c>
      <c r="AA503" s="6" t="s">
        <v>37501</v>
      </c>
      <c r="AB503" s="6" t="s">
        <v>41274</v>
      </c>
      <c r="AC503" s="6">
        <v>-0.27</v>
      </c>
      <c r="AD503" s="6">
        <v>1.6515000356168299</v>
      </c>
      <c r="AE503" s="6">
        <v>17.1520406857022</v>
      </c>
      <c r="AF503" s="6">
        <v>17.883752531806898</v>
      </c>
      <c r="AG503" s="8">
        <v>-0.73171184610474105</v>
      </c>
      <c r="AH503" s="8" t="s">
        <v>132</v>
      </c>
      <c r="AI503" s="6">
        <v>9.6341716271055995E-5</v>
      </c>
      <c r="AJ503" s="6">
        <v>5.2332942410541095E-4</v>
      </c>
    </row>
    <row r="504" spans="1:36" ht="15" x14ac:dyDescent="0.25">
      <c r="A504" s="6" t="s">
        <v>41275</v>
      </c>
      <c r="B504" s="6">
        <v>172.16982999999999</v>
      </c>
      <c r="C504" s="6">
        <v>8.6080000000000005</v>
      </c>
      <c r="D504" s="6" t="s">
        <v>37380</v>
      </c>
      <c r="E504" s="6" t="s">
        <v>41276</v>
      </c>
      <c r="F504" s="6">
        <v>255958</v>
      </c>
      <c r="G504" s="7" t="str">
        <f>HYPERLINK("https://cloud.oebiotech.com/#/lm/network/255958","https://cloud.oebiotech.com/#/lm/network/255958")</f>
        <v>https://cloud.oebiotech.com/#/lm/network/255958</v>
      </c>
      <c r="H504" s="6" t="s">
        <v>41277</v>
      </c>
      <c r="I504" s="6"/>
      <c r="J504" s="6"/>
      <c r="K504" s="6"/>
      <c r="L504" s="6"/>
      <c r="M504" s="6"/>
      <c r="N504" s="6"/>
      <c r="O504" s="6"/>
      <c r="P504" s="6"/>
      <c r="Q504" s="6" t="s">
        <v>41278</v>
      </c>
      <c r="R504" s="6" t="s">
        <v>41279</v>
      </c>
      <c r="S504" s="6" t="s">
        <v>37445</v>
      </c>
      <c r="T504" s="6" t="s">
        <v>38071</v>
      </c>
      <c r="U504" s="6" t="s">
        <v>41280</v>
      </c>
      <c r="V504" s="6" t="s">
        <v>37388</v>
      </c>
      <c r="W504" s="6">
        <v>49.23</v>
      </c>
      <c r="X504" s="6">
        <v>73.86</v>
      </c>
      <c r="Y504" s="6">
        <v>0</v>
      </c>
      <c r="Z504" s="6" t="s">
        <v>37389</v>
      </c>
      <c r="AA504" s="6" t="s">
        <v>37501</v>
      </c>
      <c r="AB504" s="6" t="s">
        <v>41281</v>
      </c>
      <c r="AC504" s="6">
        <v>-1.1599999999999999</v>
      </c>
      <c r="AD504" s="6">
        <v>1.5058073771254401</v>
      </c>
      <c r="AE504" s="6">
        <v>19.349547479540899</v>
      </c>
      <c r="AF504" s="6">
        <v>20.085518186958598</v>
      </c>
      <c r="AG504" s="8">
        <v>-0.73597070741771398</v>
      </c>
      <c r="AH504" s="8" t="s">
        <v>132</v>
      </c>
      <c r="AI504" s="6">
        <v>4.7084664277875898E-3</v>
      </c>
      <c r="AJ504" s="6">
        <v>1.3773710390476399E-2</v>
      </c>
    </row>
    <row r="505" spans="1:36" ht="15" x14ac:dyDescent="0.25">
      <c r="A505" s="6" t="s">
        <v>41282</v>
      </c>
      <c r="B505" s="6">
        <v>310.16379000000001</v>
      </c>
      <c r="C505" s="6">
        <v>7.0709999999999997</v>
      </c>
      <c r="D505" s="6" t="s">
        <v>37393</v>
      </c>
      <c r="E505" s="6" t="s">
        <v>41283</v>
      </c>
      <c r="F505" s="6">
        <v>53903</v>
      </c>
      <c r="G505" s="7" t="str">
        <f>HYPERLINK("https://cloud.oebiotech.com/#/lm/network/53903","https://cloud.oebiotech.com/#/lm/network/53903")</f>
        <v>https://cloud.oebiotech.com/#/lm/network/53903</v>
      </c>
      <c r="H505" s="6" t="s">
        <v>41284</v>
      </c>
      <c r="I505" s="6"/>
      <c r="J505" s="6"/>
      <c r="K505" s="6">
        <v>157853</v>
      </c>
      <c r="L505" s="6"/>
      <c r="M505" s="6"/>
      <c r="N505" s="6"/>
      <c r="O505" s="6">
        <v>7408563</v>
      </c>
      <c r="P505" s="6" t="s">
        <v>41285</v>
      </c>
      <c r="Q505" s="6" t="s">
        <v>41286</v>
      </c>
      <c r="R505" s="6" t="s">
        <v>41287</v>
      </c>
      <c r="S505" s="6" t="s">
        <v>37385</v>
      </c>
      <c r="T505" s="6" t="s">
        <v>37386</v>
      </c>
      <c r="U505" s="6" t="s">
        <v>37387</v>
      </c>
      <c r="V505" s="6" t="s">
        <v>37499</v>
      </c>
      <c r="W505" s="6">
        <v>51.51</v>
      </c>
      <c r="X505" s="6">
        <v>89.91</v>
      </c>
      <c r="Y505" s="6">
        <v>88.39</v>
      </c>
      <c r="Z505" s="6" t="s">
        <v>41288</v>
      </c>
      <c r="AA505" s="6" t="s">
        <v>37403</v>
      </c>
      <c r="AB505" s="6" t="s">
        <v>41289</v>
      </c>
      <c r="AC505" s="6">
        <v>-1.61</v>
      </c>
      <c r="AD505" s="6">
        <v>1.4984658955871699</v>
      </c>
      <c r="AE505" s="6">
        <v>21.6451545496775</v>
      </c>
      <c r="AF505" s="6">
        <v>22.385994657479301</v>
      </c>
      <c r="AG505" s="8">
        <v>-0.74084010780175902</v>
      </c>
      <c r="AH505" s="8" t="s">
        <v>132</v>
      </c>
      <c r="AI505" s="6">
        <v>5.7777893734029502E-3</v>
      </c>
      <c r="AJ505" s="6">
        <v>1.62471328010712E-2</v>
      </c>
    </row>
    <row r="506" spans="1:36" ht="15" x14ac:dyDescent="0.25">
      <c r="A506" s="6" t="s">
        <v>41290</v>
      </c>
      <c r="B506" s="6">
        <v>143.07056</v>
      </c>
      <c r="C506" s="6">
        <v>6.9749999999999996</v>
      </c>
      <c r="D506" s="6" t="s">
        <v>37393</v>
      </c>
      <c r="E506" s="6" t="s">
        <v>41291</v>
      </c>
      <c r="F506" s="6">
        <v>6468</v>
      </c>
      <c r="G506" s="7" t="str">
        <f>HYPERLINK("https://cloud.oebiotech.com/#/lm/network/6468","https://cloud.oebiotech.com/#/lm/network/6468")</f>
        <v>https://cloud.oebiotech.com/#/lm/network/6468</v>
      </c>
      <c r="H506" s="6" t="s">
        <v>41292</v>
      </c>
      <c r="I506" s="6">
        <v>36524</v>
      </c>
      <c r="J506" s="6" t="s">
        <v>41293</v>
      </c>
      <c r="K506" s="6">
        <v>28913</v>
      </c>
      <c r="L506" s="6" t="s">
        <v>41294</v>
      </c>
      <c r="M506" s="6"/>
      <c r="N506" s="6"/>
      <c r="O506" s="6">
        <v>5281168</v>
      </c>
      <c r="P506" s="6" t="s">
        <v>41295</v>
      </c>
      <c r="Q506" s="6" t="s">
        <v>41296</v>
      </c>
      <c r="R506" s="6" t="s">
        <v>41297</v>
      </c>
      <c r="S506" s="6" t="s">
        <v>37423</v>
      </c>
      <c r="T506" s="6" t="s">
        <v>37424</v>
      </c>
      <c r="U506" s="6" t="s">
        <v>38088</v>
      </c>
      <c r="V506" s="6" t="s">
        <v>37402</v>
      </c>
      <c r="W506" s="6">
        <v>39.19</v>
      </c>
      <c r="X506" s="6">
        <v>75.239999999999995</v>
      </c>
      <c r="Y506" s="6">
        <v>0</v>
      </c>
      <c r="Z506" s="6" t="s">
        <v>37389</v>
      </c>
      <c r="AA506" s="6" t="s">
        <v>37428</v>
      </c>
      <c r="AB506" s="6" t="s">
        <v>41298</v>
      </c>
      <c r="AC506" s="6">
        <v>5.59</v>
      </c>
      <c r="AD506" s="6">
        <v>1.40308425803949</v>
      </c>
      <c r="AE506" s="6">
        <v>16.856672698684601</v>
      </c>
      <c r="AF506" s="6">
        <v>17.598074205863799</v>
      </c>
      <c r="AG506" s="8">
        <v>-0.741401507179273</v>
      </c>
      <c r="AH506" s="8" t="s">
        <v>132</v>
      </c>
      <c r="AI506" s="6">
        <v>2.0769938820218801E-2</v>
      </c>
      <c r="AJ506" s="6">
        <v>4.7501552468820901E-2</v>
      </c>
    </row>
    <row r="507" spans="1:36" ht="15" x14ac:dyDescent="0.25">
      <c r="A507" s="6" t="s">
        <v>41299</v>
      </c>
      <c r="B507" s="6">
        <v>367.28557000000001</v>
      </c>
      <c r="C507" s="6">
        <v>13.583</v>
      </c>
      <c r="D507" s="6" t="s">
        <v>37393</v>
      </c>
      <c r="E507" s="6" t="s">
        <v>41300</v>
      </c>
      <c r="F507" s="6">
        <v>10099</v>
      </c>
      <c r="G507" s="7" t="str">
        <f>HYPERLINK("https://cloud.oebiotech.com/#/lm/network/10099","https://cloud.oebiotech.com/#/lm/network/10099")</f>
        <v>https://cloud.oebiotech.com/#/lm/network/10099</v>
      </c>
      <c r="H507" s="6"/>
      <c r="I507" s="6">
        <v>98304</v>
      </c>
      <c r="J507" s="6" t="s">
        <v>41301</v>
      </c>
      <c r="K507" s="6"/>
      <c r="L507" s="6"/>
      <c r="M507" s="6"/>
      <c r="N507" s="6"/>
      <c r="O507" s="6">
        <v>12038843</v>
      </c>
      <c r="P507" s="6"/>
      <c r="Q507" s="6" t="s">
        <v>41302</v>
      </c>
      <c r="R507" s="6" t="s">
        <v>41303</v>
      </c>
      <c r="S507" s="6" t="s">
        <v>37488</v>
      </c>
      <c r="T507" s="6" t="s">
        <v>41304</v>
      </c>
      <c r="U507" s="6" t="s">
        <v>37458</v>
      </c>
      <c r="V507" s="6" t="s">
        <v>37426</v>
      </c>
      <c r="W507" s="6">
        <v>65.47</v>
      </c>
      <c r="X507" s="6">
        <v>87.98</v>
      </c>
      <c r="Y507" s="6">
        <v>49.58</v>
      </c>
      <c r="Z507" s="6" t="s">
        <v>41305</v>
      </c>
      <c r="AA507" s="6" t="s">
        <v>37428</v>
      </c>
      <c r="AB507" s="6" t="s">
        <v>41306</v>
      </c>
      <c r="AC507" s="6">
        <v>-0.54</v>
      </c>
      <c r="AD507" s="6">
        <v>1.7495971382601301</v>
      </c>
      <c r="AE507" s="6">
        <v>18.2501314349125</v>
      </c>
      <c r="AF507" s="6">
        <v>18.9920355543032</v>
      </c>
      <c r="AG507" s="8">
        <v>-0.74190411939064305</v>
      </c>
      <c r="AH507" s="8" t="s">
        <v>132</v>
      </c>
      <c r="AI507" s="6">
        <v>2.95899235679785E-7</v>
      </c>
      <c r="AJ507" s="6">
        <v>4.0964840697715303E-6</v>
      </c>
    </row>
    <row r="508" spans="1:36" ht="15" x14ac:dyDescent="0.25">
      <c r="A508" s="6" t="s">
        <v>41307</v>
      </c>
      <c r="B508" s="6">
        <v>209.15385000000001</v>
      </c>
      <c r="C508" s="6">
        <v>13.342000000000001</v>
      </c>
      <c r="D508" s="6" t="s">
        <v>37380</v>
      </c>
      <c r="E508" s="6" t="s">
        <v>41308</v>
      </c>
      <c r="F508" s="6">
        <v>594961</v>
      </c>
      <c r="G508" s="7" t="str">
        <f>HYPERLINK("https://cloud.oebiotech.com/#/lm/network/594961","https://cloud.oebiotech.com/#/lm/network/594961")</f>
        <v>https://cloud.oebiotech.com/#/lm/network/594961</v>
      </c>
      <c r="H508" s="6"/>
      <c r="I508" s="6"/>
      <c r="J508" s="6"/>
      <c r="K508" s="6"/>
      <c r="L508" s="6"/>
      <c r="M508" s="6"/>
      <c r="N508" s="6"/>
      <c r="O508" s="6">
        <v>71344491</v>
      </c>
      <c r="P508" s="6"/>
      <c r="Q508" s="6" t="s">
        <v>41309</v>
      </c>
      <c r="R508" s="6" t="s">
        <v>41310</v>
      </c>
      <c r="S508" s="6" t="s">
        <v>37445</v>
      </c>
      <c r="T508" s="6" t="s">
        <v>38071</v>
      </c>
      <c r="U508" s="6" t="s">
        <v>38543</v>
      </c>
      <c r="V508" s="6" t="s">
        <v>37499</v>
      </c>
      <c r="W508" s="6">
        <v>46.92</v>
      </c>
      <c r="X508" s="6">
        <v>72.180000000000007</v>
      </c>
      <c r="Y508" s="6">
        <v>80.69</v>
      </c>
      <c r="Z508" s="6" t="s">
        <v>41311</v>
      </c>
      <c r="AA508" s="6" t="s">
        <v>37390</v>
      </c>
      <c r="AB508" s="6" t="s">
        <v>41312</v>
      </c>
      <c r="AC508" s="6">
        <v>-1.43</v>
      </c>
      <c r="AD508" s="6">
        <v>1.5981908733368899</v>
      </c>
      <c r="AE508" s="6">
        <v>22.668795759968301</v>
      </c>
      <c r="AF508" s="6">
        <v>23.425550523810099</v>
      </c>
      <c r="AG508" s="8">
        <v>-0.75675476384174101</v>
      </c>
      <c r="AH508" s="8" t="s">
        <v>132</v>
      </c>
      <c r="AI508" s="6">
        <v>1.15682681035742E-3</v>
      </c>
      <c r="AJ508" s="6">
        <v>4.3146870626646601E-3</v>
      </c>
    </row>
    <row r="509" spans="1:36" ht="15" x14ac:dyDescent="0.25">
      <c r="A509" s="6" t="s">
        <v>41313</v>
      </c>
      <c r="B509" s="6">
        <v>372.13423999999998</v>
      </c>
      <c r="C509" s="6">
        <v>7.0709999999999997</v>
      </c>
      <c r="D509" s="6" t="s">
        <v>37393</v>
      </c>
      <c r="E509" s="6" t="s">
        <v>41314</v>
      </c>
      <c r="F509" s="6">
        <v>207413</v>
      </c>
      <c r="G509" s="7" t="str">
        <f>HYPERLINK("https://cloud.oebiotech.com/#/lm/network/207413","https://cloud.oebiotech.com/#/lm/network/207413")</f>
        <v>https://cloud.oebiotech.com/#/lm/network/207413</v>
      </c>
      <c r="H509" s="6" t="s">
        <v>41315</v>
      </c>
      <c r="I509" s="6"/>
      <c r="J509" s="6"/>
      <c r="K509" s="6"/>
      <c r="L509" s="6"/>
      <c r="M509" s="6"/>
      <c r="N509" s="6"/>
      <c r="O509" s="6">
        <v>14213629</v>
      </c>
      <c r="P509" s="6"/>
      <c r="Q509" s="6" t="s">
        <v>41316</v>
      </c>
      <c r="R509" s="6" t="s">
        <v>41317</v>
      </c>
      <c r="S509" s="6" t="s">
        <v>37385</v>
      </c>
      <c r="T509" s="6" t="s">
        <v>37386</v>
      </c>
      <c r="U509" s="6" t="s">
        <v>37387</v>
      </c>
      <c r="V509" s="6" t="s">
        <v>37499</v>
      </c>
      <c r="W509" s="6">
        <v>41.74</v>
      </c>
      <c r="X509" s="6">
        <v>74.55</v>
      </c>
      <c r="Y509" s="6">
        <v>53.22</v>
      </c>
      <c r="Z509" s="6" t="s">
        <v>41318</v>
      </c>
      <c r="AA509" s="6" t="s">
        <v>37438</v>
      </c>
      <c r="AB509" s="6" t="s">
        <v>41319</v>
      </c>
      <c r="AC509" s="6">
        <v>-2.69</v>
      </c>
      <c r="AD509" s="6">
        <v>1.4848148729488599</v>
      </c>
      <c r="AE509" s="6">
        <v>17.996137433756498</v>
      </c>
      <c r="AF509" s="6">
        <v>18.753954392304099</v>
      </c>
      <c r="AG509" s="8">
        <v>-0.75781695854751496</v>
      </c>
      <c r="AH509" s="8" t="s">
        <v>132</v>
      </c>
      <c r="AI509" s="6">
        <v>9.1330766295349298E-3</v>
      </c>
      <c r="AJ509" s="6">
        <v>2.39723126876638E-2</v>
      </c>
    </row>
    <row r="510" spans="1:36" ht="15" x14ac:dyDescent="0.25">
      <c r="A510" s="6" t="s">
        <v>41320</v>
      </c>
      <c r="B510" s="6">
        <v>338.23029000000002</v>
      </c>
      <c r="C510" s="6">
        <v>7.6779999999999999</v>
      </c>
      <c r="D510" s="6" t="s">
        <v>37380</v>
      </c>
      <c r="E510" s="6" t="s">
        <v>41321</v>
      </c>
      <c r="F510" s="6">
        <v>197347</v>
      </c>
      <c r="G510" s="7" t="str">
        <f>HYPERLINK("https://cloud.oebiotech.com/#/lm/network/197347","https://cloud.oebiotech.com/#/lm/network/197347")</f>
        <v>https://cloud.oebiotech.com/#/lm/network/197347</v>
      </c>
      <c r="H510" s="6" t="s">
        <v>41322</v>
      </c>
      <c r="I510" s="6"/>
      <c r="J510" s="6"/>
      <c r="K510" s="6"/>
      <c r="L510" s="6"/>
      <c r="M510" s="6"/>
      <c r="N510" s="6"/>
      <c r="O510" s="6"/>
      <c r="P510" s="6"/>
      <c r="Q510" s="6" t="s">
        <v>41323</v>
      </c>
      <c r="R510" s="6" t="s">
        <v>41324</v>
      </c>
      <c r="S510" s="6" t="s">
        <v>37445</v>
      </c>
      <c r="T510" s="6" t="s">
        <v>37446</v>
      </c>
      <c r="U510" s="6" t="s">
        <v>38558</v>
      </c>
      <c r="V510" s="6" t="s">
        <v>37388</v>
      </c>
      <c r="W510" s="6">
        <v>52.44</v>
      </c>
      <c r="X510" s="6">
        <v>74.33</v>
      </c>
      <c r="Y510" s="6">
        <v>0</v>
      </c>
      <c r="Z510" s="6" t="s">
        <v>37389</v>
      </c>
      <c r="AA510" s="6" t="s">
        <v>37634</v>
      </c>
      <c r="AB510" s="6" t="s">
        <v>41325</v>
      </c>
      <c r="AC510" s="6">
        <v>-0.3</v>
      </c>
      <c r="AD510" s="6">
        <v>1.6470497502099699</v>
      </c>
      <c r="AE510" s="6">
        <v>18.742300695381001</v>
      </c>
      <c r="AF510" s="6">
        <v>19.501077473172</v>
      </c>
      <c r="AG510" s="8">
        <v>-0.75877677779095598</v>
      </c>
      <c r="AH510" s="8" t="s">
        <v>132</v>
      </c>
      <c r="AI510" s="6">
        <v>3.2812953935350801E-4</v>
      </c>
      <c r="AJ510" s="6">
        <v>1.48770384445654E-3</v>
      </c>
    </row>
    <row r="511" spans="1:36" ht="15" x14ac:dyDescent="0.25">
      <c r="A511" s="6" t="s">
        <v>41326</v>
      </c>
      <c r="B511" s="6">
        <v>258.91590000000002</v>
      </c>
      <c r="C511" s="6">
        <v>0.61899999999999999</v>
      </c>
      <c r="D511" s="6" t="s">
        <v>37393</v>
      </c>
      <c r="E511" s="6" t="s">
        <v>41327</v>
      </c>
      <c r="F511" s="6">
        <v>201426</v>
      </c>
      <c r="G511" s="7" t="str">
        <f>HYPERLINK("https://cloud.oebiotech.com/#/lm/network/201426","https://cloud.oebiotech.com/#/lm/network/201426")</f>
        <v>https://cloud.oebiotech.com/#/lm/network/201426</v>
      </c>
      <c r="H511" s="6" t="s">
        <v>41328</v>
      </c>
      <c r="I511" s="6">
        <v>455955</v>
      </c>
      <c r="J511" s="6"/>
      <c r="K511" s="6"/>
      <c r="L511" s="6"/>
      <c r="M511" s="6"/>
      <c r="N511" s="6"/>
      <c r="O511" s="6">
        <v>89855</v>
      </c>
      <c r="P511" s="6"/>
      <c r="Q511" s="6" t="s">
        <v>41329</v>
      </c>
      <c r="R511" s="6" t="s">
        <v>41330</v>
      </c>
      <c r="S511" s="6" t="s">
        <v>37539</v>
      </c>
      <c r="T511" s="6" t="s">
        <v>37540</v>
      </c>
      <c r="U511" s="6" t="s">
        <v>41331</v>
      </c>
      <c r="V511" s="6" t="s">
        <v>37499</v>
      </c>
      <c r="W511" s="6">
        <v>42.36</v>
      </c>
      <c r="X511" s="6">
        <v>73.58</v>
      </c>
      <c r="Y511" s="6">
        <v>47.75</v>
      </c>
      <c r="Z511" s="6" t="s">
        <v>41332</v>
      </c>
      <c r="AA511" s="6" t="s">
        <v>37438</v>
      </c>
      <c r="AB511" s="6" t="s">
        <v>41333</v>
      </c>
      <c r="AC511" s="6">
        <v>0.39</v>
      </c>
      <c r="AD511" s="6">
        <v>1.75296039766769</v>
      </c>
      <c r="AE511" s="6">
        <v>19.936902367794701</v>
      </c>
      <c r="AF511" s="6">
        <v>20.6974172658505</v>
      </c>
      <c r="AG511" s="8">
        <v>-0.76051489805584205</v>
      </c>
      <c r="AH511" s="8" t="s">
        <v>132</v>
      </c>
      <c r="AI511" s="6">
        <v>1.8651991034908799E-6</v>
      </c>
      <c r="AJ511" s="6">
        <v>1.91440176949676E-5</v>
      </c>
    </row>
    <row r="512" spans="1:36" ht="15" x14ac:dyDescent="0.25">
      <c r="A512" s="6" t="s">
        <v>41334</v>
      </c>
      <c r="B512" s="6">
        <v>327.15406999999999</v>
      </c>
      <c r="C512" s="6">
        <v>7.0709999999999997</v>
      </c>
      <c r="D512" s="6" t="s">
        <v>37393</v>
      </c>
      <c r="E512" s="6" t="s">
        <v>41335</v>
      </c>
      <c r="F512" s="6">
        <v>53533</v>
      </c>
      <c r="G512" s="7" t="str">
        <f>HYPERLINK("https://cloud.oebiotech.com/#/lm/network/53533","https://cloud.oebiotech.com/#/lm/network/53533")</f>
        <v>https://cloud.oebiotech.com/#/lm/network/53533</v>
      </c>
      <c r="H512" s="6" t="s">
        <v>41336</v>
      </c>
      <c r="I512" s="6">
        <v>1189</v>
      </c>
      <c r="J512" s="6"/>
      <c r="K512" s="6">
        <v>6838</v>
      </c>
      <c r="L512" s="6" t="s">
        <v>41337</v>
      </c>
      <c r="M512" s="6"/>
      <c r="N512" s="6"/>
      <c r="O512" s="6">
        <v>72287</v>
      </c>
      <c r="P512" s="6" t="s">
        <v>41338</v>
      </c>
      <c r="Q512" s="6" t="s">
        <v>41339</v>
      </c>
      <c r="R512" s="6" t="s">
        <v>41340</v>
      </c>
      <c r="S512" s="6" t="s">
        <v>37488</v>
      </c>
      <c r="T512" s="6" t="s">
        <v>37516</v>
      </c>
      <c r="U512" s="6" t="s">
        <v>37517</v>
      </c>
      <c r="V512" s="6" t="s">
        <v>37388</v>
      </c>
      <c r="W512" s="6">
        <v>51.47</v>
      </c>
      <c r="X512" s="6">
        <v>74.67</v>
      </c>
      <c r="Y512" s="6">
        <v>0</v>
      </c>
      <c r="Z512" s="6" t="s">
        <v>37389</v>
      </c>
      <c r="AA512" s="6" t="s">
        <v>37403</v>
      </c>
      <c r="AB512" s="6" t="s">
        <v>41341</v>
      </c>
      <c r="AC512" s="6">
        <v>-1.22</v>
      </c>
      <c r="AD512" s="6">
        <v>1.4875931051353</v>
      </c>
      <c r="AE512" s="6">
        <v>17.7776888388087</v>
      </c>
      <c r="AF512" s="6">
        <v>18.540854693855199</v>
      </c>
      <c r="AG512" s="8">
        <v>-0.76316585504645595</v>
      </c>
      <c r="AH512" s="8" t="s">
        <v>132</v>
      </c>
      <c r="AI512" s="6">
        <v>9.4413516080961903E-3</v>
      </c>
      <c r="AJ512" s="6">
        <v>2.4672680475415602E-2</v>
      </c>
    </row>
    <row r="513" spans="1:36" ht="15" x14ac:dyDescent="0.25">
      <c r="A513" s="6" t="s">
        <v>41342</v>
      </c>
      <c r="B513" s="6">
        <v>243.15940000000001</v>
      </c>
      <c r="C513" s="6">
        <v>10.503</v>
      </c>
      <c r="D513" s="6" t="s">
        <v>37380</v>
      </c>
      <c r="E513" s="6" t="s">
        <v>41343</v>
      </c>
      <c r="F513" s="6">
        <v>55675</v>
      </c>
      <c r="G513" s="7" t="str">
        <f>HYPERLINK("https://cloud.oebiotech.com/#/lm/network/55675","https://cloud.oebiotech.com/#/lm/network/55675")</f>
        <v>https://cloud.oebiotech.com/#/lm/network/55675</v>
      </c>
      <c r="H513" s="6" t="s">
        <v>41344</v>
      </c>
      <c r="I513" s="6">
        <v>87331</v>
      </c>
      <c r="J513" s="6"/>
      <c r="K513" s="6">
        <v>171710</v>
      </c>
      <c r="L513" s="6"/>
      <c r="M513" s="6"/>
      <c r="N513" s="6"/>
      <c r="O513" s="6">
        <v>85931447</v>
      </c>
      <c r="P513" s="6"/>
      <c r="Q513" s="6" t="s">
        <v>41345</v>
      </c>
      <c r="R513" s="6" t="s">
        <v>41346</v>
      </c>
      <c r="S513" s="6" t="s">
        <v>37488</v>
      </c>
      <c r="T513" s="6" t="s">
        <v>37978</v>
      </c>
      <c r="U513" s="6" t="s">
        <v>37979</v>
      </c>
      <c r="V513" s="6" t="s">
        <v>37388</v>
      </c>
      <c r="W513" s="6">
        <v>47.74</v>
      </c>
      <c r="X513" s="6">
        <v>74.75</v>
      </c>
      <c r="Y513" s="6">
        <v>0</v>
      </c>
      <c r="Z513" s="6" t="s">
        <v>37389</v>
      </c>
      <c r="AA513" s="6" t="s">
        <v>37390</v>
      </c>
      <c r="AB513" s="6" t="s">
        <v>41347</v>
      </c>
      <c r="AC513" s="6">
        <v>-1.23</v>
      </c>
      <c r="AD513" s="6">
        <v>1.59735441555293</v>
      </c>
      <c r="AE513" s="6">
        <v>17.738552712943299</v>
      </c>
      <c r="AF513" s="6">
        <v>18.504874972705402</v>
      </c>
      <c r="AG513" s="8">
        <v>-0.76632225976211599</v>
      </c>
      <c r="AH513" s="8" t="s">
        <v>132</v>
      </c>
      <c r="AI513" s="6">
        <v>1.4773824252423599E-3</v>
      </c>
      <c r="AJ513" s="6">
        <v>5.3269882358981E-3</v>
      </c>
    </row>
    <row r="514" spans="1:36" ht="15" x14ac:dyDescent="0.25">
      <c r="A514" s="6" t="s">
        <v>41348</v>
      </c>
      <c r="B514" s="6">
        <v>308.29480000000001</v>
      </c>
      <c r="C514" s="6">
        <v>11.032</v>
      </c>
      <c r="D514" s="6" t="s">
        <v>37380</v>
      </c>
      <c r="E514" s="6" t="s">
        <v>41349</v>
      </c>
      <c r="F514" s="6">
        <v>200466</v>
      </c>
      <c r="G514" s="7" t="str">
        <f>HYPERLINK("https://cloud.oebiotech.com/#/lm/network/200466","https://cloud.oebiotech.com/#/lm/network/200466")</f>
        <v>https://cloud.oebiotech.com/#/lm/network/200466</v>
      </c>
      <c r="H514" s="6" t="s">
        <v>41350</v>
      </c>
      <c r="I514" s="6"/>
      <c r="J514" s="6"/>
      <c r="K514" s="6"/>
      <c r="L514" s="6"/>
      <c r="M514" s="6"/>
      <c r="N514" s="6"/>
      <c r="O514" s="6">
        <v>91527</v>
      </c>
      <c r="P514" s="6"/>
      <c r="Q514" s="6" t="s">
        <v>41351</v>
      </c>
      <c r="R514" s="6" t="s">
        <v>41352</v>
      </c>
      <c r="S514" s="6" t="s">
        <v>37445</v>
      </c>
      <c r="T514" s="6" t="s">
        <v>37446</v>
      </c>
      <c r="U514" s="6" t="s">
        <v>38558</v>
      </c>
      <c r="V514" s="6" t="s">
        <v>37426</v>
      </c>
      <c r="W514" s="6">
        <v>58.94</v>
      </c>
      <c r="X514" s="6">
        <v>73.31</v>
      </c>
      <c r="Y514" s="6">
        <v>46.89</v>
      </c>
      <c r="Z514" s="6" t="s">
        <v>41353</v>
      </c>
      <c r="AA514" s="6" t="s">
        <v>37480</v>
      </c>
      <c r="AB514" s="6" t="s">
        <v>41354</v>
      </c>
      <c r="AC514" s="6">
        <v>1.95</v>
      </c>
      <c r="AD514" s="6">
        <v>1.67602093531742</v>
      </c>
      <c r="AE514" s="6">
        <v>20.3758749117844</v>
      </c>
      <c r="AF514" s="6">
        <v>21.143048991079599</v>
      </c>
      <c r="AG514" s="8">
        <v>-0.76717407929527004</v>
      </c>
      <c r="AH514" s="8" t="s">
        <v>132</v>
      </c>
      <c r="AI514" s="6">
        <v>1.7082721218015899E-4</v>
      </c>
      <c r="AJ514" s="6">
        <v>8.4603526964100405E-4</v>
      </c>
    </row>
    <row r="515" spans="1:36" ht="15" x14ac:dyDescent="0.25">
      <c r="A515" s="6" t="s">
        <v>41355</v>
      </c>
      <c r="B515" s="6">
        <v>200.04465999999999</v>
      </c>
      <c r="C515" s="6">
        <v>0.68100000000000005</v>
      </c>
      <c r="D515" s="6" t="s">
        <v>37380</v>
      </c>
      <c r="E515" s="6" t="s">
        <v>41356</v>
      </c>
      <c r="F515" s="6">
        <v>209286</v>
      </c>
      <c r="G515" s="7" t="str">
        <f>HYPERLINK("https://cloud.oebiotech.com/#/lm/network/209286","https://cloud.oebiotech.com/#/lm/network/209286")</f>
        <v>https://cloud.oebiotech.com/#/lm/network/209286</v>
      </c>
      <c r="H515" s="6" t="s">
        <v>41357</v>
      </c>
      <c r="I515" s="6"/>
      <c r="J515" s="6"/>
      <c r="K515" s="6">
        <v>26831</v>
      </c>
      <c r="L515" s="6"/>
      <c r="M515" s="6"/>
      <c r="N515" s="6"/>
      <c r="O515" s="6"/>
      <c r="P515" s="6"/>
      <c r="Q515" s="6" t="s">
        <v>41358</v>
      </c>
      <c r="R515" s="6" t="s">
        <v>41359</v>
      </c>
      <c r="S515" s="6" t="s">
        <v>37385</v>
      </c>
      <c r="T515" s="6" t="s">
        <v>40592</v>
      </c>
      <c r="U515" s="6" t="s">
        <v>37458</v>
      </c>
      <c r="V515" s="6" t="s">
        <v>37402</v>
      </c>
      <c r="W515" s="6">
        <v>42.45</v>
      </c>
      <c r="X515" s="6">
        <v>72.290000000000006</v>
      </c>
      <c r="Y515" s="6">
        <v>0</v>
      </c>
      <c r="Z515" s="6" t="s">
        <v>41360</v>
      </c>
      <c r="AA515" s="6" t="s">
        <v>37501</v>
      </c>
      <c r="AB515" s="6" t="s">
        <v>41361</v>
      </c>
      <c r="AC515" s="6">
        <v>0.5</v>
      </c>
      <c r="AD515" s="6">
        <v>1.7583321725162699</v>
      </c>
      <c r="AE515" s="6">
        <v>22.5943248188435</v>
      </c>
      <c r="AF515" s="6">
        <v>23.3664007051369</v>
      </c>
      <c r="AG515" s="8">
        <v>-0.77207588629335799</v>
      </c>
      <c r="AH515" s="8" t="s">
        <v>132</v>
      </c>
      <c r="AI515" s="6">
        <v>3.4703571626776002E-6</v>
      </c>
      <c r="AJ515" s="6">
        <v>3.2380934466175201E-5</v>
      </c>
    </row>
    <row r="516" spans="1:36" ht="15" x14ac:dyDescent="0.25">
      <c r="A516" s="6" t="s">
        <v>41362</v>
      </c>
      <c r="B516" s="6">
        <v>244.19109</v>
      </c>
      <c r="C516" s="6">
        <v>5.9950000000000001</v>
      </c>
      <c r="D516" s="6" t="s">
        <v>37380</v>
      </c>
      <c r="E516" s="6" t="s">
        <v>41363</v>
      </c>
      <c r="F516" s="6">
        <v>61100</v>
      </c>
      <c r="G516" s="7" t="str">
        <f>HYPERLINK("https://cloud.oebiotech.com/#/lm/network/61100","https://cloud.oebiotech.com/#/lm/network/61100")</f>
        <v>https://cloud.oebiotech.com/#/lm/network/61100</v>
      </c>
      <c r="H516" s="6" t="s">
        <v>41364</v>
      </c>
      <c r="I516" s="6">
        <v>92419</v>
      </c>
      <c r="J516" s="6"/>
      <c r="K516" s="6">
        <v>156167</v>
      </c>
      <c r="L516" s="6"/>
      <c r="M516" s="6"/>
      <c r="N516" s="6"/>
      <c r="O516" s="6">
        <v>57473083</v>
      </c>
      <c r="P516" s="6"/>
      <c r="Q516" s="6" t="s">
        <v>41365</v>
      </c>
      <c r="R516" s="6" t="s">
        <v>41366</v>
      </c>
      <c r="S516" s="6" t="s">
        <v>37488</v>
      </c>
      <c r="T516" s="6" t="s">
        <v>41367</v>
      </c>
      <c r="U516" s="6" t="s">
        <v>37458</v>
      </c>
      <c r="V516" s="6" t="s">
        <v>37388</v>
      </c>
      <c r="W516" s="6">
        <v>59.11</v>
      </c>
      <c r="X516" s="6">
        <v>73.459999999999994</v>
      </c>
      <c r="Y516" s="6">
        <v>38.832857142857101</v>
      </c>
      <c r="Z516" s="6" t="s">
        <v>41368</v>
      </c>
      <c r="AA516" s="6" t="s">
        <v>37501</v>
      </c>
      <c r="AB516" s="6" t="s">
        <v>41369</v>
      </c>
      <c r="AC516" s="6">
        <v>-1.64</v>
      </c>
      <c r="AD516" s="6">
        <v>1.6672350545842101</v>
      </c>
      <c r="AE516" s="6">
        <v>20.143312762155499</v>
      </c>
      <c r="AF516" s="6">
        <v>20.920046470219699</v>
      </c>
      <c r="AG516" s="8">
        <v>-0.77673370806422803</v>
      </c>
      <c r="AH516" s="8" t="s">
        <v>132</v>
      </c>
      <c r="AI516" s="6">
        <v>3.2130641213709901E-4</v>
      </c>
      <c r="AJ516" s="6">
        <v>1.4623372105903301E-3</v>
      </c>
    </row>
    <row r="517" spans="1:36" ht="15" x14ac:dyDescent="0.25">
      <c r="A517" s="6" t="s">
        <v>41370</v>
      </c>
      <c r="B517" s="6">
        <v>228.19597999999999</v>
      </c>
      <c r="C517" s="6">
        <v>12.109</v>
      </c>
      <c r="D517" s="6" t="s">
        <v>37380</v>
      </c>
      <c r="E517" s="6" t="s">
        <v>41371</v>
      </c>
      <c r="F517" s="6">
        <v>7642</v>
      </c>
      <c r="G517" s="7" t="str">
        <f>HYPERLINK("https://cloud.oebiotech.com/#/lm/network/7642","https://cloud.oebiotech.com/#/lm/network/7642")</f>
        <v>https://cloud.oebiotech.com/#/lm/network/7642</v>
      </c>
      <c r="H517" s="6" t="s">
        <v>41372</v>
      </c>
      <c r="I517" s="6">
        <v>92256</v>
      </c>
      <c r="J517" s="6" t="s">
        <v>41373</v>
      </c>
      <c r="K517" s="6"/>
      <c r="L517" s="6"/>
      <c r="M517" s="6"/>
      <c r="N517" s="6"/>
      <c r="O517" s="6">
        <v>5362592</v>
      </c>
      <c r="P517" s="6"/>
      <c r="Q517" s="6" t="s">
        <v>41374</v>
      </c>
      <c r="R517" s="6" t="s">
        <v>41375</v>
      </c>
      <c r="S517" s="6" t="s">
        <v>37445</v>
      </c>
      <c r="T517" s="6" t="s">
        <v>37446</v>
      </c>
      <c r="U517" s="6" t="s">
        <v>38558</v>
      </c>
      <c r="V517" s="6" t="s">
        <v>37499</v>
      </c>
      <c r="W517" s="6">
        <v>55.53</v>
      </c>
      <c r="X517" s="6">
        <v>90.58</v>
      </c>
      <c r="Y517" s="6">
        <v>66.5</v>
      </c>
      <c r="Z517" s="6" t="s">
        <v>41376</v>
      </c>
      <c r="AA517" s="6" t="s">
        <v>37501</v>
      </c>
      <c r="AB517" s="6" t="s">
        <v>41377</v>
      </c>
      <c r="AC517" s="6">
        <v>-0.88</v>
      </c>
      <c r="AD517" s="6">
        <v>1.63832718655333</v>
      </c>
      <c r="AE517" s="6">
        <v>23.539896495012599</v>
      </c>
      <c r="AF517" s="6">
        <v>24.3216108570237</v>
      </c>
      <c r="AG517" s="8">
        <v>-0.78171436201112598</v>
      </c>
      <c r="AH517" s="8" t="s">
        <v>132</v>
      </c>
      <c r="AI517" s="6">
        <v>8.2448567870806004E-4</v>
      </c>
      <c r="AJ517" s="6">
        <v>3.24828805119065E-3</v>
      </c>
    </row>
    <row r="518" spans="1:36" ht="15" x14ac:dyDescent="0.25">
      <c r="A518" s="6" t="s">
        <v>41378</v>
      </c>
      <c r="B518" s="6">
        <v>228.19593</v>
      </c>
      <c r="C518" s="6">
        <v>13.531000000000001</v>
      </c>
      <c r="D518" s="6" t="s">
        <v>37380</v>
      </c>
      <c r="E518" s="6" t="s">
        <v>41379</v>
      </c>
      <c r="F518" s="6">
        <v>595763</v>
      </c>
      <c r="G518" s="7" t="str">
        <f>HYPERLINK("https://cloud.oebiotech.com/#/lm/network/595763","https://cloud.oebiotech.com/#/lm/network/595763")</f>
        <v>https://cloud.oebiotech.com/#/lm/network/595763</v>
      </c>
      <c r="H518" s="6"/>
      <c r="I518" s="6"/>
      <c r="J518" s="6"/>
      <c r="K518" s="6"/>
      <c r="L518" s="6"/>
      <c r="M518" s="6"/>
      <c r="N518" s="6"/>
      <c r="O518" s="6">
        <v>14565843</v>
      </c>
      <c r="P518" s="6"/>
      <c r="Q518" s="6" t="s">
        <v>41380</v>
      </c>
      <c r="R518" s="6" t="s">
        <v>41381</v>
      </c>
      <c r="S518" s="6" t="s">
        <v>37445</v>
      </c>
      <c r="T518" s="6" t="s">
        <v>38071</v>
      </c>
      <c r="U518" s="6" t="s">
        <v>38543</v>
      </c>
      <c r="V518" s="6" t="s">
        <v>37499</v>
      </c>
      <c r="W518" s="6">
        <v>53.57</v>
      </c>
      <c r="X518" s="6">
        <v>91.21</v>
      </c>
      <c r="Y518" s="6">
        <v>76.62</v>
      </c>
      <c r="Z518" s="6" t="s">
        <v>41382</v>
      </c>
      <c r="AA518" s="6" t="s">
        <v>37501</v>
      </c>
      <c r="AB518" s="6" t="s">
        <v>41377</v>
      </c>
      <c r="AC518" s="6">
        <v>-0.44</v>
      </c>
      <c r="AD518" s="6">
        <v>1.6152976144742199</v>
      </c>
      <c r="AE518" s="6">
        <v>24.909631530752701</v>
      </c>
      <c r="AF518" s="6">
        <v>25.693264052767798</v>
      </c>
      <c r="AG518" s="8">
        <v>-0.78363252201511502</v>
      </c>
      <c r="AH518" s="8" t="s">
        <v>132</v>
      </c>
      <c r="AI518" s="6">
        <v>1.4795053648721599E-3</v>
      </c>
      <c r="AJ518" s="6">
        <v>5.3294676853253998E-3</v>
      </c>
    </row>
    <row r="519" spans="1:36" ht="15" x14ac:dyDescent="0.25">
      <c r="A519" s="6" t="s">
        <v>41383</v>
      </c>
      <c r="B519" s="6">
        <v>495.31198999999998</v>
      </c>
      <c r="C519" s="6">
        <v>9.673</v>
      </c>
      <c r="D519" s="6" t="s">
        <v>37393</v>
      </c>
      <c r="E519" s="6" t="s">
        <v>41384</v>
      </c>
      <c r="F519" s="6">
        <v>198496</v>
      </c>
      <c r="G519" s="7" t="str">
        <f>HYPERLINK("https://cloud.oebiotech.com/#/lm/network/198496","https://cloud.oebiotech.com/#/lm/network/198496")</f>
        <v>https://cloud.oebiotech.com/#/lm/network/198496</v>
      </c>
      <c r="H519" s="6" t="s">
        <v>41385</v>
      </c>
      <c r="I519" s="6"/>
      <c r="J519" s="6"/>
      <c r="K519" s="6"/>
      <c r="L519" s="6"/>
      <c r="M519" s="6"/>
      <c r="N519" s="6"/>
      <c r="O519" s="6"/>
      <c r="P519" s="6"/>
      <c r="Q519" s="6" t="s">
        <v>41386</v>
      </c>
      <c r="R519" s="6" t="s">
        <v>41387</v>
      </c>
      <c r="S519" s="6" t="s">
        <v>37385</v>
      </c>
      <c r="T519" s="6" t="s">
        <v>37386</v>
      </c>
      <c r="U519" s="6" t="s">
        <v>37387</v>
      </c>
      <c r="V519" s="6" t="s">
        <v>37402</v>
      </c>
      <c r="W519" s="6">
        <v>42.59</v>
      </c>
      <c r="X519" s="6">
        <v>76.45</v>
      </c>
      <c r="Y519" s="6">
        <v>0</v>
      </c>
      <c r="Z519" s="6" t="s">
        <v>37389</v>
      </c>
      <c r="AA519" s="6" t="s">
        <v>37438</v>
      </c>
      <c r="AB519" s="6" t="s">
        <v>41388</v>
      </c>
      <c r="AC519" s="6">
        <v>-2.62</v>
      </c>
      <c r="AD519" s="6">
        <v>1.7701775070588801</v>
      </c>
      <c r="AE519" s="6">
        <v>15.7520348657063</v>
      </c>
      <c r="AF519" s="6">
        <v>16.539639732163</v>
      </c>
      <c r="AG519" s="8">
        <v>-0.78760486645677097</v>
      </c>
      <c r="AH519" s="8" t="s">
        <v>132</v>
      </c>
      <c r="AI519" s="6">
        <v>5.2613865462291896E-6</v>
      </c>
      <c r="AJ519" s="6">
        <v>4.5858029443195298E-5</v>
      </c>
    </row>
    <row r="520" spans="1:36" ht="15" x14ac:dyDescent="0.25">
      <c r="A520" s="6" t="s">
        <v>41389</v>
      </c>
      <c r="B520" s="6">
        <v>238.18038000000001</v>
      </c>
      <c r="C520" s="6">
        <v>7.5730000000000004</v>
      </c>
      <c r="D520" s="6" t="s">
        <v>37380</v>
      </c>
      <c r="E520" s="6" t="s">
        <v>41390</v>
      </c>
      <c r="F520" s="6">
        <v>63427</v>
      </c>
      <c r="G520" s="7" t="str">
        <f>HYPERLINK("https://cloud.oebiotech.com/#/lm/network/63427","https://cloud.oebiotech.com/#/lm/network/63427")</f>
        <v>https://cloud.oebiotech.com/#/lm/network/63427</v>
      </c>
      <c r="H520" s="6" t="s">
        <v>41391</v>
      </c>
      <c r="I520" s="6">
        <v>94748</v>
      </c>
      <c r="J520" s="6"/>
      <c r="K520" s="6"/>
      <c r="L520" s="6"/>
      <c r="M520" s="6"/>
      <c r="N520" s="6"/>
      <c r="O520" s="6">
        <v>99479</v>
      </c>
      <c r="P520" s="6" t="s">
        <v>41392</v>
      </c>
      <c r="Q520" s="6" t="s">
        <v>41393</v>
      </c>
      <c r="R520" s="6" t="s">
        <v>41394</v>
      </c>
      <c r="S520" s="6" t="s">
        <v>37488</v>
      </c>
      <c r="T520" s="6" t="s">
        <v>37606</v>
      </c>
      <c r="U520" s="6" t="s">
        <v>37607</v>
      </c>
      <c r="V520" s="6" t="s">
        <v>37499</v>
      </c>
      <c r="W520" s="6">
        <v>44.47</v>
      </c>
      <c r="X520" s="6">
        <v>73.64</v>
      </c>
      <c r="Y520" s="6">
        <v>60.89</v>
      </c>
      <c r="Z520" s="6" t="s">
        <v>41395</v>
      </c>
      <c r="AA520" s="6" t="s">
        <v>37501</v>
      </c>
      <c r="AB520" s="6" t="s">
        <v>41396</v>
      </c>
      <c r="AC520" s="6">
        <v>-0.84</v>
      </c>
      <c r="AD520" s="6">
        <v>1.7124706997377199</v>
      </c>
      <c r="AE520" s="6">
        <v>19.7447559230019</v>
      </c>
      <c r="AF520" s="6">
        <v>20.533868074397098</v>
      </c>
      <c r="AG520" s="8">
        <v>-0.78911215139516999</v>
      </c>
      <c r="AH520" s="8" t="s">
        <v>132</v>
      </c>
      <c r="AI520" s="6">
        <v>1.0747190080263701E-4</v>
      </c>
      <c r="AJ520" s="6">
        <v>5.7021410470418498E-4</v>
      </c>
    </row>
    <row r="521" spans="1:36" ht="15" x14ac:dyDescent="0.25">
      <c r="A521" s="6" t="s">
        <v>41397</v>
      </c>
      <c r="B521" s="6">
        <v>272.18594999999999</v>
      </c>
      <c r="C521" s="6">
        <v>6.74</v>
      </c>
      <c r="D521" s="6" t="s">
        <v>37380</v>
      </c>
      <c r="E521" s="6" t="s">
        <v>41398</v>
      </c>
      <c r="F521" s="6">
        <v>350619</v>
      </c>
      <c r="G521" s="7" t="str">
        <f>HYPERLINK("https://cloud.oebiotech.com/#/lm/network/350619","https://cloud.oebiotech.com/#/lm/network/350619")</f>
        <v>https://cloud.oebiotech.com/#/lm/network/350619</v>
      </c>
      <c r="H521" s="6"/>
      <c r="I521" s="6">
        <v>425698</v>
      </c>
      <c r="J521" s="6"/>
      <c r="K521" s="6"/>
      <c r="L521" s="6"/>
      <c r="M521" s="6"/>
      <c r="N521" s="6"/>
      <c r="O521" s="6">
        <v>6438427</v>
      </c>
      <c r="P521" s="6"/>
      <c r="Q521" s="6" t="s">
        <v>41399</v>
      </c>
      <c r="R521" s="6" t="s">
        <v>41400</v>
      </c>
      <c r="S521" s="6" t="s">
        <v>37423</v>
      </c>
      <c r="T521" s="6" t="s">
        <v>37424</v>
      </c>
      <c r="U521" s="6" t="s">
        <v>37579</v>
      </c>
      <c r="V521" s="6" t="s">
        <v>37388</v>
      </c>
      <c r="W521" s="6">
        <v>56.97</v>
      </c>
      <c r="X521" s="6">
        <v>74.12</v>
      </c>
      <c r="Y521" s="6">
        <v>41.65</v>
      </c>
      <c r="Z521" s="6" t="s">
        <v>41401</v>
      </c>
      <c r="AA521" s="6" t="s">
        <v>37501</v>
      </c>
      <c r="AB521" s="6" t="s">
        <v>41402</v>
      </c>
      <c r="AC521" s="6">
        <v>-1.1000000000000001</v>
      </c>
      <c r="AD521" s="6">
        <v>1.6946930733285199</v>
      </c>
      <c r="AE521" s="6">
        <v>18.935242928047401</v>
      </c>
      <c r="AF521" s="6">
        <v>19.725413191807501</v>
      </c>
      <c r="AG521" s="8">
        <v>-0.79017026376011801</v>
      </c>
      <c r="AH521" s="8" t="s">
        <v>132</v>
      </c>
      <c r="AI521" s="6">
        <v>2.1147157766187601E-4</v>
      </c>
      <c r="AJ521" s="6">
        <v>1.01687423410432E-3</v>
      </c>
    </row>
    <row r="522" spans="1:36" ht="15" x14ac:dyDescent="0.25">
      <c r="A522" s="6" t="s">
        <v>41403</v>
      </c>
      <c r="B522" s="6">
        <v>502.37374</v>
      </c>
      <c r="C522" s="6">
        <v>11.699</v>
      </c>
      <c r="D522" s="6" t="s">
        <v>37380</v>
      </c>
      <c r="E522" s="6" t="s">
        <v>41404</v>
      </c>
      <c r="F522" s="6">
        <v>198406</v>
      </c>
      <c r="G522" s="7" t="str">
        <f>HYPERLINK("https://cloud.oebiotech.com/#/lm/network/198406","https://cloud.oebiotech.com/#/lm/network/198406")</f>
        <v>https://cloud.oebiotech.com/#/lm/network/198406</v>
      </c>
      <c r="H522" s="6" t="s">
        <v>41405</v>
      </c>
      <c r="I522" s="6"/>
      <c r="J522" s="6"/>
      <c r="K522" s="6"/>
      <c r="L522" s="6"/>
      <c r="M522" s="6"/>
      <c r="N522" s="6"/>
      <c r="O522" s="6"/>
      <c r="P522" s="6"/>
      <c r="Q522" s="6" t="s">
        <v>41406</v>
      </c>
      <c r="R522" s="6" t="s">
        <v>41407</v>
      </c>
      <c r="S522" s="6" t="s">
        <v>37445</v>
      </c>
      <c r="T522" s="6" t="s">
        <v>37446</v>
      </c>
      <c r="U522" s="6" t="s">
        <v>37447</v>
      </c>
      <c r="V522" s="6" t="s">
        <v>37402</v>
      </c>
      <c r="W522" s="6">
        <v>40.92</v>
      </c>
      <c r="X522" s="6">
        <v>72.87</v>
      </c>
      <c r="Y522" s="6">
        <v>39.68</v>
      </c>
      <c r="Z522" s="6" t="s">
        <v>41408</v>
      </c>
      <c r="AA522" s="6" t="s">
        <v>37390</v>
      </c>
      <c r="AB522" s="6" t="s">
        <v>41409</v>
      </c>
      <c r="AC522" s="6">
        <v>0.2</v>
      </c>
      <c r="AD522" s="6">
        <v>1.78586495556438</v>
      </c>
      <c r="AE522" s="6">
        <v>21.2275445894354</v>
      </c>
      <c r="AF522" s="6">
        <v>22.023718642511199</v>
      </c>
      <c r="AG522" s="8">
        <v>-0.796174053075827</v>
      </c>
      <c r="AH522" s="8" t="s">
        <v>132</v>
      </c>
      <c r="AI522" s="6">
        <v>3.3829438822268701E-6</v>
      </c>
      <c r="AJ522" s="6">
        <v>3.1814636541700701E-5</v>
      </c>
    </row>
    <row r="523" spans="1:36" ht="15" x14ac:dyDescent="0.25">
      <c r="A523" s="6" t="s">
        <v>41410</v>
      </c>
      <c r="B523" s="6">
        <v>258.20659999999998</v>
      </c>
      <c r="C523" s="6">
        <v>6.7619999999999996</v>
      </c>
      <c r="D523" s="6" t="s">
        <v>37380</v>
      </c>
      <c r="E523" s="6" t="s">
        <v>41411</v>
      </c>
      <c r="F523" s="6">
        <v>3357</v>
      </c>
      <c r="G523" s="7" t="str">
        <f>HYPERLINK("https://cloud.oebiotech.com/#/lm/network/3357","https://cloud.oebiotech.com/#/lm/network/3357")</f>
        <v>https://cloud.oebiotech.com/#/lm/network/3357</v>
      </c>
      <c r="H523" s="6"/>
      <c r="I523" s="6">
        <v>74962</v>
      </c>
      <c r="J523" s="6" t="s">
        <v>41412</v>
      </c>
      <c r="K523" s="6"/>
      <c r="L523" s="6"/>
      <c r="M523" s="6"/>
      <c r="N523" s="6"/>
      <c r="O523" s="6">
        <v>16061082</v>
      </c>
      <c r="P523" s="6"/>
      <c r="Q523" s="6" t="s">
        <v>41413</v>
      </c>
      <c r="R523" s="6" t="s">
        <v>41414</v>
      </c>
      <c r="S523" s="6" t="s">
        <v>37445</v>
      </c>
      <c r="T523" s="6" t="s">
        <v>37446</v>
      </c>
      <c r="U523" s="6" t="s">
        <v>37524</v>
      </c>
      <c r="V523" s="6" t="s">
        <v>37499</v>
      </c>
      <c r="W523" s="6">
        <v>46.47</v>
      </c>
      <c r="X523" s="6">
        <v>73.47</v>
      </c>
      <c r="Y523" s="6">
        <v>73.61</v>
      </c>
      <c r="Z523" s="6" t="s">
        <v>41415</v>
      </c>
      <c r="AA523" s="6" t="s">
        <v>37501</v>
      </c>
      <c r="AB523" s="6" t="s">
        <v>41416</v>
      </c>
      <c r="AC523" s="6">
        <v>-0.77</v>
      </c>
      <c r="AD523" s="6">
        <v>1.68562964733403</v>
      </c>
      <c r="AE523" s="6">
        <v>20.101719097747299</v>
      </c>
      <c r="AF523" s="6">
        <v>20.901816615626</v>
      </c>
      <c r="AG523" s="8">
        <v>-0.800097517878672</v>
      </c>
      <c r="AH523" s="8" t="s">
        <v>132</v>
      </c>
      <c r="AI523" s="6">
        <v>3.8861840214799299E-4</v>
      </c>
      <c r="AJ523" s="6">
        <v>1.7136632207311101E-3</v>
      </c>
    </row>
    <row r="524" spans="1:36" ht="15" x14ac:dyDescent="0.25">
      <c r="A524" s="6" t="s">
        <v>41417</v>
      </c>
      <c r="B524" s="6">
        <v>310.31036999999998</v>
      </c>
      <c r="C524" s="6">
        <v>14.042</v>
      </c>
      <c r="D524" s="6" t="s">
        <v>37380</v>
      </c>
      <c r="E524" s="6" t="s">
        <v>41418</v>
      </c>
      <c r="F524" s="6">
        <v>10096</v>
      </c>
      <c r="G524" s="7" t="str">
        <f>HYPERLINK("https://cloud.oebiotech.com/#/lm/network/10096","https://cloud.oebiotech.com/#/lm/network/10096")</f>
        <v>https://cloud.oebiotech.com/#/lm/network/10096</v>
      </c>
      <c r="H524" s="6"/>
      <c r="I524" s="6">
        <v>98301</v>
      </c>
      <c r="J524" s="6" t="s">
        <v>41419</v>
      </c>
      <c r="K524" s="6"/>
      <c r="L524" s="6"/>
      <c r="M524" s="6"/>
      <c r="N524" s="6"/>
      <c r="O524" s="6">
        <v>56936261</v>
      </c>
      <c r="P524" s="6"/>
      <c r="Q524" s="6" t="s">
        <v>41420</v>
      </c>
      <c r="R524" s="6" t="s">
        <v>41421</v>
      </c>
      <c r="S524" s="6" t="s">
        <v>37488</v>
      </c>
      <c r="T524" s="6" t="s">
        <v>41304</v>
      </c>
      <c r="U524" s="6" t="s">
        <v>37458</v>
      </c>
      <c r="V524" s="6" t="s">
        <v>37426</v>
      </c>
      <c r="W524" s="6">
        <v>74.13</v>
      </c>
      <c r="X524" s="6">
        <v>90.69</v>
      </c>
      <c r="Y524" s="6">
        <v>97.33</v>
      </c>
      <c r="Z524" s="6" t="s">
        <v>41422</v>
      </c>
      <c r="AA524" s="6" t="s">
        <v>37501</v>
      </c>
      <c r="AB524" s="6" t="s">
        <v>41423</v>
      </c>
      <c r="AC524" s="6">
        <v>0</v>
      </c>
      <c r="AD524" s="6">
        <v>1.7255762547989699</v>
      </c>
      <c r="AE524" s="6">
        <v>23.6737453793429</v>
      </c>
      <c r="AF524" s="6">
        <v>24.484010424502799</v>
      </c>
      <c r="AG524" s="8">
        <v>-0.810265045159827</v>
      </c>
      <c r="AH524" s="8" t="s">
        <v>132</v>
      </c>
      <c r="AI524" s="6">
        <v>1.5287741447852799E-4</v>
      </c>
      <c r="AJ524" s="6">
        <v>7.7256302919412204E-4</v>
      </c>
    </row>
    <row r="525" spans="1:36" ht="15" x14ac:dyDescent="0.25">
      <c r="A525" s="6" t="s">
        <v>41424</v>
      </c>
      <c r="B525" s="6">
        <v>390.29797000000002</v>
      </c>
      <c r="C525" s="6">
        <v>10.393000000000001</v>
      </c>
      <c r="D525" s="6" t="s">
        <v>37380</v>
      </c>
      <c r="E525" s="6" t="s">
        <v>41425</v>
      </c>
      <c r="F525" s="6">
        <v>46186</v>
      </c>
      <c r="G525" s="7" t="str">
        <f>HYPERLINK("https://cloud.oebiotech.com/#/lm/network/46186","https://cloud.oebiotech.com/#/lm/network/46186")</f>
        <v>https://cloud.oebiotech.com/#/lm/network/46186</v>
      </c>
      <c r="H525" s="6"/>
      <c r="I525" s="6">
        <v>84638</v>
      </c>
      <c r="J525" s="6" t="s">
        <v>41426</v>
      </c>
      <c r="K525" s="6"/>
      <c r="L525" s="6"/>
      <c r="M525" s="6"/>
      <c r="N525" s="6"/>
      <c r="O525" s="6">
        <v>5284076</v>
      </c>
      <c r="P525" s="6"/>
      <c r="Q525" s="6" t="s">
        <v>41427</v>
      </c>
      <c r="R525" s="6" t="s">
        <v>41428</v>
      </c>
      <c r="S525" s="6" t="s">
        <v>37445</v>
      </c>
      <c r="T525" s="6" t="s">
        <v>37998</v>
      </c>
      <c r="U525" s="6" t="s">
        <v>40786</v>
      </c>
      <c r="V525" s="6" t="s">
        <v>37402</v>
      </c>
      <c r="W525" s="6">
        <v>38.33</v>
      </c>
      <c r="X525" s="6">
        <v>72.819999999999993</v>
      </c>
      <c r="Y525" s="6">
        <v>0</v>
      </c>
      <c r="Z525" s="6" t="s">
        <v>41429</v>
      </c>
      <c r="AA525" s="6" t="s">
        <v>37501</v>
      </c>
      <c r="AB525" s="6" t="s">
        <v>41430</v>
      </c>
      <c r="AC525" s="6">
        <v>5.89</v>
      </c>
      <c r="AD525" s="6">
        <v>1.6272399302982501</v>
      </c>
      <c r="AE525" s="6">
        <v>21.457160939113201</v>
      </c>
      <c r="AF525" s="6">
        <v>22.271333293665698</v>
      </c>
      <c r="AG525" s="8">
        <v>-0.81417235455247206</v>
      </c>
      <c r="AH525" s="8" t="s">
        <v>132</v>
      </c>
      <c r="AI525" s="6">
        <v>2.1863732909637701E-3</v>
      </c>
      <c r="AJ525" s="6">
        <v>7.3492265393039699E-3</v>
      </c>
    </row>
    <row r="526" spans="1:36" ht="15" x14ac:dyDescent="0.25">
      <c r="A526" s="6" t="s">
        <v>41431</v>
      </c>
      <c r="B526" s="6">
        <v>268.19200999999998</v>
      </c>
      <c r="C526" s="6">
        <v>8.6479999999999997</v>
      </c>
      <c r="D526" s="6" t="s">
        <v>37393</v>
      </c>
      <c r="E526" s="6" t="s">
        <v>41432</v>
      </c>
      <c r="F526" s="6">
        <v>56660</v>
      </c>
      <c r="G526" s="7" t="str">
        <f>HYPERLINK("https://cloud.oebiotech.com/#/lm/network/56660","https://cloud.oebiotech.com/#/lm/network/56660")</f>
        <v>https://cloud.oebiotech.com/#/lm/network/56660</v>
      </c>
      <c r="H526" s="6" t="s">
        <v>41433</v>
      </c>
      <c r="I526" s="6">
        <v>88303</v>
      </c>
      <c r="J526" s="6"/>
      <c r="K526" s="6"/>
      <c r="L526" s="6"/>
      <c r="M526" s="6"/>
      <c r="N526" s="6"/>
      <c r="O526" s="6">
        <v>11521869</v>
      </c>
      <c r="P526" s="6" t="s">
        <v>41434</v>
      </c>
      <c r="Q526" s="6" t="s">
        <v>41435</v>
      </c>
      <c r="R526" s="6" t="s">
        <v>41436</v>
      </c>
      <c r="S526" s="6" t="s">
        <v>37385</v>
      </c>
      <c r="T526" s="6" t="s">
        <v>37386</v>
      </c>
      <c r="U526" s="6" t="s">
        <v>37387</v>
      </c>
      <c r="V526" s="6" t="s">
        <v>37402</v>
      </c>
      <c r="W526" s="6">
        <v>42.34</v>
      </c>
      <c r="X526" s="6">
        <v>76.27</v>
      </c>
      <c r="Y526" s="6">
        <v>0</v>
      </c>
      <c r="Z526" s="6" t="s">
        <v>37389</v>
      </c>
      <c r="AA526" s="6" t="s">
        <v>37403</v>
      </c>
      <c r="AB526" s="6" t="s">
        <v>41437</v>
      </c>
      <c r="AC526" s="6">
        <v>-0.75</v>
      </c>
      <c r="AD526" s="6">
        <v>1.7697683098629799</v>
      </c>
      <c r="AE526" s="6">
        <v>16.059837751940002</v>
      </c>
      <c r="AF526" s="6">
        <v>16.877254995064</v>
      </c>
      <c r="AG526" s="8">
        <v>-0.81741724312402697</v>
      </c>
      <c r="AH526" s="8" t="s">
        <v>132</v>
      </c>
      <c r="AI526" s="6">
        <v>3.4805888328636599E-5</v>
      </c>
      <c r="AJ526" s="6">
        <v>2.2143288447280701E-4</v>
      </c>
    </row>
    <row r="527" spans="1:36" ht="15" x14ac:dyDescent="0.25">
      <c r="A527" s="6" t="s">
        <v>41438</v>
      </c>
      <c r="B527" s="6">
        <v>244.19085000000001</v>
      </c>
      <c r="C527" s="6">
        <v>13.531000000000001</v>
      </c>
      <c r="D527" s="6" t="s">
        <v>37380</v>
      </c>
      <c r="E527" s="6" t="s">
        <v>41439</v>
      </c>
      <c r="F527" s="6">
        <v>595815</v>
      </c>
      <c r="G527" s="7" t="str">
        <f>HYPERLINK("https://cloud.oebiotech.com/#/lm/network/595815","https://cloud.oebiotech.com/#/lm/network/595815")</f>
        <v>https://cloud.oebiotech.com/#/lm/network/595815</v>
      </c>
      <c r="H527" s="6"/>
      <c r="I527" s="6"/>
      <c r="J527" s="6"/>
      <c r="K527" s="6"/>
      <c r="L527" s="6"/>
      <c r="M527" s="6"/>
      <c r="N527" s="6"/>
      <c r="O527" s="6">
        <v>15703400</v>
      </c>
      <c r="P527" s="6"/>
      <c r="Q527" s="6" t="s">
        <v>41440</v>
      </c>
      <c r="R527" s="6" t="s">
        <v>41441</v>
      </c>
      <c r="S527" s="6" t="s">
        <v>37445</v>
      </c>
      <c r="T527" s="6" t="s">
        <v>38071</v>
      </c>
      <c r="U527" s="6" t="s">
        <v>38543</v>
      </c>
      <c r="V527" s="6" t="s">
        <v>37499</v>
      </c>
      <c r="W527" s="6">
        <v>48.86</v>
      </c>
      <c r="X527" s="6">
        <v>90.87</v>
      </c>
      <c r="Y527" s="6">
        <v>66.760000000000005</v>
      </c>
      <c r="Z527" s="6" t="s">
        <v>41442</v>
      </c>
      <c r="AA527" s="6" t="s">
        <v>37501</v>
      </c>
      <c r="AB527" s="6" t="s">
        <v>41369</v>
      </c>
      <c r="AC527" s="6">
        <v>-0.82</v>
      </c>
      <c r="AD527" s="6">
        <v>1.6535210374598099</v>
      </c>
      <c r="AE527" s="6">
        <v>23.9775162568856</v>
      </c>
      <c r="AF527" s="6">
        <v>24.795475350634099</v>
      </c>
      <c r="AG527" s="8">
        <v>-0.81795909374854103</v>
      </c>
      <c r="AH527" s="8" t="s">
        <v>132</v>
      </c>
      <c r="AI527" s="6">
        <v>1.3815165887040501E-3</v>
      </c>
      <c r="AJ527" s="6">
        <v>5.0269977093858097E-3</v>
      </c>
    </row>
    <row r="528" spans="1:36" ht="15" x14ac:dyDescent="0.25">
      <c r="A528" s="6" t="s">
        <v>41443</v>
      </c>
      <c r="B528" s="6">
        <v>133.99095</v>
      </c>
      <c r="C528" s="6">
        <v>0.89200000000000002</v>
      </c>
      <c r="D528" s="6" t="s">
        <v>37393</v>
      </c>
      <c r="E528" s="6" t="s">
        <v>41444</v>
      </c>
      <c r="F528" s="6">
        <v>47334</v>
      </c>
      <c r="G528" s="7" t="str">
        <f>HYPERLINK("https://cloud.oebiotech.com/#/lm/network/47334","https://cloud.oebiotech.com/#/lm/network/47334")</f>
        <v>https://cloud.oebiotech.com/#/lm/network/47334</v>
      </c>
      <c r="H528" s="6" t="s">
        <v>41445</v>
      </c>
      <c r="I528" s="6"/>
      <c r="J528" s="6"/>
      <c r="K528" s="6">
        <v>16345</v>
      </c>
      <c r="L528" s="6" t="s">
        <v>41446</v>
      </c>
      <c r="M528" s="6" t="s">
        <v>41447</v>
      </c>
      <c r="N528" s="6" t="s">
        <v>41448</v>
      </c>
      <c r="O528" s="6">
        <v>1549098</v>
      </c>
      <c r="P528" s="6" t="s">
        <v>41449</v>
      </c>
      <c r="Q528" s="6" t="s">
        <v>41450</v>
      </c>
      <c r="R528" s="6" t="s">
        <v>41451</v>
      </c>
      <c r="S528" s="6" t="s">
        <v>37385</v>
      </c>
      <c r="T528" s="6" t="s">
        <v>37386</v>
      </c>
      <c r="U528" s="6" t="s">
        <v>37387</v>
      </c>
      <c r="V528" s="6" t="s">
        <v>37388</v>
      </c>
      <c r="W528" s="6">
        <v>48.98</v>
      </c>
      <c r="X528" s="6">
        <v>73.59</v>
      </c>
      <c r="Y528" s="6">
        <v>0</v>
      </c>
      <c r="Z528" s="6" t="s">
        <v>37389</v>
      </c>
      <c r="AA528" s="6" t="s">
        <v>37415</v>
      </c>
      <c r="AB528" s="6" t="s">
        <v>41452</v>
      </c>
      <c r="AC528" s="6">
        <v>2.2400000000000002</v>
      </c>
      <c r="AD528" s="6">
        <v>1.8312339606871899</v>
      </c>
      <c r="AE528" s="6">
        <v>19.7406166362079</v>
      </c>
      <c r="AF528" s="6">
        <v>20.558786499360799</v>
      </c>
      <c r="AG528" s="8">
        <v>-0.81816986315287099</v>
      </c>
      <c r="AH528" s="8" t="s">
        <v>132</v>
      </c>
      <c r="AI528" s="6">
        <v>5.7632608393839504E-7</v>
      </c>
      <c r="AJ528" s="6">
        <v>7.1925978567825299E-6</v>
      </c>
    </row>
    <row r="529" spans="1:36" ht="15" x14ac:dyDescent="0.25">
      <c r="A529" s="6" t="s">
        <v>41453</v>
      </c>
      <c r="B529" s="6">
        <v>352.32087999999999</v>
      </c>
      <c r="C529" s="6">
        <v>12.34</v>
      </c>
      <c r="D529" s="6" t="s">
        <v>37380</v>
      </c>
      <c r="E529" s="6" t="s">
        <v>41454</v>
      </c>
      <c r="F529" s="6">
        <v>9014</v>
      </c>
      <c r="G529" s="7" t="str">
        <f>HYPERLINK("https://cloud.oebiotech.com/#/lm/network/9014","https://cloud.oebiotech.com/#/lm/network/9014")</f>
        <v>https://cloud.oebiotech.com/#/lm/network/9014</v>
      </c>
      <c r="H529" s="6"/>
      <c r="I529" s="6">
        <v>36738</v>
      </c>
      <c r="J529" s="6" t="s">
        <v>41455</v>
      </c>
      <c r="K529" s="6">
        <v>73733</v>
      </c>
      <c r="L529" s="6"/>
      <c r="M529" s="6"/>
      <c r="N529" s="6"/>
      <c r="O529" s="6">
        <v>5283444</v>
      </c>
      <c r="P529" s="6"/>
      <c r="Q529" s="6" t="s">
        <v>41456</v>
      </c>
      <c r="R529" s="6" t="s">
        <v>41457</v>
      </c>
      <c r="S529" s="6" t="s">
        <v>38038</v>
      </c>
      <c r="T529" s="6" t="s">
        <v>38039</v>
      </c>
      <c r="U529" s="6" t="s">
        <v>38040</v>
      </c>
      <c r="V529" s="6" t="s">
        <v>37499</v>
      </c>
      <c r="W529" s="6">
        <v>49.46</v>
      </c>
      <c r="X529" s="6">
        <v>91.28</v>
      </c>
      <c r="Y529" s="6">
        <v>70.02</v>
      </c>
      <c r="Z529" s="6" t="s">
        <v>41458</v>
      </c>
      <c r="AA529" s="6" t="s">
        <v>37390</v>
      </c>
      <c r="AB529" s="6" t="s">
        <v>41459</v>
      </c>
      <c r="AC529" s="6">
        <v>0.28000000000000003</v>
      </c>
      <c r="AD529" s="6">
        <v>1.74003680882364</v>
      </c>
      <c r="AE529" s="6">
        <v>25.3163286635126</v>
      </c>
      <c r="AF529" s="6">
        <v>26.142250553383001</v>
      </c>
      <c r="AG529" s="8">
        <v>-0.82592188987040105</v>
      </c>
      <c r="AH529" s="8" t="s">
        <v>132</v>
      </c>
      <c r="AI529" s="6">
        <v>1.65443825439552E-4</v>
      </c>
      <c r="AJ529" s="6">
        <v>8.2624756110876796E-4</v>
      </c>
    </row>
    <row r="530" spans="1:36" ht="15" x14ac:dyDescent="0.25">
      <c r="A530" s="6" t="s">
        <v>41460</v>
      </c>
      <c r="B530" s="6">
        <v>242.21153000000001</v>
      </c>
      <c r="C530" s="6">
        <v>11.987</v>
      </c>
      <c r="D530" s="6" t="s">
        <v>37380</v>
      </c>
      <c r="E530" s="6" t="s">
        <v>41461</v>
      </c>
      <c r="F530" s="6">
        <v>1079</v>
      </c>
      <c r="G530" s="7" t="str">
        <f>HYPERLINK("https://cloud.oebiotech.com/#/lm/network/1079","https://cloud.oebiotech.com/#/lm/network/1079")</f>
        <v>https://cloud.oebiotech.com/#/lm/network/1079</v>
      </c>
      <c r="H530" s="6"/>
      <c r="I530" s="6">
        <v>74251</v>
      </c>
      <c r="J530" s="6" t="s">
        <v>41462</v>
      </c>
      <c r="K530" s="6"/>
      <c r="L530" s="6"/>
      <c r="M530" s="6"/>
      <c r="N530" s="6"/>
      <c r="O530" s="6">
        <v>5312715</v>
      </c>
      <c r="P530" s="6"/>
      <c r="Q530" s="6" t="s">
        <v>41463</v>
      </c>
      <c r="R530" s="6" t="s">
        <v>41464</v>
      </c>
      <c r="S530" s="6" t="s">
        <v>37445</v>
      </c>
      <c r="T530" s="6" t="s">
        <v>37446</v>
      </c>
      <c r="U530" s="6" t="s">
        <v>37524</v>
      </c>
      <c r="V530" s="6" t="s">
        <v>37426</v>
      </c>
      <c r="W530" s="6">
        <v>69.44</v>
      </c>
      <c r="X530" s="6">
        <v>72.209999999999994</v>
      </c>
      <c r="Y530" s="6">
        <v>92.39</v>
      </c>
      <c r="Z530" s="6" t="s">
        <v>41465</v>
      </c>
      <c r="AA530" s="6" t="s">
        <v>37501</v>
      </c>
      <c r="AB530" s="6" t="s">
        <v>41466</v>
      </c>
      <c r="AC530" s="6">
        <v>0</v>
      </c>
      <c r="AD530" s="6">
        <v>1.62036526192691</v>
      </c>
      <c r="AE530" s="6">
        <v>22.743774798521201</v>
      </c>
      <c r="AF530" s="6">
        <v>23.575403793893901</v>
      </c>
      <c r="AG530" s="8">
        <v>-0.83162899537264301</v>
      </c>
      <c r="AH530" s="8" t="s">
        <v>132</v>
      </c>
      <c r="AI530" s="6">
        <v>3.4031965002980099E-3</v>
      </c>
      <c r="AJ530" s="6">
        <v>1.05737102120428E-2</v>
      </c>
    </row>
    <row r="531" spans="1:36" ht="15" x14ac:dyDescent="0.25">
      <c r="A531" s="6" t="s">
        <v>41467</v>
      </c>
      <c r="B531" s="6">
        <v>469.36520000000002</v>
      </c>
      <c r="C531" s="6">
        <v>9.407</v>
      </c>
      <c r="D531" s="6" t="s">
        <v>37393</v>
      </c>
      <c r="E531" s="6" t="s">
        <v>41468</v>
      </c>
      <c r="F531" s="6">
        <v>255825</v>
      </c>
      <c r="G531" s="7" t="str">
        <f>HYPERLINK("https://cloud.oebiotech.com/#/lm/network/255825","https://cloud.oebiotech.com/#/lm/network/255825")</f>
        <v>https://cloud.oebiotech.com/#/lm/network/255825</v>
      </c>
      <c r="H531" s="6" t="s">
        <v>41469</v>
      </c>
      <c r="I531" s="6"/>
      <c r="J531" s="6"/>
      <c r="K531" s="6"/>
      <c r="L531" s="6"/>
      <c r="M531" s="6"/>
      <c r="N531" s="6"/>
      <c r="O531" s="6">
        <v>612782</v>
      </c>
      <c r="P531" s="6"/>
      <c r="Q531" s="6" t="s">
        <v>41470</v>
      </c>
      <c r="R531" s="6" t="s">
        <v>41471</v>
      </c>
      <c r="S531" s="6" t="s">
        <v>37445</v>
      </c>
      <c r="T531" s="6" t="s">
        <v>38071</v>
      </c>
      <c r="U531" s="6" t="s">
        <v>40271</v>
      </c>
      <c r="V531" s="6" t="s">
        <v>37499</v>
      </c>
      <c r="W531" s="6">
        <v>42.76</v>
      </c>
      <c r="X531" s="6">
        <v>88.59</v>
      </c>
      <c r="Y531" s="6">
        <v>74.98</v>
      </c>
      <c r="Z531" s="6" t="s">
        <v>41472</v>
      </c>
      <c r="AA531" s="6" t="s">
        <v>37428</v>
      </c>
      <c r="AB531" s="6" t="s">
        <v>41473</v>
      </c>
      <c r="AC531" s="6">
        <v>7.46</v>
      </c>
      <c r="AD531" s="6">
        <v>1.52792402521347</v>
      </c>
      <c r="AE531" s="6">
        <v>18.9753836138742</v>
      </c>
      <c r="AF531" s="6">
        <v>19.807493507589299</v>
      </c>
      <c r="AG531" s="8">
        <v>-0.83210989371509902</v>
      </c>
      <c r="AH531" s="8" t="s">
        <v>132</v>
      </c>
      <c r="AI531" s="6">
        <v>1.30398941410379E-2</v>
      </c>
      <c r="AJ531" s="6">
        <v>3.2507996333029102E-2</v>
      </c>
    </row>
    <row r="532" spans="1:36" ht="15" x14ac:dyDescent="0.25">
      <c r="A532" s="6" t="s">
        <v>41474</v>
      </c>
      <c r="B532" s="6">
        <v>254.17284000000001</v>
      </c>
      <c r="C532" s="6">
        <v>7.2869999999999999</v>
      </c>
      <c r="D532" s="6" t="s">
        <v>37380</v>
      </c>
      <c r="E532" s="6" t="s">
        <v>41475</v>
      </c>
      <c r="F532" s="6">
        <v>199961</v>
      </c>
      <c r="G532" s="7" t="str">
        <f>HYPERLINK("https://cloud.oebiotech.com/#/lm/network/199961","https://cloud.oebiotech.com/#/lm/network/199961")</f>
        <v>https://cloud.oebiotech.com/#/lm/network/199961</v>
      </c>
      <c r="H532" s="6" t="s">
        <v>41476</v>
      </c>
      <c r="I532" s="6"/>
      <c r="J532" s="6"/>
      <c r="K532" s="6"/>
      <c r="L532" s="6"/>
      <c r="M532" s="6"/>
      <c r="N532" s="6"/>
      <c r="O532" s="6">
        <v>60724</v>
      </c>
      <c r="P532" s="6"/>
      <c r="Q532" s="6" t="s">
        <v>41477</v>
      </c>
      <c r="R532" s="6" t="s">
        <v>41478</v>
      </c>
      <c r="S532" s="6" t="s">
        <v>37385</v>
      </c>
      <c r="T532" s="6" t="s">
        <v>37386</v>
      </c>
      <c r="U532" s="6" t="s">
        <v>37387</v>
      </c>
      <c r="V532" s="6" t="s">
        <v>37499</v>
      </c>
      <c r="W532" s="6">
        <v>43.85</v>
      </c>
      <c r="X532" s="6">
        <v>89.32</v>
      </c>
      <c r="Y532" s="6">
        <v>46.06</v>
      </c>
      <c r="Z532" s="6" t="s">
        <v>41479</v>
      </c>
      <c r="AA532" s="6" t="s">
        <v>37390</v>
      </c>
      <c r="AB532" s="6" t="s">
        <v>41480</v>
      </c>
      <c r="AC532" s="6">
        <v>9.0500000000000007</v>
      </c>
      <c r="AD532" s="6">
        <v>1.7229598336042</v>
      </c>
      <c r="AE532" s="6">
        <v>20.5104051632091</v>
      </c>
      <c r="AF532" s="6">
        <v>21.342636287444499</v>
      </c>
      <c r="AG532" s="8">
        <v>-0.83223112423539902</v>
      </c>
      <c r="AH532" s="8" t="s">
        <v>132</v>
      </c>
      <c r="AI532" s="6">
        <v>3.4937118477828801E-4</v>
      </c>
      <c r="AJ532" s="6">
        <v>1.56494105566979E-3</v>
      </c>
    </row>
    <row r="533" spans="1:36" ht="15" x14ac:dyDescent="0.25">
      <c r="A533" s="6" t="s">
        <v>41481</v>
      </c>
      <c r="B533" s="6">
        <v>371.24426999999997</v>
      </c>
      <c r="C533" s="6">
        <v>10.483000000000001</v>
      </c>
      <c r="D533" s="6" t="s">
        <v>37393</v>
      </c>
      <c r="E533" s="6" t="s">
        <v>41482</v>
      </c>
      <c r="F533" s="6">
        <v>55699</v>
      </c>
      <c r="G533" s="7" t="str">
        <f>HYPERLINK("https://cloud.oebiotech.com/#/lm/network/55699","https://cloud.oebiotech.com/#/lm/network/55699")</f>
        <v>https://cloud.oebiotech.com/#/lm/network/55699</v>
      </c>
      <c r="H533" s="6" t="s">
        <v>41483</v>
      </c>
      <c r="I533" s="6">
        <v>87372</v>
      </c>
      <c r="J533" s="6"/>
      <c r="K533" s="6">
        <v>171811</v>
      </c>
      <c r="L533" s="6"/>
      <c r="M533" s="6"/>
      <c r="N533" s="6"/>
      <c r="O533" s="6">
        <v>71694412</v>
      </c>
      <c r="P533" s="6" t="s">
        <v>41484</v>
      </c>
      <c r="Q533" s="6" t="s">
        <v>41485</v>
      </c>
      <c r="R533" s="6" t="s">
        <v>41486</v>
      </c>
      <c r="S533" s="6" t="s">
        <v>37445</v>
      </c>
      <c r="T533" s="6" t="s">
        <v>37446</v>
      </c>
      <c r="U533" s="6" t="s">
        <v>37564</v>
      </c>
      <c r="V533" s="6" t="s">
        <v>37388</v>
      </c>
      <c r="W533" s="6">
        <v>49.2</v>
      </c>
      <c r="X533" s="6">
        <v>75.41</v>
      </c>
      <c r="Y533" s="6">
        <v>0</v>
      </c>
      <c r="Z533" s="6" t="s">
        <v>41487</v>
      </c>
      <c r="AA533" s="6" t="s">
        <v>37428</v>
      </c>
      <c r="AB533" s="6" t="s">
        <v>41488</v>
      </c>
      <c r="AC533" s="6">
        <v>-1.08</v>
      </c>
      <c r="AD533" s="6">
        <v>1.6034148024072301</v>
      </c>
      <c r="AE533" s="6">
        <v>16.8261791177163</v>
      </c>
      <c r="AF533" s="6">
        <v>17.6590588371965</v>
      </c>
      <c r="AG533" s="8">
        <v>-0.83287971948015704</v>
      </c>
      <c r="AH533" s="8" t="s">
        <v>132</v>
      </c>
      <c r="AI533" s="6">
        <v>4.6188305301892302E-3</v>
      </c>
      <c r="AJ533" s="6">
        <v>1.3544777411929301E-2</v>
      </c>
    </row>
    <row r="534" spans="1:36" ht="15" x14ac:dyDescent="0.25">
      <c r="A534" s="6" t="s">
        <v>41489</v>
      </c>
      <c r="B534" s="6">
        <v>263.12896999999998</v>
      </c>
      <c r="C534" s="6">
        <v>11.125</v>
      </c>
      <c r="D534" s="6" t="s">
        <v>37393</v>
      </c>
      <c r="E534" s="6" t="s">
        <v>41490</v>
      </c>
      <c r="F534" s="6">
        <v>64414</v>
      </c>
      <c r="G534" s="7" t="str">
        <f>HYPERLINK("https://cloud.oebiotech.com/#/lm/network/64414","https://cloud.oebiotech.com/#/lm/network/64414")</f>
        <v>https://cloud.oebiotech.com/#/lm/network/64414</v>
      </c>
      <c r="H534" s="6" t="s">
        <v>41491</v>
      </c>
      <c r="I534" s="6"/>
      <c r="J534" s="6"/>
      <c r="K534" s="6"/>
      <c r="L534" s="6"/>
      <c r="M534" s="6"/>
      <c r="N534" s="6"/>
      <c r="O534" s="6">
        <v>24884265</v>
      </c>
      <c r="P534" s="6" t="s">
        <v>41492</v>
      </c>
      <c r="Q534" s="6" t="s">
        <v>41493</v>
      </c>
      <c r="R534" s="6" t="s">
        <v>41494</v>
      </c>
      <c r="S534" s="6" t="s">
        <v>37539</v>
      </c>
      <c r="T534" s="6" t="s">
        <v>37540</v>
      </c>
      <c r="U534" s="6" t="s">
        <v>41495</v>
      </c>
      <c r="V534" s="6" t="s">
        <v>37402</v>
      </c>
      <c r="W534" s="6">
        <v>43.73</v>
      </c>
      <c r="X534" s="6">
        <v>74.5</v>
      </c>
      <c r="Y534" s="6">
        <v>0</v>
      </c>
      <c r="Z534" s="6" t="s">
        <v>41496</v>
      </c>
      <c r="AA534" s="6" t="s">
        <v>37428</v>
      </c>
      <c r="AB534" s="6" t="s">
        <v>41497</v>
      </c>
      <c r="AC534" s="6">
        <v>-0.38</v>
      </c>
      <c r="AD534" s="6">
        <v>1.6299232731266999</v>
      </c>
      <c r="AE534" s="6">
        <v>18.303225304681</v>
      </c>
      <c r="AF534" s="6">
        <v>19.137049595723401</v>
      </c>
      <c r="AG534" s="8">
        <v>-0.833824291042358</v>
      </c>
      <c r="AH534" s="8" t="s">
        <v>132</v>
      </c>
      <c r="AI534" s="6">
        <v>2.9729368764743001E-3</v>
      </c>
      <c r="AJ534" s="6">
        <v>9.5201146991132496E-3</v>
      </c>
    </row>
    <row r="535" spans="1:36" ht="15" x14ac:dyDescent="0.25">
      <c r="A535" s="6" t="s">
        <v>41498</v>
      </c>
      <c r="B535" s="6">
        <v>467.28030000000001</v>
      </c>
      <c r="C535" s="6">
        <v>8.39</v>
      </c>
      <c r="D535" s="6" t="s">
        <v>37393</v>
      </c>
      <c r="E535" s="6" t="s">
        <v>41499</v>
      </c>
      <c r="F535" s="6">
        <v>8787</v>
      </c>
      <c r="G535" s="7" t="str">
        <f>HYPERLINK("https://cloud.oebiotech.com/#/lm/network/8787","https://cloud.oebiotech.com/#/lm/network/8787")</f>
        <v>https://cloud.oebiotech.com/#/lm/network/8787</v>
      </c>
      <c r="H535" s="6"/>
      <c r="I535" s="6"/>
      <c r="J535" s="6" t="s">
        <v>41500</v>
      </c>
      <c r="K535" s="6"/>
      <c r="L535" s="6"/>
      <c r="M535" s="6"/>
      <c r="N535" s="6"/>
      <c r="O535" s="6">
        <v>10960832</v>
      </c>
      <c r="P535" s="6"/>
      <c r="Q535" s="6" t="s">
        <v>41501</v>
      </c>
      <c r="R535" s="6" t="s">
        <v>41502</v>
      </c>
      <c r="S535" s="6" t="s">
        <v>37385</v>
      </c>
      <c r="T535" s="6" t="s">
        <v>37386</v>
      </c>
      <c r="U535" s="6" t="s">
        <v>37387</v>
      </c>
      <c r="V535" s="6" t="s">
        <v>37388</v>
      </c>
      <c r="W535" s="6">
        <v>42.18</v>
      </c>
      <c r="X535" s="6">
        <v>75.33</v>
      </c>
      <c r="Y535" s="6">
        <v>0</v>
      </c>
      <c r="Z535" s="6" t="s">
        <v>41503</v>
      </c>
      <c r="AA535" s="6" t="s">
        <v>37428</v>
      </c>
      <c r="AB535" s="6" t="s">
        <v>41504</v>
      </c>
      <c r="AC535" s="6">
        <v>-8.56</v>
      </c>
      <c r="AD535" s="6">
        <v>1.85098938581656</v>
      </c>
      <c r="AE535" s="6">
        <v>16.970743431650899</v>
      </c>
      <c r="AF535" s="6">
        <v>17.809755471973599</v>
      </c>
      <c r="AG535" s="8">
        <v>-0.83901204032270005</v>
      </c>
      <c r="AH535" s="8" t="s">
        <v>132</v>
      </c>
      <c r="AI535" s="6">
        <v>8.0364722475113803E-7</v>
      </c>
      <c r="AJ535" s="6">
        <v>9.4547666579911498E-6</v>
      </c>
    </row>
    <row r="536" spans="1:36" ht="15" x14ac:dyDescent="0.25">
      <c r="A536" s="6" t="s">
        <v>41505</v>
      </c>
      <c r="B536" s="6">
        <v>673.09477000000004</v>
      </c>
      <c r="C536" s="6">
        <v>1.1180000000000001</v>
      </c>
      <c r="D536" s="6" t="s">
        <v>37393</v>
      </c>
      <c r="E536" s="6" t="s">
        <v>41506</v>
      </c>
      <c r="F536" s="6">
        <v>47618</v>
      </c>
      <c r="G536" s="7" t="str">
        <f>HYPERLINK("https://cloud.oebiotech.com/#/lm/network/47618","https://cloud.oebiotech.com/#/lm/network/47618")</f>
        <v>https://cloud.oebiotech.com/#/lm/network/47618</v>
      </c>
      <c r="H536" s="6" t="s">
        <v>41507</v>
      </c>
      <c r="I536" s="6">
        <v>58053</v>
      </c>
      <c r="J536" s="6"/>
      <c r="K536" s="6">
        <v>168201</v>
      </c>
      <c r="L536" s="6"/>
      <c r="M536" s="6"/>
      <c r="N536" s="6"/>
      <c r="O536" s="6">
        <v>10462318</v>
      </c>
      <c r="P536" s="6" t="s">
        <v>41508</v>
      </c>
      <c r="Q536" s="6" t="s">
        <v>41509</v>
      </c>
      <c r="R536" s="6" t="s">
        <v>41510</v>
      </c>
      <c r="S536" s="6" t="s">
        <v>37456</v>
      </c>
      <c r="T536" s="6" t="s">
        <v>41511</v>
      </c>
      <c r="U536" s="6" t="s">
        <v>41512</v>
      </c>
      <c r="V536" s="6" t="s">
        <v>37388</v>
      </c>
      <c r="W536" s="6">
        <v>52.56</v>
      </c>
      <c r="X536" s="6">
        <v>88.88</v>
      </c>
      <c r="Y536" s="6">
        <v>0</v>
      </c>
      <c r="Z536" s="6" t="s">
        <v>37389</v>
      </c>
      <c r="AA536" s="6" t="s">
        <v>37415</v>
      </c>
      <c r="AB536" s="6" t="s">
        <v>41513</v>
      </c>
      <c r="AC536" s="6">
        <v>-4.01</v>
      </c>
      <c r="AD536" s="6">
        <v>1.7687862882660199</v>
      </c>
      <c r="AE536" s="6">
        <v>19.8365502993002</v>
      </c>
      <c r="AF536" s="6">
        <v>20.692080370238099</v>
      </c>
      <c r="AG536" s="8">
        <v>-0.85553007093782796</v>
      </c>
      <c r="AH536" s="8" t="s">
        <v>132</v>
      </c>
      <c r="AI536" s="6">
        <v>1.7694572761860501E-4</v>
      </c>
      <c r="AJ536" s="6">
        <v>8.7054373265583096E-4</v>
      </c>
    </row>
    <row r="537" spans="1:36" ht="15" x14ac:dyDescent="0.25">
      <c r="A537" s="6" t="s">
        <v>41514</v>
      </c>
      <c r="B537" s="6">
        <v>206.13910999999999</v>
      </c>
      <c r="C537" s="6">
        <v>2.9830000000000001</v>
      </c>
      <c r="D537" s="6" t="s">
        <v>37380</v>
      </c>
      <c r="E537" s="6" t="s">
        <v>41515</v>
      </c>
      <c r="F537" s="6">
        <v>8774</v>
      </c>
      <c r="G537" s="7" t="str">
        <f>HYPERLINK("https://cloud.oebiotech.com/#/lm/network/8774","https://cloud.oebiotech.com/#/lm/network/8774")</f>
        <v>https://cloud.oebiotech.com/#/lm/network/8774</v>
      </c>
      <c r="H537" s="6" t="s">
        <v>41516</v>
      </c>
      <c r="I537" s="6">
        <v>3978</v>
      </c>
      <c r="J537" s="6" t="s">
        <v>41517</v>
      </c>
      <c r="K537" s="6">
        <v>27373</v>
      </c>
      <c r="L537" s="6" t="s">
        <v>41518</v>
      </c>
      <c r="M537" s="6" t="s">
        <v>41519</v>
      </c>
      <c r="N537" s="6" t="s">
        <v>41520</v>
      </c>
      <c r="O537" s="6">
        <v>131204</v>
      </c>
      <c r="P537" s="6" t="s">
        <v>41521</v>
      </c>
      <c r="Q537" s="6" t="s">
        <v>41522</v>
      </c>
      <c r="R537" s="6" t="s">
        <v>41523</v>
      </c>
      <c r="S537" s="6" t="s">
        <v>37423</v>
      </c>
      <c r="T537" s="6" t="s">
        <v>37424</v>
      </c>
      <c r="U537" s="6" t="s">
        <v>37579</v>
      </c>
      <c r="V537" s="6" t="s">
        <v>37388</v>
      </c>
      <c r="W537" s="6">
        <v>50.35</v>
      </c>
      <c r="X537" s="6">
        <v>73.290000000000006</v>
      </c>
      <c r="Y537" s="6">
        <v>0</v>
      </c>
      <c r="Z537" s="6" t="s">
        <v>37389</v>
      </c>
      <c r="AA537" s="6" t="s">
        <v>37390</v>
      </c>
      <c r="AB537" s="6" t="s">
        <v>41524</v>
      </c>
      <c r="AC537" s="6">
        <v>-1.94</v>
      </c>
      <c r="AD537" s="6">
        <v>1.8224407857829299</v>
      </c>
      <c r="AE537" s="6">
        <v>20.1903942834603</v>
      </c>
      <c r="AF537" s="6">
        <v>21.048210574059699</v>
      </c>
      <c r="AG537" s="8">
        <v>-0.85781629059934195</v>
      </c>
      <c r="AH537" s="8" t="s">
        <v>132</v>
      </c>
      <c r="AI537" s="6">
        <v>2.19654513290005E-5</v>
      </c>
      <c r="AJ537" s="6">
        <v>1.5329464450356399E-4</v>
      </c>
    </row>
    <row r="538" spans="1:36" ht="15" x14ac:dyDescent="0.25">
      <c r="A538" s="6" t="s">
        <v>41525</v>
      </c>
      <c r="B538" s="6">
        <v>395.36320000000001</v>
      </c>
      <c r="C538" s="6">
        <v>13.103999999999999</v>
      </c>
      <c r="D538" s="6" t="s">
        <v>37380</v>
      </c>
      <c r="E538" s="6" t="s">
        <v>41526</v>
      </c>
      <c r="F538" s="6">
        <v>43442</v>
      </c>
      <c r="G538" s="7" t="str">
        <f>HYPERLINK("https://cloud.oebiotech.com/#/lm/network/43442","https://cloud.oebiotech.com/#/lm/network/43442")</f>
        <v>https://cloud.oebiotech.com/#/lm/network/43442</v>
      </c>
      <c r="H538" s="6" t="s">
        <v>41527</v>
      </c>
      <c r="I538" s="6">
        <v>83847</v>
      </c>
      <c r="J538" s="6" t="s">
        <v>41528</v>
      </c>
      <c r="K538" s="6">
        <v>35517</v>
      </c>
      <c r="L538" s="6"/>
      <c r="M538" s="6"/>
      <c r="N538" s="6"/>
      <c r="O538" s="6">
        <v>5283630</v>
      </c>
      <c r="P538" s="6"/>
      <c r="Q538" s="6" t="s">
        <v>41529</v>
      </c>
      <c r="R538" s="6" t="s">
        <v>41530</v>
      </c>
      <c r="S538" s="6" t="s">
        <v>37445</v>
      </c>
      <c r="T538" s="6" t="s">
        <v>37998</v>
      </c>
      <c r="U538" s="6" t="s">
        <v>41531</v>
      </c>
      <c r="V538" s="6" t="s">
        <v>37402</v>
      </c>
      <c r="W538" s="6">
        <v>43.86</v>
      </c>
      <c r="X538" s="6">
        <v>89.95</v>
      </c>
      <c r="Y538" s="6">
        <v>0</v>
      </c>
      <c r="Z538" s="6" t="s">
        <v>41532</v>
      </c>
      <c r="AA538" s="6" t="s">
        <v>37634</v>
      </c>
      <c r="AB538" s="6" t="s">
        <v>41533</v>
      </c>
      <c r="AC538" s="6">
        <v>4.05</v>
      </c>
      <c r="AD538" s="6">
        <v>1.6609951842336801</v>
      </c>
      <c r="AE538" s="6">
        <v>21.937977824996601</v>
      </c>
      <c r="AF538" s="6">
        <v>22.8104428905018</v>
      </c>
      <c r="AG538" s="8">
        <v>-0.87246506550521397</v>
      </c>
      <c r="AH538" s="8" t="s">
        <v>132</v>
      </c>
      <c r="AI538" s="6">
        <v>3.3337102680251799E-3</v>
      </c>
      <c r="AJ538" s="6">
        <v>1.04012459253427E-2</v>
      </c>
    </row>
    <row r="539" spans="1:36" ht="15" x14ac:dyDescent="0.25">
      <c r="A539" s="6" t="s">
        <v>41534</v>
      </c>
      <c r="B539" s="6">
        <v>302.13193999999999</v>
      </c>
      <c r="C539" s="6">
        <v>7.0709999999999997</v>
      </c>
      <c r="D539" s="6" t="s">
        <v>37393</v>
      </c>
      <c r="E539" s="6" t="s">
        <v>41535</v>
      </c>
      <c r="F539" s="6">
        <v>203052</v>
      </c>
      <c r="G539" s="7" t="str">
        <f>HYPERLINK("https://cloud.oebiotech.com/#/lm/network/203052","https://cloud.oebiotech.com/#/lm/network/203052")</f>
        <v>https://cloud.oebiotech.com/#/lm/network/203052</v>
      </c>
      <c r="H539" s="6" t="s">
        <v>41536</v>
      </c>
      <c r="I539" s="6"/>
      <c r="J539" s="6"/>
      <c r="K539" s="6"/>
      <c r="L539" s="6"/>
      <c r="M539" s="6"/>
      <c r="N539" s="6"/>
      <c r="O539" s="6">
        <v>6101864</v>
      </c>
      <c r="P539" s="6"/>
      <c r="Q539" s="6" t="s">
        <v>41537</v>
      </c>
      <c r="R539" s="6" t="s">
        <v>41538</v>
      </c>
      <c r="S539" s="6" t="s">
        <v>37539</v>
      </c>
      <c r="T539" s="6" t="s">
        <v>37540</v>
      </c>
      <c r="U539" s="6" t="s">
        <v>41539</v>
      </c>
      <c r="V539" s="6" t="s">
        <v>37402</v>
      </c>
      <c r="W539" s="6">
        <v>43.69</v>
      </c>
      <c r="X539" s="6">
        <v>75.599999999999994</v>
      </c>
      <c r="Y539" s="6">
        <v>0</v>
      </c>
      <c r="Z539" s="6" t="s">
        <v>37389</v>
      </c>
      <c r="AA539" s="6" t="s">
        <v>37403</v>
      </c>
      <c r="AB539" s="6" t="s">
        <v>41540</v>
      </c>
      <c r="AC539" s="6">
        <v>-0.66</v>
      </c>
      <c r="AD539" s="6">
        <v>1.5400050546908499</v>
      </c>
      <c r="AE539" s="6">
        <v>16.301607798051101</v>
      </c>
      <c r="AF539" s="6">
        <v>17.1744814365649</v>
      </c>
      <c r="AG539" s="8">
        <v>-0.87287363851371302</v>
      </c>
      <c r="AH539" s="8" t="s">
        <v>132</v>
      </c>
      <c r="AI539" s="6">
        <v>1.7309545400965201E-2</v>
      </c>
      <c r="AJ539" s="6">
        <v>4.0929483609011698E-2</v>
      </c>
    </row>
    <row r="540" spans="1:36" ht="15" x14ac:dyDescent="0.25">
      <c r="A540" s="6" t="s">
        <v>41541</v>
      </c>
      <c r="B540" s="6">
        <v>339.32682</v>
      </c>
      <c r="C540" s="6">
        <v>15.247999999999999</v>
      </c>
      <c r="D540" s="6" t="s">
        <v>37393</v>
      </c>
      <c r="E540" s="6" t="s">
        <v>41542</v>
      </c>
      <c r="F540" s="6">
        <v>7183</v>
      </c>
      <c r="G540" s="7" t="str">
        <f>HYPERLINK("https://cloud.oebiotech.com/#/lm/network/7183","https://cloud.oebiotech.com/#/lm/network/7183")</f>
        <v>https://cloud.oebiotech.com/#/lm/network/7183</v>
      </c>
      <c r="H540" s="6"/>
      <c r="I540" s="6">
        <v>97181</v>
      </c>
      <c r="J540" s="6" t="s">
        <v>41543</v>
      </c>
      <c r="K540" s="6"/>
      <c r="L540" s="6"/>
      <c r="M540" s="6"/>
      <c r="N540" s="6"/>
      <c r="O540" s="6">
        <v>539152</v>
      </c>
      <c r="P540" s="6"/>
      <c r="Q540" s="6" t="s">
        <v>41544</v>
      </c>
      <c r="R540" s="6" t="s">
        <v>41545</v>
      </c>
      <c r="S540" s="6" t="s">
        <v>37445</v>
      </c>
      <c r="T540" s="6" t="s">
        <v>37446</v>
      </c>
      <c r="U540" s="6" t="s">
        <v>41546</v>
      </c>
      <c r="V540" s="6" t="s">
        <v>37402</v>
      </c>
      <c r="W540" s="6">
        <v>44.01</v>
      </c>
      <c r="X540" s="6">
        <v>76.599999999999994</v>
      </c>
      <c r="Y540" s="6">
        <v>0</v>
      </c>
      <c r="Z540" s="6" t="s">
        <v>41547</v>
      </c>
      <c r="AA540" s="6" t="s">
        <v>37403</v>
      </c>
      <c r="AB540" s="6" t="s">
        <v>41548</v>
      </c>
      <c r="AC540" s="6">
        <v>0</v>
      </c>
      <c r="AD540" s="6">
        <v>1.65487631282159</v>
      </c>
      <c r="AE540" s="6">
        <v>15.5689449500788</v>
      </c>
      <c r="AF540" s="6">
        <v>16.457741263120599</v>
      </c>
      <c r="AG540" s="8">
        <v>-0.88879631304182805</v>
      </c>
      <c r="AH540" s="8" t="s">
        <v>132</v>
      </c>
      <c r="AI540" s="6">
        <v>4.7264231971561902E-3</v>
      </c>
      <c r="AJ540" s="6">
        <v>1.3799115886547701E-2</v>
      </c>
    </row>
    <row r="541" spans="1:36" ht="15" x14ac:dyDescent="0.25">
      <c r="A541" s="6" t="s">
        <v>41549</v>
      </c>
      <c r="B541" s="6">
        <v>154.96681000000001</v>
      </c>
      <c r="C541" s="6">
        <v>0.69</v>
      </c>
      <c r="D541" s="6" t="s">
        <v>37380</v>
      </c>
      <c r="E541" s="6" t="s">
        <v>41550</v>
      </c>
      <c r="F541" s="6">
        <v>200755</v>
      </c>
      <c r="G541" s="7" t="str">
        <f>HYPERLINK("https://cloud.oebiotech.com/#/lm/network/200755","https://cloud.oebiotech.com/#/lm/network/200755")</f>
        <v>https://cloud.oebiotech.com/#/lm/network/200755</v>
      </c>
      <c r="H541" s="6" t="s">
        <v>41551</v>
      </c>
      <c r="I541" s="6">
        <v>337694</v>
      </c>
      <c r="J541" s="6"/>
      <c r="K541" s="6"/>
      <c r="L541" s="6"/>
      <c r="M541" s="6"/>
      <c r="N541" s="6"/>
      <c r="O541" s="6">
        <v>10432</v>
      </c>
      <c r="P541" s="6"/>
      <c r="Q541" s="6" t="s">
        <v>41552</v>
      </c>
      <c r="R541" s="6" t="s">
        <v>41553</v>
      </c>
      <c r="S541" s="6" t="s">
        <v>37385</v>
      </c>
      <c r="T541" s="6" t="s">
        <v>37386</v>
      </c>
      <c r="U541" s="6" t="s">
        <v>37387</v>
      </c>
      <c r="V541" s="6" t="s">
        <v>37402</v>
      </c>
      <c r="W541" s="6">
        <v>37.06</v>
      </c>
      <c r="X541" s="6">
        <v>73.39</v>
      </c>
      <c r="Y541" s="6">
        <v>0</v>
      </c>
      <c r="Z541" s="6" t="s">
        <v>37389</v>
      </c>
      <c r="AA541" s="6" t="s">
        <v>37459</v>
      </c>
      <c r="AB541" s="6" t="s">
        <v>41554</v>
      </c>
      <c r="AC541" s="6">
        <v>5.16</v>
      </c>
      <c r="AD541" s="6">
        <v>1.8302370350222099</v>
      </c>
      <c r="AE541" s="6">
        <v>20.182500372332701</v>
      </c>
      <c r="AF541" s="6">
        <v>21.071806034929502</v>
      </c>
      <c r="AG541" s="8">
        <v>-0.88930566259682897</v>
      </c>
      <c r="AH541" s="8" t="s">
        <v>132</v>
      </c>
      <c r="AI541" s="6">
        <v>6.7826549000778998E-5</v>
      </c>
      <c r="AJ541" s="6">
        <v>3.9392336214793899E-4</v>
      </c>
    </row>
    <row r="542" spans="1:36" ht="15" x14ac:dyDescent="0.25">
      <c r="A542" s="6" t="s">
        <v>41555</v>
      </c>
      <c r="B542" s="6">
        <v>320.25632999999999</v>
      </c>
      <c r="C542" s="6">
        <v>10.318</v>
      </c>
      <c r="D542" s="6" t="s">
        <v>37380</v>
      </c>
      <c r="E542" s="6" t="s">
        <v>41556</v>
      </c>
      <c r="F542" s="6">
        <v>60450</v>
      </c>
      <c r="G542" s="7" t="str">
        <f>HYPERLINK("https://cloud.oebiotech.com/#/lm/network/60450","https://cloud.oebiotech.com/#/lm/network/60450")</f>
        <v>https://cloud.oebiotech.com/#/lm/network/60450</v>
      </c>
      <c r="H542" s="6" t="s">
        <v>41557</v>
      </c>
      <c r="I542" s="6">
        <v>91795</v>
      </c>
      <c r="J542" s="6"/>
      <c r="K542" s="6"/>
      <c r="L542" s="6"/>
      <c r="M542" s="6"/>
      <c r="N542" s="6"/>
      <c r="O542" s="6">
        <v>14191210</v>
      </c>
      <c r="P542" s="6" t="s">
        <v>41558</v>
      </c>
      <c r="Q542" s="6" t="s">
        <v>41559</v>
      </c>
      <c r="R542" s="6" t="s">
        <v>41560</v>
      </c>
      <c r="S542" s="6" t="s">
        <v>37445</v>
      </c>
      <c r="T542" s="6" t="s">
        <v>38071</v>
      </c>
      <c r="U542" s="6" t="s">
        <v>39603</v>
      </c>
      <c r="V542" s="6" t="s">
        <v>37388</v>
      </c>
      <c r="W542" s="6">
        <v>46.07</v>
      </c>
      <c r="X542" s="6">
        <v>73.930000000000007</v>
      </c>
      <c r="Y542" s="6">
        <v>0</v>
      </c>
      <c r="Z542" s="6" t="s">
        <v>37389</v>
      </c>
      <c r="AA542" s="6" t="s">
        <v>37501</v>
      </c>
      <c r="AB542" s="6" t="s">
        <v>41561</v>
      </c>
      <c r="AC542" s="6">
        <v>6.56</v>
      </c>
      <c r="AD542" s="6">
        <v>1.5322535779450499</v>
      </c>
      <c r="AE542" s="6">
        <v>18.928449672352802</v>
      </c>
      <c r="AF542" s="6">
        <v>19.820241869951499</v>
      </c>
      <c r="AG542" s="8">
        <v>-0.89179219759877204</v>
      </c>
      <c r="AH542" s="8" t="s">
        <v>132</v>
      </c>
      <c r="AI542" s="6">
        <v>2.22410648992559E-2</v>
      </c>
      <c r="AJ542" s="6">
        <v>5.0189939099799297E-2</v>
      </c>
    </row>
    <row r="543" spans="1:36" ht="15" x14ac:dyDescent="0.25">
      <c r="A543" s="6" t="s">
        <v>41562</v>
      </c>
      <c r="B543" s="6">
        <v>414.32312999999999</v>
      </c>
      <c r="C543" s="6">
        <v>11.984999999999999</v>
      </c>
      <c r="D543" s="6" t="s">
        <v>37393</v>
      </c>
      <c r="E543" s="6" t="s">
        <v>41563</v>
      </c>
      <c r="F543" s="6">
        <v>273716</v>
      </c>
      <c r="G543" s="7" t="str">
        <f>HYPERLINK("https://cloud.oebiotech.com/#/lm/network/273716","https://cloud.oebiotech.com/#/lm/network/273716")</f>
        <v>https://cloud.oebiotech.com/#/lm/network/273716</v>
      </c>
      <c r="H543" s="6"/>
      <c r="I543" s="6">
        <v>62991</v>
      </c>
      <c r="J543" s="6"/>
      <c r="K543" s="6"/>
      <c r="L543" s="6"/>
      <c r="M543" s="6"/>
      <c r="N543" s="6"/>
      <c r="O543" s="6">
        <v>71433203</v>
      </c>
      <c r="P543" s="6" t="s">
        <v>41564</v>
      </c>
      <c r="Q543" s="6" t="s">
        <v>41565</v>
      </c>
      <c r="R543" s="6" t="s">
        <v>41566</v>
      </c>
      <c r="S543" s="6" t="s">
        <v>37385</v>
      </c>
      <c r="T543" s="6" t="s">
        <v>37386</v>
      </c>
      <c r="U543" s="6" t="s">
        <v>37387</v>
      </c>
      <c r="V543" s="6" t="s">
        <v>37402</v>
      </c>
      <c r="W543" s="6">
        <v>37.39</v>
      </c>
      <c r="X543" s="6">
        <v>89.18</v>
      </c>
      <c r="Y543" s="6">
        <v>0</v>
      </c>
      <c r="Z543" s="6" t="s">
        <v>41567</v>
      </c>
      <c r="AA543" s="6" t="s">
        <v>37428</v>
      </c>
      <c r="AB543" s="6" t="s">
        <v>41568</v>
      </c>
      <c r="AC543" s="6">
        <v>-1.45</v>
      </c>
      <c r="AD543" s="6">
        <v>1.8219657649173899</v>
      </c>
      <c r="AE543" s="6">
        <v>20.299263402079799</v>
      </c>
      <c r="AF543" s="6">
        <v>21.206960229577</v>
      </c>
      <c r="AG543" s="8">
        <v>-0.90769682749722902</v>
      </c>
      <c r="AH543" s="8" t="s">
        <v>132</v>
      </c>
      <c r="AI543" s="6">
        <v>1.7740015882982199E-4</v>
      </c>
      <c r="AJ543" s="6">
        <v>8.7205874939217905E-4</v>
      </c>
    </row>
    <row r="544" spans="1:36" ht="15" x14ac:dyDescent="0.25">
      <c r="A544" s="6" t="s">
        <v>41569</v>
      </c>
      <c r="B544" s="6">
        <v>366.30034999999998</v>
      </c>
      <c r="C544" s="6">
        <v>10.78</v>
      </c>
      <c r="D544" s="6" t="s">
        <v>37380</v>
      </c>
      <c r="E544" s="6" t="s">
        <v>41570</v>
      </c>
      <c r="F544" s="6">
        <v>204543</v>
      </c>
      <c r="G544" s="7" t="str">
        <f>HYPERLINK("https://cloud.oebiotech.com/#/lm/network/204543","https://cloud.oebiotech.com/#/lm/network/204543")</f>
        <v>https://cloud.oebiotech.com/#/lm/network/204543</v>
      </c>
      <c r="H544" s="6" t="s">
        <v>41571</v>
      </c>
      <c r="I544" s="6"/>
      <c r="J544" s="6"/>
      <c r="K544" s="6"/>
      <c r="L544" s="6"/>
      <c r="M544" s="6"/>
      <c r="N544" s="6"/>
      <c r="O544" s="6">
        <v>1202</v>
      </c>
      <c r="P544" s="6"/>
      <c r="Q544" s="6" t="s">
        <v>41572</v>
      </c>
      <c r="R544" s="6" t="s">
        <v>41573</v>
      </c>
      <c r="S544" s="6" t="s">
        <v>37445</v>
      </c>
      <c r="T544" s="6" t="s">
        <v>37446</v>
      </c>
      <c r="U544" s="6" t="s">
        <v>37524</v>
      </c>
      <c r="V544" s="6" t="s">
        <v>37388</v>
      </c>
      <c r="W544" s="6">
        <v>59.09</v>
      </c>
      <c r="X544" s="6">
        <v>72.790000000000006</v>
      </c>
      <c r="Y544" s="6">
        <v>41.25</v>
      </c>
      <c r="Z544" s="6" t="s">
        <v>41574</v>
      </c>
      <c r="AA544" s="6" t="s">
        <v>37501</v>
      </c>
      <c r="AB544" s="6" t="s">
        <v>41575</v>
      </c>
      <c r="AC544" s="6">
        <v>0</v>
      </c>
      <c r="AD544" s="6">
        <v>1.7586852969161499</v>
      </c>
      <c r="AE544" s="6">
        <v>21.461998113985</v>
      </c>
      <c r="AF544" s="6">
        <v>22.374570907557001</v>
      </c>
      <c r="AG544" s="8">
        <v>-0.91257279357197196</v>
      </c>
      <c r="AH544" s="8" t="s">
        <v>132</v>
      </c>
      <c r="AI544" s="6">
        <v>1.0708376457663699E-3</v>
      </c>
      <c r="AJ544" s="6">
        <v>4.0397316256319303E-3</v>
      </c>
    </row>
    <row r="545" spans="1:36" ht="15" x14ac:dyDescent="0.25">
      <c r="A545" s="6" t="s">
        <v>41576</v>
      </c>
      <c r="B545" s="6">
        <v>236.16233</v>
      </c>
      <c r="C545" s="6">
        <v>7.2270000000000003</v>
      </c>
      <c r="D545" s="6" t="s">
        <v>37380</v>
      </c>
      <c r="E545" s="6" t="s">
        <v>41577</v>
      </c>
      <c r="F545" s="6">
        <v>55506</v>
      </c>
      <c r="G545" s="7" t="str">
        <f>HYPERLINK("https://cloud.oebiotech.com/#/lm/network/55506","https://cloud.oebiotech.com/#/lm/network/55506")</f>
        <v>https://cloud.oebiotech.com/#/lm/network/55506</v>
      </c>
      <c r="H545" s="6" t="s">
        <v>41578</v>
      </c>
      <c r="I545" s="6">
        <v>87179</v>
      </c>
      <c r="J545" s="6"/>
      <c r="K545" s="6"/>
      <c r="L545" s="6"/>
      <c r="M545" s="6"/>
      <c r="N545" s="6"/>
      <c r="O545" s="6">
        <v>5320780</v>
      </c>
      <c r="P545" s="6" t="s">
        <v>41579</v>
      </c>
      <c r="Q545" s="6" t="s">
        <v>41580</v>
      </c>
      <c r="R545" s="6" t="s">
        <v>41581</v>
      </c>
      <c r="S545" s="6" t="s">
        <v>37539</v>
      </c>
      <c r="T545" s="6" t="s">
        <v>41582</v>
      </c>
      <c r="U545" s="6" t="s">
        <v>41583</v>
      </c>
      <c r="V545" s="6" t="s">
        <v>37402</v>
      </c>
      <c r="W545" s="6">
        <v>37.78</v>
      </c>
      <c r="X545" s="6">
        <v>90.56</v>
      </c>
      <c r="Y545" s="6">
        <v>0</v>
      </c>
      <c r="Z545" s="6" t="s">
        <v>41584</v>
      </c>
      <c r="AA545" s="6" t="s">
        <v>37501</v>
      </c>
      <c r="AB545" s="6" t="s">
        <v>41497</v>
      </c>
      <c r="AC545" s="6">
        <v>9.32</v>
      </c>
      <c r="AD545" s="6">
        <v>1.8903590316440899</v>
      </c>
      <c r="AE545" s="6">
        <v>23.153454134849301</v>
      </c>
      <c r="AF545" s="6">
        <v>24.081476975990299</v>
      </c>
      <c r="AG545" s="8">
        <v>-0.92802284114108202</v>
      </c>
      <c r="AH545" s="8" t="s">
        <v>132</v>
      </c>
      <c r="AI545" s="6">
        <v>2.8254281834067302E-5</v>
      </c>
      <c r="AJ545" s="6">
        <v>1.85951434490007E-4</v>
      </c>
    </row>
    <row r="546" spans="1:36" ht="15" x14ac:dyDescent="0.25">
      <c r="A546" s="6" t="s">
        <v>41585</v>
      </c>
      <c r="B546" s="6">
        <v>350.12588</v>
      </c>
      <c r="C546" s="6">
        <v>14.43</v>
      </c>
      <c r="D546" s="6" t="s">
        <v>37393</v>
      </c>
      <c r="E546" s="6" t="s">
        <v>41586</v>
      </c>
      <c r="F546" s="6">
        <v>213453</v>
      </c>
      <c r="G546" s="7" t="str">
        <f>HYPERLINK("https://cloud.oebiotech.com/#/lm/network/213453","https://cloud.oebiotech.com/#/lm/network/213453")</f>
        <v>https://cloud.oebiotech.com/#/lm/network/213453</v>
      </c>
      <c r="H546" s="6" t="s">
        <v>41587</v>
      </c>
      <c r="I546" s="6"/>
      <c r="J546" s="6"/>
      <c r="K546" s="6"/>
      <c r="L546" s="6"/>
      <c r="M546" s="6"/>
      <c r="N546" s="6"/>
      <c r="O546" s="6">
        <v>9817976</v>
      </c>
      <c r="P546" s="6"/>
      <c r="Q546" s="6" t="s">
        <v>41588</v>
      </c>
      <c r="R546" s="6" t="s">
        <v>41589</v>
      </c>
      <c r="S546" s="6" t="s">
        <v>37488</v>
      </c>
      <c r="T546" s="6" t="s">
        <v>39484</v>
      </c>
      <c r="U546" s="6" t="s">
        <v>37458</v>
      </c>
      <c r="V546" s="6" t="s">
        <v>37402</v>
      </c>
      <c r="W546" s="6">
        <v>41.44</v>
      </c>
      <c r="X546" s="6">
        <v>74.59</v>
      </c>
      <c r="Y546" s="6">
        <v>40.79</v>
      </c>
      <c r="Z546" s="6" t="s">
        <v>41590</v>
      </c>
      <c r="AA546" s="6" t="s">
        <v>37428</v>
      </c>
      <c r="AB546" s="6" t="s">
        <v>41591</v>
      </c>
      <c r="AC546" s="6">
        <v>0</v>
      </c>
      <c r="AD546" s="6">
        <v>1.8415133455371799</v>
      </c>
      <c r="AE546" s="6">
        <v>17.9143723163658</v>
      </c>
      <c r="AF546" s="6">
        <v>18.8474275219281</v>
      </c>
      <c r="AG546" s="8">
        <v>-0.93305520556231503</v>
      </c>
      <c r="AH546" s="8" t="s">
        <v>132</v>
      </c>
      <c r="AI546" s="6">
        <v>2.1111002600583299E-4</v>
      </c>
      <c r="AJ546" s="6">
        <v>1.0159563337208701E-3</v>
      </c>
    </row>
    <row r="547" spans="1:36" ht="15" x14ac:dyDescent="0.25">
      <c r="A547" s="6" t="s">
        <v>41592</v>
      </c>
      <c r="B547" s="6">
        <v>362.17266000000001</v>
      </c>
      <c r="C547" s="6">
        <v>4.8179999999999996</v>
      </c>
      <c r="D547" s="6" t="s">
        <v>37393</v>
      </c>
      <c r="E547" s="6" t="s">
        <v>41593</v>
      </c>
      <c r="F547" s="6">
        <v>266214</v>
      </c>
      <c r="G547" s="7" t="str">
        <f>HYPERLINK("https://cloud.oebiotech.com/#/lm/network/266214","https://cloud.oebiotech.com/#/lm/network/266214")</f>
        <v>https://cloud.oebiotech.com/#/lm/network/266214</v>
      </c>
      <c r="H547" s="6"/>
      <c r="I547" s="6">
        <v>23956</v>
      </c>
      <c r="J547" s="6"/>
      <c r="K547" s="6"/>
      <c r="L547" s="6"/>
      <c r="M547" s="6"/>
      <c r="N547" s="6"/>
      <c r="O547" s="6">
        <v>11681245</v>
      </c>
      <c r="P547" s="6"/>
      <c r="Q547" s="6" t="s">
        <v>41594</v>
      </c>
      <c r="R547" s="6" t="s">
        <v>41595</v>
      </c>
      <c r="S547" s="6" t="s">
        <v>37385</v>
      </c>
      <c r="T547" s="6" t="s">
        <v>37386</v>
      </c>
      <c r="U547" s="6" t="s">
        <v>37387</v>
      </c>
      <c r="V547" s="6" t="s">
        <v>37388</v>
      </c>
      <c r="W547" s="6">
        <v>52.12</v>
      </c>
      <c r="X547" s="6">
        <v>74.760000000000005</v>
      </c>
      <c r="Y547" s="6">
        <v>0</v>
      </c>
      <c r="Z547" s="6" t="s">
        <v>37389</v>
      </c>
      <c r="AA547" s="6" t="s">
        <v>37428</v>
      </c>
      <c r="AB547" s="6" t="s">
        <v>41596</v>
      </c>
      <c r="AC547" s="6">
        <v>-1.66</v>
      </c>
      <c r="AD547" s="6">
        <v>1.84131236236754</v>
      </c>
      <c r="AE547" s="6">
        <v>17.649270644860898</v>
      </c>
      <c r="AF547" s="6">
        <v>18.583535847666699</v>
      </c>
      <c r="AG547" s="8">
        <v>-0.93426520280585701</v>
      </c>
      <c r="AH547" s="8" t="s">
        <v>132</v>
      </c>
      <c r="AI547" s="6">
        <v>2.1947482510653601E-4</v>
      </c>
      <c r="AJ547" s="6">
        <v>1.05262599854754E-3</v>
      </c>
    </row>
    <row r="548" spans="1:36" ht="15" x14ac:dyDescent="0.25">
      <c r="A548" s="6" t="s">
        <v>41597</v>
      </c>
      <c r="B548" s="6">
        <v>350.30552999999998</v>
      </c>
      <c r="C548" s="6">
        <v>10.393000000000001</v>
      </c>
      <c r="D548" s="6" t="s">
        <v>37380</v>
      </c>
      <c r="E548" s="6" t="s">
        <v>41598</v>
      </c>
      <c r="F548" s="6">
        <v>9023</v>
      </c>
      <c r="G548" s="7" t="str">
        <f>HYPERLINK("https://cloud.oebiotech.com/#/lm/network/9023","https://cloud.oebiotech.com/#/lm/network/9023")</f>
        <v>https://cloud.oebiotech.com/#/lm/network/9023</v>
      </c>
      <c r="H548" s="6" t="s">
        <v>41599</v>
      </c>
      <c r="I548" s="6"/>
      <c r="J548" s="6" t="s">
        <v>41600</v>
      </c>
      <c r="K548" s="6">
        <v>34488</v>
      </c>
      <c r="L548" s="6" t="s">
        <v>41601</v>
      </c>
      <c r="M548" s="6"/>
      <c r="N548" s="6"/>
      <c r="O548" s="6">
        <v>5282272</v>
      </c>
      <c r="P548" s="6" t="s">
        <v>41602</v>
      </c>
      <c r="Q548" s="6" t="s">
        <v>41603</v>
      </c>
      <c r="R548" s="6" t="s">
        <v>41604</v>
      </c>
      <c r="S548" s="6" t="s">
        <v>38038</v>
      </c>
      <c r="T548" s="6" t="s">
        <v>38039</v>
      </c>
      <c r="U548" s="6" t="s">
        <v>38040</v>
      </c>
      <c r="V548" s="6" t="s">
        <v>37499</v>
      </c>
      <c r="W548" s="6">
        <v>48.82</v>
      </c>
      <c r="X548" s="6">
        <v>89.97</v>
      </c>
      <c r="Y548" s="6">
        <v>67.67</v>
      </c>
      <c r="Z548" s="6" t="s">
        <v>41605</v>
      </c>
      <c r="AA548" s="6" t="s">
        <v>37390</v>
      </c>
      <c r="AB548" s="6" t="s">
        <v>41606</v>
      </c>
      <c r="AC548" s="6">
        <v>-0.28999999999999998</v>
      </c>
      <c r="AD548" s="6">
        <v>1.9116757395806301</v>
      </c>
      <c r="AE548" s="6">
        <v>21.799333302397301</v>
      </c>
      <c r="AF548" s="6">
        <v>22.733874427801599</v>
      </c>
      <c r="AG548" s="8">
        <v>-0.93454112540434098</v>
      </c>
      <c r="AH548" s="8" t="s">
        <v>132</v>
      </c>
      <c r="AI548" s="6">
        <v>1.37529474951991E-5</v>
      </c>
      <c r="AJ548" s="6">
        <v>1.02595609572582E-4</v>
      </c>
    </row>
    <row r="549" spans="1:36" ht="15" x14ac:dyDescent="0.25">
      <c r="A549" s="6" t="s">
        <v>41607</v>
      </c>
      <c r="B549" s="6">
        <v>275.14814999999999</v>
      </c>
      <c r="C549" s="6">
        <v>0.68899999999999995</v>
      </c>
      <c r="D549" s="6" t="s">
        <v>37380</v>
      </c>
      <c r="E549" s="6" t="s">
        <v>41608</v>
      </c>
      <c r="F549" s="6">
        <v>47311</v>
      </c>
      <c r="G549" s="7" t="str">
        <f>HYPERLINK("https://cloud.oebiotech.com/#/lm/network/47311","https://cloud.oebiotech.com/#/lm/network/47311")</f>
        <v>https://cloud.oebiotech.com/#/lm/network/47311</v>
      </c>
      <c r="H549" s="6" t="s">
        <v>41609</v>
      </c>
      <c r="I549" s="6">
        <v>5890</v>
      </c>
      <c r="J549" s="6"/>
      <c r="K549" s="6"/>
      <c r="L549" s="6"/>
      <c r="M549" s="6"/>
      <c r="N549" s="6"/>
      <c r="O549" s="6">
        <v>161510</v>
      </c>
      <c r="P549" s="6" t="s">
        <v>41610</v>
      </c>
      <c r="Q549" s="6" t="s">
        <v>41611</v>
      </c>
      <c r="R549" s="6" t="s">
        <v>41612</v>
      </c>
      <c r="S549" s="6" t="s">
        <v>37488</v>
      </c>
      <c r="T549" s="6" t="s">
        <v>41613</v>
      </c>
      <c r="U549" s="6" t="s">
        <v>41614</v>
      </c>
      <c r="V549" s="6" t="s">
        <v>37402</v>
      </c>
      <c r="W549" s="6">
        <v>37.51</v>
      </c>
      <c r="X549" s="6">
        <v>74.12</v>
      </c>
      <c r="Y549" s="6">
        <v>0</v>
      </c>
      <c r="Z549" s="6" t="s">
        <v>37389</v>
      </c>
      <c r="AA549" s="6" t="s">
        <v>37501</v>
      </c>
      <c r="AB549" s="6" t="s">
        <v>41615</v>
      </c>
      <c r="AC549" s="6">
        <v>-6.91</v>
      </c>
      <c r="AD549" s="6">
        <v>1.64979997090167</v>
      </c>
      <c r="AE549" s="6">
        <v>18.7026947730701</v>
      </c>
      <c r="AF549" s="6">
        <v>19.637645503773101</v>
      </c>
      <c r="AG549" s="8">
        <v>-0.93495073070304402</v>
      </c>
      <c r="AH549" s="8" t="s">
        <v>132</v>
      </c>
      <c r="AI549" s="6">
        <v>8.9964327998896896E-3</v>
      </c>
      <c r="AJ549" s="6">
        <v>2.3655372993702899E-2</v>
      </c>
    </row>
    <row r="550" spans="1:36" ht="15" x14ac:dyDescent="0.25">
      <c r="A550" s="6" t="s">
        <v>41616</v>
      </c>
      <c r="B550" s="6">
        <v>266.21170999999998</v>
      </c>
      <c r="C550" s="6">
        <v>10.666</v>
      </c>
      <c r="D550" s="6" t="s">
        <v>37380</v>
      </c>
      <c r="E550" s="6" t="s">
        <v>41617</v>
      </c>
      <c r="F550" s="6">
        <v>8977</v>
      </c>
      <c r="G550" s="7" t="str">
        <f>HYPERLINK("https://cloud.oebiotech.com/#/lm/network/8977","https://cloud.oebiotech.com/#/lm/network/8977")</f>
        <v>https://cloud.oebiotech.com/#/lm/network/8977</v>
      </c>
      <c r="H550" s="6"/>
      <c r="I550" s="6">
        <v>64717</v>
      </c>
      <c r="J550" s="6" t="s">
        <v>41618</v>
      </c>
      <c r="K550" s="6"/>
      <c r="L550" s="6"/>
      <c r="M550" s="6"/>
      <c r="N550" s="6"/>
      <c r="O550" s="6">
        <v>10221437</v>
      </c>
      <c r="P550" s="6" t="s">
        <v>41619</v>
      </c>
      <c r="Q550" s="6" t="s">
        <v>41620</v>
      </c>
      <c r="R550" s="6" t="s">
        <v>41621</v>
      </c>
      <c r="S550" s="6" t="s">
        <v>37385</v>
      </c>
      <c r="T550" s="6" t="s">
        <v>37386</v>
      </c>
      <c r="U550" s="6" t="s">
        <v>37387</v>
      </c>
      <c r="V550" s="6" t="s">
        <v>37426</v>
      </c>
      <c r="W550" s="6">
        <v>62.04</v>
      </c>
      <c r="X550" s="6">
        <v>73.22</v>
      </c>
      <c r="Y550" s="6">
        <v>62.54</v>
      </c>
      <c r="Z550" s="6" t="s">
        <v>41622</v>
      </c>
      <c r="AA550" s="6" t="s">
        <v>37480</v>
      </c>
      <c r="AB550" s="6" t="s">
        <v>41623</v>
      </c>
      <c r="AC550" s="6">
        <v>1.1299999999999999</v>
      </c>
      <c r="AD550" s="6">
        <v>1.8914110550005001</v>
      </c>
      <c r="AE550" s="6">
        <v>20.4765320668503</v>
      </c>
      <c r="AF550" s="6">
        <v>21.412797989182401</v>
      </c>
      <c r="AG550" s="8">
        <v>-0.93626592233211503</v>
      </c>
      <c r="AH550" s="8" t="s">
        <v>132</v>
      </c>
      <c r="AI550" s="6">
        <v>3.90083101784303E-5</v>
      </c>
      <c r="AJ550" s="6">
        <v>2.4418135698443301E-4</v>
      </c>
    </row>
    <row r="551" spans="1:36" ht="15" x14ac:dyDescent="0.25">
      <c r="A551" s="6" t="s">
        <v>41624</v>
      </c>
      <c r="B551" s="6">
        <v>240.19645</v>
      </c>
      <c r="C551" s="6">
        <v>7.8949999999999996</v>
      </c>
      <c r="D551" s="6" t="s">
        <v>37380</v>
      </c>
      <c r="E551" s="6" t="s">
        <v>41625</v>
      </c>
      <c r="F551" s="6">
        <v>60466</v>
      </c>
      <c r="G551" s="7" t="str">
        <f>HYPERLINK("https://cloud.oebiotech.com/#/lm/network/60466","https://cloud.oebiotech.com/#/lm/network/60466")</f>
        <v>https://cloud.oebiotech.com/#/lm/network/60466</v>
      </c>
      <c r="H551" s="6" t="s">
        <v>41626</v>
      </c>
      <c r="I551" s="6">
        <v>44491</v>
      </c>
      <c r="J551" s="6"/>
      <c r="K551" s="6"/>
      <c r="L551" s="6" t="s">
        <v>41627</v>
      </c>
      <c r="M551" s="6"/>
      <c r="N551" s="6"/>
      <c r="O551" s="6">
        <v>3860435</v>
      </c>
      <c r="P551" s="6" t="s">
        <v>41628</v>
      </c>
      <c r="Q551" s="6" t="s">
        <v>41629</v>
      </c>
      <c r="R551" s="6" t="s">
        <v>41630</v>
      </c>
      <c r="S551" s="6" t="s">
        <v>37423</v>
      </c>
      <c r="T551" s="6" t="s">
        <v>37424</v>
      </c>
      <c r="U551" s="6" t="s">
        <v>37579</v>
      </c>
      <c r="V551" s="6" t="s">
        <v>37426</v>
      </c>
      <c r="W551" s="6">
        <v>57.28</v>
      </c>
      <c r="X551" s="6">
        <v>73.209999999999994</v>
      </c>
      <c r="Y551" s="6">
        <v>45.74</v>
      </c>
      <c r="Z551" s="6" t="s">
        <v>41631</v>
      </c>
      <c r="AA551" s="6" t="s">
        <v>37501</v>
      </c>
      <c r="AB551" s="6" t="s">
        <v>41632</v>
      </c>
      <c r="AC551" s="6">
        <v>-2.5</v>
      </c>
      <c r="AD551" s="6">
        <v>1.95955869813242</v>
      </c>
      <c r="AE551" s="6">
        <v>20.2709446128104</v>
      </c>
      <c r="AF551" s="6">
        <v>21.226618521681502</v>
      </c>
      <c r="AG551" s="8">
        <v>-0.95567390887113002</v>
      </c>
      <c r="AH551" s="8" t="s">
        <v>132</v>
      </c>
      <c r="AI551" s="6">
        <v>2.7969813761334402E-6</v>
      </c>
      <c r="AJ551" s="6">
        <v>2.6986110424833599E-5</v>
      </c>
    </row>
    <row r="552" spans="1:36" ht="15" x14ac:dyDescent="0.25">
      <c r="A552" s="6" t="s">
        <v>41633</v>
      </c>
      <c r="B552" s="6">
        <v>222.14680999999999</v>
      </c>
      <c r="C552" s="6">
        <v>6.3070000000000004</v>
      </c>
      <c r="D552" s="6" t="s">
        <v>37380</v>
      </c>
      <c r="E552" s="6" t="s">
        <v>41634</v>
      </c>
      <c r="F552" s="6">
        <v>83716</v>
      </c>
      <c r="G552" s="7" t="str">
        <f>HYPERLINK("https://cloud.oebiotech.com/#/lm/network/83716","https://cloud.oebiotech.com/#/lm/network/83716")</f>
        <v>https://cloud.oebiotech.com/#/lm/network/83716</v>
      </c>
      <c r="H552" s="6" t="s">
        <v>41635</v>
      </c>
      <c r="I552" s="6">
        <v>353288</v>
      </c>
      <c r="J552" s="6"/>
      <c r="K552" s="6">
        <v>84219</v>
      </c>
      <c r="L552" s="6"/>
      <c r="M552" s="6"/>
      <c r="N552" s="6"/>
      <c r="O552" s="6">
        <v>543829</v>
      </c>
      <c r="P552" s="6"/>
      <c r="Q552" s="6" t="s">
        <v>41636</v>
      </c>
      <c r="R552" s="6" t="s">
        <v>41637</v>
      </c>
      <c r="S552" s="6" t="s">
        <v>41638</v>
      </c>
      <c r="T552" s="6" t="s">
        <v>41639</v>
      </c>
      <c r="U552" s="6" t="s">
        <v>41640</v>
      </c>
      <c r="V552" s="6" t="s">
        <v>37402</v>
      </c>
      <c r="W552" s="6">
        <v>37.590000000000003</v>
      </c>
      <c r="X552" s="6">
        <v>89.69</v>
      </c>
      <c r="Y552" s="6">
        <v>0</v>
      </c>
      <c r="Z552" s="6" t="s">
        <v>41641</v>
      </c>
      <c r="AA552" s="6" t="s">
        <v>37634</v>
      </c>
      <c r="AB552" s="6" t="s">
        <v>41642</v>
      </c>
      <c r="AC552" s="6">
        <v>-1.35</v>
      </c>
      <c r="AD552" s="6">
        <v>2.0056787814250798</v>
      </c>
      <c r="AE552" s="6">
        <v>21.1080367901633</v>
      </c>
      <c r="AF552" s="6">
        <v>22.069603516629801</v>
      </c>
      <c r="AG552" s="8">
        <v>-0.96156672646644004</v>
      </c>
      <c r="AH552" s="8" t="s">
        <v>132</v>
      </c>
      <c r="AI552" s="6">
        <v>5.69840797213237E-8</v>
      </c>
      <c r="AJ552" s="6">
        <v>1.07690865581282E-6</v>
      </c>
    </row>
    <row r="553" spans="1:36" ht="15" x14ac:dyDescent="0.25">
      <c r="A553" s="6" t="s">
        <v>41643</v>
      </c>
      <c r="B553" s="6">
        <v>414.32305000000002</v>
      </c>
      <c r="C553" s="6">
        <v>10.112</v>
      </c>
      <c r="D553" s="6" t="s">
        <v>37393</v>
      </c>
      <c r="E553" s="6" t="s">
        <v>41644</v>
      </c>
      <c r="F553" s="6">
        <v>198010</v>
      </c>
      <c r="G553" s="7" t="str">
        <f>HYPERLINK("https://cloud.oebiotech.com/#/lm/network/198010","https://cloud.oebiotech.com/#/lm/network/198010")</f>
        <v>https://cloud.oebiotech.com/#/lm/network/198010</v>
      </c>
      <c r="H553" s="6" t="s">
        <v>41645</v>
      </c>
      <c r="I553" s="6"/>
      <c r="J553" s="6"/>
      <c r="K553" s="6"/>
      <c r="L553" s="6"/>
      <c r="M553" s="6"/>
      <c r="N553" s="6"/>
      <c r="O553" s="6"/>
      <c r="P553" s="6"/>
      <c r="Q553" s="6" t="s">
        <v>41646</v>
      </c>
      <c r="R553" s="6" t="s">
        <v>41647</v>
      </c>
      <c r="S553" s="6" t="s">
        <v>37445</v>
      </c>
      <c r="T553" s="6" t="s">
        <v>37446</v>
      </c>
      <c r="U553" s="6" t="s">
        <v>38558</v>
      </c>
      <c r="V553" s="6" t="s">
        <v>37388</v>
      </c>
      <c r="W553" s="6">
        <v>48.96</v>
      </c>
      <c r="X553" s="6">
        <v>74.38</v>
      </c>
      <c r="Y553" s="6">
        <v>0</v>
      </c>
      <c r="Z553" s="6" t="s">
        <v>41648</v>
      </c>
      <c r="AA553" s="6" t="s">
        <v>37403</v>
      </c>
      <c r="AB553" s="6" t="s">
        <v>41649</v>
      </c>
      <c r="AC553" s="6">
        <v>-1.45</v>
      </c>
      <c r="AD553" s="6">
        <v>1.77896507096862</v>
      </c>
      <c r="AE553" s="6">
        <v>18.388218601211001</v>
      </c>
      <c r="AF553" s="6">
        <v>19.366451978818699</v>
      </c>
      <c r="AG553" s="8">
        <v>-0.978233377607726</v>
      </c>
      <c r="AH553" s="8" t="s">
        <v>132</v>
      </c>
      <c r="AI553" s="6">
        <v>2.3607088400025198E-3</v>
      </c>
      <c r="AJ553" s="6">
        <v>7.8510054327011192E-3</v>
      </c>
    </row>
    <row r="554" spans="1:36" ht="15" x14ac:dyDescent="0.25">
      <c r="A554" s="6" t="s">
        <v>41650</v>
      </c>
      <c r="B554" s="6">
        <v>256.19092999999998</v>
      </c>
      <c r="C554" s="6">
        <v>7.5730000000000004</v>
      </c>
      <c r="D554" s="6" t="s">
        <v>37380</v>
      </c>
      <c r="E554" s="6" t="s">
        <v>41651</v>
      </c>
      <c r="F554" s="6">
        <v>3351</v>
      </c>
      <c r="G554" s="7" t="str">
        <f>HYPERLINK("https://cloud.oebiotech.com/#/lm/network/3351","https://cloud.oebiotech.com/#/lm/network/3351")</f>
        <v>https://cloud.oebiotech.com/#/lm/network/3351</v>
      </c>
      <c r="H554" s="6"/>
      <c r="I554" s="6">
        <v>36063</v>
      </c>
      <c r="J554" s="6" t="s">
        <v>41652</v>
      </c>
      <c r="K554" s="6"/>
      <c r="L554" s="6"/>
      <c r="M554" s="6"/>
      <c r="N554" s="6"/>
      <c r="O554" s="6">
        <v>14311116</v>
      </c>
      <c r="P554" s="6"/>
      <c r="Q554" s="6" t="s">
        <v>41653</v>
      </c>
      <c r="R554" s="6" t="s">
        <v>41654</v>
      </c>
      <c r="S554" s="6" t="s">
        <v>37423</v>
      </c>
      <c r="T554" s="6" t="s">
        <v>37424</v>
      </c>
      <c r="U554" s="6" t="s">
        <v>38088</v>
      </c>
      <c r="V554" s="6" t="s">
        <v>37499</v>
      </c>
      <c r="W554" s="6">
        <v>41.98</v>
      </c>
      <c r="X554" s="6">
        <v>73.8</v>
      </c>
      <c r="Y554" s="6">
        <v>45.13</v>
      </c>
      <c r="Z554" s="6" t="s">
        <v>41655</v>
      </c>
      <c r="AA554" s="6" t="s">
        <v>37501</v>
      </c>
      <c r="AB554" s="6" t="s">
        <v>41656</v>
      </c>
      <c r="AC554" s="6">
        <v>-0.78</v>
      </c>
      <c r="AD554" s="6">
        <v>1.86174011972932</v>
      </c>
      <c r="AE554" s="6">
        <v>19.170566377731799</v>
      </c>
      <c r="AF554" s="6">
        <v>20.156721536599299</v>
      </c>
      <c r="AG554" s="8">
        <v>-0.98615515886750105</v>
      </c>
      <c r="AH554" s="8" t="s">
        <v>132</v>
      </c>
      <c r="AI554" s="6">
        <v>4.9692125600833497E-4</v>
      </c>
      <c r="AJ554" s="6">
        <v>2.1266515003721198E-3</v>
      </c>
    </row>
    <row r="555" spans="1:36" ht="15" x14ac:dyDescent="0.25">
      <c r="A555" s="6" t="s">
        <v>41657</v>
      </c>
      <c r="B555" s="6">
        <v>326.37815000000001</v>
      </c>
      <c r="C555" s="6">
        <v>10.255000000000001</v>
      </c>
      <c r="D555" s="6" t="s">
        <v>37380</v>
      </c>
      <c r="E555" s="6" t="s">
        <v>41658</v>
      </c>
      <c r="F555" s="6">
        <v>9153</v>
      </c>
      <c r="G555" s="7" t="str">
        <f>HYPERLINK("https://cloud.oebiotech.com/#/lm/network/9153","https://cloud.oebiotech.com/#/lm/network/9153")</f>
        <v>https://cloud.oebiotech.com/#/lm/network/9153</v>
      </c>
      <c r="H555" s="6"/>
      <c r="I555" s="6">
        <v>97455</v>
      </c>
      <c r="J555" s="6" t="s">
        <v>41659</v>
      </c>
      <c r="K555" s="6"/>
      <c r="L555" s="6"/>
      <c r="M555" s="6"/>
      <c r="N555" s="6"/>
      <c r="O555" s="6">
        <v>15490867</v>
      </c>
      <c r="P555" s="6"/>
      <c r="Q555" s="6" t="s">
        <v>41660</v>
      </c>
      <c r="R555" s="6" t="s">
        <v>41661</v>
      </c>
      <c r="S555" s="6" t="s">
        <v>38691</v>
      </c>
      <c r="T555" s="6" t="s">
        <v>38692</v>
      </c>
      <c r="U555" s="6" t="s">
        <v>41662</v>
      </c>
      <c r="V555" s="6" t="s">
        <v>37402</v>
      </c>
      <c r="W555" s="6">
        <v>37.92</v>
      </c>
      <c r="X555" s="6">
        <v>89.61</v>
      </c>
      <c r="Y555" s="6">
        <v>0</v>
      </c>
      <c r="Z555" s="6" t="s">
        <v>41663</v>
      </c>
      <c r="AA555" s="6" t="s">
        <v>37501</v>
      </c>
      <c r="AB555" s="6" t="s">
        <v>41664</v>
      </c>
      <c r="AC555" s="6">
        <v>-0.31</v>
      </c>
      <c r="AD555" s="6">
        <v>2.0444625724195902</v>
      </c>
      <c r="AE555" s="6">
        <v>20.8571328518745</v>
      </c>
      <c r="AF555" s="6">
        <v>21.844221249332801</v>
      </c>
      <c r="AG555" s="8">
        <v>-0.98708839745828703</v>
      </c>
      <c r="AH555" s="8" t="s">
        <v>132</v>
      </c>
      <c r="AI555" s="6">
        <v>7.3646604779496002E-9</v>
      </c>
      <c r="AJ555" s="6">
        <v>2.0812701450846799E-7</v>
      </c>
    </row>
    <row r="556" spans="1:36" ht="15" x14ac:dyDescent="0.25">
      <c r="A556" s="6" t="s">
        <v>41665</v>
      </c>
      <c r="B556" s="6">
        <v>324.28969000000001</v>
      </c>
      <c r="C556" s="6">
        <v>11.4</v>
      </c>
      <c r="D556" s="6" t="s">
        <v>37380</v>
      </c>
      <c r="E556" s="6" t="s">
        <v>41666</v>
      </c>
      <c r="F556" s="6">
        <v>255596</v>
      </c>
      <c r="G556" s="7" t="str">
        <f>HYPERLINK("https://cloud.oebiotech.com/#/lm/network/255596","https://cloud.oebiotech.com/#/lm/network/255596")</f>
        <v>https://cloud.oebiotech.com/#/lm/network/255596</v>
      </c>
      <c r="H556" s="6" t="s">
        <v>41667</v>
      </c>
      <c r="I556" s="6"/>
      <c r="J556" s="6"/>
      <c r="K556" s="6"/>
      <c r="L556" s="6"/>
      <c r="M556" s="6"/>
      <c r="N556" s="6"/>
      <c r="O556" s="6">
        <v>52916190</v>
      </c>
      <c r="P556" s="6"/>
      <c r="Q556" s="6" t="s">
        <v>41668</v>
      </c>
      <c r="R556" s="6" t="s">
        <v>41669</v>
      </c>
      <c r="S556" s="6" t="s">
        <v>37445</v>
      </c>
      <c r="T556" s="6" t="s">
        <v>38071</v>
      </c>
      <c r="U556" s="6" t="s">
        <v>39603</v>
      </c>
      <c r="V556" s="6" t="s">
        <v>37426</v>
      </c>
      <c r="W556" s="6">
        <v>63.04</v>
      </c>
      <c r="X556" s="6">
        <v>72.58</v>
      </c>
      <c r="Y556" s="6">
        <v>54.79</v>
      </c>
      <c r="Z556" s="6" t="s">
        <v>41670</v>
      </c>
      <c r="AA556" s="6" t="s">
        <v>37501</v>
      </c>
      <c r="AB556" s="6" t="s">
        <v>41671</v>
      </c>
      <c r="AC556" s="6">
        <v>0</v>
      </c>
      <c r="AD556" s="6">
        <v>1.61585320439338</v>
      </c>
      <c r="AE556" s="6">
        <v>21.5911675007717</v>
      </c>
      <c r="AF556" s="6">
        <v>22.5829288054729</v>
      </c>
      <c r="AG556" s="8">
        <v>-0.99176130470122803</v>
      </c>
      <c r="AH556" s="8" t="s">
        <v>132</v>
      </c>
      <c r="AI556" s="6">
        <v>2.2218460491309201E-2</v>
      </c>
      <c r="AJ556" s="6">
        <v>5.0157942853531798E-2</v>
      </c>
    </row>
    <row r="557" spans="1:36" ht="15" x14ac:dyDescent="0.25">
      <c r="A557" s="6" t="s">
        <v>41672</v>
      </c>
      <c r="B557" s="6">
        <v>336.32598999999999</v>
      </c>
      <c r="C557" s="6">
        <v>12.055999999999999</v>
      </c>
      <c r="D557" s="6" t="s">
        <v>37380</v>
      </c>
      <c r="E557" s="6" t="s">
        <v>41673</v>
      </c>
      <c r="F557" s="6">
        <v>38973</v>
      </c>
      <c r="G557" s="7" t="str">
        <f>HYPERLINK("https://cloud.oebiotech.com/#/lm/network/38973","https://cloud.oebiotech.com/#/lm/network/38973")</f>
        <v>https://cloud.oebiotech.com/#/lm/network/38973</v>
      </c>
      <c r="H557" s="6"/>
      <c r="I557" s="6">
        <v>53931</v>
      </c>
      <c r="J557" s="6" t="s">
        <v>41674</v>
      </c>
      <c r="K557" s="6"/>
      <c r="L557" s="6"/>
      <c r="M557" s="6"/>
      <c r="N557" s="6"/>
      <c r="O557" s="6">
        <v>10236627</v>
      </c>
      <c r="P557" s="6"/>
      <c r="Q557" s="6" t="s">
        <v>41675</v>
      </c>
      <c r="R557" s="6" t="s">
        <v>41676</v>
      </c>
      <c r="S557" s="6" t="s">
        <v>38038</v>
      </c>
      <c r="T557" s="6" t="s">
        <v>38039</v>
      </c>
      <c r="U557" s="6" t="s">
        <v>38040</v>
      </c>
      <c r="V557" s="6" t="s">
        <v>37426</v>
      </c>
      <c r="W557" s="6">
        <v>66.239999999999995</v>
      </c>
      <c r="X557" s="6">
        <v>91.04</v>
      </c>
      <c r="Y557" s="6">
        <v>82.18</v>
      </c>
      <c r="Z557" s="6" t="s">
        <v>41677</v>
      </c>
      <c r="AA557" s="6" t="s">
        <v>37634</v>
      </c>
      <c r="AB557" s="6" t="s">
        <v>41678</v>
      </c>
      <c r="AC557" s="6">
        <v>-6.84</v>
      </c>
      <c r="AD557" s="6">
        <v>1.9315837916433001</v>
      </c>
      <c r="AE557" s="6">
        <v>24.637445490085401</v>
      </c>
      <c r="AF557" s="6">
        <v>25.630386170892201</v>
      </c>
      <c r="AG557" s="8">
        <v>-0.99294068080679998</v>
      </c>
      <c r="AH557" s="8" t="s">
        <v>132</v>
      </c>
      <c r="AI557" s="6">
        <v>7.4096289405297297E-5</v>
      </c>
      <c r="AJ557" s="6">
        <v>4.22100680219842E-4</v>
      </c>
    </row>
    <row r="558" spans="1:36" ht="15" x14ac:dyDescent="0.25">
      <c r="A558" s="6" t="s">
        <v>41679</v>
      </c>
      <c r="B558" s="6">
        <v>473.30678</v>
      </c>
      <c r="C558" s="6">
        <v>13.313000000000001</v>
      </c>
      <c r="D558" s="6" t="s">
        <v>37393</v>
      </c>
      <c r="E558" s="6" t="s">
        <v>41680</v>
      </c>
      <c r="F558" s="6">
        <v>6443</v>
      </c>
      <c r="G558" s="7" t="str">
        <f>HYPERLINK("https://cloud.oebiotech.com/#/lm/network/6443","https://cloud.oebiotech.com/#/lm/network/6443")</f>
        <v>https://cloud.oebiotech.com/#/lm/network/6443</v>
      </c>
      <c r="H558" s="6"/>
      <c r="I558" s="6"/>
      <c r="J558" s="6" t="s">
        <v>41681</v>
      </c>
      <c r="K558" s="6"/>
      <c r="L558" s="6"/>
      <c r="M558" s="6"/>
      <c r="N558" s="6"/>
      <c r="O558" s="6">
        <v>5469814</v>
      </c>
      <c r="P558" s="6"/>
      <c r="Q558" s="6" t="s">
        <v>41682</v>
      </c>
      <c r="R558" s="6" t="s">
        <v>41683</v>
      </c>
      <c r="S558" s="6" t="s">
        <v>37445</v>
      </c>
      <c r="T558" s="6" t="s">
        <v>37446</v>
      </c>
      <c r="U558" s="6" t="s">
        <v>37564</v>
      </c>
      <c r="V558" s="6" t="s">
        <v>37402</v>
      </c>
      <c r="W558" s="6">
        <v>45.9</v>
      </c>
      <c r="X558" s="6">
        <v>87.47</v>
      </c>
      <c r="Y558" s="6">
        <v>0</v>
      </c>
      <c r="Z558" s="6" t="s">
        <v>41684</v>
      </c>
      <c r="AA558" s="6" t="s">
        <v>37403</v>
      </c>
      <c r="AB558" s="6" t="s">
        <v>41685</v>
      </c>
      <c r="AC558" s="6">
        <v>-1.48</v>
      </c>
      <c r="AD558" s="6">
        <v>1.88829456161142</v>
      </c>
      <c r="AE558" s="6">
        <v>17.309029413973398</v>
      </c>
      <c r="AF558" s="6">
        <v>18.3035997537451</v>
      </c>
      <c r="AG558" s="8">
        <v>-0.99457033977165599</v>
      </c>
      <c r="AH558" s="8" t="s">
        <v>132</v>
      </c>
      <c r="AI558" s="6">
        <v>3.0408132231974201E-4</v>
      </c>
      <c r="AJ558" s="6">
        <v>1.3978348353431899E-3</v>
      </c>
    </row>
    <row r="559" spans="1:36" ht="15" x14ac:dyDescent="0.25">
      <c r="A559" s="6" t="s">
        <v>41686</v>
      </c>
      <c r="B559" s="6">
        <v>370.33152000000001</v>
      </c>
      <c r="C559" s="6">
        <v>11.077999999999999</v>
      </c>
      <c r="D559" s="6" t="s">
        <v>37380</v>
      </c>
      <c r="E559" s="6" t="s">
        <v>41687</v>
      </c>
      <c r="F559" s="6">
        <v>7901</v>
      </c>
      <c r="G559" s="7" t="str">
        <f>HYPERLINK("https://cloud.oebiotech.com/#/lm/network/7901","https://cloud.oebiotech.com/#/lm/network/7901")</f>
        <v>https://cloud.oebiotech.com/#/lm/network/7901</v>
      </c>
      <c r="H559" s="6"/>
      <c r="I559" s="6"/>
      <c r="J559" s="6" t="s">
        <v>41688</v>
      </c>
      <c r="K559" s="6"/>
      <c r="L559" s="6"/>
      <c r="M559" s="6"/>
      <c r="N559" s="6"/>
      <c r="O559" s="6"/>
      <c r="P559" s="6"/>
      <c r="Q559" s="6" t="s">
        <v>41689</v>
      </c>
      <c r="R559" s="6" t="s">
        <v>41690</v>
      </c>
      <c r="S559" s="6" t="s">
        <v>37445</v>
      </c>
      <c r="T559" s="6" t="s">
        <v>37446</v>
      </c>
      <c r="U559" s="6" t="s">
        <v>37564</v>
      </c>
      <c r="V559" s="6" t="s">
        <v>37499</v>
      </c>
      <c r="W559" s="6">
        <v>48.7</v>
      </c>
      <c r="X559" s="6">
        <v>90.16</v>
      </c>
      <c r="Y559" s="6">
        <v>66.69</v>
      </c>
      <c r="Z559" s="6" t="s">
        <v>41691</v>
      </c>
      <c r="AA559" s="6" t="s">
        <v>37501</v>
      </c>
      <c r="AB559" s="6" t="s">
        <v>41692</v>
      </c>
      <c r="AC559" s="6">
        <v>0.27</v>
      </c>
      <c r="AD559" s="6">
        <v>1.8701419187313399</v>
      </c>
      <c r="AE559" s="6">
        <v>22.314622366640101</v>
      </c>
      <c r="AF559" s="6">
        <v>23.314214730576602</v>
      </c>
      <c r="AG559" s="8">
        <v>-0.99959236393651496</v>
      </c>
      <c r="AH559" s="8" t="s">
        <v>132</v>
      </c>
      <c r="AI559" s="6">
        <v>5.5317613041379202E-4</v>
      </c>
      <c r="AJ559" s="6">
        <v>2.34193512132251E-3</v>
      </c>
    </row>
    <row r="560" spans="1:36" ht="15" x14ac:dyDescent="0.25">
      <c r="A560" s="6" t="s">
        <v>41693</v>
      </c>
      <c r="B560" s="6">
        <v>397.30775999999997</v>
      </c>
      <c r="C560" s="6">
        <v>11.063000000000001</v>
      </c>
      <c r="D560" s="6" t="s">
        <v>37393</v>
      </c>
      <c r="E560" s="6" t="s">
        <v>41694</v>
      </c>
      <c r="F560" s="6">
        <v>45428</v>
      </c>
      <c r="G560" s="7" t="str">
        <f>HYPERLINK("https://cloud.oebiotech.com/#/lm/network/45428","https://cloud.oebiotech.com/#/lm/network/45428")</f>
        <v>https://cloud.oebiotech.com/#/lm/network/45428</v>
      </c>
      <c r="H560" s="6" t="s">
        <v>41695</v>
      </c>
      <c r="I560" s="6">
        <v>6382</v>
      </c>
      <c r="J560" s="6" t="s">
        <v>41696</v>
      </c>
      <c r="K560" s="6">
        <v>17823</v>
      </c>
      <c r="L560" s="6" t="s">
        <v>41697</v>
      </c>
      <c r="M560" s="6" t="s">
        <v>41698</v>
      </c>
      <c r="N560" s="6" t="s">
        <v>41699</v>
      </c>
      <c r="O560" s="6">
        <v>5280453</v>
      </c>
      <c r="P560" s="6" t="s">
        <v>41700</v>
      </c>
      <c r="Q560" s="6" t="s">
        <v>41701</v>
      </c>
      <c r="R560" s="6" t="s">
        <v>41702</v>
      </c>
      <c r="S560" s="6" t="s">
        <v>37445</v>
      </c>
      <c r="T560" s="6" t="s">
        <v>37998</v>
      </c>
      <c r="U560" s="6" t="s">
        <v>37999</v>
      </c>
      <c r="V560" s="6" t="s">
        <v>37388</v>
      </c>
      <c r="W560" s="6">
        <v>44.59</v>
      </c>
      <c r="X560" s="6">
        <v>75.849999999999994</v>
      </c>
      <c r="Y560" s="6">
        <v>0</v>
      </c>
      <c r="Z560" s="6" t="s">
        <v>37389</v>
      </c>
      <c r="AA560" s="6" t="s">
        <v>37415</v>
      </c>
      <c r="AB560" s="6" t="s">
        <v>41703</v>
      </c>
      <c r="AC560" s="6">
        <v>7.3</v>
      </c>
      <c r="AD560" s="6">
        <v>1.8069001588528899</v>
      </c>
      <c r="AE560" s="6">
        <v>16.175817808181399</v>
      </c>
      <c r="AF560" s="6">
        <v>17.176633765818401</v>
      </c>
      <c r="AG560" s="8">
        <v>-1.0008159576370601</v>
      </c>
      <c r="AH560" s="8" t="s">
        <v>132</v>
      </c>
      <c r="AI560" s="6">
        <v>2.09099954267005E-3</v>
      </c>
      <c r="AJ560" s="6">
        <v>7.0927181068460403E-3</v>
      </c>
    </row>
    <row r="561" spans="1:36" ht="15" x14ac:dyDescent="0.25">
      <c r="A561" s="6" t="s">
        <v>41704</v>
      </c>
      <c r="B561" s="6">
        <v>226.18109999999999</v>
      </c>
      <c r="C561" s="6">
        <v>11.063000000000001</v>
      </c>
      <c r="D561" s="6" t="s">
        <v>37393</v>
      </c>
      <c r="E561" s="6" t="s">
        <v>41705</v>
      </c>
      <c r="F561" s="6">
        <v>9085</v>
      </c>
      <c r="G561" s="7" t="str">
        <f>HYPERLINK("https://cloud.oebiotech.com/#/lm/network/9085","https://cloud.oebiotech.com/#/lm/network/9085")</f>
        <v>https://cloud.oebiotech.com/#/lm/network/9085</v>
      </c>
      <c r="H561" s="6"/>
      <c r="I561" s="6"/>
      <c r="J561" s="6" t="s">
        <v>41706</v>
      </c>
      <c r="K561" s="6"/>
      <c r="L561" s="6"/>
      <c r="M561" s="6"/>
      <c r="N561" s="6"/>
      <c r="O561" s="6">
        <v>17092</v>
      </c>
      <c r="P561" s="6"/>
      <c r="Q561" s="6" t="s">
        <v>41707</v>
      </c>
      <c r="R561" s="6" t="s">
        <v>41708</v>
      </c>
      <c r="S561" s="6" t="s">
        <v>38038</v>
      </c>
      <c r="T561" s="6" t="s">
        <v>38039</v>
      </c>
      <c r="U561" s="6" t="s">
        <v>41709</v>
      </c>
      <c r="V561" s="6" t="s">
        <v>37402</v>
      </c>
      <c r="W561" s="6">
        <v>42.29</v>
      </c>
      <c r="X561" s="6">
        <v>76.38</v>
      </c>
      <c r="Y561" s="6">
        <v>0</v>
      </c>
      <c r="Z561" s="6" t="s">
        <v>37389</v>
      </c>
      <c r="AA561" s="6" t="s">
        <v>37428</v>
      </c>
      <c r="AB561" s="6" t="s">
        <v>41710</v>
      </c>
      <c r="AC561" s="6">
        <v>0.44</v>
      </c>
      <c r="AD561" s="6">
        <v>1.92314665773784</v>
      </c>
      <c r="AE561" s="6">
        <v>15.4202329927693</v>
      </c>
      <c r="AF561" s="6">
        <v>16.436820990160399</v>
      </c>
      <c r="AG561" s="8">
        <v>-1.01658799739113</v>
      </c>
      <c r="AH561" s="8" t="s">
        <v>132</v>
      </c>
      <c r="AI561" s="6">
        <v>2.0651141864056E-4</v>
      </c>
      <c r="AJ561" s="6">
        <v>9.9866976049330309E-4</v>
      </c>
    </row>
    <row r="562" spans="1:36" ht="15" x14ac:dyDescent="0.25">
      <c r="A562" s="6" t="s">
        <v>41711</v>
      </c>
      <c r="B562" s="6">
        <v>258.17034999999998</v>
      </c>
      <c r="C562" s="6">
        <v>5.9889999999999999</v>
      </c>
      <c r="D562" s="6" t="s">
        <v>37380</v>
      </c>
      <c r="E562" s="6" t="s">
        <v>41712</v>
      </c>
      <c r="F562" s="6">
        <v>9004</v>
      </c>
      <c r="G562" s="7" t="str">
        <f>HYPERLINK("https://cloud.oebiotech.com/#/lm/network/9004","https://cloud.oebiotech.com/#/lm/network/9004")</f>
        <v>https://cloud.oebiotech.com/#/lm/network/9004</v>
      </c>
      <c r="H562" s="6"/>
      <c r="I562" s="6"/>
      <c r="J562" s="6" t="s">
        <v>41713</v>
      </c>
      <c r="K562" s="6"/>
      <c r="L562" s="6"/>
      <c r="M562" s="6"/>
      <c r="N562" s="6"/>
      <c r="O562" s="6"/>
      <c r="P562" s="6"/>
      <c r="Q562" s="6" t="s">
        <v>41714</v>
      </c>
      <c r="R562" s="6" t="s">
        <v>41715</v>
      </c>
      <c r="S562" s="6" t="s">
        <v>37385</v>
      </c>
      <c r="T562" s="6" t="s">
        <v>37386</v>
      </c>
      <c r="U562" s="6" t="s">
        <v>37387</v>
      </c>
      <c r="V562" s="6" t="s">
        <v>37402</v>
      </c>
      <c r="W562" s="6">
        <v>43.39</v>
      </c>
      <c r="X562" s="6">
        <v>74.599999999999994</v>
      </c>
      <c r="Y562" s="6">
        <v>0</v>
      </c>
      <c r="Z562" s="6" t="s">
        <v>37389</v>
      </c>
      <c r="AA562" s="6" t="s">
        <v>37390</v>
      </c>
      <c r="AB562" s="6" t="s">
        <v>41716</v>
      </c>
      <c r="AC562" s="6">
        <v>-1.1599999999999999</v>
      </c>
      <c r="AD562" s="6">
        <v>1.72353417278776</v>
      </c>
      <c r="AE562" s="6">
        <v>17.697470396004999</v>
      </c>
      <c r="AF562" s="6">
        <v>18.715160949892098</v>
      </c>
      <c r="AG562" s="8">
        <v>-1.01769055388709</v>
      </c>
      <c r="AH562" s="8" t="s">
        <v>132</v>
      </c>
      <c r="AI562" s="6">
        <v>8.8620767884703307E-3</v>
      </c>
      <c r="AJ562" s="6">
        <v>2.33433376644973E-2</v>
      </c>
    </row>
    <row r="563" spans="1:36" ht="15" x14ac:dyDescent="0.25">
      <c r="A563" s="6" t="s">
        <v>41717</v>
      </c>
      <c r="B563" s="6">
        <v>311.20193999999998</v>
      </c>
      <c r="C563" s="6">
        <v>11.481</v>
      </c>
      <c r="D563" s="6" t="s">
        <v>37393</v>
      </c>
      <c r="E563" s="6" t="s">
        <v>41718</v>
      </c>
      <c r="F563" s="6">
        <v>35906</v>
      </c>
      <c r="G563" s="7" t="str">
        <f>HYPERLINK("https://cloud.oebiotech.com/#/lm/network/35906","https://cloud.oebiotech.com/#/lm/network/35906")</f>
        <v>https://cloud.oebiotech.com/#/lm/network/35906</v>
      </c>
      <c r="H563" s="6"/>
      <c r="I563" s="6"/>
      <c r="J563" s="6" t="s">
        <v>41719</v>
      </c>
      <c r="K563" s="6"/>
      <c r="L563" s="6"/>
      <c r="M563" s="6"/>
      <c r="N563" s="6"/>
      <c r="O563" s="6">
        <v>42608208</v>
      </c>
      <c r="P563" s="6"/>
      <c r="Q563" s="6" t="s">
        <v>41720</v>
      </c>
      <c r="R563" s="6" t="s">
        <v>41721</v>
      </c>
      <c r="S563" s="6" t="s">
        <v>37445</v>
      </c>
      <c r="T563" s="6" t="s">
        <v>38071</v>
      </c>
      <c r="U563" s="6" t="s">
        <v>39603</v>
      </c>
      <c r="V563" s="6" t="s">
        <v>37388</v>
      </c>
      <c r="W563" s="6">
        <v>49.44</v>
      </c>
      <c r="X563" s="6">
        <v>75.58</v>
      </c>
      <c r="Y563" s="6">
        <v>0</v>
      </c>
      <c r="Z563" s="6" t="s">
        <v>41722</v>
      </c>
      <c r="AA563" s="6" t="s">
        <v>37415</v>
      </c>
      <c r="AB563" s="6" t="s">
        <v>41723</v>
      </c>
      <c r="AC563" s="6">
        <v>-2.57</v>
      </c>
      <c r="AD563" s="6">
        <v>2.0030302418054098</v>
      </c>
      <c r="AE563" s="6">
        <v>16.5319815733376</v>
      </c>
      <c r="AF563" s="6">
        <v>17.5537002504513</v>
      </c>
      <c r="AG563" s="8">
        <v>-1.0217186771137401</v>
      </c>
      <c r="AH563" s="8" t="s">
        <v>132</v>
      </c>
      <c r="AI563" s="6">
        <v>1.09760629526838E-5</v>
      </c>
      <c r="AJ563" s="6">
        <v>8.4968144027732995E-5</v>
      </c>
    </row>
    <row r="564" spans="1:36" ht="15" x14ac:dyDescent="0.25">
      <c r="A564" s="6" t="s">
        <v>41724</v>
      </c>
      <c r="B564" s="6">
        <v>368.31576000000001</v>
      </c>
      <c r="C564" s="6">
        <v>11.722</v>
      </c>
      <c r="D564" s="6" t="s">
        <v>37380</v>
      </c>
      <c r="E564" s="6" t="s">
        <v>41725</v>
      </c>
      <c r="F564" s="6">
        <v>2252</v>
      </c>
      <c r="G564" s="7" t="str">
        <f>HYPERLINK("https://cloud.oebiotech.com/#/lm/network/2252","https://cloud.oebiotech.com/#/lm/network/2252")</f>
        <v>https://cloud.oebiotech.com/#/lm/network/2252</v>
      </c>
      <c r="H564" s="6"/>
      <c r="I564" s="6"/>
      <c r="J564" s="6" t="s">
        <v>41726</v>
      </c>
      <c r="K564" s="6"/>
      <c r="L564" s="6"/>
      <c r="M564" s="6"/>
      <c r="N564" s="6"/>
      <c r="O564" s="6">
        <v>137323807</v>
      </c>
      <c r="P564" s="6"/>
      <c r="Q564" s="6" t="s">
        <v>41727</v>
      </c>
      <c r="R564" s="6" t="s">
        <v>41728</v>
      </c>
      <c r="S564" s="6" t="s">
        <v>37445</v>
      </c>
      <c r="T564" s="6" t="s">
        <v>37446</v>
      </c>
      <c r="U564" s="6" t="s">
        <v>38558</v>
      </c>
      <c r="V564" s="6" t="s">
        <v>37499</v>
      </c>
      <c r="W564" s="6">
        <v>43.16</v>
      </c>
      <c r="X564" s="6">
        <v>72.61</v>
      </c>
      <c r="Y564" s="6">
        <v>54.01</v>
      </c>
      <c r="Z564" s="6" t="s">
        <v>41729</v>
      </c>
      <c r="AA564" s="6" t="s">
        <v>37501</v>
      </c>
      <c r="AB564" s="6" t="s">
        <v>41730</v>
      </c>
      <c r="AC564" s="6">
        <v>0.27</v>
      </c>
      <c r="AD564" s="6">
        <v>1.88441291628595</v>
      </c>
      <c r="AE564" s="6">
        <v>21.6903343281083</v>
      </c>
      <c r="AF564" s="6">
        <v>22.712221096354401</v>
      </c>
      <c r="AG564" s="8">
        <v>-1.0218867682461701</v>
      </c>
      <c r="AH564" s="8" t="s">
        <v>132</v>
      </c>
      <c r="AI564" s="6">
        <v>6.4196724555936604E-4</v>
      </c>
      <c r="AJ564" s="6">
        <v>2.6546673689342502E-3</v>
      </c>
    </row>
    <row r="565" spans="1:36" ht="15" x14ac:dyDescent="0.25">
      <c r="A565" s="6" t="s">
        <v>41731</v>
      </c>
      <c r="B565" s="6">
        <v>385.20024000000001</v>
      </c>
      <c r="C565" s="6">
        <v>7.4429999999999996</v>
      </c>
      <c r="D565" s="6" t="s">
        <v>37393</v>
      </c>
      <c r="E565" s="6" t="s">
        <v>41732</v>
      </c>
      <c r="F565" s="6">
        <v>205730</v>
      </c>
      <c r="G565" s="7" t="str">
        <f>HYPERLINK("https://cloud.oebiotech.com/#/lm/network/205730","https://cloud.oebiotech.com/#/lm/network/205730")</f>
        <v>https://cloud.oebiotech.com/#/lm/network/205730</v>
      </c>
      <c r="H565" s="6" t="s">
        <v>41733</v>
      </c>
      <c r="I565" s="6"/>
      <c r="J565" s="6"/>
      <c r="K565" s="6"/>
      <c r="L565" s="6"/>
      <c r="M565" s="6"/>
      <c r="N565" s="6"/>
      <c r="O565" s="6"/>
      <c r="P565" s="6"/>
      <c r="Q565" s="6" t="s">
        <v>41734</v>
      </c>
      <c r="R565" s="6" t="s">
        <v>41735</v>
      </c>
      <c r="S565" s="6" t="s">
        <v>37445</v>
      </c>
      <c r="T565" s="6" t="s">
        <v>37998</v>
      </c>
      <c r="U565" s="6" t="s">
        <v>39144</v>
      </c>
      <c r="V565" s="6" t="s">
        <v>37388</v>
      </c>
      <c r="W565" s="6">
        <v>48.7</v>
      </c>
      <c r="X565" s="6">
        <v>75.739999999999995</v>
      </c>
      <c r="Y565" s="6">
        <v>0</v>
      </c>
      <c r="Z565" s="6" t="s">
        <v>37389</v>
      </c>
      <c r="AA565" s="6" t="s">
        <v>37415</v>
      </c>
      <c r="AB565" s="6" t="s">
        <v>41736</v>
      </c>
      <c r="AC565" s="6">
        <v>3.37</v>
      </c>
      <c r="AD565" s="6">
        <v>1.88110862270559</v>
      </c>
      <c r="AE565" s="6">
        <v>16.270279873524899</v>
      </c>
      <c r="AF565" s="6">
        <v>17.294947578778899</v>
      </c>
      <c r="AG565" s="8">
        <v>-1.0246677052540001</v>
      </c>
      <c r="AH565" s="8" t="s">
        <v>132</v>
      </c>
      <c r="AI565" s="6">
        <v>7.3616593556437098E-4</v>
      </c>
      <c r="AJ565" s="6">
        <v>2.9610782529829001E-3</v>
      </c>
    </row>
    <row r="566" spans="1:36" ht="15" x14ac:dyDescent="0.25">
      <c r="A566" s="6" t="s">
        <v>41737</v>
      </c>
      <c r="B566" s="6">
        <v>437.37389999999999</v>
      </c>
      <c r="C566" s="6">
        <v>10.71</v>
      </c>
      <c r="D566" s="6" t="s">
        <v>37380</v>
      </c>
      <c r="E566" s="6" t="s">
        <v>41738</v>
      </c>
      <c r="F566" s="6">
        <v>8820</v>
      </c>
      <c r="G566" s="7" t="str">
        <f>HYPERLINK("https://cloud.oebiotech.com/#/lm/network/8820","https://cloud.oebiotech.com/#/lm/network/8820")</f>
        <v>https://cloud.oebiotech.com/#/lm/network/8820</v>
      </c>
      <c r="H566" s="6"/>
      <c r="I566" s="6"/>
      <c r="J566" s="6" t="s">
        <v>41739</v>
      </c>
      <c r="K566" s="6"/>
      <c r="L566" s="6"/>
      <c r="M566" s="6"/>
      <c r="N566" s="6"/>
      <c r="O566" s="6">
        <v>10025103</v>
      </c>
      <c r="P566" s="6"/>
      <c r="Q566" s="6" t="s">
        <v>41740</v>
      </c>
      <c r="R566" s="6" t="s">
        <v>41741</v>
      </c>
      <c r="S566" s="6" t="s">
        <v>37539</v>
      </c>
      <c r="T566" s="6" t="s">
        <v>41233</v>
      </c>
      <c r="U566" s="6" t="s">
        <v>41234</v>
      </c>
      <c r="V566" s="6" t="s">
        <v>37402</v>
      </c>
      <c r="W566" s="6">
        <v>45.02</v>
      </c>
      <c r="X566" s="6">
        <v>90</v>
      </c>
      <c r="Y566" s="6">
        <v>43.88</v>
      </c>
      <c r="Z566" s="6" t="s">
        <v>41742</v>
      </c>
      <c r="AA566" s="6" t="s">
        <v>37501</v>
      </c>
      <c r="AB566" s="6" t="s">
        <v>41743</v>
      </c>
      <c r="AC566" s="6">
        <v>-0.23</v>
      </c>
      <c r="AD566" s="6">
        <v>1.86100521714449</v>
      </c>
      <c r="AE566" s="6">
        <v>21.497194415955502</v>
      </c>
      <c r="AF566" s="6">
        <v>22.5250373595238</v>
      </c>
      <c r="AG566" s="8">
        <v>-1.0278429435682399</v>
      </c>
      <c r="AH566" s="8" t="s">
        <v>132</v>
      </c>
      <c r="AI566" s="6">
        <v>1.19188077819609E-3</v>
      </c>
      <c r="AJ566" s="6">
        <v>4.42624221622041E-3</v>
      </c>
    </row>
    <row r="567" spans="1:36" ht="15" x14ac:dyDescent="0.25">
      <c r="A567" s="6" t="s">
        <v>41744</v>
      </c>
      <c r="B567" s="6">
        <v>278.17286000000001</v>
      </c>
      <c r="C567" s="6">
        <v>7.5730000000000004</v>
      </c>
      <c r="D567" s="6" t="s">
        <v>37380</v>
      </c>
      <c r="E567" s="6" t="s">
        <v>41745</v>
      </c>
      <c r="F567" s="6">
        <v>60089</v>
      </c>
      <c r="G567" s="7" t="str">
        <f>HYPERLINK("https://cloud.oebiotech.com/#/lm/network/60089","https://cloud.oebiotech.com/#/lm/network/60089")</f>
        <v>https://cloud.oebiotech.com/#/lm/network/60089</v>
      </c>
      <c r="H567" s="6" t="s">
        <v>41746</v>
      </c>
      <c r="I567" s="6">
        <v>91469</v>
      </c>
      <c r="J567" s="6"/>
      <c r="K567" s="6">
        <v>172515</v>
      </c>
      <c r="L567" s="6"/>
      <c r="M567" s="6"/>
      <c r="N567" s="6"/>
      <c r="O567" s="6">
        <v>6442578</v>
      </c>
      <c r="P567" s="6" t="s">
        <v>41747</v>
      </c>
      <c r="Q567" s="6" t="s">
        <v>41748</v>
      </c>
      <c r="R567" s="6" t="s">
        <v>41749</v>
      </c>
      <c r="S567" s="6" t="s">
        <v>37539</v>
      </c>
      <c r="T567" s="6" t="s">
        <v>41233</v>
      </c>
      <c r="U567" s="6" t="s">
        <v>41750</v>
      </c>
      <c r="V567" s="6" t="s">
        <v>37388</v>
      </c>
      <c r="W567" s="6">
        <v>42.2</v>
      </c>
      <c r="X567" s="6">
        <v>74.260000000000005</v>
      </c>
      <c r="Y567" s="6">
        <v>0</v>
      </c>
      <c r="Z567" s="6" t="s">
        <v>37389</v>
      </c>
      <c r="AA567" s="6" t="s">
        <v>37390</v>
      </c>
      <c r="AB567" s="6" t="s">
        <v>41751</v>
      </c>
      <c r="AC567" s="6">
        <v>7.91</v>
      </c>
      <c r="AD567" s="6">
        <v>1.87405817823177</v>
      </c>
      <c r="AE567" s="6">
        <v>18.390934130925999</v>
      </c>
      <c r="AF567" s="6">
        <v>19.421644469160299</v>
      </c>
      <c r="AG567" s="8">
        <v>-1.0307103382342899</v>
      </c>
      <c r="AH567" s="8" t="s">
        <v>132</v>
      </c>
      <c r="AI567" s="6">
        <v>9.5922068484726895E-4</v>
      </c>
      <c r="AJ567" s="6">
        <v>3.6840262818682501E-3</v>
      </c>
    </row>
    <row r="568" spans="1:36" ht="15" x14ac:dyDescent="0.25">
      <c r="A568" s="6" t="s">
        <v>41752</v>
      </c>
      <c r="B568" s="6">
        <v>442.33343000000002</v>
      </c>
      <c r="C568" s="6">
        <v>12.103</v>
      </c>
      <c r="D568" s="6" t="s">
        <v>37393</v>
      </c>
      <c r="E568" s="6" t="s">
        <v>41753</v>
      </c>
      <c r="F568" s="6">
        <v>44781</v>
      </c>
      <c r="G568" s="7" t="str">
        <f>HYPERLINK("https://cloud.oebiotech.com/#/lm/network/44781","https://cloud.oebiotech.com/#/lm/network/44781")</f>
        <v>https://cloud.oebiotech.com/#/lm/network/44781</v>
      </c>
      <c r="H568" s="6"/>
      <c r="I568" s="6">
        <v>41807</v>
      </c>
      <c r="J568" s="6" t="s">
        <v>41754</v>
      </c>
      <c r="K568" s="6"/>
      <c r="L568" s="6"/>
      <c r="M568" s="6"/>
      <c r="N568" s="6"/>
      <c r="O568" s="6">
        <v>161052</v>
      </c>
      <c r="P568" s="6"/>
      <c r="Q568" s="6" t="s">
        <v>41755</v>
      </c>
      <c r="R568" s="6" t="s">
        <v>41756</v>
      </c>
      <c r="S568" s="6" t="s">
        <v>37445</v>
      </c>
      <c r="T568" s="6" t="s">
        <v>37998</v>
      </c>
      <c r="U568" s="6" t="s">
        <v>41757</v>
      </c>
      <c r="V568" s="6" t="s">
        <v>37402</v>
      </c>
      <c r="W568" s="6">
        <v>42.84</v>
      </c>
      <c r="X568" s="6">
        <v>76.760000000000005</v>
      </c>
      <c r="Y568" s="6">
        <v>0</v>
      </c>
      <c r="Z568" s="6" t="s">
        <v>37389</v>
      </c>
      <c r="AA568" s="6" t="s">
        <v>37428</v>
      </c>
      <c r="AB568" s="6" t="s">
        <v>41758</v>
      </c>
      <c r="AC568" s="6">
        <v>-1.58</v>
      </c>
      <c r="AD568" s="6">
        <v>1.70766131116038</v>
      </c>
      <c r="AE568" s="6">
        <v>14.826662400772801</v>
      </c>
      <c r="AF568" s="6">
        <v>15.8766065348252</v>
      </c>
      <c r="AG568" s="8">
        <v>-1.0499441340524001</v>
      </c>
      <c r="AH568" s="8" t="s">
        <v>132</v>
      </c>
      <c r="AI568" s="6">
        <v>1.42982555969168E-2</v>
      </c>
      <c r="AJ568" s="6">
        <v>3.5067365554992097E-2</v>
      </c>
    </row>
    <row r="569" spans="1:36" ht="15" x14ac:dyDescent="0.25">
      <c r="A569" s="6" t="s">
        <v>41759</v>
      </c>
      <c r="B569" s="6">
        <v>408.30862999999999</v>
      </c>
      <c r="C569" s="6">
        <v>10.362</v>
      </c>
      <c r="D569" s="6" t="s">
        <v>37380</v>
      </c>
      <c r="E569" s="6" t="s">
        <v>41760</v>
      </c>
      <c r="F569" s="6">
        <v>202148</v>
      </c>
      <c r="G569" s="7" t="str">
        <f>HYPERLINK("https://cloud.oebiotech.com/#/lm/network/202148","https://cloud.oebiotech.com/#/lm/network/202148")</f>
        <v>https://cloud.oebiotech.com/#/lm/network/202148</v>
      </c>
      <c r="H569" s="6" t="s">
        <v>41761</v>
      </c>
      <c r="I569" s="6"/>
      <c r="J569" s="6"/>
      <c r="K569" s="6"/>
      <c r="L569" s="6"/>
      <c r="M569" s="6"/>
      <c r="N569" s="6"/>
      <c r="O569" s="6">
        <v>101449832</v>
      </c>
      <c r="P569" s="6"/>
      <c r="Q569" s="6" t="s">
        <v>41762</v>
      </c>
      <c r="R569" s="6" t="s">
        <v>41763</v>
      </c>
      <c r="S569" s="6" t="s">
        <v>37445</v>
      </c>
      <c r="T569" s="6" t="s">
        <v>37446</v>
      </c>
      <c r="U569" s="6" t="s">
        <v>37524</v>
      </c>
      <c r="V569" s="6" t="s">
        <v>37426</v>
      </c>
      <c r="W569" s="6">
        <v>67.22</v>
      </c>
      <c r="X569" s="6">
        <v>72.38</v>
      </c>
      <c r="Y569" s="6">
        <v>88.47</v>
      </c>
      <c r="Z569" s="6" t="s">
        <v>41764</v>
      </c>
      <c r="AA569" s="6" t="s">
        <v>37634</v>
      </c>
      <c r="AB569" s="6" t="s">
        <v>41765</v>
      </c>
      <c r="AC569" s="6">
        <v>-0.49</v>
      </c>
      <c r="AD569" s="6">
        <v>1.91242358207884</v>
      </c>
      <c r="AE569" s="6">
        <v>22.159567773754201</v>
      </c>
      <c r="AF569" s="6">
        <v>23.210169487977002</v>
      </c>
      <c r="AG569" s="8">
        <v>-1.0506017142228701</v>
      </c>
      <c r="AH569" s="8" t="s">
        <v>132</v>
      </c>
      <c r="AI569" s="6">
        <v>6.1621709071041602E-4</v>
      </c>
      <c r="AJ569" s="6">
        <v>2.5575545448893798E-3</v>
      </c>
    </row>
    <row r="570" spans="1:36" ht="15" x14ac:dyDescent="0.25">
      <c r="A570" s="6" t="s">
        <v>41766</v>
      </c>
      <c r="B570" s="6">
        <v>354.33663000000001</v>
      </c>
      <c r="C570" s="6">
        <v>13.108000000000001</v>
      </c>
      <c r="D570" s="6" t="s">
        <v>37380</v>
      </c>
      <c r="E570" s="6" t="s">
        <v>41767</v>
      </c>
      <c r="F570" s="6">
        <v>4892</v>
      </c>
      <c r="G570" s="7" t="str">
        <f>HYPERLINK("https://cloud.oebiotech.com/#/lm/network/4892","https://cloud.oebiotech.com/#/lm/network/4892")</f>
        <v>https://cloud.oebiotech.com/#/lm/network/4892</v>
      </c>
      <c r="H570" s="6"/>
      <c r="I570" s="6"/>
      <c r="J570" s="6" t="s">
        <v>41768</v>
      </c>
      <c r="K570" s="6"/>
      <c r="L570" s="6"/>
      <c r="M570" s="6"/>
      <c r="N570" s="6"/>
      <c r="O570" s="6">
        <v>131840335</v>
      </c>
      <c r="P570" s="6"/>
      <c r="Q570" s="6" t="s">
        <v>41769</v>
      </c>
      <c r="R570" s="6" t="s">
        <v>41770</v>
      </c>
      <c r="S570" s="6" t="s">
        <v>37445</v>
      </c>
      <c r="T570" s="6" t="s">
        <v>37446</v>
      </c>
      <c r="U570" s="6" t="s">
        <v>37524</v>
      </c>
      <c r="V570" s="6" t="s">
        <v>37499</v>
      </c>
      <c r="W570" s="6">
        <v>47.72</v>
      </c>
      <c r="X570" s="6">
        <v>90.64</v>
      </c>
      <c r="Y570" s="6">
        <v>59.95</v>
      </c>
      <c r="Z570" s="6" t="s">
        <v>41771</v>
      </c>
      <c r="AA570" s="6" t="s">
        <v>37501</v>
      </c>
      <c r="AB570" s="6" t="s">
        <v>39819</v>
      </c>
      <c r="AC570" s="6">
        <v>0</v>
      </c>
      <c r="AD570" s="6">
        <v>1.83507338819796</v>
      </c>
      <c r="AE570" s="6">
        <v>23.538821701124501</v>
      </c>
      <c r="AF570" s="6">
        <v>24.599351646829099</v>
      </c>
      <c r="AG570" s="8">
        <v>-1.06052994570461</v>
      </c>
      <c r="AH570" s="8" t="s">
        <v>132</v>
      </c>
      <c r="AI570" s="6">
        <v>3.1311458782916201E-3</v>
      </c>
      <c r="AJ570" s="6">
        <v>9.8884410681538606E-3</v>
      </c>
    </row>
    <row r="571" spans="1:36" ht="15" x14ac:dyDescent="0.25">
      <c r="A571" s="6" t="s">
        <v>41772</v>
      </c>
      <c r="B571" s="6">
        <v>341.26997</v>
      </c>
      <c r="C571" s="6">
        <v>13.609</v>
      </c>
      <c r="D571" s="6" t="s">
        <v>37393</v>
      </c>
      <c r="E571" s="6" t="s">
        <v>41773</v>
      </c>
      <c r="F571" s="6">
        <v>267310</v>
      </c>
      <c r="G571" s="7" t="str">
        <f>HYPERLINK("https://cloud.oebiotech.com/#/lm/network/267310","https://cloud.oebiotech.com/#/lm/network/267310")</f>
        <v>https://cloud.oebiotech.com/#/lm/network/267310</v>
      </c>
      <c r="H571" s="6"/>
      <c r="I571" s="6">
        <v>45222</v>
      </c>
      <c r="J571" s="6"/>
      <c r="K571" s="6"/>
      <c r="L571" s="6"/>
      <c r="M571" s="6"/>
      <c r="N571" s="6"/>
      <c r="O571" s="6">
        <v>12963317</v>
      </c>
      <c r="P571" s="6" t="s">
        <v>41774</v>
      </c>
      <c r="Q571" s="6" t="s">
        <v>41775</v>
      </c>
      <c r="R571" s="6" t="s">
        <v>41776</v>
      </c>
      <c r="S571" s="6" t="s">
        <v>37445</v>
      </c>
      <c r="T571" s="6" t="s">
        <v>37446</v>
      </c>
      <c r="U571" s="6" t="s">
        <v>38558</v>
      </c>
      <c r="V571" s="6" t="s">
        <v>37388</v>
      </c>
      <c r="W571" s="6">
        <v>52.73</v>
      </c>
      <c r="X571" s="6">
        <v>75.760000000000005</v>
      </c>
      <c r="Y571" s="6">
        <v>0</v>
      </c>
      <c r="Z571" s="6" t="s">
        <v>37389</v>
      </c>
      <c r="AA571" s="6" t="s">
        <v>37428</v>
      </c>
      <c r="AB571" s="6" t="s">
        <v>41777</v>
      </c>
      <c r="AC571" s="6">
        <v>-0.88</v>
      </c>
      <c r="AD571" s="6">
        <v>2.0579060946874002</v>
      </c>
      <c r="AE571" s="6">
        <v>16.239095727775801</v>
      </c>
      <c r="AF571" s="6">
        <v>17.305174234475398</v>
      </c>
      <c r="AG571" s="8">
        <v>-1.0660785066996601</v>
      </c>
      <c r="AH571" s="8" t="s">
        <v>132</v>
      </c>
      <c r="AI571" s="6">
        <v>5.75543947353073E-6</v>
      </c>
      <c r="AJ571" s="6">
        <v>4.9511750268682699E-5</v>
      </c>
    </row>
    <row r="572" spans="1:36" ht="15" x14ac:dyDescent="0.25">
      <c r="A572" s="6" t="s">
        <v>41778</v>
      </c>
      <c r="B572" s="6">
        <v>394.32918000000001</v>
      </c>
      <c r="C572" s="6">
        <v>10.909000000000001</v>
      </c>
      <c r="D572" s="6" t="s">
        <v>37380</v>
      </c>
      <c r="E572" s="6" t="s">
        <v>41779</v>
      </c>
      <c r="F572" s="6">
        <v>595381</v>
      </c>
      <c r="G572" s="7" t="str">
        <f>HYPERLINK("https://cloud.oebiotech.com/#/lm/network/595381","https://cloud.oebiotech.com/#/lm/network/595381")</f>
        <v>https://cloud.oebiotech.com/#/lm/network/595381</v>
      </c>
      <c r="H572" s="6"/>
      <c r="I572" s="6"/>
      <c r="J572" s="6"/>
      <c r="K572" s="6"/>
      <c r="L572" s="6"/>
      <c r="M572" s="6"/>
      <c r="N572" s="6"/>
      <c r="O572" s="6">
        <v>70936382</v>
      </c>
      <c r="P572" s="6"/>
      <c r="Q572" s="6" t="s">
        <v>41780</v>
      </c>
      <c r="R572" s="6" t="s">
        <v>41781</v>
      </c>
      <c r="S572" s="6" t="s">
        <v>37445</v>
      </c>
      <c r="T572" s="6" t="s">
        <v>37998</v>
      </c>
      <c r="U572" s="6" t="s">
        <v>39967</v>
      </c>
      <c r="V572" s="6" t="s">
        <v>37402</v>
      </c>
      <c r="W572" s="6">
        <v>37.25</v>
      </c>
      <c r="X572" s="6">
        <v>73.09</v>
      </c>
      <c r="Y572" s="6">
        <v>0</v>
      </c>
      <c r="Z572" s="6" t="s">
        <v>41782</v>
      </c>
      <c r="AA572" s="6" t="s">
        <v>37501</v>
      </c>
      <c r="AB572" s="6" t="s">
        <v>41783</v>
      </c>
      <c r="AC572" s="6">
        <v>6.09</v>
      </c>
      <c r="AD572" s="6">
        <v>1.9209184463651401</v>
      </c>
      <c r="AE572" s="6">
        <v>20.5477032535454</v>
      </c>
      <c r="AF572" s="6">
        <v>21.6159349003524</v>
      </c>
      <c r="AG572" s="8">
        <v>-1.0682316468070301</v>
      </c>
      <c r="AH572" s="8" t="s">
        <v>132</v>
      </c>
      <c r="AI572" s="6">
        <v>7.3132222175917002E-4</v>
      </c>
      <c r="AJ572" s="6">
        <v>2.94956719927665E-3</v>
      </c>
    </row>
    <row r="573" spans="1:36" ht="15" x14ac:dyDescent="0.25">
      <c r="A573" s="6" t="s">
        <v>41784</v>
      </c>
      <c r="B573" s="6">
        <v>258.00787000000003</v>
      </c>
      <c r="C573" s="6">
        <v>3.3</v>
      </c>
      <c r="D573" s="6" t="s">
        <v>37393</v>
      </c>
      <c r="E573" s="6" t="s">
        <v>41785</v>
      </c>
      <c r="F573" s="6">
        <v>197275</v>
      </c>
      <c r="G573" s="7" t="str">
        <f>HYPERLINK("https://cloud.oebiotech.com/#/lm/network/197275","https://cloud.oebiotech.com/#/lm/network/197275")</f>
        <v>https://cloud.oebiotech.com/#/lm/network/197275</v>
      </c>
      <c r="H573" s="6" t="s">
        <v>41786</v>
      </c>
      <c r="I573" s="6"/>
      <c r="J573" s="6"/>
      <c r="K573" s="6"/>
      <c r="L573" s="6"/>
      <c r="M573" s="6"/>
      <c r="N573" s="6"/>
      <c r="O573" s="6"/>
      <c r="P573" s="6"/>
      <c r="Q573" s="6" t="s">
        <v>41787</v>
      </c>
      <c r="R573" s="6" t="s">
        <v>41788</v>
      </c>
      <c r="S573" s="6" t="s">
        <v>37385</v>
      </c>
      <c r="T573" s="6" t="s">
        <v>40592</v>
      </c>
      <c r="U573" s="6" t="s">
        <v>40593</v>
      </c>
      <c r="V573" s="6" t="s">
        <v>37388</v>
      </c>
      <c r="W573" s="6">
        <v>50.52</v>
      </c>
      <c r="X573" s="6">
        <v>75.09</v>
      </c>
      <c r="Y573" s="6">
        <v>0</v>
      </c>
      <c r="Z573" s="6" t="s">
        <v>37389</v>
      </c>
      <c r="AA573" s="6" t="s">
        <v>37428</v>
      </c>
      <c r="AB573" s="6" t="s">
        <v>41789</v>
      </c>
      <c r="AC573" s="6">
        <v>-0.39</v>
      </c>
      <c r="AD573" s="6">
        <v>1.7953949577392501</v>
      </c>
      <c r="AE573" s="6">
        <v>16.895659442550699</v>
      </c>
      <c r="AF573" s="6">
        <v>17.980835291905802</v>
      </c>
      <c r="AG573" s="8">
        <v>-1.08517584935509</v>
      </c>
      <c r="AH573" s="8" t="s">
        <v>132</v>
      </c>
      <c r="AI573" s="6">
        <v>7.2484145418392201E-3</v>
      </c>
      <c r="AJ573" s="6">
        <v>1.96671885905054E-2</v>
      </c>
    </row>
    <row r="574" spans="1:36" ht="15" x14ac:dyDescent="0.25">
      <c r="A574" s="6" t="s">
        <v>41790</v>
      </c>
      <c r="B574" s="6">
        <v>230.21163999999999</v>
      </c>
      <c r="C574" s="6">
        <v>9.8580000000000005</v>
      </c>
      <c r="D574" s="6" t="s">
        <v>37380</v>
      </c>
      <c r="E574" s="6" t="s">
        <v>41791</v>
      </c>
      <c r="F574" s="6">
        <v>10039</v>
      </c>
      <c r="G574" s="7" t="str">
        <f>HYPERLINK("https://cloud.oebiotech.com/#/lm/network/10039","https://cloud.oebiotech.com/#/lm/network/10039")</f>
        <v>https://cloud.oebiotech.com/#/lm/network/10039</v>
      </c>
      <c r="H574" s="6"/>
      <c r="I574" s="6">
        <v>98244</v>
      </c>
      <c r="J574" s="6" t="s">
        <v>41792</v>
      </c>
      <c r="K574" s="6">
        <v>137765</v>
      </c>
      <c r="L574" s="6"/>
      <c r="M574" s="6"/>
      <c r="N574" s="6"/>
      <c r="O574" s="6">
        <v>11665656</v>
      </c>
      <c r="P574" s="6"/>
      <c r="Q574" s="6" t="s">
        <v>41793</v>
      </c>
      <c r="R574" s="6" t="s">
        <v>41794</v>
      </c>
      <c r="S574" s="6" t="s">
        <v>37423</v>
      </c>
      <c r="T574" s="6" t="s">
        <v>37424</v>
      </c>
      <c r="U574" s="6" t="s">
        <v>38088</v>
      </c>
      <c r="V574" s="6" t="s">
        <v>37402</v>
      </c>
      <c r="W574" s="6">
        <v>43.65</v>
      </c>
      <c r="X574" s="6">
        <v>74.23</v>
      </c>
      <c r="Y574" s="6">
        <v>0</v>
      </c>
      <c r="Z574" s="6" t="s">
        <v>37389</v>
      </c>
      <c r="AA574" s="6" t="s">
        <v>37501</v>
      </c>
      <c r="AB574" s="6" t="s">
        <v>41795</v>
      </c>
      <c r="AC574" s="6">
        <v>-0.43</v>
      </c>
      <c r="AD574" s="6">
        <v>2.0023622139814998</v>
      </c>
      <c r="AE574" s="6">
        <v>18.424418211273402</v>
      </c>
      <c r="AF574" s="6">
        <v>19.5263973696546</v>
      </c>
      <c r="AG574" s="8">
        <v>-1.1019791583812</v>
      </c>
      <c r="AH574" s="8" t="s">
        <v>132</v>
      </c>
      <c r="AI574" s="6">
        <v>2.0409791035051601E-4</v>
      </c>
      <c r="AJ574" s="6">
        <v>9.8860444289391503E-4</v>
      </c>
    </row>
    <row r="575" spans="1:36" ht="15" x14ac:dyDescent="0.25">
      <c r="A575" s="6" t="s">
        <v>41796</v>
      </c>
      <c r="B575" s="6">
        <v>391.286</v>
      </c>
      <c r="C575" s="6">
        <v>10.327</v>
      </c>
      <c r="D575" s="6" t="s">
        <v>37393</v>
      </c>
      <c r="E575" s="6" t="s">
        <v>41797</v>
      </c>
      <c r="F575" s="6">
        <v>45903</v>
      </c>
      <c r="G575" s="7" t="str">
        <f>HYPERLINK("https://cloud.oebiotech.com/#/lm/network/45903","https://cloud.oebiotech.com/#/lm/network/45903")</f>
        <v>https://cloud.oebiotech.com/#/lm/network/45903</v>
      </c>
      <c r="H575" s="6" t="s">
        <v>41798</v>
      </c>
      <c r="I575" s="6">
        <v>265</v>
      </c>
      <c r="J575" s="6" t="s">
        <v>41799</v>
      </c>
      <c r="K575" s="6">
        <v>28834</v>
      </c>
      <c r="L575" s="6" t="s">
        <v>41800</v>
      </c>
      <c r="M575" s="6" t="s">
        <v>41801</v>
      </c>
      <c r="N575" s="6" t="s">
        <v>41802</v>
      </c>
      <c r="O575" s="6">
        <v>222528</v>
      </c>
      <c r="P575" s="6" t="s">
        <v>41803</v>
      </c>
      <c r="Q575" s="6" t="s">
        <v>41804</v>
      </c>
      <c r="R575" s="6" t="s">
        <v>41805</v>
      </c>
      <c r="S575" s="6" t="s">
        <v>37445</v>
      </c>
      <c r="T575" s="6" t="s">
        <v>37998</v>
      </c>
      <c r="U575" s="6" t="s">
        <v>40786</v>
      </c>
      <c r="V575" s="6" t="s">
        <v>37426</v>
      </c>
      <c r="W575" s="6">
        <v>73.180000000000007</v>
      </c>
      <c r="X575" s="6">
        <v>88.01</v>
      </c>
      <c r="Y575" s="6">
        <v>99.94</v>
      </c>
      <c r="Z575" s="6" t="s">
        <v>41806</v>
      </c>
      <c r="AA575" s="6" t="s">
        <v>37403</v>
      </c>
      <c r="AB575" s="6" t="s">
        <v>41807</v>
      </c>
      <c r="AC575" s="6">
        <v>-1.53</v>
      </c>
      <c r="AD575" s="6">
        <v>1.97165046631782</v>
      </c>
      <c r="AE575" s="6">
        <v>18.266212016750199</v>
      </c>
      <c r="AF575" s="6">
        <v>19.391002156675999</v>
      </c>
      <c r="AG575" s="8">
        <v>-1.12479013992585</v>
      </c>
      <c r="AH575" s="8" t="s">
        <v>132</v>
      </c>
      <c r="AI575" s="6">
        <v>7.2042622579349504E-4</v>
      </c>
      <c r="AJ575" s="6">
        <v>2.91351720254665E-3</v>
      </c>
    </row>
    <row r="576" spans="1:36" ht="15" x14ac:dyDescent="0.25">
      <c r="A576" s="6" t="s">
        <v>41808</v>
      </c>
      <c r="B576" s="6">
        <v>390.25020999999998</v>
      </c>
      <c r="C576" s="6">
        <v>6.99</v>
      </c>
      <c r="D576" s="6" t="s">
        <v>37393</v>
      </c>
      <c r="E576" s="6" t="s">
        <v>41809</v>
      </c>
      <c r="F576" s="6">
        <v>83246</v>
      </c>
      <c r="G576" s="7" t="str">
        <f>HYPERLINK("https://cloud.oebiotech.com/#/lm/network/83246","https://cloud.oebiotech.com/#/lm/network/83246")</f>
        <v>https://cloud.oebiotech.com/#/lm/network/83246</v>
      </c>
      <c r="H576" s="6" t="s">
        <v>41810</v>
      </c>
      <c r="I576" s="6"/>
      <c r="J576" s="6"/>
      <c r="K576" s="6"/>
      <c r="L576" s="6"/>
      <c r="M576" s="6"/>
      <c r="N576" s="6"/>
      <c r="O576" s="6">
        <v>131770390</v>
      </c>
      <c r="P576" s="6"/>
      <c r="Q576" s="6" t="s">
        <v>41811</v>
      </c>
      <c r="R576" s="6" t="s">
        <v>41812</v>
      </c>
      <c r="S576" s="6" t="s">
        <v>37445</v>
      </c>
      <c r="T576" s="6" t="s">
        <v>37446</v>
      </c>
      <c r="U576" s="6" t="s">
        <v>38558</v>
      </c>
      <c r="V576" s="6" t="s">
        <v>37388</v>
      </c>
      <c r="W576" s="6">
        <v>52.74</v>
      </c>
      <c r="X576" s="6">
        <v>75.66</v>
      </c>
      <c r="Y576" s="6">
        <v>0</v>
      </c>
      <c r="Z576" s="6" t="s">
        <v>41813</v>
      </c>
      <c r="AA576" s="6" t="s">
        <v>37428</v>
      </c>
      <c r="AB576" s="6" t="s">
        <v>41814</v>
      </c>
      <c r="AC576" s="6">
        <v>-1.28</v>
      </c>
      <c r="AD576" s="6">
        <v>1.7442869894312101</v>
      </c>
      <c r="AE576" s="6">
        <v>16.051891038794299</v>
      </c>
      <c r="AF576" s="6">
        <v>17.179927723450799</v>
      </c>
      <c r="AG576" s="8">
        <v>-1.1280366846565599</v>
      </c>
      <c r="AH576" s="8" t="s">
        <v>132</v>
      </c>
      <c r="AI576" s="6">
        <v>1.8248369967431202E-2</v>
      </c>
      <c r="AJ576" s="6">
        <v>4.2701472647845101E-2</v>
      </c>
    </row>
    <row r="577" spans="1:36" ht="15" x14ac:dyDescent="0.25">
      <c r="A577" s="6" t="s">
        <v>41815</v>
      </c>
      <c r="B577" s="6">
        <v>282.16791999999998</v>
      </c>
      <c r="C577" s="6">
        <v>5.9729999999999999</v>
      </c>
      <c r="D577" s="6" t="s">
        <v>37380</v>
      </c>
      <c r="E577" s="6" t="s">
        <v>41816</v>
      </c>
      <c r="F577" s="6">
        <v>270017</v>
      </c>
      <c r="G577" s="7" t="str">
        <f>HYPERLINK("https://cloud.oebiotech.com/#/lm/network/270017","https://cloud.oebiotech.com/#/lm/network/270017")</f>
        <v>https://cloud.oebiotech.com/#/lm/network/270017</v>
      </c>
      <c r="H577" s="6"/>
      <c r="I577" s="6">
        <v>53364</v>
      </c>
      <c r="J577" s="6"/>
      <c r="K577" s="6"/>
      <c r="L577" s="6"/>
      <c r="M577" s="6"/>
      <c r="N577" s="6"/>
      <c r="O577" s="6">
        <v>5280896</v>
      </c>
      <c r="P577" s="6" t="s">
        <v>41817</v>
      </c>
      <c r="Q577" s="6" t="s">
        <v>41818</v>
      </c>
      <c r="R577" s="6" t="s">
        <v>41819</v>
      </c>
      <c r="S577" s="6" t="s">
        <v>37445</v>
      </c>
      <c r="T577" s="6" t="s">
        <v>38071</v>
      </c>
      <c r="U577" s="6" t="s">
        <v>38543</v>
      </c>
      <c r="V577" s="6" t="s">
        <v>37388</v>
      </c>
      <c r="W577" s="6">
        <v>44.28</v>
      </c>
      <c r="X577" s="6">
        <v>74.510000000000005</v>
      </c>
      <c r="Y577" s="6">
        <v>0</v>
      </c>
      <c r="Z577" s="6" t="s">
        <v>37389</v>
      </c>
      <c r="AA577" s="6" t="s">
        <v>37501</v>
      </c>
      <c r="AB577" s="6" t="s">
        <v>41820</v>
      </c>
      <c r="AC577" s="6">
        <v>7.44</v>
      </c>
      <c r="AD577" s="6">
        <v>1.7689956467183701</v>
      </c>
      <c r="AE577" s="6">
        <v>17.826713823449399</v>
      </c>
      <c r="AF577" s="6">
        <v>18.957835595134501</v>
      </c>
      <c r="AG577" s="8">
        <v>-1.1311217716850499</v>
      </c>
      <c r="AH577" s="8" t="s">
        <v>132</v>
      </c>
      <c r="AI577" s="6">
        <v>1.47889910876538E-2</v>
      </c>
      <c r="AJ577" s="6">
        <v>3.6054178143365E-2</v>
      </c>
    </row>
    <row r="578" spans="1:36" ht="15" x14ac:dyDescent="0.25">
      <c r="A578" s="6" t="s">
        <v>41821</v>
      </c>
      <c r="B578" s="6">
        <v>319.29975999999999</v>
      </c>
      <c r="C578" s="6">
        <v>13.141999999999999</v>
      </c>
      <c r="D578" s="6" t="s">
        <v>37380</v>
      </c>
      <c r="E578" s="6" t="s">
        <v>41822</v>
      </c>
      <c r="F578" s="6">
        <v>6197</v>
      </c>
      <c r="G578" s="7" t="str">
        <f>HYPERLINK("https://cloud.oebiotech.com/#/lm/network/6197","https://cloud.oebiotech.com/#/lm/network/6197")</f>
        <v>https://cloud.oebiotech.com/#/lm/network/6197</v>
      </c>
      <c r="H578" s="6"/>
      <c r="I578" s="6">
        <v>46171</v>
      </c>
      <c r="J578" s="6" t="s">
        <v>41823</v>
      </c>
      <c r="K578" s="6"/>
      <c r="L578" s="6"/>
      <c r="M578" s="6"/>
      <c r="N578" s="6"/>
      <c r="O578" s="6">
        <v>44256525</v>
      </c>
      <c r="P578" s="6"/>
      <c r="Q578" s="6" t="s">
        <v>41824</v>
      </c>
      <c r="R578" s="6" t="s">
        <v>41825</v>
      </c>
      <c r="S578" s="6" t="s">
        <v>37445</v>
      </c>
      <c r="T578" s="6" t="s">
        <v>37446</v>
      </c>
      <c r="U578" s="6" t="s">
        <v>37564</v>
      </c>
      <c r="V578" s="6" t="s">
        <v>37388</v>
      </c>
      <c r="W578" s="6">
        <v>43.41</v>
      </c>
      <c r="X578" s="6">
        <v>73.69</v>
      </c>
      <c r="Y578" s="6">
        <v>0</v>
      </c>
      <c r="Z578" s="6" t="s">
        <v>37389</v>
      </c>
      <c r="AA578" s="6" t="s">
        <v>37634</v>
      </c>
      <c r="AB578" s="6" t="s">
        <v>41826</v>
      </c>
      <c r="AC578" s="6">
        <v>-8.4600000000000009</v>
      </c>
      <c r="AD578" s="6">
        <v>1.9781957993391901</v>
      </c>
      <c r="AE578" s="6">
        <v>19.261926137525499</v>
      </c>
      <c r="AF578" s="6">
        <v>20.396242226346999</v>
      </c>
      <c r="AG578" s="8">
        <v>-1.1343160888214601</v>
      </c>
      <c r="AH578" s="8" t="s">
        <v>132</v>
      </c>
      <c r="AI578" s="6">
        <v>7.4570376541851504E-4</v>
      </c>
      <c r="AJ578" s="6">
        <v>2.99337458903333E-3</v>
      </c>
    </row>
    <row r="579" spans="1:36" ht="15" x14ac:dyDescent="0.25">
      <c r="A579" s="6" t="s">
        <v>41827</v>
      </c>
      <c r="B579" s="6">
        <v>567.34473000000003</v>
      </c>
      <c r="C579" s="6">
        <v>13.445</v>
      </c>
      <c r="D579" s="6" t="s">
        <v>37393</v>
      </c>
      <c r="E579" s="6" t="s">
        <v>41828</v>
      </c>
      <c r="F579" s="6">
        <v>37162</v>
      </c>
      <c r="G579" s="7" t="str">
        <f>HYPERLINK("https://cloud.oebiotech.com/#/lm/network/37162","https://cloud.oebiotech.com/#/lm/network/37162")</f>
        <v>https://cloud.oebiotech.com/#/lm/network/37162</v>
      </c>
      <c r="H579" s="6"/>
      <c r="I579" s="6"/>
      <c r="J579" s="6" t="s">
        <v>41829</v>
      </c>
      <c r="K579" s="6"/>
      <c r="L579" s="6"/>
      <c r="M579" s="6"/>
      <c r="N579" s="6"/>
      <c r="O579" s="6">
        <v>12115568</v>
      </c>
      <c r="P579" s="6"/>
      <c r="Q579" s="6" t="s">
        <v>41830</v>
      </c>
      <c r="R579" s="6" t="s">
        <v>41831</v>
      </c>
      <c r="S579" s="6" t="s">
        <v>37445</v>
      </c>
      <c r="T579" s="6" t="s">
        <v>38071</v>
      </c>
      <c r="U579" s="6" t="s">
        <v>40271</v>
      </c>
      <c r="V579" s="6" t="s">
        <v>37402</v>
      </c>
      <c r="W579" s="6">
        <v>37.28</v>
      </c>
      <c r="X579" s="6">
        <v>77.150000000000006</v>
      </c>
      <c r="Y579" s="6">
        <v>0</v>
      </c>
      <c r="Z579" s="6" t="s">
        <v>37389</v>
      </c>
      <c r="AA579" s="6" t="s">
        <v>37403</v>
      </c>
      <c r="AB579" s="6" t="s">
        <v>41832</v>
      </c>
      <c r="AC579" s="6">
        <v>5.82</v>
      </c>
      <c r="AD579" s="6">
        <v>1.9430404672744299</v>
      </c>
      <c r="AE579" s="6">
        <v>14.754142591488399</v>
      </c>
      <c r="AF579" s="6">
        <v>15.9017011310704</v>
      </c>
      <c r="AG579" s="8">
        <v>-1.14755853958204</v>
      </c>
      <c r="AH579" s="8" t="s">
        <v>132</v>
      </c>
      <c r="AI579" s="6">
        <v>1.8074940550977E-3</v>
      </c>
      <c r="AJ579" s="6">
        <v>6.2631036728734704E-3</v>
      </c>
    </row>
    <row r="580" spans="1:36" ht="15" x14ac:dyDescent="0.25">
      <c r="A580" s="6" t="s">
        <v>41833</v>
      </c>
      <c r="B580" s="6">
        <v>376.31858999999997</v>
      </c>
      <c r="C580" s="6">
        <v>13.125</v>
      </c>
      <c r="D580" s="6" t="s">
        <v>37380</v>
      </c>
      <c r="E580" s="6" t="s">
        <v>41834</v>
      </c>
      <c r="F580" s="6">
        <v>46032</v>
      </c>
      <c r="G580" s="7" t="str">
        <f>HYPERLINK("https://cloud.oebiotech.com/#/lm/network/46032","https://cloud.oebiotech.com/#/lm/network/46032")</f>
        <v>https://cloud.oebiotech.com/#/lm/network/46032</v>
      </c>
      <c r="H580" s="6"/>
      <c r="I580" s="6">
        <v>84484</v>
      </c>
      <c r="J580" s="6" t="s">
        <v>41835</v>
      </c>
      <c r="K580" s="6"/>
      <c r="L580" s="6"/>
      <c r="M580" s="6"/>
      <c r="N580" s="6"/>
      <c r="O580" s="6">
        <v>5283940</v>
      </c>
      <c r="P580" s="6"/>
      <c r="Q580" s="6" t="s">
        <v>41836</v>
      </c>
      <c r="R580" s="6" t="s">
        <v>41837</v>
      </c>
      <c r="S580" s="6" t="s">
        <v>37445</v>
      </c>
      <c r="T580" s="6" t="s">
        <v>37998</v>
      </c>
      <c r="U580" s="6" t="s">
        <v>40786</v>
      </c>
      <c r="V580" s="6" t="s">
        <v>37402</v>
      </c>
      <c r="W580" s="6">
        <v>37.42</v>
      </c>
      <c r="X580" s="6">
        <v>73.319999999999993</v>
      </c>
      <c r="Y580" s="6">
        <v>0</v>
      </c>
      <c r="Z580" s="6" t="s">
        <v>37389</v>
      </c>
      <c r="AA580" s="6" t="s">
        <v>37501</v>
      </c>
      <c r="AB580" s="6" t="s">
        <v>41838</v>
      </c>
      <c r="AC580" s="6">
        <v>6.38</v>
      </c>
      <c r="AD580" s="6">
        <v>2.0402770379452702</v>
      </c>
      <c r="AE580" s="6">
        <v>20.370366015886301</v>
      </c>
      <c r="AF580" s="6">
        <v>21.545824670064899</v>
      </c>
      <c r="AG580" s="8">
        <v>-1.17545865417868</v>
      </c>
      <c r="AH580" s="8" t="s">
        <v>132</v>
      </c>
      <c r="AI580" s="6">
        <v>4.1608591621509702E-4</v>
      </c>
      <c r="AJ580" s="6">
        <v>1.81462231445309E-3</v>
      </c>
    </row>
    <row r="581" spans="1:36" ht="15" x14ac:dyDescent="0.25">
      <c r="A581" s="6" t="s">
        <v>41839</v>
      </c>
      <c r="B581" s="6">
        <v>130.15932000000001</v>
      </c>
      <c r="C581" s="6">
        <v>4.016</v>
      </c>
      <c r="D581" s="6" t="s">
        <v>37380</v>
      </c>
      <c r="E581" s="6" t="s">
        <v>41840</v>
      </c>
      <c r="F581" s="6">
        <v>205825</v>
      </c>
      <c r="G581" s="7" t="str">
        <f>HYPERLINK("https://cloud.oebiotech.com/#/lm/network/205825","https://cloud.oebiotech.com/#/lm/network/205825")</f>
        <v>https://cloud.oebiotech.com/#/lm/network/205825</v>
      </c>
      <c r="H581" s="6" t="s">
        <v>41841</v>
      </c>
      <c r="I581" s="6"/>
      <c r="J581" s="6"/>
      <c r="K581" s="6"/>
      <c r="L581" s="6"/>
      <c r="M581" s="6"/>
      <c r="N581" s="6"/>
      <c r="O581" s="6">
        <v>8148</v>
      </c>
      <c r="P581" s="6"/>
      <c r="Q581" s="6" t="s">
        <v>41842</v>
      </c>
      <c r="R581" s="6" t="s">
        <v>41843</v>
      </c>
      <c r="S581" s="6" t="s">
        <v>38038</v>
      </c>
      <c r="T581" s="6" t="s">
        <v>38039</v>
      </c>
      <c r="U581" s="6" t="s">
        <v>38040</v>
      </c>
      <c r="V581" s="6" t="s">
        <v>37402</v>
      </c>
      <c r="W581" s="6">
        <v>41.79</v>
      </c>
      <c r="X581" s="6">
        <v>72.010000000000005</v>
      </c>
      <c r="Y581" s="6">
        <v>0</v>
      </c>
      <c r="Z581" s="6" t="s">
        <v>41844</v>
      </c>
      <c r="AA581" s="6" t="s">
        <v>37390</v>
      </c>
      <c r="AB581" s="6" t="s">
        <v>41845</v>
      </c>
      <c r="AC581" s="6">
        <v>-2.2999999999999998</v>
      </c>
      <c r="AD581" s="6">
        <v>2.26876214405155</v>
      </c>
      <c r="AE581" s="6">
        <v>22.843551454420599</v>
      </c>
      <c r="AF581" s="6">
        <v>24.031950812529502</v>
      </c>
      <c r="AG581" s="8">
        <v>-1.1883993581088701</v>
      </c>
      <c r="AH581" s="8" t="s">
        <v>132</v>
      </c>
      <c r="AI581" s="6">
        <v>9.4225447668511403E-13</v>
      </c>
      <c r="AJ581" s="6">
        <v>2.2955595943572401E-10</v>
      </c>
    </row>
    <row r="582" spans="1:36" ht="15" x14ac:dyDescent="0.25">
      <c r="A582" s="6" t="s">
        <v>41846</v>
      </c>
      <c r="B582" s="6">
        <v>459.32751999999999</v>
      </c>
      <c r="C582" s="6">
        <v>14.712</v>
      </c>
      <c r="D582" s="6" t="s">
        <v>37393</v>
      </c>
      <c r="E582" s="6" t="s">
        <v>41847</v>
      </c>
      <c r="F582" s="6">
        <v>8532</v>
      </c>
      <c r="G582" s="7" t="str">
        <f>HYPERLINK("https://cloud.oebiotech.com/#/lm/network/8532","https://cloud.oebiotech.com/#/lm/network/8532")</f>
        <v>https://cloud.oebiotech.com/#/lm/network/8532</v>
      </c>
      <c r="H582" s="6"/>
      <c r="I582" s="6"/>
      <c r="J582" s="6" t="s">
        <v>41848</v>
      </c>
      <c r="K582" s="6"/>
      <c r="L582" s="6"/>
      <c r="M582" s="6"/>
      <c r="N582" s="6"/>
      <c r="O582" s="6"/>
      <c r="P582" s="6"/>
      <c r="Q582" s="6" t="s">
        <v>41849</v>
      </c>
      <c r="R582" s="6" t="s">
        <v>41850</v>
      </c>
      <c r="S582" s="6" t="s">
        <v>37445</v>
      </c>
      <c r="T582" s="6" t="s">
        <v>37446</v>
      </c>
      <c r="U582" s="6" t="s">
        <v>37524</v>
      </c>
      <c r="V582" s="6" t="s">
        <v>37402</v>
      </c>
      <c r="W582" s="6">
        <v>39.729999999999997</v>
      </c>
      <c r="X582" s="6">
        <v>87.25</v>
      </c>
      <c r="Y582" s="6">
        <v>0</v>
      </c>
      <c r="Z582" s="6" t="s">
        <v>41851</v>
      </c>
      <c r="AA582" s="6" t="s">
        <v>37438</v>
      </c>
      <c r="AB582" s="6" t="s">
        <v>41852</v>
      </c>
      <c r="AC582" s="6">
        <v>-6.1</v>
      </c>
      <c r="AD582" s="6">
        <v>2.2387583600442702</v>
      </c>
      <c r="AE582" s="6">
        <v>17.016211569963701</v>
      </c>
      <c r="AF582" s="6">
        <v>18.2125526776172</v>
      </c>
      <c r="AG582" s="8">
        <v>-1.1963411076535</v>
      </c>
      <c r="AH582" s="8" t="s">
        <v>132</v>
      </c>
      <c r="AI582" s="6">
        <v>4.5407308706885499E-8</v>
      </c>
      <c r="AJ582" s="6">
        <v>8.95065260702282E-7</v>
      </c>
    </row>
    <row r="583" spans="1:36" ht="15" x14ac:dyDescent="0.25">
      <c r="A583" s="6" t="s">
        <v>41853</v>
      </c>
      <c r="B583" s="6">
        <v>491.38213000000002</v>
      </c>
      <c r="C583" s="6">
        <v>10.692</v>
      </c>
      <c r="D583" s="6" t="s">
        <v>37380</v>
      </c>
      <c r="E583" s="6" t="s">
        <v>41854</v>
      </c>
      <c r="F583" s="6">
        <v>8340</v>
      </c>
      <c r="G583" s="7" t="str">
        <f>HYPERLINK("https://cloud.oebiotech.com/#/lm/network/8340","https://cloud.oebiotech.com/#/lm/network/8340")</f>
        <v>https://cloud.oebiotech.com/#/lm/network/8340</v>
      </c>
      <c r="H583" s="6" t="s">
        <v>41855</v>
      </c>
      <c r="I583" s="6">
        <v>58428</v>
      </c>
      <c r="J583" s="6" t="s">
        <v>41856</v>
      </c>
      <c r="K583" s="6">
        <v>134424</v>
      </c>
      <c r="L583" s="6"/>
      <c r="M583" s="6"/>
      <c r="N583" s="6"/>
      <c r="O583" s="6">
        <v>53477839</v>
      </c>
      <c r="P583" s="6"/>
      <c r="Q583" s="6" t="s">
        <v>41857</v>
      </c>
      <c r="R583" s="6" t="s">
        <v>41858</v>
      </c>
      <c r="S583" s="6" t="s">
        <v>37445</v>
      </c>
      <c r="T583" s="6" t="s">
        <v>37446</v>
      </c>
      <c r="U583" s="6" t="s">
        <v>38558</v>
      </c>
      <c r="V583" s="6" t="s">
        <v>37402</v>
      </c>
      <c r="W583" s="6">
        <v>39.4</v>
      </c>
      <c r="X583" s="6">
        <v>73.92</v>
      </c>
      <c r="Y583" s="6">
        <v>0</v>
      </c>
      <c r="Z583" s="6" t="s">
        <v>37389</v>
      </c>
      <c r="AA583" s="6" t="s">
        <v>37501</v>
      </c>
      <c r="AB583" s="6" t="s">
        <v>41859</v>
      </c>
      <c r="AC583" s="6">
        <v>4.4800000000000004</v>
      </c>
      <c r="AD583" s="6">
        <v>1.9009406363844701</v>
      </c>
      <c r="AE583" s="6">
        <v>18.760623402652801</v>
      </c>
      <c r="AF583" s="6">
        <v>19.986509275319399</v>
      </c>
      <c r="AG583" s="8">
        <v>-1.22588587266658</v>
      </c>
      <c r="AH583" s="8" t="s">
        <v>132</v>
      </c>
      <c r="AI583" s="6">
        <v>7.9509443526473104E-3</v>
      </c>
      <c r="AJ583" s="6">
        <v>2.1253691841629799E-2</v>
      </c>
    </row>
    <row r="584" spans="1:36" ht="15" x14ac:dyDescent="0.25">
      <c r="A584" s="6" t="s">
        <v>41860</v>
      </c>
      <c r="B584" s="6">
        <v>135.01137</v>
      </c>
      <c r="C584" s="6">
        <v>1.573</v>
      </c>
      <c r="D584" s="6" t="s">
        <v>37393</v>
      </c>
      <c r="E584" s="6" t="s">
        <v>41861</v>
      </c>
      <c r="F584" s="6">
        <v>54882</v>
      </c>
      <c r="G584" s="7" t="str">
        <f>HYPERLINK("https://cloud.oebiotech.com/#/lm/network/54882","https://cloud.oebiotech.com/#/lm/network/54882")</f>
        <v>https://cloud.oebiotech.com/#/lm/network/54882</v>
      </c>
      <c r="H584" s="6" t="s">
        <v>41862</v>
      </c>
      <c r="I584" s="6">
        <v>86671</v>
      </c>
      <c r="J584" s="6"/>
      <c r="K584" s="6"/>
      <c r="L584" s="6"/>
      <c r="M584" s="6"/>
      <c r="N584" s="6"/>
      <c r="O584" s="6">
        <v>520144</v>
      </c>
      <c r="P584" s="6" t="s">
        <v>41863</v>
      </c>
      <c r="Q584" s="6" t="s">
        <v>41864</v>
      </c>
      <c r="R584" s="6" t="s">
        <v>41865</v>
      </c>
      <c r="S584" s="6" t="s">
        <v>37423</v>
      </c>
      <c r="T584" s="6" t="s">
        <v>37424</v>
      </c>
      <c r="U584" s="6" t="s">
        <v>38088</v>
      </c>
      <c r="V584" s="6" t="s">
        <v>37402</v>
      </c>
      <c r="W584" s="6">
        <v>38.53</v>
      </c>
      <c r="X584" s="6">
        <v>72.44</v>
      </c>
      <c r="Y584" s="6">
        <v>0</v>
      </c>
      <c r="Z584" s="6" t="s">
        <v>37389</v>
      </c>
      <c r="AA584" s="6" t="s">
        <v>37428</v>
      </c>
      <c r="AB584" s="6" t="s">
        <v>41866</v>
      </c>
      <c r="AC584" s="6">
        <v>5.18</v>
      </c>
      <c r="AD584" s="6">
        <v>2.2213537154796299</v>
      </c>
      <c r="AE584" s="6">
        <v>21.800424759858601</v>
      </c>
      <c r="AF584" s="6">
        <v>23.033079330744499</v>
      </c>
      <c r="AG584" s="8">
        <v>-1.23265457088587</v>
      </c>
      <c r="AH584" s="8" t="s">
        <v>132</v>
      </c>
      <c r="AI584" s="6">
        <v>3.56975284291E-6</v>
      </c>
      <c r="AJ584" s="6">
        <v>3.30493603014669E-5</v>
      </c>
    </row>
    <row r="585" spans="1:36" ht="15" x14ac:dyDescent="0.25">
      <c r="A585" s="6" t="s">
        <v>41867</v>
      </c>
      <c r="B585" s="6">
        <v>355.28444999999999</v>
      </c>
      <c r="C585" s="6">
        <v>11.412000000000001</v>
      </c>
      <c r="D585" s="6" t="s">
        <v>37380</v>
      </c>
      <c r="E585" s="6" t="s">
        <v>41868</v>
      </c>
      <c r="F585" s="6">
        <v>113725</v>
      </c>
      <c r="G585" s="7" t="str">
        <f>HYPERLINK("https://cloud.oebiotech.com/#/lm/network/113725","https://cloud.oebiotech.com/#/lm/network/113725")</f>
        <v>https://cloud.oebiotech.com/#/lm/network/113725</v>
      </c>
      <c r="H585" s="6" t="s">
        <v>41869</v>
      </c>
      <c r="I585" s="6"/>
      <c r="J585" s="6"/>
      <c r="K585" s="6"/>
      <c r="L585" s="6"/>
      <c r="M585" s="6"/>
      <c r="N585" s="6"/>
      <c r="O585" s="6">
        <v>73416315</v>
      </c>
      <c r="P585" s="6"/>
      <c r="Q585" s="6" t="s">
        <v>41870</v>
      </c>
      <c r="R585" s="6" t="s">
        <v>41871</v>
      </c>
      <c r="S585" s="6" t="s">
        <v>37445</v>
      </c>
      <c r="T585" s="6" t="s">
        <v>37827</v>
      </c>
      <c r="U585" s="6" t="s">
        <v>40000</v>
      </c>
      <c r="V585" s="6" t="s">
        <v>37426</v>
      </c>
      <c r="W585" s="6">
        <v>65.2</v>
      </c>
      <c r="X585" s="6">
        <v>73.3</v>
      </c>
      <c r="Y585" s="6">
        <v>64.98</v>
      </c>
      <c r="Z585" s="6" t="s">
        <v>41872</v>
      </c>
      <c r="AA585" s="6" t="s">
        <v>37480</v>
      </c>
      <c r="AB585" s="6" t="s">
        <v>41873</v>
      </c>
      <c r="AC585" s="6">
        <v>1.41</v>
      </c>
      <c r="AD585" s="6">
        <v>2.1979867911517501</v>
      </c>
      <c r="AE585" s="6">
        <v>20.071325415438</v>
      </c>
      <c r="AF585" s="6">
        <v>21.307692329163999</v>
      </c>
      <c r="AG585" s="8">
        <v>-1.23636691372601</v>
      </c>
      <c r="AH585" s="8" t="s">
        <v>132</v>
      </c>
      <c r="AI585" s="6">
        <v>1.42133295764356E-5</v>
      </c>
      <c r="AJ585" s="6">
        <v>1.05632897588666E-4</v>
      </c>
    </row>
    <row r="586" spans="1:36" ht="15" x14ac:dyDescent="0.25">
      <c r="A586" s="6" t="s">
        <v>41874</v>
      </c>
      <c r="B586" s="6">
        <v>267.17212000000001</v>
      </c>
      <c r="C586" s="6">
        <v>10.75</v>
      </c>
      <c r="D586" s="6" t="s">
        <v>37380</v>
      </c>
      <c r="E586" s="6" t="s">
        <v>41875</v>
      </c>
      <c r="F586" s="6">
        <v>212567</v>
      </c>
      <c r="G586" s="7" t="str">
        <f>HYPERLINK("https://cloud.oebiotech.com/#/lm/network/212567","https://cloud.oebiotech.com/#/lm/network/212567")</f>
        <v>https://cloud.oebiotech.com/#/lm/network/212567</v>
      </c>
      <c r="H586" s="6" t="s">
        <v>41876</v>
      </c>
      <c r="I586" s="6">
        <v>70062</v>
      </c>
      <c r="J586" s="6"/>
      <c r="K586" s="6">
        <v>35019</v>
      </c>
      <c r="L586" s="6" t="s">
        <v>41877</v>
      </c>
      <c r="M586" s="6"/>
      <c r="N586" s="6"/>
      <c r="O586" s="6">
        <v>31357</v>
      </c>
      <c r="P586" s="6" t="s">
        <v>41878</v>
      </c>
      <c r="Q586" s="6" t="s">
        <v>41879</v>
      </c>
      <c r="R586" s="6" t="s">
        <v>41880</v>
      </c>
      <c r="S586" s="6" t="s">
        <v>37385</v>
      </c>
      <c r="T586" s="6" t="s">
        <v>38258</v>
      </c>
      <c r="U586" s="6" t="s">
        <v>38259</v>
      </c>
      <c r="V586" s="6" t="s">
        <v>37426</v>
      </c>
      <c r="W586" s="6">
        <v>68.5</v>
      </c>
      <c r="X586" s="6">
        <v>73.010000000000005</v>
      </c>
      <c r="Y586" s="6">
        <v>89.19</v>
      </c>
      <c r="Z586" s="6" t="s">
        <v>41881</v>
      </c>
      <c r="AA586" s="6" t="s">
        <v>37390</v>
      </c>
      <c r="AB586" s="6" t="s">
        <v>41882</v>
      </c>
      <c r="AC586" s="6">
        <v>-0.37</v>
      </c>
      <c r="AD586" s="6">
        <v>2.2707330713425899</v>
      </c>
      <c r="AE586" s="6">
        <v>20.327320450873</v>
      </c>
      <c r="AF586" s="6">
        <v>21.565358768946702</v>
      </c>
      <c r="AG586" s="8">
        <v>-1.23803831807376</v>
      </c>
      <c r="AH586" s="8" t="s">
        <v>132</v>
      </c>
      <c r="AI586" s="6">
        <v>1.03540599466514E-7</v>
      </c>
      <c r="AJ586" s="6">
        <v>1.71215885728933E-6</v>
      </c>
    </row>
    <row r="587" spans="1:36" ht="15" x14ac:dyDescent="0.25">
      <c r="A587" s="6" t="s">
        <v>41883</v>
      </c>
      <c r="B587" s="6">
        <v>390.29800999999998</v>
      </c>
      <c r="C587" s="6">
        <v>10.602</v>
      </c>
      <c r="D587" s="6" t="s">
        <v>37380</v>
      </c>
      <c r="E587" s="6" t="s">
        <v>41884</v>
      </c>
      <c r="F587" s="6">
        <v>46262</v>
      </c>
      <c r="G587" s="7" t="str">
        <f>HYPERLINK("https://cloud.oebiotech.com/#/lm/network/46262","https://cloud.oebiotech.com/#/lm/network/46262")</f>
        <v>https://cloud.oebiotech.com/#/lm/network/46262</v>
      </c>
      <c r="H587" s="6"/>
      <c r="I587" s="6">
        <v>84714</v>
      </c>
      <c r="J587" s="6" t="s">
        <v>41885</v>
      </c>
      <c r="K587" s="6"/>
      <c r="L587" s="6"/>
      <c r="M587" s="6"/>
      <c r="N587" s="6"/>
      <c r="O587" s="6">
        <v>5284152</v>
      </c>
      <c r="P587" s="6"/>
      <c r="Q587" s="6" t="s">
        <v>41886</v>
      </c>
      <c r="R587" s="6" t="s">
        <v>41887</v>
      </c>
      <c r="S587" s="6" t="s">
        <v>37445</v>
      </c>
      <c r="T587" s="6" t="s">
        <v>37998</v>
      </c>
      <c r="U587" s="6" t="s">
        <v>40786</v>
      </c>
      <c r="V587" s="6" t="s">
        <v>37402</v>
      </c>
      <c r="W587" s="6">
        <v>41.62</v>
      </c>
      <c r="X587" s="6">
        <v>90.41</v>
      </c>
      <c r="Y587" s="6">
        <v>0</v>
      </c>
      <c r="Z587" s="6" t="s">
        <v>41888</v>
      </c>
      <c r="AA587" s="6" t="s">
        <v>37501</v>
      </c>
      <c r="AB587" s="6" t="s">
        <v>41430</v>
      </c>
      <c r="AC587" s="6">
        <v>5.89</v>
      </c>
      <c r="AD587" s="6">
        <v>2.1835791601574601</v>
      </c>
      <c r="AE587" s="6">
        <v>23.052254233786599</v>
      </c>
      <c r="AF587" s="6">
        <v>24.313864207487299</v>
      </c>
      <c r="AG587" s="8">
        <v>-1.2616099737006701</v>
      </c>
      <c r="AH587" s="8" t="s">
        <v>132</v>
      </c>
      <c r="AI587" s="6">
        <v>5.9646291294921701E-5</v>
      </c>
      <c r="AJ587" s="6">
        <v>3.5365973314608403E-4</v>
      </c>
    </row>
    <row r="588" spans="1:36" ht="15" x14ac:dyDescent="0.25">
      <c r="A588" s="6" t="s">
        <v>41889</v>
      </c>
      <c r="B588" s="6">
        <v>324.32596000000001</v>
      </c>
      <c r="C588" s="6">
        <v>14.632</v>
      </c>
      <c r="D588" s="6" t="s">
        <v>37380</v>
      </c>
      <c r="E588" s="6" t="s">
        <v>41890</v>
      </c>
      <c r="F588" s="6">
        <v>10107</v>
      </c>
      <c r="G588" s="7" t="str">
        <f>HYPERLINK("https://cloud.oebiotech.com/#/lm/network/10107","https://cloud.oebiotech.com/#/lm/network/10107")</f>
        <v>https://cloud.oebiotech.com/#/lm/network/10107</v>
      </c>
      <c r="H588" s="6"/>
      <c r="I588" s="6">
        <v>98312</v>
      </c>
      <c r="J588" s="6" t="s">
        <v>41891</v>
      </c>
      <c r="K588" s="6"/>
      <c r="L588" s="6"/>
      <c r="M588" s="6"/>
      <c r="N588" s="6"/>
      <c r="O588" s="6">
        <v>56936264</v>
      </c>
      <c r="P588" s="6"/>
      <c r="Q588" s="6" t="s">
        <v>41892</v>
      </c>
      <c r="R588" s="6" t="s">
        <v>41893</v>
      </c>
      <c r="S588" s="6" t="s">
        <v>37488</v>
      </c>
      <c r="T588" s="6" t="s">
        <v>41304</v>
      </c>
      <c r="U588" s="6" t="s">
        <v>37458</v>
      </c>
      <c r="V588" s="6" t="s">
        <v>37388</v>
      </c>
      <c r="W588" s="6">
        <v>49.65</v>
      </c>
      <c r="X588" s="6">
        <v>74.599999999999994</v>
      </c>
      <c r="Y588" s="6">
        <v>0</v>
      </c>
      <c r="Z588" s="6" t="s">
        <v>37389</v>
      </c>
      <c r="AA588" s="6" t="s">
        <v>37501</v>
      </c>
      <c r="AB588" s="6" t="s">
        <v>41894</v>
      </c>
      <c r="AC588" s="6">
        <v>0.31</v>
      </c>
      <c r="AD588" s="6">
        <v>1.87348924785611</v>
      </c>
      <c r="AE588" s="6">
        <v>17.3699178533004</v>
      </c>
      <c r="AF588" s="6">
        <v>18.643413593816</v>
      </c>
      <c r="AG588" s="8">
        <v>-1.27349574051557</v>
      </c>
      <c r="AH588" s="8" t="s">
        <v>132</v>
      </c>
      <c r="AI588" s="6">
        <v>1.51931331875284E-2</v>
      </c>
      <c r="AJ588" s="6">
        <v>3.6871064763700202E-2</v>
      </c>
    </row>
    <row r="589" spans="1:36" ht="15" x14ac:dyDescent="0.25">
      <c r="A589" s="6" t="s">
        <v>41895</v>
      </c>
      <c r="B589" s="6">
        <v>367.23932000000002</v>
      </c>
      <c r="C589" s="6">
        <v>10.211</v>
      </c>
      <c r="D589" s="6" t="s">
        <v>37393</v>
      </c>
      <c r="E589" s="6" t="s">
        <v>41896</v>
      </c>
      <c r="F589" s="6">
        <v>198548</v>
      </c>
      <c r="G589" s="7" t="str">
        <f>HYPERLINK("https://cloud.oebiotech.com/#/lm/network/198548","https://cloud.oebiotech.com/#/lm/network/198548")</f>
        <v>https://cloud.oebiotech.com/#/lm/network/198548</v>
      </c>
      <c r="H589" s="6" t="s">
        <v>41897</v>
      </c>
      <c r="I589" s="6"/>
      <c r="J589" s="6"/>
      <c r="K589" s="6"/>
      <c r="L589" s="6"/>
      <c r="M589" s="6"/>
      <c r="N589" s="6"/>
      <c r="O589" s="6">
        <v>582734</v>
      </c>
      <c r="P589" s="6"/>
      <c r="Q589" s="6" t="s">
        <v>41898</v>
      </c>
      <c r="R589" s="6" t="s">
        <v>41899</v>
      </c>
      <c r="S589" s="6" t="s">
        <v>37385</v>
      </c>
      <c r="T589" s="6" t="s">
        <v>37386</v>
      </c>
      <c r="U589" s="6" t="s">
        <v>37387</v>
      </c>
      <c r="V589" s="6" t="s">
        <v>37402</v>
      </c>
      <c r="W589" s="6">
        <v>41.43</v>
      </c>
      <c r="X589" s="6">
        <v>76.08</v>
      </c>
      <c r="Y589" s="6">
        <v>0</v>
      </c>
      <c r="Z589" s="6" t="s">
        <v>37389</v>
      </c>
      <c r="AA589" s="6" t="s">
        <v>37415</v>
      </c>
      <c r="AB589" s="6" t="s">
        <v>41900</v>
      </c>
      <c r="AC589" s="6">
        <v>-1.91</v>
      </c>
      <c r="AD589" s="6">
        <v>2.1783164611433601</v>
      </c>
      <c r="AE589" s="6">
        <v>15.6872295874589</v>
      </c>
      <c r="AF589" s="6">
        <v>17.006589842712501</v>
      </c>
      <c r="AG589" s="8">
        <v>-1.3193602552536601</v>
      </c>
      <c r="AH589" s="8" t="s">
        <v>132</v>
      </c>
      <c r="AI589" s="6">
        <v>2.8139795174907399E-4</v>
      </c>
      <c r="AJ589" s="6">
        <v>1.3036280208266399E-3</v>
      </c>
    </row>
    <row r="590" spans="1:36" ht="15" x14ac:dyDescent="0.25">
      <c r="A590" s="6" t="s">
        <v>41901</v>
      </c>
      <c r="B590" s="6">
        <v>425.33866999999998</v>
      </c>
      <c r="C590" s="6">
        <v>15.257999999999999</v>
      </c>
      <c r="D590" s="6" t="s">
        <v>37393</v>
      </c>
      <c r="E590" s="6" t="s">
        <v>41902</v>
      </c>
      <c r="F590" s="6">
        <v>257019</v>
      </c>
      <c r="G590" s="7" t="str">
        <f>HYPERLINK("https://cloud.oebiotech.com/#/lm/network/257019","https://cloud.oebiotech.com/#/lm/network/257019")</f>
        <v>https://cloud.oebiotech.com/#/lm/network/257019</v>
      </c>
      <c r="H590" s="6" t="s">
        <v>41903</v>
      </c>
      <c r="I590" s="6"/>
      <c r="J590" s="6"/>
      <c r="K590" s="6"/>
      <c r="L590" s="6"/>
      <c r="M590" s="6"/>
      <c r="N590" s="6"/>
      <c r="O590" s="6">
        <v>50986149</v>
      </c>
      <c r="P590" s="6"/>
      <c r="Q590" s="6" t="s">
        <v>41904</v>
      </c>
      <c r="R590" s="6" t="s">
        <v>41905</v>
      </c>
      <c r="S590" s="6" t="s">
        <v>37445</v>
      </c>
      <c r="T590" s="6" t="s">
        <v>37998</v>
      </c>
      <c r="U590" s="6" t="s">
        <v>38571</v>
      </c>
      <c r="V590" s="6" t="s">
        <v>37388</v>
      </c>
      <c r="W590" s="6">
        <v>44.96</v>
      </c>
      <c r="X590" s="6">
        <v>79.06</v>
      </c>
      <c r="Y590" s="6">
        <v>0</v>
      </c>
      <c r="Z590" s="6" t="s">
        <v>37389</v>
      </c>
      <c r="AA590" s="6" t="s">
        <v>37403</v>
      </c>
      <c r="AB590" s="6" t="s">
        <v>41906</v>
      </c>
      <c r="AC590" s="6">
        <v>8.93</v>
      </c>
      <c r="AD590" s="6">
        <v>2.2320660368633698</v>
      </c>
      <c r="AE590" s="6">
        <v>12.586168919222001</v>
      </c>
      <c r="AF590" s="6">
        <v>13.926581808586</v>
      </c>
      <c r="AG590" s="8">
        <v>-1.3404128893639999</v>
      </c>
      <c r="AH590" s="8" t="s">
        <v>132</v>
      </c>
      <c r="AI590" s="6">
        <v>1.06652711611646E-4</v>
      </c>
      <c r="AJ590" s="6">
        <v>5.6687820734296999E-4</v>
      </c>
    </row>
    <row r="591" spans="1:36" ht="15" x14ac:dyDescent="0.25">
      <c r="A591" s="6" t="s">
        <v>41907</v>
      </c>
      <c r="B591" s="6">
        <v>345.15312999999998</v>
      </c>
      <c r="C591" s="6">
        <v>3.8639999999999999</v>
      </c>
      <c r="D591" s="6" t="s">
        <v>37380</v>
      </c>
      <c r="E591" s="6" t="s">
        <v>41908</v>
      </c>
      <c r="F591" s="6">
        <v>64591</v>
      </c>
      <c r="G591" s="7" t="str">
        <f>HYPERLINK("https://cloud.oebiotech.com/#/lm/network/64591","https://cloud.oebiotech.com/#/lm/network/64591")</f>
        <v>https://cloud.oebiotech.com/#/lm/network/64591</v>
      </c>
      <c r="H591" s="6" t="s">
        <v>41909</v>
      </c>
      <c r="I591" s="6"/>
      <c r="J591" s="6"/>
      <c r="K591" s="6"/>
      <c r="L591" s="6"/>
      <c r="M591" s="6"/>
      <c r="N591" s="6"/>
      <c r="O591" s="6">
        <v>14427335</v>
      </c>
      <c r="P591" s="6" t="s">
        <v>41910</v>
      </c>
      <c r="Q591" s="6" t="s">
        <v>41911</v>
      </c>
      <c r="R591" s="6" t="s">
        <v>41912</v>
      </c>
      <c r="S591" s="6" t="s">
        <v>37423</v>
      </c>
      <c r="T591" s="6" t="s">
        <v>37424</v>
      </c>
      <c r="U591" s="6" t="s">
        <v>37425</v>
      </c>
      <c r="V591" s="6" t="s">
        <v>37388</v>
      </c>
      <c r="W591" s="6">
        <v>49.89</v>
      </c>
      <c r="X591" s="6">
        <v>73.58</v>
      </c>
      <c r="Y591" s="6">
        <v>0</v>
      </c>
      <c r="Z591" s="6" t="s">
        <v>37389</v>
      </c>
      <c r="AA591" s="6" t="s">
        <v>37390</v>
      </c>
      <c r="AB591" s="6" t="s">
        <v>41913</v>
      </c>
      <c r="AC591" s="6">
        <v>3.77</v>
      </c>
      <c r="AD591" s="6">
        <v>2.4106666632690201</v>
      </c>
      <c r="AE591" s="6">
        <v>19.311991276138698</v>
      </c>
      <c r="AF591" s="6">
        <v>20.8844263914125</v>
      </c>
      <c r="AG591" s="8">
        <v>-1.5724351152738001</v>
      </c>
      <c r="AH591" s="8" t="s">
        <v>132</v>
      </c>
      <c r="AI591" s="6">
        <v>1.2868790951203101E-4</v>
      </c>
      <c r="AJ591" s="6">
        <v>6.6499924073361099E-4</v>
      </c>
    </row>
    <row r="592" spans="1:36" ht="15" x14ac:dyDescent="0.25">
      <c r="A592" s="6" t="s">
        <v>41914</v>
      </c>
      <c r="B592" s="6">
        <v>296.21980000000002</v>
      </c>
      <c r="C592" s="6">
        <v>9.4710000000000001</v>
      </c>
      <c r="D592" s="6" t="s">
        <v>37380</v>
      </c>
      <c r="E592" s="6" t="s">
        <v>41915</v>
      </c>
      <c r="F592" s="6">
        <v>55667</v>
      </c>
      <c r="G592" s="7" t="str">
        <f>HYPERLINK("https://cloud.oebiotech.com/#/lm/network/55667","https://cloud.oebiotech.com/#/lm/network/55667")</f>
        <v>https://cloud.oebiotech.com/#/lm/network/55667</v>
      </c>
      <c r="H592" s="6" t="s">
        <v>41916</v>
      </c>
      <c r="I592" s="6">
        <v>87324</v>
      </c>
      <c r="J592" s="6"/>
      <c r="K592" s="6">
        <v>143056</v>
      </c>
      <c r="L592" s="6"/>
      <c r="M592" s="6"/>
      <c r="N592" s="6"/>
      <c r="O592" s="6">
        <v>85288994</v>
      </c>
      <c r="P592" s="6" t="s">
        <v>41917</v>
      </c>
      <c r="Q592" s="6" t="s">
        <v>41918</v>
      </c>
      <c r="R592" s="6" t="s">
        <v>41919</v>
      </c>
      <c r="S592" s="6" t="s">
        <v>37423</v>
      </c>
      <c r="T592" s="6" t="s">
        <v>37424</v>
      </c>
      <c r="U592" s="6" t="s">
        <v>38088</v>
      </c>
      <c r="V592" s="6" t="s">
        <v>37388</v>
      </c>
      <c r="W592" s="6">
        <v>43.2</v>
      </c>
      <c r="X592" s="6">
        <v>73.48</v>
      </c>
      <c r="Y592" s="6">
        <v>0</v>
      </c>
      <c r="Z592" s="6" t="s">
        <v>37389</v>
      </c>
      <c r="AA592" s="6" t="s">
        <v>37501</v>
      </c>
      <c r="AB592" s="6" t="s">
        <v>41920</v>
      </c>
      <c r="AC592" s="6">
        <v>7.43</v>
      </c>
      <c r="AD592" s="6">
        <v>2.3544149503366301</v>
      </c>
      <c r="AE592" s="6">
        <v>19.411879805326802</v>
      </c>
      <c r="AF592" s="6">
        <v>21.001834377851399</v>
      </c>
      <c r="AG592" s="8">
        <v>-1.58995457252463</v>
      </c>
      <c r="AH592" s="8" t="s">
        <v>132</v>
      </c>
      <c r="AI592" s="6">
        <v>6.0006215015744003E-4</v>
      </c>
      <c r="AJ592" s="6">
        <v>2.4980209649561099E-3</v>
      </c>
    </row>
    <row r="593" spans="1:36" ht="15" x14ac:dyDescent="0.25">
      <c r="A593" s="6" t="s">
        <v>41921</v>
      </c>
      <c r="B593" s="6">
        <v>321.20497999999998</v>
      </c>
      <c r="C593" s="6">
        <v>12.766999999999999</v>
      </c>
      <c r="D593" s="6" t="s">
        <v>37393</v>
      </c>
      <c r="E593" s="6" t="s">
        <v>41922</v>
      </c>
      <c r="F593" s="6">
        <v>1029</v>
      </c>
      <c r="G593" s="7" t="str">
        <f>HYPERLINK("https://cloud.oebiotech.com/#/lm/network/1029","https://cloud.oebiotech.com/#/lm/network/1029")</f>
        <v>https://cloud.oebiotech.com/#/lm/network/1029</v>
      </c>
      <c r="H593" s="6"/>
      <c r="I593" s="6">
        <v>74201</v>
      </c>
      <c r="J593" s="6" t="s">
        <v>41923</v>
      </c>
      <c r="K593" s="6"/>
      <c r="L593" s="6"/>
      <c r="M593" s="6"/>
      <c r="N593" s="6"/>
      <c r="O593" s="6">
        <v>5312672</v>
      </c>
      <c r="P593" s="6"/>
      <c r="Q593" s="6" t="s">
        <v>41924</v>
      </c>
      <c r="R593" s="6" t="s">
        <v>41925</v>
      </c>
      <c r="S593" s="6" t="s">
        <v>37445</v>
      </c>
      <c r="T593" s="6" t="s">
        <v>37446</v>
      </c>
      <c r="U593" s="6" t="s">
        <v>37524</v>
      </c>
      <c r="V593" s="6" t="s">
        <v>37388</v>
      </c>
      <c r="W593" s="6">
        <v>43.02</v>
      </c>
      <c r="X593" s="6">
        <v>75.23</v>
      </c>
      <c r="Y593" s="6">
        <v>0</v>
      </c>
      <c r="Z593" s="6" t="s">
        <v>41926</v>
      </c>
      <c r="AA593" s="6" t="s">
        <v>37428</v>
      </c>
      <c r="AB593" s="6" t="s">
        <v>41927</v>
      </c>
      <c r="AC593" s="6">
        <v>6.54</v>
      </c>
      <c r="AD593" s="6">
        <v>2.6923792279835301</v>
      </c>
      <c r="AE593" s="6">
        <v>16.287645459394401</v>
      </c>
      <c r="AF593" s="6">
        <v>18.000440043758498</v>
      </c>
      <c r="AG593" s="8">
        <v>-1.71279458436405</v>
      </c>
      <c r="AH593" s="8" t="s">
        <v>132</v>
      </c>
      <c r="AI593" s="6">
        <v>8.1767698420924607E-9</v>
      </c>
      <c r="AJ593" s="6">
        <v>2.2960523995271901E-7</v>
      </c>
    </row>
    <row r="594" spans="1:36" ht="15" x14ac:dyDescent="0.25">
      <c r="A594" s="6" t="s">
        <v>41928</v>
      </c>
      <c r="B594" s="6">
        <v>282.20438999999999</v>
      </c>
      <c r="C594" s="6">
        <v>8.6219999999999999</v>
      </c>
      <c r="D594" s="6" t="s">
        <v>37380</v>
      </c>
      <c r="E594" s="6" t="s">
        <v>41929</v>
      </c>
      <c r="F594" s="6">
        <v>35578</v>
      </c>
      <c r="G594" s="7" t="str">
        <f>HYPERLINK("https://cloud.oebiotech.com/#/lm/network/35578","https://cloud.oebiotech.com/#/lm/network/35578")</f>
        <v>https://cloud.oebiotech.com/#/lm/network/35578</v>
      </c>
      <c r="H594" s="6"/>
      <c r="I594" s="6"/>
      <c r="J594" s="6" t="s">
        <v>41930</v>
      </c>
      <c r="K594" s="6"/>
      <c r="L594" s="6"/>
      <c r="M594" s="6"/>
      <c r="N594" s="6"/>
      <c r="O594" s="6">
        <v>15545710</v>
      </c>
      <c r="P594" s="6"/>
      <c r="Q594" s="6" t="s">
        <v>41931</v>
      </c>
      <c r="R594" s="6" t="s">
        <v>41932</v>
      </c>
      <c r="S594" s="6" t="s">
        <v>37445</v>
      </c>
      <c r="T594" s="6" t="s">
        <v>38071</v>
      </c>
      <c r="U594" s="6" t="s">
        <v>38543</v>
      </c>
      <c r="V594" s="6" t="s">
        <v>37388</v>
      </c>
      <c r="W594" s="6">
        <v>45.8</v>
      </c>
      <c r="X594" s="6">
        <v>74.59</v>
      </c>
      <c r="Y594" s="6">
        <v>0</v>
      </c>
      <c r="Z594" s="6" t="s">
        <v>37389</v>
      </c>
      <c r="AA594" s="6" t="s">
        <v>37501</v>
      </c>
      <c r="AB594" s="6" t="s">
        <v>41933</v>
      </c>
      <c r="AC594" s="6">
        <v>7.09</v>
      </c>
      <c r="AD594" s="6">
        <v>2.3946283944115998</v>
      </c>
      <c r="AE594" s="6">
        <v>17.0682264514815</v>
      </c>
      <c r="AF594" s="6">
        <v>18.797356370876901</v>
      </c>
      <c r="AG594" s="8">
        <v>-1.7291299193954299</v>
      </c>
      <c r="AH594" s="8" t="s">
        <v>132</v>
      </c>
      <c r="AI594" s="6">
        <v>1.57058945113572E-3</v>
      </c>
      <c r="AJ594" s="6">
        <v>5.5919372025185002E-3</v>
      </c>
    </row>
    <row r="595" spans="1:36" ht="15" x14ac:dyDescent="0.25">
      <c r="A595" s="6" t="s">
        <v>41934</v>
      </c>
      <c r="B595" s="6">
        <v>292.22726</v>
      </c>
      <c r="C595" s="6">
        <v>10.193</v>
      </c>
      <c r="D595" s="6" t="s">
        <v>37380</v>
      </c>
      <c r="E595" s="6" t="s">
        <v>41935</v>
      </c>
      <c r="F595" s="6">
        <v>2525</v>
      </c>
      <c r="G595" s="7" t="str">
        <f>HYPERLINK("https://cloud.oebiotech.com/#/lm/network/2525","https://cloud.oebiotech.com/#/lm/network/2525")</f>
        <v>https://cloud.oebiotech.com/#/lm/network/2525</v>
      </c>
      <c r="H595" s="6"/>
      <c r="I595" s="6">
        <v>74890</v>
      </c>
      <c r="J595" s="6" t="s">
        <v>41936</v>
      </c>
      <c r="K595" s="6"/>
      <c r="L595" s="6"/>
      <c r="M595" s="6"/>
      <c r="N595" s="6"/>
      <c r="O595" s="6">
        <v>10333573</v>
      </c>
      <c r="P595" s="6"/>
      <c r="Q595" s="6" t="s">
        <v>41937</v>
      </c>
      <c r="R595" s="6" t="s">
        <v>41938</v>
      </c>
      <c r="S595" s="6" t="s">
        <v>37445</v>
      </c>
      <c r="T595" s="6" t="s">
        <v>37446</v>
      </c>
      <c r="U595" s="6" t="s">
        <v>37524</v>
      </c>
      <c r="V595" s="6" t="s">
        <v>37388</v>
      </c>
      <c r="W595" s="6">
        <v>50.86</v>
      </c>
      <c r="X595" s="6">
        <v>75.099999999999994</v>
      </c>
      <c r="Y595" s="6">
        <v>0</v>
      </c>
      <c r="Z595" s="6" t="s">
        <v>37389</v>
      </c>
      <c r="AA595" s="6" t="s">
        <v>37501</v>
      </c>
      <c r="AB595" s="6" t="s">
        <v>41939</v>
      </c>
      <c r="AC595" s="6">
        <v>-0.68</v>
      </c>
      <c r="AD595" s="6">
        <v>2.5349560962033899</v>
      </c>
      <c r="AE595" s="6">
        <v>16.901676205692802</v>
      </c>
      <c r="AF595" s="6">
        <v>18.6780031981436</v>
      </c>
      <c r="AG595" s="8">
        <v>-1.77632699245082</v>
      </c>
      <c r="AH595" s="8" t="s">
        <v>132</v>
      </c>
      <c r="AI595" s="6">
        <v>2.3965600166996699E-4</v>
      </c>
      <c r="AJ595" s="6">
        <v>1.1367905800329201E-3</v>
      </c>
    </row>
    <row r="596" spans="1:36" ht="15" x14ac:dyDescent="0.25">
      <c r="A596" s="6" t="s">
        <v>41940</v>
      </c>
      <c r="B596" s="6">
        <v>417.22879999999998</v>
      </c>
      <c r="C596" s="6">
        <v>9.6780000000000008</v>
      </c>
      <c r="D596" s="6" t="s">
        <v>37393</v>
      </c>
      <c r="E596" s="6" t="s">
        <v>41941</v>
      </c>
      <c r="F596" s="6">
        <v>209681</v>
      </c>
      <c r="G596" s="7" t="str">
        <f>HYPERLINK("https://cloud.oebiotech.com/#/lm/network/209681","https://cloud.oebiotech.com/#/lm/network/209681")</f>
        <v>https://cloud.oebiotech.com/#/lm/network/209681</v>
      </c>
      <c r="H596" s="6" t="s">
        <v>41942</v>
      </c>
      <c r="I596" s="6"/>
      <c r="J596" s="6"/>
      <c r="K596" s="6"/>
      <c r="L596" s="6"/>
      <c r="M596" s="6"/>
      <c r="N596" s="6"/>
      <c r="O596" s="6">
        <v>12942434</v>
      </c>
      <c r="P596" s="6"/>
      <c r="Q596" s="6" t="s">
        <v>41943</v>
      </c>
      <c r="R596" s="6" t="s">
        <v>41944</v>
      </c>
      <c r="S596" s="6" t="s">
        <v>37445</v>
      </c>
      <c r="T596" s="6" t="s">
        <v>37998</v>
      </c>
      <c r="U596" s="6" t="s">
        <v>41273</v>
      </c>
      <c r="V596" s="6" t="s">
        <v>37426</v>
      </c>
      <c r="W596" s="6">
        <v>65.02</v>
      </c>
      <c r="X596" s="6">
        <v>87.7</v>
      </c>
      <c r="Y596" s="6">
        <v>60.87</v>
      </c>
      <c r="Z596" s="6" t="s">
        <v>41945</v>
      </c>
      <c r="AA596" s="6" t="s">
        <v>37428</v>
      </c>
      <c r="AB596" s="6" t="s">
        <v>41946</v>
      </c>
      <c r="AC596" s="6">
        <v>-1.2</v>
      </c>
      <c r="AD596" s="6">
        <v>2.7712238463597698</v>
      </c>
      <c r="AE596" s="6">
        <v>16.969781976627299</v>
      </c>
      <c r="AF596" s="6">
        <v>18.795701925008402</v>
      </c>
      <c r="AG596" s="8">
        <v>-1.8259199483811499</v>
      </c>
      <c r="AH596" s="8" t="s">
        <v>132</v>
      </c>
      <c r="AI596" s="6">
        <v>2.47712303110493E-8</v>
      </c>
      <c r="AJ596" s="6">
        <v>5.3595248652356996E-7</v>
      </c>
    </row>
    <row r="597" spans="1:36" ht="15" x14ac:dyDescent="0.25">
      <c r="A597" s="6" t="s">
        <v>41947</v>
      </c>
      <c r="B597" s="6">
        <v>374.30293</v>
      </c>
      <c r="C597" s="6">
        <v>12.336</v>
      </c>
      <c r="D597" s="6" t="s">
        <v>37380</v>
      </c>
      <c r="E597" s="6" t="s">
        <v>41948</v>
      </c>
      <c r="F597" s="6">
        <v>8638</v>
      </c>
      <c r="G597" s="7" t="str">
        <f>HYPERLINK("https://cloud.oebiotech.com/#/lm/network/8638","https://cloud.oebiotech.com/#/lm/network/8638")</f>
        <v>https://cloud.oebiotech.com/#/lm/network/8638</v>
      </c>
      <c r="H597" s="6"/>
      <c r="I597" s="6">
        <v>36720</v>
      </c>
      <c r="J597" s="6" t="s">
        <v>41949</v>
      </c>
      <c r="K597" s="6"/>
      <c r="L597" s="6"/>
      <c r="M597" s="6"/>
      <c r="N597" s="6"/>
      <c r="O597" s="6">
        <v>5283433</v>
      </c>
      <c r="P597" s="6"/>
      <c r="Q597" s="6" t="s">
        <v>41950</v>
      </c>
      <c r="R597" s="6" t="s">
        <v>41951</v>
      </c>
      <c r="S597" s="6" t="s">
        <v>37488</v>
      </c>
      <c r="T597" s="6" t="s">
        <v>41952</v>
      </c>
      <c r="U597" s="6" t="s">
        <v>41953</v>
      </c>
      <c r="V597" s="6" t="s">
        <v>37402</v>
      </c>
      <c r="W597" s="6">
        <v>37.33</v>
      </c>
      <c r="X597" s="6">
        <v>73.06</v>
      </c>
      <c r="Y597" s="6">
        <v>0</v>
      </c>
      <c r="Z597" s="6" t="s">
        <v>41954</v>
      </c>
      <c r="AA597" s="6" t="s">
        <v>37390</v>
      </c>
      <c r="AB597" s="6" t="s">
        <v>41955</v>
      </c>
      <c r="AC597" s="6">
        <v>6.68</v>
      </c>
      <c r="AD597" s="6">
        <v>2.7809812611169602</v>
      </c>
      <c r="AE597" s="6">
        <v>20.305659931110299</v>
      </c>
      <c r="AF597" s="6">
        <v>22.253301013543901</v>
      </c>
      <c r="AG597" s="8">
        <v>-1.94764108243353</v>
      </c>
      <c r="AH597" s="8" t="s">
        <v>132</v>
      </c>
      <c r="AI597" s="6">
        <v>5.9577981848070099E-6</v>
      </c>
      <c r="AJ597" s="6">
        <v>5.0636276058853797E-5</v>
      </c>
    </row>
    <row r="598" spans="1:36" ht="15" x14ac:dyDescent="0.25">
      <c r="A598" s="6" t="s">
        <v>41956</v>
      </c>
      <c r="B598" s="6">
        <v>345.13222999999999</v>
      </c>
      <c r="C598" s="6">
        <v>11.122</v>
      </c>
      <c r="D598" s="6" t="s">
        <v>37393</v>
      </c>
      <c r="E598" s="6" t="s">
        <v>41957</v>
      </c>
      <c r="F598" s="6">
        <v>257174</v>
      </c>
      <c r="G598" s="7" t="str">
        <f>HYPERLINK("https://cloud.oebiotech.com/#/lm/network/257174","https://cloud.oebiotech.com/#/lm/network/257174")</f>
        <v>https://cloud.oebiotech.com/#/lm/network/257174</v>
      </c>
      <c r="H598" s="6" t="s">
        <v>41958</v>
      </c>
      <c r="I598" s="6"/>
      <c r="J598" s="6"/>
      <c r="K598" s="6"/>
      <c r="L598" s="6"/>
      <c r="M598" s="6"/>
      <c r="N598" s="6"/>
      <c r="O598" s="6">
        <v>74427846</v>
      </c>
      <c r="P598" s="6"/>
      <c r="Q598" s="6" t="s">
        <v>41959</v>
      </c>
      <c r="R598" s="6" t="s">
        <v>41960</v>
      </c>
      <c r="S598" s="6" t="s">
        <v>37445</v>
      </c>
      <c r="T598" s="6" t="s">
        <v>38071</v>
      </c>
      <c r="U598" s="6" t="s">
        <v>39603</v>
      </c>
      <c r="V598" s="6" t="s">
        <v>37499</v>
      </c>
      <c r="W598" s="6">
        <v>43.94</v>
      </c>
      <c r="X598" s="6">
        <v>88.23</v>
      </c>
      <c r="Y598" s="6">
        <v>74.63</v>
      </c>
      <c r="Z598" s="6" t="s">
        <v>41961</v>
      </c>
      <c r="AA598" s="6" t="s">
        <v>37403</v>
      </c>
      <c r="AB598" s="6" t="s">
        <v>41962</v>
      </c>
      <c r="AC598" s="6">
        <v>6.37</v>
      </c>
      <c r="AD598" s="6">
        <v>2.9112788113938901</v>
      </c>
      <c r="AE598" s="6">
        <v>17.7375473183913</v>
      </c>
      <c r="AF598" s="6">
        <v>19.704622484290802</v>
      </c>
      <c r="AG598" s="8">
        <v>-1.96707516589953</v>
      </c>
      <c r="AH598" s="8" t="s">
        <v>132</v>
      </c>
      <c r="AI598" s="6">
        <v>3.17886920096454E-11</v>
      </c>
      <c r="AJ598" s="6">
        <v>3.63919391410421E-9</v>
      </c>
    </row>
    <row r="599" spans="1:36" ht="15" x14ac:dyDescent="0.25">
      <c r="A599" s="6" t="s">
        <v>41963</v>
      </c>
      <c r="B599" s="6">
        <v>277.14465999999999</v>
      </c>
      <c r="C599" s="6">
        <v>11.121</v>
      </c>
      <c r="D599" s="6" t="s">
        <v>37393</v>
      </c>
      <c r="E599" s="6" t="s">
        <v>41964</v>
      </c>
      <c r="F599" s="6">
        <v>208928</v>
      </c>
      <c r="G599" s="7" t="str">
        <f>HYPERLINK("https://cloud.oebiotech.com/#/lm/network/208928","https://cloud.oebiotech.com/#/lm/network/208928")</f>
        <v>https://cloud.oebiotech.com/#/lm/network/208928</v>
      </c>
      <c r="H599" s="6" t="s">
        <v>41965</v>
      </c>
      <c r="I599" s="6">
        <v>328993</v>
      </c>
      <c r="J599" s="6"/>
      <c r="K599" s="6">
        <v>132583</v>
      </c>
      <c r="L599" s="6"/>
      <c r="M599" s="6"/>
      <c r="N599" s="6"/>
      <c r="O599" s="6">
        <v>79362</v>
      </c>
      <c r="P599" s="6"/>
      <c r="Q599" s="6" t="s">
        <v>41966</v>
      </c>
      <c r="R599" s="6" t="s">
        <v>41967</v>
      </c>
      <c r="S599" s="6" t="s">
        <v>37539</v>
      </c>
      <c r="T599" s="6" t="s">
        <v>37540</v>
      </c>
      <c r="U599" s="6" t="s">
        <v>40129</v>
      </c>
      <c r="V599" s="6" t="s">
        <v>37426</v>
      </c>
      <c r="W599" s="6">
        <v>66.760000000000005</v>
      </c>
      <c r="X599" s="6">
        <v>89.62</v>
      </c>
      <c r="Y599" s="6">
        <v>60.27</v>
      </c>
      <c r="Z599" s="6" t="s">
        <v>41968</v>
      </c>
      <c r="AA599" s="6" t="s">
        <v>37403</v>
      </c>
      <c r="AB599" s="6" t="s">
        <v>41969</v>
      </c>
      <c r="AC599" s="6">
        <v>-0.72</v>
      </c>
      <c r="AD599" s="6">
        <v>2.99857504495295</v>
      </c>
      <c r="AE599" s="6">
        <v>20.317231292989401</v>
      </c>
      <c r="AF599" s="6">
        <v>22.407438791217398</v>
      </c>
      <c r="AG599" s="8">
        <v>-2.0902074982280299</v>
      </c>
      <c r="AH599" s="8" t="s">
        <v>132</v>
      </c>
      <c r="AI599" s="6">
        <v>6.9774054240368898E-11</v>
      </c>
      <c r="AJ599" s="6">
        <v>6.1083080131311197E-9</v>
      </c>
    </row>
    <row r="600" spans="1:36" ht="15" x14ac:dyDescent="0.25">
      <c r="A600" s="6" t="s">
        <v>41970</v>
      </c>
      <c r="B600" s="6">
        <v>190.12631999999999</v>
      </c>
      <c r="C600" s="6">
        <v>7.0460000000000003</v>
      </c>
      <c r="D600" s="6" t="s">
        <v>37380</v>
      </c>
      <c r="E600" s="6" t="s">
        <v>41971</v>
      </c>
      <c r="F600" s="6">
        <v>206452</v>
      </c>
      <c r="G600" s="7" t="str">
        <f>HYPERLINK("https://cloud.oebiotech.com/#/lm/network/206452","https://cloud.oebiotech.com/#/lm/network/206452")</f>
        <v>https://cloud.oebiotech.com/#/lm/network/206452</v>
      </c>
      <c r="H600" s="6" t="s">
        <v>41972</v>
      </c>
      <c r="I600" s="6">
        <v>68824</v>
      </c>
      <c r="J600" s="6"/>
      <c r="K600" s="6"/>
      <c r="L600" s="6" t="s">
        <v>41973</v>
      </c>
      <c r="M600" s="6"/>
      <c r="N600" s="6"/>
      <c r="O600" s="6">
        <v>12968</v>
      </c>
      <c r="P600" s="6" t="s">
        <v>41974</v>
      </c>
      <c r="Q600" s="6" t="s">
        <v>41975</v>
      </c>
      <c r="R600" s="6" t="s">
        <v>41976</v>
      </c>
      <c r="S600" s="6" t="s">
        <v>37810</v>
      </c>
      <c r="T600" s="6" t="s">
        <v>41977</v>
      </c>
      <c r="U600" s="6" t="s">
        <v>41978</v>
      </c>
      <c r="V600" s="6" t="s">
        <v>37402</v>
      </c>
      <c r="W600" s="6">
        <v>37.39</v>
      </c>
      <c r="X600" s="6">
        <v>89.83</v>
      </c>
      <c r="Y600" s="6">
        <v>0</v>
      </c>
      <c r="Z600" s="6" t="s">
        <v>41979</v>
      </c>
      <c r="AA600" s="6" t="s">
        <v>37390</v>
      </c>
      <c r="AB600" s="6" t="s">
        <v>41980</v>
      </c>
      <c r="AC600" s="6">
        <v>-1.58</v>
      </c>
      <c r="AD600" s="6">
        <v>3.0221489604879599</v>
      </c>
      <c r="AE600" s="6">
        <v>20.679939593087401</v>
      </c>
      <c r="AF600" s="6">
        <v>22.782182804568599</v>
      </c>
      <c r="AG600" s="8">
        <v>-2.1022432114812601</v>
      </c>
      <c r="AH600" s="8" t="s">
        <v>132</v>
      </c>
      <c r="AI600" s="6">
        <v>1.9210569838747702E-14</v>
      </c>
      <c r="AJ600" s="6">
        <v>1.90600870416775E-11</v>
      </c>
    </row>
    <row r="601" spans="1:36" ht="15" x14ac:dyDescent="0.25">
      <c r="A601" s="6" t="s">
        <v>41981</v>
      </c>
      <c r="B601" s="6">
        <v>459.27361999999999</v>
      </c>
      <c r="C601" s="6">
        <v>10.326000000000001</v>
      </c>
      <c r="D601" s="6" t="s">
        <v>37393</v>
      </c>
      <c r="E601" s="6" t="s">
        <v>41982</v>
      </c>
      <c r="F601" s="6">
        <v>64457</v>
      </c>
      <c r="G601" s="7" t="str">
        <f>HYPERLINK("https://cloud.oebiotech.com/#/lm/network/64457","https://cloud.oebiotech.com/#/lm/network/64457")</f>
        <v>https://cloud.oebiotech.com/#/lm/network/64457</v>
      </c>
      <c r="H601" s="6" t="s">
        <v>41983</v>
      </c>
      <c r="I601" s="6">
        <v>95770</v>
      </c>
      <c r="J601" s="6"/>
      <c r="K601" s="6">
        <v>169802</v>
      </c>
      <c r="L601" s="6"/>
      <c r="M601" s="6"/>
      <c r="N601" s="6"/>
      <c r="O601" s="6">
        <v>85163499</v>
      </c>
      <c r="P601" s="6" t="s">
        <v>41984</v>
      </c>
      <c r="Q601" s="6" t="s">
        <v>41985</v>
      </c>
      <c r="R601" s="6" t="s">
        <v>41986</v>
      </c>
      <c r="S601" s="6" t="s">
        <v>37445</v>
      </c>
      <c r="T601" s="6" t="s">
        <v>38071</v>
      </c>
      <c r="U601" s="6" t="s">
        <v>41987</v>
      </c>
      <c r="V601" s="6" t="s">
        <v>37388</v>
      </c>
      <c r="W601" s="6">
        <v>49.49</v>
      </c>
      <c r="X601" s="6">
        <v>76.599999999999994</v>
      </c>
      <c r="Y601" s="6">
        <v>0</v>
      </c>
      <c r="Z601" s="6" t="s">
        <v>37389</v>
      </c>
      <c r="AA601" s="6" t="s">
        <v>37415</v>
      </c>
      <c r="AB601" s="6" t="s">
        <v>41988</v>
      </c>
      <c r="AC601" s="6">
        <v>2.4</v>
      </c>
      <c r="AD601" s="6">
        <v>2.5081500473015099</v>
      </c>
      <c r="AE601" s="6">
        <v>14.449139734309901</v>
      </c>
      <c r="AF601" s="6">
        <v>16.5543435317053</v>
      </c>
      <c r="AG601" s="8">
        <v>-2.1052037973954301</v>
      </c>
      <c r="AH601" s="8" t="s">
        <v>132</v>
      </c>
      <c r="AI601" s="6">
        <v>6.7887918602279997E-3</v>
      </c>
      <c r="AJ601" s="6">
        <v>1.85895482722803E-2</v>
      </c>
    </row>
    <row r="602" spans="1:36" ht="15" x14ac:dyDescent="0.25">
      <c r="A602" s="6" t="s">
        <v>41989</v>
      </c>
      <c r="B602" s="6">
        <v>213.05542</v>
      </c>
      <c r="C602" s="6">
        <v>8.4649999999999999</v>
      </c>
      <c r="D602" s="6" t="s">
        <v>37393</v>
      </c>
      <c r="E602" s="6" t="s">
        <v>41990</v>
      </c>
      <c r="F602" s="6">
        <v>56476</v>
      </c>
      <c r="G602" s="7" t="str">
        <f>HYPERLINK("https://cloud.oebiotech.com/#/lm/network/56476","https://cloud.oebiotech.com/#/lm/network/56476")</f>
        <v>https://cloud.oebiotech.com/#/lm/network/56476</v>
      </c>
      <c r="H602" s="6" t="s">
        <v>41991</v>
      </c>
      <c r="I602" s="6">
        <v>69843</v>
      </c>
      <c r="J602" s="6"/>
      <c r="K602" s="6">
        <v>34918</v>
      </c>
      <c r="L602" s="6" t="s">
        <v>41992</v>
      </c>
      <c r="M602" s="6"/>
      <c r="N602" s="6"/>
      <c r="O602" s="6">
        <v>8361</v>
      </c>
      <c r="P602" s="6" t="s">
        <v>41993</v>
      </c>
      <c r="Q602" s="6" t="s">
        <v>41994</v>
      </c>
      <c r="R602" s="6" t="s">
        <v>41995</v>
      </c>
      <c r="S602" s="6" t="s">
        <v>37411</v>
      </c>
      <c r="T602" s="6" t="s">
        <v>41996</v>
      </c>
      <c r="U602" s="6" t="s">
        <v>37458</v>
      </c>
      <c r="V602" s="6" t="s">
        <v>37402</v>
      </c>
      <c r="W602" s="6">
        <v>41.5</v>
      </c>
      <c r="X602" s="6">
        <v>74.58</v>
      </c>
      <c r="Y602" s="6">
        <v>0</v>
      </c>
      <c r="Z602" s="6" t="s">
        <v>41997</v>
      </c>
      <c r="AA602" s="6" t="s">
        <v>37403</v>
      </c>
      <c r="AB602" s="6" t="s">
        <v>41998</v>
      </c>
      <c r="AC602" s="6">
        <v>1.41</v>
      </c>
      <c r="AD602" s="6">
        <v>3.0985741956794102</v>
      </c>
      <c r="AE602" s="6">
        <v>17.008142137507399</v>
      </c>
      <c r="AF602" s="6">
        <v>19.230773109827101</v>
      </c>
      <c r="AG602" s="8">
        <v>-2.2226309723197599</v>
      </c>
      <c r="AH602" s="8" t="s">
        <v>132</v>
      </c>
      <c r="AI602" s="6">
        <v>7.3348596918223498E-12</v>
      </c>
      <c r="AJ602" s="6">
        <v>1.1196005062927799E-9</v>
      </c>
    </row>
    <row r="603" spans="1:36" ht="15" x14ac:dyDescent="0.25">
      <c r="A603" s="6" t="s">
        <v>41999</v>
      </c>
      <c r="B603" s="6">
        <v>273.03066000000001</v>
      </c>
      <c r="C603" s="6">
        <v>0.91</v>
      </c>
      <c r="D603" s="6" t="s">
        <v>37393</v>
      </c>
      <c r="E603" s="6" t="s">
        <v>42000</v>
      </c>
      <c r="F603" s="6">
        <v>47937</v>
      </c>
      <c r="G603" s="7" t="str">
        <f>HYPERLINK("https://cloud.oebiotech.com/#/lm/network/47937","https://cloud.oebiotech.com/#/lm/network/47937")</f>
        <v>https://cloud.oebiotech.com/#/lm/network/47937</v>
      </c>
      <c r="H603" s="6" t="s">
        <v>42001</v>
      </c>
      <c r="I603" s="6">
        <v>6666</v>
      </c>
      <c r="J603" s="6"/>
      <c r="K603" s="6">
        <v>174226</v>
      </c>
      <c r="L603" s="6"/>
      <c r="M603" s="6"/>
      <c r="N603" s="6"/>
      <c r="O603" s="6">
        <v>171386</v>
      </c>
      <c r="P603" s="6" t="s">
        <v>42002</v>
      </c>
      <c r="Q603" s="6" t="s">
        <v>42003</v>
      </c>
      <c r="R603" s="6" t="s">
        <v>42004</v>
      </c>
      <c r="S603" s="6" t="s">
        <v>37385</v>
      </c>
      <c r="T603" s="6" t="s">
        <v>37386</v>
      </c>
      <c r="U603" s="6" t="s">
        <v>37387</v>
      </c>
      <c r="V603" s="6" t="s">
        <v>37402</v>
      </c>
      <c r="W603" s="6">
        <v>39.159999999999997</v>
      </c>
      <c r="X603" s="6">
        <v>76.48</v>
      </c>
      <c r="Y603" s="6">
        <v>0</v>
      </c>
      <c r="Z603" s="6" t="s">
        <v>37389</v>
      </c>
      <c r="AA603" s="6" t="s">
        <v>37438</v>
      </c>
      <c r="AB603" s="6" t="s">
        <v>42005</v>
      </c>
      <c r="AC603" s="6">
        <v>3.66</v>
      </c>
      <c r="AD603" s="6">
        <v>2.4691842058590798</v>
      </c>
      <c r="AE603" s="6">
        <v>13.621604153124199</v>
      </c>
      <c r="AF603" s="6">
        <v>16.031070384915399</v>
      </c>
      <c r="AG603" s="8">
        <v>-2.4094662317911699</v>
      </c>
      <c r="AH603" s="8" t="s">
        <v>132</v>
      </c>
      <c r="AI603" s="6">
        <v>2.9592910353981899E-2</v>
      </c>
      <c r="AJ603" s="6">
        <v>6.3164788575566302E-2</v>
      </c>
    </row>
    <row r="604" spans="1:36" ht="15" x14ac:dyDescent="0.25">
      <c r="A604" s="6" t="s">
        <v>42006</v>
      </c>
      <c r="B604" s="6">
        <v>398.23257000000001</v>
      </c>
      <c r="C604" s="6">
        <v>12.52</v>
      </c>
      <c r="D604" s="6" t="s">
        <v>37380</v>
      </c>
      <c r="E604" s="6" t="s">
        <v>42007</v>
      </c>
      <c r="F604" s="6">
        <v>62345</v>
      </c>
      <c r="G604" s="7" t="str">
        <f>HYPERLINK("https://cloud.oebiotech.com/#/lm/network/62345","https://cloud.oebiotech.com/#/lm/network/62345")</f>
        <v>https://cloud.oebiotech.com/#/lm/network/62345</v>
      </c>
      <c r="H604" s="6" t="s">
        <v>42008</v>
      </c>
      <c r="I604" s="6">
        <v>93639</v>
      </c>
      <c r="J604" s="6"/>
      <c r="K604" s="6">
        <v>85125</v>
      </c>
      <c r="L604" s="6"/>
      <c r="M604" s="6"/>
      <c r="N604" s="6"/>
      <c r="O604" s="6">
        <v>14213975</v>
      </c>
      <c r="P604" s="6" t="s">
        <v>42009</v>
      </c>
      <c r="Q604" s="6" t="s">
        <v>42010</v>
      </c>
      <c r="R604" s="6" t="s">
        <v>42011</v>
      </c>
      <c r="S604" s="6" t="s">
        <v>37411</v>
      </c>
      <c r="T604" s="6" t="s">
        <v>37412</v>
      </c>
      <c r="U604" s="6" t="s">
        <v>38396</v>
      </c>
      <c r="V604" s="6" t="s">
        <v>37499</v>
      </c>
      <c r="W604" s="6">
        <v>56.32</v>
      </c>
      <c r="X604" s="6">
        <v>90.36</v>
      </c>
      <c r="Y604" s="6">
        <v>70.510000000000005</v>
      </c>
      <c r="Z604" s="6" t="s">
        <v>42012</v>
      </c>
      <c r="AA604" s="6" t="s">
        <v>37501</v>
      </c>
      <c r="AB604" s="6" t="s">
        <v>42013</v>
      </c>
      <c r="AC604" s="6">
        <v>0</v>
      </c>
      <c r="AD604" s="6">
        <v>3.4037395674306801</v>
      </c>
      <c r="AE604" s="6">
        <v>21.179123606460301</v>
      </c>
      <c r="AF604" s="6">
        <v>23.9846487535359</v>
      </c>
      <c r="AG604" s="8">
        <v>-2.8055251470756599</v>
      </c>
      <c r="AH604" s="8" t="s">
        <v>132</v>
      </c>
      <c r="AI604" s="6">
        <v>2.72267218570329E-7</v>
      </c>
      <c r="AJ604" s="6">
        <v>3.8136629462333301E-6</v>
      </c>
    </row>
    <row r="605" spans="1:36" ht="15" x14ac:dyDescent="0.25">
      <c r="A605" s="6" t="s">
        <v>42014</v>
      </c>
      <c r="B605" s="6">
        <v>433.26011999999997</v>
      </c>
      <c r="C605" s="6">
        <v>10.869</v>
      </c>
      <c r="D605" s="6" t="s">
        <v>37393</v>
      </c>
      <c r="E605" s="6" t="s">
        <v>42015</v>
      </c>
      <c r="F605" s="6">
        <v>250051</v>
      </c>
      <c r="G605" s="7" t="str">
        <f>HYPERLINK("https://cloud.oebiotech.com/#/lm/network/250051","https://cloud.oebiotech.com/#/lm/network/250051")</f>
        <v>https://cloud.oebiotech.com/#/lm/network/250051</v>
      </c>
      <c r="H605" s="6" t="s">
        <v>42016</v>
      </c>
      <c r="I605" s="6"/>
      <c r="J605" s="6"/>
      <c r="K605" s="6"/>
      <c r="L605" s="6"/>
      <c r="M605" s="6"/>
      <c r="N605" s="6"/>
      <c r="O605" s="6"/>
      <c r="P605" s="6"/>
      <c r="Q605" s="6" t="s">
        <v>42017</v>
      </c>
      <c r="R605" s="6" t="s">
        <v>42018</v>
      </c>
      <c r="S605" s="6" t="s">
        <v>37445</v>
      </c>
      <c r="T605" s="6" t="s">
        <v>37827</v>
      </c>
      <c r="U605" s="6" t="s">
        <v>40000</v>
      </c>
      <c r="V605" s="6" t="s">
        <v>37388</v>
      </c>
      <c r="W605" s="6">
        <v>54.51</v>
      </c>
      <c r="X605" s="6">
        <v>89.2</v>
      </c>
      <c r="Y605" s="6">
        <v>0</v>
      </c>
      <c r="Z605" s="6" t="s">
        <v>42019</v>
      </c>
      <c r="AA605" s="6" t="s">
        <v>37403</v>
      </c>
      <c r="AB605" s="6" t="s">
        <v>42020</v>
      </c>
      <c r="AC605" s="6">
        <v>-1.1499999999999999</v>
      </c>
      <c r="AD605" s="6">
        <v>3.4972792302236102</v>
      </c>
      <c r="AE605" s="6">
        <v>18.6716041055058</v>
      </c>
      <c r="AF605" s="6">
        <v>21.490993341938001</v>
      </c>
      <c r="AG605" s="8">
        <v>-2.8193892364321602</v>
      </c>
      <c r="AH605" s="8" t="s">
        <v>132</v>
      </c>
      <c r="AI605" s="6">
        <v>1.6957202537871999E-13</v>
      </c>
      <c r="AJ605" s="6">
        <v>6.7297484471967994E-11</v>
      </c>
    </row>
    <row r="606" spans="1:36" ht="15" x14ac:dyDescent="0.25">
      <c r="A606" s="6" t="s">
        <v>42021</v>
      </c>
      <c r="B606" s="6">
        <v>500.40784000000002</v>
      </c>
      <c r="C606" s="6">
        <v>14.132</v>
      </c>
      <c r="D606" s="6" t="s">
        <v>37393</v>
      </c>
      <c r="E606" s="6" t="s">
        <v>42022</v>
      </c>
      <c r="F606" s="6">
        <v>8888</v>
      </c>
      <c r="G606" s="7" t="str">
        <f>HYPERLINK("https://cloud.oebiotech.com/#/lm/network/8888","https://cloud.oebiotech.com/#/lm/network/8888")</f>
        <v>https://cloud.oebiotech.com/#/lm/network/8888</v>
      </c>
      <c r="H606" s="6"/>
      <c r="I606" s="6"/>
      <c r="J606" s="6" t="s">
        <v>42023</v>
      </c>
      <c r="K606" s="6"/>
      <c r="L606" s="6"/>
      <c r="M606" s="6"/>
      <c r="N606" s="6"/>
      <c r="O606" s="6">
        <v>73347575</v>
      </c>
      <c r="P606" s="6"/>
      <c r="Q606" s="6" t="s">
        <v>42024</v>
      </c>
      <c r="R606" s="6" t="s">
        <v>42025</v>
      </c>
      <c r="S606" s="6" t="s">
        <v>37445</v>
      </c>
      <c r="T606" s="6" t="s">
        <v>37446</v>
      </c>
      <c r="U606" s="6" t="s">
        <v>38842</v>
      </c>
      <c r="V606" s="6" t="s">
        <v>37402</v>
      </c>
      <c r="W606" s="6">
        <v>37.96</v>
      </c>
      <c r="X606" s="6">
        <v>76.05</v>
      </c>
      <c r="Y606" s="6">
        <v>0</v>
      </c>
      <c r="Z606" s="6" t="s">
        <v>37389</v>
      </c>
      <c r="AA606" s="6" t="s">
        <v>37428</v>
      </c>
      <c r="AB606" s="6" t="s">
        <v>42026</v>
      </c>
      <c r="AC606" s="6">
        <v>6.19</v>
      </c>
      <c r="AD606" s="6">
        <v>3.38552670577756</v>
      </c>
      <c r="AE606" s="6">
        <v>14.48512670701</v>
      </c>
      <c r="AF606" s="6">
        <v>17.308220960734602</v>
      </c>
      <c r="AG606" s="8">
        <v>-2.82309425372463</v>
      </c>
      <c r="AH606" s="8" t="s">
        <v>132</v>
      </c>
      <c r="AI606" s="6">
        <v>1.29241271044357E-6</v>
      </c>
      <c r="AJ606" s="6">
        <v>1.40910858338289E-5</v>
      </c>
    </row>
    <row r="607" spans="1:36" ht="15" x14ac:dyDescent="0.25">
      <c r="A607" s="6" t="s">
        <v>42027</v>
      </c>
      <c r="B607" s="6">
        <v>343.07269000000002</v>
      </c>
      <c r="C607" s="6">
        <v>7.7160000000000002</v>
      </c>
      <c r="D607" s="6" t="s">
        <v>37393</v>
      </c>
      <c r="E607" s="6" t="s">
        <v>42028</v>
      </c>
      <c r="F607" s="6">
        <v>209325</v>
      </c>
      <c r="G607" s="7" t="str">
        <f>HYPERLINK("https://cloud.oebiotech.com/#/lm/network/209325","https://cloud.oebiotech.com/#/lm/network/209325")</f>
        <v>https://cloud.oebiotech.com/#/lm/network/209325</v>
      </c>
      <c r="H607" s="6" t="s">
        <v>42029</v>
      </c>
      <c r="I607" s="6"/>
      <c r="J607" s="6"/>
      <c r="K607" s="6"/>
      <c r="L607" s="6"/>
      <c r="M607" s="6"/>
      <c r="N607" s="6"/>
      <c r="O607" s="6">
        <v>76084612</v>
      </c>
      <c r="P607" s="6"/>
      <c r="Q607" s="6" t="s">
        <v>42030</v>
      </c>
      <c r="R607" s="6" t="s">
        <v>42031</v>
      </c>
      <c r="S607" s="6" t="s">
        <v>37385</v>
      </c>
      <c r="T607" s="6" t="s">
        <v>37386</v>
      </c>
      <c r="U607" s="6" t="s">
        <v>37387</v>
      </c>
      <c r="V607" s="6" t="s">
        <v>37499</v>
      </c>
      <c r="W607" s="6">
        <v>38.32</v>
      </c>
      <c r="X607" s="6">
        <v>74.790000000000006</v>
      </c>
      <c r="Y607" s="6">
        <v>60.99</v>
      </c>
      <c r="Z607" s="6" t="s">
        <v>42032</v>
      </c>
      <c r="AA607" s="6" t="s">
        <v>37438</v>
      </c>
      <c r="AB607" s="6" t="s">
        <v>42033</v>
      </c>
      <c r="AC607" s="6">
        <v>-7</v>
      </c>
      <c r="AD607" s="6">
        <v>3.3639033031510799</v>
      </c>
      <c r="AE607" s="6">
        <v>16.182103223909799</v>
      </c>
      <c r="AF607" s="6">
        <v>19.040242085781799</v>
      </c>
      <c r="AG607" s="8">
        <v>-2.8581388618719901</v>
      </c>
      <c r="AH607" s="8" t="s">
        <v>132</v>
      </c>
      <c r="AI607" s="6">
        <v>7.0771396865161096E-6</v>
      </c>
      <c r="AJ607" s="6">
        <v>5.82713866581334E-5</v>
      </c>
    </row>
    <row r="608" spans="1:36" ht="15" x14ac:dyDescent="0.25">
      <c r="A608" s="6" t="s">
        <v>42034</v>
      </c>
      <c r="B608" s="6">
        <v>427.26688999999999</v>
      </c>
      <c r="C608" s="6">
        <v>7.5289999999999999</v>
      </c>
      <c r="D608" s="6" t="s">
        <v>37380</v>
      </c>
      <c r="E608" s="6" t="s">
        <v>42035</v>
      </c>
      <c r="F608" s="6">
        <v>213596</v>
      </c>
      <c r="G608" s="7" t="str">
        <f>HYPERLINK("https://cloud.oebiotech.com/#/lm/network/213596","https://cloud.oebiotech.com/#/lm/network/213596")</f>
        <v>https://cloud.oebiotech.com/#/lm/network/213596</v>
      </c>
      <c r="H608" s="6" t="s">
        <v>42036</v>
      </c>
      <c r="I608" s="6"/>
      <c r="J608" s="6"/>
      <c r="K608" s="6"/>
      <c r="L608" s="6"/>
      <c r="M608" s="6"/>
      <c r="N608" s="6"/>
      <c r="O608" s="6"/>
      <c r="P608" s="6"/>
      <c r="Q608" s="6" t="s">
        <v>42037</v>
      </c>
      <c r="R608" s="6" t="s">
        <v>42038</v>
      </c>
      <c r="S608" s="6" t="s">
        <v>37445</v>
      </c>
      <c r="T608" s="6" t="s">
        <v>37446</v>
      </c>
      <c r="U608" s="6" t="s">
        <v>37447</v>
      </c>
      <c r="V608" s="6" t="s">
        <v>37402</v>
      </c>
      <c r="W608" s="6">
        <v>39.590000000000003</v>
      </c>
      <c r="X608" s="6">
        <v>74.16</v>
      </c>
      <c r="Y608" s="6">
        <v>0</v>
      </c>
      <c r="Z608" s="6" t="s">
        <v>42039</v>
      </c>
      <c r="AA608" s="6" t="s">
        <v>37390</v>
      </c>
      <c r="AB608" s="6" t="s">
        <v>42040</v>
      </c>
      <c r="AC608" s="6">
        <v>4.91</v>
      </c>
      <c r="AD608" s="6">
        <v>3.4548387947272898</v>
      </c>
      <c r="AE608" s="6">
        <v>16.9917636785231</v>
      </c>
      <c r="AF608" s="6">
        <v>19.984816819249801</v>
      </c>
      <c r="AG608" s="8">
        <v>-2.99305314072669</v>
      </c>
      <c r="AH608" s="8" t="s">
        <v>132</v>
      </c>
      <c r="AI608" s="6">
        <v>4.5504237396097904E-6</v>
      </c>
      <c r="AJ608" s="6">
        <v>4.0370599883602199E-5</v>
      </c>
    </row>
    <row r="609" spans="1:36" ht="15" x14ac:dyDescent="0.25">
      <c r="A609" s="6" t="s">
        <v>42041</v>
      </c>
      <c r="B609" s="6">
        <v>199.13315</v>
      </c>
      <c r="C609" s="6">
        <v>10.500999999999999</v>
      </c>
      <c r="D609" s="6" t="s">
        <v>37380</v>
      </c>
      <c r="E609" s="6" t="s">
        <v>42042</v>
      </c>
      <c r="F609" s="6">
        <v>1619</v>
      </c>
      <c r="G609" s="7" t="str">
        <f>HYPERLINK("https://cloud.oebiotech.com/#/lm/network/1619","https://cloud.oebiotech.com/#/lm/network/1619")</f>
        <v>https://cloud.oebiotech.com/#/lm/network/1619</v>
      </c>
      <c r="H609" s="6"/>
      <c r="I609" s="6"/>
      <c r="J609" s="6" t="s">
        <v>42043</v>
      </c>
      <c r="K609" s="6"/>
      <c r="L609" s="6"/>
      <c r="M609" s="6"/>
      <c r="N609" s="6"/>
      <c r="O609" s="6"/>
      <c r="P609" s="6"/>
      <c r="Q609" s="6" t="s">
        <v>42044</v>
      </c>
      <c r="R609" s="6" t="s">
        <v>42045</v>
      </c>
      <c r="S609" s="6" t="s">
        <v>37445</v>
      </c>
      <c r="T609" s="6" t="s">
        <v>37446</v>
      </c>
      <c r="U609" s="6" t="s">
        <v>37524</v>
      </c>
      <c r="V609" s="6" t="s">
        <v>37402</v>
      </c>
      <c r="W609" s="6">
        <v>37.47</v>
      </c>
      <c r="X609" s="6">
        <v>89.88</v>
      </c>
      <c r="Y609" s="6">
        <v>0</v>
      </c>
      <c r="Z609" s="6" t="s">
        <v>42046</v>
      </c>
      <c r="AA609" s="6" t="s">
        <v>37390</v>
      </c>
      <c r="AB609" s="6" t="s">
        <v>42047</v>
      </c>
      <c r="AC609" s="6">
        <v>-1.51</v>
      </c>
      <c r="AD609" s="6">
        <v>3.665052597721</v>
      </c>
      <c r="AE609" s="6">
        <v>20.0101451313087</v>
      </c>
      <c r="AF609" s="6">
        <v>23.107203409085301</v>
      </c>
      <c r="AG609" s="8">
        <v>-3.09705827777664</v>
      </c>
      <c r="AH609" s="8" t="s">
        <v>132</v>
      </c>
      <c r="AI609" s="6">
        <v>2.13438883013681E-13</v>
      </c>
      <c r="AJ609" s="6">
        <v>7.9412604411277798E-11</v>
      </c>
    </row>
    <row r="610" spans="1:36" ht="15" x14ac:dyDescent="0.25">
      <c r="A610" s="6" t="s">
        <v>42048</v>
      </c>
      <c r="B610" s="6">
        <v>188.20126999999999</v>
      </c>
      <c r="C610" s="6">
        <v>6.173</v>
      </c>
      <c r="D610" s="6" t="s">
        <v>37380</v>
      </c>
      <c r="E610" s="6" t="s">
        <v>42049</v>
      </c>
      <c r="F610" s="6">
        <v>9885</v>
      </c>
      <c r="G610" s="7" t="str">
        <f>HYPERLINK("https://cloud.oebiotech.com/#/lm/network/9885","https://cloud.oebiotech.com/#/lm/network/9885")</f>
        <v>https://cloud.oebiotech.com/#/lm/network/9885</v>
      </c>
      <c r="H610" s="6"/>
      <c r="I610" s="6">
        <v>98107</v>
      </c>
      <c r="J610" s="6" t="s">
        <v>42050</v>
      </c>
      <c r="K610" s="6"/>
      <c r="L610" s="6"/>
      <c r="M610" s="6"/>
      <c r="N610" s="6"/>
      <c r="O610" s="6">
        <v>75189</v>
      </c>
      <c r="P610" s="6"/>
      <c r="Q610" s="6" t="s">
        <v>42051</v>
      </c>
      <c r="R610" s="6" t="s">
        <v>42052</v>
      </c>
      <c r="S610" s="6" t="s">
        <v>37423</v>
      </c>
      <c r="T610" s="6" t="s">
        <v>37424</v>
      </c>
      <c r="U610" s="6" t="s">
        <v>38088</v>
      </c>
      <c r="V610" s="6" t="s">
        <v>37499</v>
      </c>
      <c r="W610" s="6">
        <v>45.25</v>
      </c>
      <c r="X610" s="6">
        <v>89.85</v>
      </c>
      <c r="Y610" s="6">
        <v>52.57</v>
      </c>
      <c r="Z610" s="6" t="s">
        <v>42053</v>
      </c>
      <c r="AA610" s="6" t="s">
        <v>37501</v>
      </c>
      <c r="AB610" s="6" t="s">
        <v>42054</v>
      </c>
      <c r="AC610" s="6">
        <v>-2.13</v>
      </c>
      <c r="AD610" s="6">
        <v>3.7174352733086899</v>
      </c>
      <c r="AE610" s="6">
        <v>19.831542777718699</v>
      </c>
      <c r="AF610" s="6">
        <v>23.006134856133102</v>
      </c>
      <c r="AG610" s="8">
        <v>-3.1745920784144301</v>
      </c>
      <c r="AH610" s="8" t="s">
        <v>132</v>
      </c>
      <c r="AI610" s="6">
        <v>7.6792331174812297E-17</v>
      </c>
      <c r="AJ610" s="6">
        <v>1.5238158249455201E-13</v>
      </c>
    </row>
    <row r="611" spans="1:36" ht="15" x14ac:dyDescent="0.25">
      <c r="A611" s="6" t="s">
        <v>42055</v>
      </c>
      <c r="B611" s="6">
        <v>367.2645</v>
      </c>
      <c r="C611" s="6">
        <v>12.999000000000001</v>
      </c>
      <c r="D611" s="6" t="s">
        <v>37393</v>
      </c>
      <c r="E611" s="6" t="s">
        <v>42056</v>
      </c>
      <c r="F611" s="6">
        <v>202769</v>
      </c>
      <c r="G611" s="7" t="str">
        <f>HYPERLINK("https://cloud.oebiotech.com/#/lm/network/202769","https://cloud.oebiotech.com/#/lm/network/202769")</f>
        <v>https://cloud.oebiotech.com/#/lm/network/202769</v>
      </c>
      <c r="H611" s="6" t="s">
        <v>42057</v>
      </c>
      <c r="I611" s="6"/>
      <c r="J611" s="6"/>
      <c r="K611" s="6"/>
      <c r="L611" s="6"/>
      <c r="M611" s="6"/>
      <c r="N611" s="6"/>
      <c r="O611" s="6">
        <v>6928</v>
      </c>
      <c r="P611" s="6"/>
      <c r="Q611" s="6" t="s">
        <v>42058</v>
      </c>
      <c r="R611" s="6" t="s">
        <v>42059</v>
      </c>
      <c r="S611" s="6" t="s">
        <v>37539</v>
      </c>
      <c r="T611" s="6" t="s">
        <v>37540</v>
      </c>
      <c r="U611" s="6" t="s">
        <v>42060</v>
      </c>
      <c r="V611" s="6" t="s">
        <v>37402</v>
      </c>
      <c r="W611" s="6">
        <v>43.75</v>
      </c>
      <c r="X611" s="6">
        <v>74.849999999999994</v>
      </c>
      <c r="Y611" s="6">
        <v>0</v>
      </c>
      <c r="Z611" s="6" t="s">
        <v>42061</v>
      </c>
      <c r="AA611" s="6" t="s">
        <v>37403</v>
      </c>
      <c r="AB611" s="6" t="s">
        <v>42062</v>
      </c>
      <c r="AC611" s="6">
        <v>-0.54</v>
      </c>
      <c r="AD611" s="6">
        <v>3.6884869493861698</v>
      </c>
      <c r="AE611" s="6">
        <v>15.9880591519203</v>
      </c>
      <c r="AF611" s="6">
        <v>19.244082600618299</v>
      </c>
      <c r="AG611" s="8">
        <v>-3.25602344869798</v>
      </c>
      <c r="AH611" s="8" t="s">
        <v>132</v>
      </c>
      <c r="AI611" s="6">
        <v>6.6037745732931005E-8</v>
      </c>
      <c r="AJ611" s="6">
        <v>1.2208779513917301E-6</v>
      </c>
    </row>
    <row r="612" spans="1:36" ht="15" x14ac:dyDescent="0.25">
      <c r="A612" s="6" t="s">
        <v>42063</v>
      </c>
      <c r="B612" s="6">
        <v>470.25907000000001</v>
      </c>
      <c r="C612" s="6">
        <v>9.6289999999999996</v>
      </c>
      <c r="D612" s="6" t="s">
        <v>37380</v>
      </c>
      <c r="E612" s="6" t="s">
        <v>42064</v>
      </c>
      <c r="F612" s="6">
        <v>199034</v>
      </c>
      <c r="G612" s="7" t="str">
        <f>HYPERLINK("https://cloud.oebiotech.com/#/lm/network/199034","https://cloud.oebiotech.com/#/lm/network/199034")</f>
        <v>https://cloud.oebiotech.com/#/lm/network/199034</v>
      </c>
      <c r="H612" s="6" t="s">
        <v>42065</v>
      </c>
      <c r="I612" s="6"/>
      <c r="J612" s="6"/>
      <c r="K612" s="6"/>
      <c r="L612" s="6"/>
      <c r="M612" s="6"/>
      <c r="N612" s="6"/>
      <c r="O612" s="6"/>
      <c r="P612" s="6"/>
      <c r="Q612" s="6" t="s">
        <v>42066</v>
      </c>
      <c r="R612" s="6" t="s">
        <v>42067</v>
      </c>
      <c r="S612" s="6" t="s">
        <v>37423</v>
      </c>
      <c r="T612" s="6" t="s">
        <v>37424</v>
      </c>
      <c r="U612" s="6" t="s">
        <v>37425</v>
      </c>
      <c r="V612" s="6" t="s">
        <v>37402</v>
      </c>
      <c r="W612" s="6">
        <v>37.49</v>
      </c>
      <c r="X612" s="6">
        <v>88.83</v>
      </c>
      <c r="Y612" s="6">
        <v>0</v>
      </c>
      <c r="Z612" s="6" t="s">
        <v>37389</v>
      </c>
      <c r="AA612" s="6" t="s">
        <v>37634</v>
      </c>
      <c r="AB612" s="6" t="s">
        <v>42068</v>
      </c>
      <c r="AC612" s="6">
        <v>-1.28</v>
      </c>
      <c r="AD612" s="6">
        <v>3.8715768891779301</v>
      </c>
      <c r="AE612" s="6">
        <v>17.300745184562501</v>
      </c>
      <c r="AF612" s="6">
        <v>20.836774528796202</v>
      </c>
      <c r="AG612" s="8">
        <v>-3.5360293442337101</v>
      </c>
      <c r="AH612" s="8" t="s">
        <v>132</v>
      </c>
      <c r="AI612" s="6">
        <v>5.79648980790427E-9</v>
      </c>
      <c r="AJ612" s="6">
        <v>1.7427527185077799E-7</v>
      </c>
    </row>
    <row r="613" spans="1:36" ht="15" x14ac:dyDescent="0.25">
      <c r="A613" s="6" t="s">
        <v>42069</v>
      </c>
      <c r="B613" s="6">
        <v>339.21433000000002</v>
      </c>
      <c r="C613" s="6">
        <v>10.505000000000001</v>
      </c>
      <c r="D613" s="6" t="s">
        <v>37380</v>
      </c>
      <c r="E613" s="6" t="s">
        <v>42070</v>
      </c>
      <c r="F613" s="6">
        <v>1630</v>
      </c>
      <c r="G613" s="7" t="str">
        <f>HYPERLINK("https://cloud.oebiotech.com/#/lm/network/1630","https://cloud.oebiotech.com/#/lm/network/1630")</f>
        <v>https://cloud.oebiotech.com/#/lm/network/1630</v>
      </c>
      <c r="H613" s="6"/>
      <c r="I613" s="6">
        <v>74467</v>
      </c>
      <c r="J613" s="6" t="s">
        <v>42071</v>
      </c>
      <c r="K613" s="6"/>
      <c r="L613" s="6"/>
      <c r="M613" s="6"/>
      <c r="N613" s="6"/>
      <c r="O613" s="6">
        <v>5282877</v>
      </c>
      <c r="P613" s="6"/>
      <c r="Q613" s="6" t="s">
        <v>42072</v>
      </c>
      <c r="R613" s="6" t="s">
        <v>42073</v>
      </c>
      <c r="S613" s="6" t="s">
        <v>37445</v>
      </c>
      <c r="T613" s="6" t="s">
        <v>37446</v>
      </c>
      <c r="U613" s="6" t="s">
        <v>38558</v>
      </c>
      <c r="V613" s="6" t="s">
        <v>37402</v>
      </c>
      <c r="W613" s="6">
        <v>38.619999999999997</v>
      </c>
      <c r="X613" s="6">
        <v>89.43</v>
      </c>
      <c r="Y613" s="6">
        <v>0</v>
      </c>
      <c r="Z613" s="6" t="s">
        <v>42074</v>
      </c>
      <c r="AA613" s="6" t="s">
        <v>37480</v>
      </c>
      <c r="AB613" s="6" t="s">
        <v>42075</v>
      </c>
      <c r="AC613" s="6">
        <v>8.5500000000000007</v>
      </c>
      <c r="AD613" s="6">
        <v>3.9387465205432299</v>
      </c>
      <c r="AE613" s="6">
        <v>18.382844739225</v>
      </c>
      <c r="AF613" s="6">
        <v>21.9787009899627</v>
      </c>
      <c r="AG613" s="8">
        <v>-3.59585625073777</v>
      </c>
      <c r="AH613" s="8" t="s">
        <v>132</v>
      </c>
      <c r="AI613" s="6">
        <v>1.6262731197792301E-11</v>
      </c>
      <c r="AJ613" s="6">
        <v>2.0866358057281402E-9</v>
      </c>
    </row>
    <row r="614" spans="1:36" ht="15" x14ac:dyDescent="0.25">
      <c r="A614" s="6" t="s">
        <v>42076</v>
      </c>
      <c r="B614" s="6">
        <v>362.29018000000002</v>
      </c>
      <c r="C614" s="6">
        <v>10.509</v>
      </c>
      <c r="D614" s="6" t="s">
        <v>37380</v>
      </c>
      <c r="E614" s="6" t="s">
        <v>42077</v>
      </c>
      <c r="F614" s="6">
        <v>2269</v>
      </c>
      <c r="G614" s="7" t="str">
        <f>HYPERLINK("https://cloud.oebiotech.com/#/lm/network/2269","https://cloud.oebiotech.com/#/lm/network/2269")</f>
        <v>https://cloud.oebiotech.com/#/lm/network/2269</v>
      </c>
      <c r="H614" s="6"/>
      <c r="I614" s="6">
        <v>74817</v>
      </c>
      <c r="J614" s="6" t="s">
        <v>42078</v>
      </c>
      <c r="K614" s="6">
        <v>137795</v>
      </c>
      <c r="L614" s="6"/>
      <c r="M614" s="6"/>
      <c r="N614" s="6"/>
      <c r="O614" s="6">
        <v>5283026</v>
      </c>
      <c r="P614" s="6"/>
      <c r="Q614" s="6" t="s">
        <v>42079</v>
      </c>
      <c r="R614" s="6" t="s">
        <v>42080</v>
      </c>
      <c r="S614" s="6" t="s">
        <v>37445</v>
      </c>
      <c r="T614" s="6" t="s">
        <v>37446</v>
      </c>
      <c r="U614" s="6" t="s">
        <v>37524</v>
      </c>
      <c r="V614" s="6" t="s">
        <v>37388</v>
      </c>
      <c r="W614" s="6">
        <v>53.01</v>
      </c>
      <c r="X614" s="6">
        <v>89.19</v>
      </c>
      <c r="Y614" s="6">
        <v>0</v>
      </c>
      <c r="Z614" s="6" t="s">
        <v>37389</v>
      </c>
      <c r="AA614" s="6" t="s">
        <v>37501</v>
      </c>
      <c r="AB614" s="6" t="s">
        <v>42081</v>
      </c>
      <c r="AC614" s="6">
        <v>-0.28000000000000003</v>
      </c>
      <c r="AD614" s="6">
        <v>3.9329341664664099</v>
      </c>
      <c r="AE614" s="6">
        <v>17.9979578011387</v>
      </c>
      <c r="AF614" s="6">
        <v>21.642271778424199</v>
      </c>
      <c r="AG614" s="8">
        <v>-3.64431397728544</v>
      </c>
      <c r="AH614" s="8" t="s">
        <v>132</v>
      </c>
      <c r="AI614" s="6">
        <v>4.5253049207006601E-9</v>
      </c>
      <c r="AJ614" s="6">
        <v>1.4329329889856901E-7</v>
      </c>
    </row>
    <row r="615" spans="1:36" ht="15" x14ac:dyDescent="0.25">
      <c r="A615" s="6" t="s">
        <v>42082</v>
      </c>
      <c r="B615" s="6">
        <v>423.23568999999998</v>
      </c>
      <c r="C615" s="6">
        <v>7.5419999999999998</v>
      </c>
      <c r="D615" s="6" t="s">
        <v>37380</v>
      </c>
      <c r="E615" s="6" t="s">
        <v>42083</v>
      </c>
      <c r="F615" s="6">
        <v>212532</v>
      </c>
      <c r="G615" s="7" t="str">
        <f>HYPERLINK("https://cloud.oebiotech.com/#/lm/network/212532","https://cloud.oebiotech.com/#/lm/network/212532")</f>
        <v>https://cloud.oebiotech.com/#/lm/network/212532</v>
      </c>
      <c r="H615" s="6" t="s">
        <v>42084</v>
      </c>
      <c r="I615" s="6">
        <v>321085</v>
      </c>
      <c r="J615" s="6"/>
      <c r="K615" s="6">
        <v>93477</v>
      </c>
      <c r="L615" s="6"/>
      <c r="M615" s="6"/>
      <c r="N615" s="6"/>
      <c r="O615" s="6">
        <v>5537</v>
      </c>
      <c r="P615" s="6"/>
      <c r="Q615" s="6" t="s">
        <v>42085</v>
      </c>
      <c r="R615" s="6" t="s">
        <v>42086</v>
      </c>
      <c r="S615" s="6" t="s">
        <v>37488</v>
      </c>
      <c r="T615" s="6" t="s">
        <v>42087</v>
      </c>
      <c r="U615" s="6" t="s">
        <v>37458</v>
      </c>
      <c r="V615" s="6" t="s">
        <v>37402</v>
      </c>
      <c r="W615" s="6">
        <v>36.81</v>
      </c>
      <c r="X615" s="6">
        <v>88.17</v>
      </c>
      <c r="Y615" s="6">
        <v>0</v>
      </c>
      <c r="Z615" s="6" t="s">
        <v>42088</v>
      </c>
      <c r="AA615" s="6" t="s">
        <v>37501</v>
      </c>
      <c r="AB615" s="6" t="s">
        <v>42089</v>
      </c>
      <c r="AC615" s="6">
        <v>8.0299999999999994</v>
      </c>
      <c r="AD615" s="6">
        <v>3.9898464423123801</v>
      </c>
      <c r="AE615" s="6">
        <v>16.3009174652958</v>
      </c>
      <c r="AF615" s="6">
        <v>19.978596755992299</v>
      </c>
      <c r="AG615" s="8">
        <v>-3.6776792906964699</v>
      </c>
      <c r="AH615" s="8" t="s">
        <v>132</v>
      </c>
      <c r="AI615" s="6">
        <v>1.62111726381023E-12</v>
      </c>
      <c r="AJ615" s="6">
        <v>3.6203116454016002E-10</v>
      </c>
    </row>
    <row r="616" spans="1:36" ht="15" x14ac:dyDescent="0.25">
      <c r="A616" s="6" t="s">
        <v>42090</v>
      </c>
      <c r="B616" s="6">
        <v>345.08711</v>
      </c>
      <c r="C616" s="6">
        <v>7.718</v>
      </c>
      <c r="D616" s="6" t="s">
        <v>37380</v>
      </c>
      <c r="E616" s="6" t="s">
        <v>42091</v>
      </c>
      <c r="F616" s="6">
        <v>199979</v>
      </c>
      <c r="G616" s="7" t="str">
        <f>HYPERLINK("https://cloud.oebiotech.com/#/lm/network/199979","https://cloud.oebiotech.com/#/lm/network/199979")</f>
        <v>https://cloud.oebiotech.com/#/lm/network/199979</v>
      </c>
      <c r="H616" s="6" t="s">
        <v>42092</v>
      </c>
      <c r="I616" s="6">
        <v>343174</v>
      </c>
      <c r="J616" s="6"/>
      <c r="K616" s="6"/>
      <c r="L616" s="6"/>
      <c r="M616" s="6"/>
      <c r="N616" s="6"/>
      <c r="O616" s="6">
        <v>71068</v>
      </c>
      <c r="P616" s="6"/>
      <c r="Q616" s="6" t="s">
        <v>42093</v>
      </c>
      <c r="R616" s="6" t="s">
        <v>42094</v>
      </c>
      <c r="S616" s="6" t="s">
        <v>37488</v>
      </c>
      <c r="T616" s="6" t="s">
        <v>37497</v>
      </c>
      <c r="U616" s="6" t="s">
        <v>42095</v>
      </c>
      <c r="V616" s="6" t="s">
        <v>37388</v>
      </c>
      <c r="W616" s="6">
        <v>48.78</v>
      </c>
      <c r="X616" s="6">
        <v>74.41</v>
      </c>
      <c r="Y616" s="6">
        <v>0</v>
      </c>
      <c r="Z616" s="6" t="s">
        <v>37389</v>
      </c>
      <c r="AA616" s="6" t="s">
        <v>37390</v>
      </c>
      <c r="AB616" s="6" t="s">
        <v>42096</v>
      </c>
      <c r="AC616" s="6">
        <v>-0.28999999999999998</v>
      </c>
      <c r="AD616" s="6">
        <v>3.5811925817486601</v>
      </c>
      <c r="AE616" s="6">
        <v>15.715649807346299</v>
      </c>
      <c r="AF616" s="6">
        <v>19.441918933215799</v>
      </c>
      <c r="AG616" s="8">
        <v>-3.7262691258695599</v>
      </c>
      <c r="AH616" s="8" t="s">
        <v>132</v>
      </c>
      <c r="AI616" s="6">
        <v>7.8434580198986101E-4</v>
      </c>
      <c r="AJ616" s="6">
        <v>3.1253082725874399E-3</v>
      </c>
    </row>
    <row r="617" spans="1:36" ht="15" x14ac:dyDescent="0.25">
      <c r="A617" s="6" t="s">
        <v>42097</v>
      </c>
      <c r="B617" s="6">
        <v>419.28086000000002</v>
      </c>
      <c r="C617" s="6">
        <v>11.993</v>
      </c>
      <c r="D617" s="6" t="s">
        <v>37393</v>
      </c>
      <c r="E617" s="6" t="s">
        <v>42098</v>
      </c>
      <c r="F617" s="6">
        <v>1910</v>
      </c>
      <c r="G617" s="7" t="str">
        <f>HYPERLINK("https://cloud.oebiotech.com/#/lm/network/1910","https://cloud.oebiotech.com/#/lm/network/1910")</f>
        <v>https://cloud.oebiotech.com/#/lm/network/1910</v>
      </c>
      <c r="H617" s="6"/>
      <c r="I617" s="6"/>
      <c r="J617" s="6" t="s">
        <v>42099</v>
      </c>
      <c r="K617" s="6">
        <v>66039</v>
      </c>
      <c r="L617" s="6"/>
      <c r="M617" s="6"/>
      <c r="N617" s="6"/>
      <c r="O617" s="6">
        <v>44581450</v>
      </c>
      <c r="P617" s="6"/>
      <c r="Q617" s="6" t="s">
        <v>42100</v>
      </c>
      <c r="R617" s="6" t="s">
        <v>42101</v>
      </c>
      <c r="S617" s="6" t="s">
        <v>37445</v>
      </c>
      <c r="T617" s="6" t="s">
        <v>37446</v>
      </c>
      <c r="U617" s="6" t="s">
        <v>37524</v>
      </c>
      <c r="V617" s="6" t="s">
        <v>37388</v>
      </c>
      <c r="W617" s="6">
        <v>53.69</v>
      </c>
      <c r="X617" s="6">
        <v>87.79</v>
      </c>
      <c r="Y617" s="6">
        <v>0</v>
      </c>
      <c r="Z617" s="6" t="s">
        <v>42102</v>
      </c>
      <c r="AA617" s="6" t="s">
        <v>37428</v>
      </c>
      <c r="AB617" s="6" t="s">
        <v>42103</v>
      </c>
      <c r="AC617" s="6">
        <v>-1.43</v>
      </c>
      <c r="AD617" s="6">
        <v>4.0069460486003203</v>
      </c>
      <c r="AE617" s="6">
        <v>15.353351279728001</v>
      </c>
      <c r="AF617" s="6">
        <v>19.175029997268201</v>
      </c>
      <c r="AG617" s="8">
        <v>-3.8216787175401898</v>
      </c>
      <c r="AH617" s="8" t="s">
        <v>132</v>
      </c>
      <c r="AI617" s="6">
        <v>3.00401212456386E-8</v>
      </c>
      <c r="AJ617" s="6">
        <v>6.3190403454164799E-7</v>
      </c>
    </row>
    <row r="618" spans="1:36" ht="15" x14ac:dyDescent="0.25">
      <c r="A618" s="6" t="s">
        <v>42104</v>
      </c>
      <c r="B618" s="6">
        <v>441.35901000000001</v>
      </c>
      <c r="C618" s="6">
        <v>13.461</v>
      </c>
      <c r="D618" s="6" t="s">
        <v>37393</v>
      </c>
      <c r="E618" s="6" t="s">
        <v>42105</v>
      </c>
      <c r="F618" s="6">
        <v>113742</v>
      </c>
      <c r="G618" s="7" t="str">
        <f>HYPERLINK("https://cloud.oebiotech.com/#/lm/network/113742","https://cloud.oebiotech.com/#/lm/network/113742")</f>
        <v>https://cloud.oebiotech.com/#/lm/network/113742</v>
      </c>
      <c r="H618" s="6" t="s">
        <v>42106</v>
      </c>
      <c r="I618" s="6"/>
      <c r="J618" s="6"/>
      <c r="K618" s="6"/>
      <c r="L618" s="6"/>
      <c r="M618" s="6"/>
      <c r="N618" s="6"/>
      <c r="O618" s="6">
        <v>131802091</v>
      </c>
      <c r="P618" s="6"/>
      <c r="Q618" s="6" t="s">
        <v>42107</v>
      </c>
      <c r="R618" s="6" t="s">
        <v>42108</v>
      </c>
      <c r="S618" s="6" t="s">
        <v>37445</v>
      </c>
      <c r="T618" s="6" t="s">
        <v>37827</v>
      </c>
      <c r="U618" s="6" t="s">
        <v>40000</v>
      </c>
      <c r="V618" s="6" t="s">
        <v>37426</v>
      </c>
      <c r="W618" s="6">
        <v>64.44</v>
      </c>
      <c r="X618" s="6">
        <v>76.05</v>
      </c>
      <c r="Y618" s="6">
        <v>56.61</v>
      </c>
      <c r="Z618" s="6" t="s">
        <v>42109</v>
      </c>
      <c r="AA618" s="6" t="s">
        <v>37403</v>
      </c>
      <c r="AB618" s="6" t="s">
        <v>42110</v>
      </c>
      <c r="AC618" s="6">
        <v>-0.91</v>
      </c>
      <c r="AD618" s="6">
        <v>4.0488207920837302</v>
      </c>
      <c r="AE618" s="6">
        <v>13.323779582634099</v>
      </c>
      <c r="AF618" s="6">
        <v>17.2177440829009</v>
      </c>
      <c r="AG618" s="8">
        <v>-3.8939645002668399</v>
      </c>
      <c r="AH618" s="8" t="s">
        <v>132</v>
      </c>
      <c r="AI618" s="6">
        <v>2.1905773240847401E-8</v>
      </c>
      <c r="AJ618" s="6">
        <v>4.9070054911608195E-7</v>
      </c>
    </row>
    <row r="619" spans="1:36" ht="15" x14ac:dyDescent="0.25">
      <c r="A619" s="6" t="s">
        <v>42111</v>
      </c>
      <c r="B619" s="6">
        <v>474.37887000000001</v>
      </c>
      <c r="C619" s="6">
        <v>12.766999999999999</v>
      </c>
      <c r="D619" s="6" t="s">
        <v>37380</v>
      </c>
      <c r="E619" s="6" t="s">
        <v>42112</v>
      </c>
      <c r="F619" s="6">
        <v>10283</v>
      </c>
      <c r="G619" s="7" t="str">
        <f>HYPERLINK("https://cloud.oebiotech.com/#/lm/network/10283","https://cloud.oebiotech.com/#/lm/network/10283")</f>
        <v>https://cloud.oebiotech.com/#/lm/network/10283</v>
      </c>
      <c r="H619" s="6"/>
      <c r="I619" s="6"/>
      <c r="J619" s="6" t="s">
        <v>42113</v>
      </c>
      <c r="K619" s="6">
        <v>78973</v>
      </c>
      <c r="L619" s="6"/>
      <c r="M619" s="6"/>
      <c r="N619" s="6"/>
      <c r="O619" s="6">
        <v>86289706</v>
      </c>
      <c r="P619" s="6"/>
      <c r="Q619" s="6" t="s">
        <v>42114</v>
      </c>
      <c r="R619" s="6" t="s">
        <v>42115</v>
      </c>
      <c r="S619" s="6" t="s">
        <v>37445</v>
      </c>
      <c r="T619" s="6" t="s">
        <v>37446</v>
      </c>
      <c r="U619" s="6" t="s">
        <v>37524</v>
      </c>
      <c r="V619" s="6" t="s">
        <v>37388</v>
      </c>
      <c r="W619" s="6">
        <v>63.66</v>
      </c>
      <c r="X619" s="6">
        <v>90.33</v>
      </c>
      <c r="Y619" s="6">
        <v>39.36</v>
      </c>
      <c r="Z619" s="6" t="s">
        <v>42116</v>
      </c>
      <c r="AA619" s="6" t="s">
        <v>37501</v>
      </c>
      <c r="AB619" s="6" t="s">
        <v>42117</v>
      </c>
      <c r="AC619" s="6">
        <v>0</v>
      </c>
      <c r="AD619" s="6">
        <v>4.11428348371689</v>
      </c>
      <c r="AE619" s="6">
        <v>20.278170777096499</v>
      </c>
      <c r="AF619" s="6">
        <v>24.225939087861601</v>
      </c>
      <c r="AG619" s="8">
        <v>-3.94776831076513</v>
      </c>
      <c r="AH619" s="8" t="s">
        <v>132</v>
      </c>
      <c r="AI619" s="6">
        <v>2.6605274794385402E-10</v>
      </c>
      <c r="AJ619" s="6">
        <v>1.6671705352734302E-8</v>
      </c>
    </row>
    <row r="620" spans="1:36" ht="15" x14ac:dyDescent="0.25">
      <c r="A620" s="6" t="s">
        <v>42118</v>
      </c>
      <c r="B620" s="6">
        <v>317.23241999999999</v>
      </c>
      <c r="C620" s="6">
        <v>10.499000000000001</v>
      </c>
      <c r="D620" s="6" t="s">
        <v>37380</v>
      </c>
      <c r="E620" s="6" t="s">
        <v>42119</v>
      </c>
      <c r="F620" s="6">
        <v>208122</v>
      </c>
      <c r="G620" s="7" t="str">
        <f>HYPERLINK("https://cloud.oebiotech.com/#/lm/network/208122","https://cloud.oebiotech.com/#/lm/network/208122")</f>
        <v>https://cloud.oebiotech.com/#/lm/network/208122</v>
      </c>
      <c r="H620" s="6" t="s">
        <v>42120</v>
      </c>
      <c r="I620" s="6"/>
      <c r="J620" s="6"/>
      <c r="K620" s="6"/>
      <c r="L620" s="6"/>
      <c r="M620" s="6"/>
      <c r="N620" s="6"/>
      <c r="O620" s="6">
        <v>183821</v>
      </c>
      <c r="P620" s="6"/>
      <c r="Q620" s="6" t="s">
        <v>42121</v>
      </c>
      <c r="R620" s="6" t="s">
        <v>42122</v>
      </c>
      <c r="S620" s="6" t="s">
        <v>37539</v>
      </c>
      <c r="T620" s="6" t="s">
        <v>37540</v>
      </c>
      <c r="U620" s="6" t="s">
        <v>42123</v>
      </c>
      <c r="V620" s="6" t="s">
        <v>37499</v>
      </c>
      <c r="W620" s="6">
        <v>48.18</v>
      </c>
      <c r="X620" s="6">
        <v>89.09</v>
      </c>
      <c r="Y620" s="6">
        <v>82.11</v>
      </c>
      <c r="Z620" s="6" t="s">
        <v>42124</v>
      </c>
      <c r="AA620" s="6" t="s">
        <v>37501</v>
      </c>
      <c r="AB620" s="6" t="s">
        <v>42125</v>
      </c>
      <c r="AC620" s="6">
        <v>3.78</v>
      </c>
      <c r="AD620" s="6">
        <v>4.3716224703473596</v>
      </c>
      <c r="AE620" s="6">
        <v>17.0437110434506</v>
      </c>
      <c r="AF620" s="6">
        <v>21.489777007799599</v>
      </c>
      <c r="AG620" s="8">
        <v>-4.4460659643490104</v>
      </c>
      <c r="AH620" s="8" t="s">
        <v>132</v>
      </c>
      <c r="AI620" s="6">
        <v>9.7474827371668097E-11</v>
      </c>
      <c r="AJ620" s="6">
        <v>7.9023078296839792E-9</v>
      </c>
    </row>
    <row r="621" spans="1:36" ht="15" x14ac:dyDescent="0.25">
      <c r="A621" s="6" t="s">
        <v>42126</v>
      </c>
      <c r="B621" s="6">
        <v>501.24794000000003</v>
      </c>
      <c r="C621" s="6">
        <v>10.868</v>
      </c>
      <c r="D621" s="6" t="s">
        <v>37393</v>
      </c>
      <c r="E621" s="6" t="s">
        <v>42127</v>
      </c>
      <c r="F621" s="6">
        <v>55181</v>
      </c>
      <c r="G621" s="7" t="str">
        <f>HYPERLINK("https://cloud.oebiotech.com/#/lm/network/55181","https://cloud.oebiotech.com/#/lm/network/55181")</f>
        <v>https://cloud.oebiotech.com/#/lm/network/55181</v>
      </c>
      <c r="H621" s="6" t="s">
        <v>42128</v>
      </c>
      <c r="I621" s="6">
        <v>86914</v>
      </c>
      <c r="J621" s="6"/>
      <c r="K621" s="6">
        <v>176186</v>
      </c>
      <c r="L621" s="6"/>
      <c r="M621" s="6"/>
      <c r="N621" s="6"/>
      <c r="O621" s="6">
        <v>11237396</v>
      </c>
      <c r="P621" s="6" t="s">
        <v>42129</v>
      </c>
      <c r="Q621" s="6" t="s">
        <v>42130</v>
      </c>
      <c r="R621" s="6" t="s">
        <v>42131</v>
      </c>
      <c r="S621" s="6" t="s">
        <v>37445</v>
      </c>
      <c r="T621" s="6" t="s">
        <v>38071</v>
      </c>
      <c r="U621" s="6" t="s">
        <v>39603</v>
      </c>
      <c r="V621" s="6" t="s">
        <v>37402</v>
      </c>
      <c r="W621" s="6">
        <v>41.26</v>
      </c>
      <c r="X621" s="6">
        <v>75.5</v>
      </c>
      <c r="Y621" s="6">
        <v>0</v>
      </c>
      <c r="Z621" s="6" t="s">
        <v>42132</v>
      </c>
      <c r="AA621" s="6" t="s">
        <v>37403</v>
      </c>
      <c r="AB621" s="6" t="s">
        <v>42133</v>
      </c>
      <c r="AC621" s="6">
        <v>2.99</v>
      </c>
      <c r="AD621" s="6">
        <v>4.4034905182468096</v>
      </c>
      <c r="AE621" s="6">
        <v>13.088687518015099</v>
      </c>
      <c r="AF621" s="6">
        <v>17.919617031839302</v>
      </c>
      <c r="AG621" s="8">
        <v>-4.8309295138242403</v>
      </c>
      <c r="AH621" s="8" t="s">
        <v>132</v>
      </c>
      <c r="AI621" s="6">
        <v>3.0003963854427399E-6</v>
      </c>
      <c r="AJ621" s="6">
        <v>2.8623973850225399E-5</v>
      </c>
    </row>
    <row r="622" spans="1:36" ht="15" x14ac:dyDescent="0.25">
      <c r="A622" s="6" t="s">
        <v>42134</v>
      </c>
      <c r="B622" s="6">
        <v>239.21193</v>
      </c>
      <c r="C622" s="6">
        <v>9.8490000000000002</v>
      </c>
      <c r="D622" s="6" t="s">
        <v>37380</v>
      </c>
      <c r="E622" s="6" t="s">
        <v>42135</v>
      </c>
      <c r="F622" s="6">
        <v>55013</v>
      </c>
      <c r="G622" s="7" t="str">
        <f>HYPERLINK("https://cloud.oebiotech.com/#/lm/network/55013","https://cloud.oebiotech.com/#/lm/network/55013")</f>
        <v>https://cloud.oebiotech.com/#/lm/network/55013</v>
      </c>
      <c r="H622" s="6" t="s">
        <v>42136</v>
      </c>
      <c r="I622" s="6">
        <v>86781</v>
      </c>
      <c r="J622" s="6"/>
      <c r="K622" s="6">
        <v>169266</v>
      </c>
      <c r="L622" s="6"/>
      <c r="M622" s="6"/>
      <c r="N622" s="6"/>
      <c r="O622" s="6">
        <v>87311177</v>
      </c>
      <c r="P622" s="6" t="s">
        <v>42137</v>
      </c>
      <c r="Q622" s="6" t="s">
        <v>42138</v>
      </c>
      <c r="R622" s="6" t="s">
        <v>42139</v>
      </c>
      <c r="S622" s="6" t="s">
        <v>37445</v>
      </c>
      <c r="T622" s="6" t="s">
        <v>37446</v>
      </c>
      <c r="U622" s="6" t="s">
        <v>38842</v>
      </c>
      <c r="V622" s="6" t="s">
        <v>37402</v>
      </c>
      <c r="W622" s="6">
        <v>42.88</v>
      </c>
      <c r="X622" s="6">
        <v>73.86</v>
      </c>
      <c r="Y622" s="6">
        <v>0</v>
      </c>
      <c r="Z622" s="6" t="s">
        <v>37389</v>
      </c>
      <c r="AA622" s="6" t="s">
        <v>37501</v>
      </c>
      <c r="AB622" s="6" t="s">
        <v>42140</v>
      </c>
      <c r="AC622" s="6">
        <v>-0.42</v>
      </c>
      <c r="AD622" s="6">
        <v>4.3890324678948298</v>
      </c>
      <c r="AE622" s="6">
        <v>15.6735230127164</v>
      </c>
      <c r="AF622" s="6">
        <v>20.7784785816038</v>
      </c>
      <c r="AG622" s="8">
        <v>-5.1049555688873403</v>
      </c>
      <c r="AH622" s="8" t="s">
        <v>132</v>
      </c>
      <c r="AI622" s="6">
        <v>6.2747670465307595E-5</v>
      </c>
      <c r="AJ622" s="6">
        <v>3.6940418554734202E-4</v>
      </c>
    </row>
    <row r="623" spans="1:36" ht="15" x14ac:dyDescent="0.25">
      <c r="A623" s="6" t="s">
        <v>42141</v>
      </c>
      <c r="B623" s="6">
        <v>404.30070999999998</v>
      </c>
      <c r="C623" s="6">
        <v>9.8309999999999995</v>
      </c>
      <c r="D623" s="6" t="s">
        <v>37380</v>
      </c>
      <c r="E623" s="6" t="s">
        <v>42142</v>
      </c>
      <c r="F623" s="6">
        <v>59822</v>
      </c>
      <c r="G623" s="7" t="str">
        <f>HYPERLINK("https://cloud.oebiotech.com/#/lm/network/59822","https://cloud.oebiotech.com/#/lm/network/59822")</f>
        <v>https://cloud.oebiotech.com/#/lm/network/59822</v>
      </c>
      <c r="H623" s="6" t="s">
        <v>42143</v>
      </c>
      <c r="I623" s="6">
        <v>91194</v>
      </c>
      <c r="J623" s="6"/>
      <c r="K623" s="6">
        <v>168982</v>
      </c>
      <c r="L623" s="6"/>
      <c r="M623" s="6"/>
      <c r="N623" s="6"/>
      <c r="O623" s="6">
        <v>131751899</v>
      </c>
      <c r="P623" s="6" t="s">
        <v>42144</v>
      </c>
      <c r="Q623" s="6" t="s">
        <v>42145</v>
      </c>
      <c r="R623" s="6" t="s">
        <v>42146</v>
      </c>
      <c r="S623" s="6" t="s">
        <v>37423</v>
      </c>
      <c r="T623" s="6" t="s">
        <v>37424</v>
      </c>
      <c r="U623" s="6" t="s">
        <v>37425</v>
      </c>
      <c r="V623" s="6" t="s">
        <v>37388</v>
      </c>
      <c r="W623" s="6">
        <v>59.07</v>
      </c>
      <c r="X623" s="6">
        <v>73.010000000000005</v>
      </c>
      <c r="Y623" s="6">
        <v>38.865000000000002</v>
      </c>
      <c r="Z623" s="6" t="s">
        <v>42147</v>
      </c>
      <c r="AA623" s="6" t="s">
        <v>37501</v>
      </c>
      <c r="AB623" s="6" t="s">
        <v>42148</v>
      </c>
      <c r="AC623" s="6">
        <v>0</v>
      </c>
      <c r="AD623" s="6">
        <v>4.4103383867556296</v>
      </c>
      <c r="AE623" s="6">
        <v>16.856474438432301</v>
      </c>
      <c r="AF623" s="6">
        <v>22.189929308232301</v>
      </c>
      <c r="AG623" s="8">
        <v>-5.3334548697999198</v>
      </c>
      <c r="AH623" s="8" t="s">
        <v>132</v>
      </c>
      <c r="AI623" s="6">
        <v>1.92462852432292E-4</v>
      </c>
      <c r="AJ623" s="6">
        <v>9.39894471312089E-4</v>
      </c>
    </row>
    <row r="624" spans="1:36" ht="15" x14ac:dyDescent="0.25">
      <c r="A624" s="6" t="s">
        <v>42149</v>
      </c>
      <c r="B624" s="6">
        <v>497.34464000000003</v>
      </c>
      <c r="C624" s="6">
        <v>10.978</v>
      </c>
      <c r="D624" s="6" t="s">
        <v>37380</v>
      </c>
      <c r="E624" s="6" t="s">
        <v>42150</v>
      </c>
      <c r="F624" s="6">
        <v>10324</v>
      </c>
      <c r="G624" s="7" t="str">
        <f>HYPERLINK("https://cloud.oebiotech.com/#/lm/network/10324","https://cloud.oebiotech.com/#/lm/network/10324")</f>
        <v>https://cloud.oebiotech.com/#/lm/network/10324</v>
      </c>
      <c r="H624" s="6"/>
      <c r="I624" s="6"/>
      <c r="J624" s="6" t="s">
        <v>42151</v>
      </c>
      <c r="K624" s="6">
        <v>79268</v>
      </c>
      <c r="L624" s="6"/>
      <c r="M624" s="6"/>
      <c r="N624" s="6"/>
      <c r="O624" s="6">
        <v>86289856</v>
      </c>
      <c r="P624" s="6"/>
      <c r="Q624" s="6" t="s">
        <v>42152</v>
      </c>
      <c r="R624" s="6" t="s">
        <v>42153</v>
      </c>
      <c r="S624" s="6" t="s">
        <v>37445</v>
      </c>
      <c r="T624" s="6" t="s">
        <v>37446</v>
      </c>
      <c r="U624" s="6" t="s">
        <v>37524</v>
      </c>
      <c r="V624" s="6" t="s">
        <v>37426</v>
      </c>
      <c r="W624" s="6">
        <v>66.3</v>
      </c>
      <c r="X624" s="6">
        <v>89.51</v>
      </c>
      <c r="Y624" s="6">
        <v>62.47</v>
      </c>
      <c r="Z624" s="6" t="s">
        <v>42154</v>
      </c>
      <c r="AA624" s="6" t="s">
        <v>37634</v>
      </c>
      <c r="AB624" s="6" t="s">
        <v>42155</v>
      </c>
      <c r="AC624" s="6">
        <v>0.6</v>
      </c>
      <c r="AD624" s="6">
        <v>4.98715815259267</v>
      </c>
      <c r="AE624" s="6">
        <v>15.893936621399099</v>
      </c>
      <c r="AF624" s="6">
        <v>22.207273930970398</v>
      </c>
      <c r="AG624" s="8">
        <v>-6.3133373095712901</v>
      </c>
      <c r="AH624" s="8" t="s">
        <v>132</v>
      </c>
      <c r="AI624" s="6">
        <v>9.2002673965740399E-6</v>
      </c>
      <c r="AJ624" s="6">
        <v>7.3318864540569293E-5</v>
      </c>
    </row>
    <row r="625" spans="1:36" ht="15" x14ac:dyDescent="0.25">
      <c r="A625" s="6" t="s">
        <v>42156</v>
      </c>
      <c r="B625" s="6">
        <v>227.20061000000001</v>
      </c>
      <c r="C625" s="6">
        <v>11.481999999999999</v>
      </c>
      <c r="D625" s="6" t="s">
        <v>37380</v>
      </c>
      <c r="E625" s="6" t="s">
        <v>42157</v>
      </c>
      <c r="F625" s="6">
        <v>560</v>
      </c>
      <c r="G625" s="7" t="str">
        <f>HYPERLINK("https://cloud.oebiotech.com/#/lm/network/560","https://cloud.oebiotech.com/#/lm/network/560")</f>
        <v>https://cloud.oebiotech.com/#/lm/network/560</v>
      </c>
      <c r="H625" s="6" t="s">
        <v>42158</v>
      </c>
      <c r="I625" s="6">
        <v>6424</v>
      </c>
      <c r="J625" s="6" t="s">
        <v>42159</v>
      </c>
      <c r="K625" s="6">
        <v>27781</v>
      </c>
      <c r="L625" s="6" t="s">
        <v>42160</v>
      </c>
      <c r="M625" s="6"/>
      <c r="N625" s="6"/>
      <c r="O625" s="6">
        <v>5281119</v>
      </c>
      <c r="P625" s="6" t="s">
        <v>42161</v>
      </c>
      <c r="Q625" s="6" t="s">
        <v>42162</v>
      </c>
      <c r="R625" s="6" t="s">
        <v>42163</v>
      </c>
      <c r="S625" s="6" t="s">
        <v>37445</v>
      </c>
      <c r="T625" s="6" t="s">
        <v>37446</v>
      </c>
      <c r="U625" s="6" t="s">
        <v>37524</v>
      </c>
      <c r="V625" s="6" t="s">
        <v>37388</v>
      </c>
      <c r="W625" s="6">
        <v>50.75</v>
      </c>
      <c r="X625" s="6">
        <v>72.98</v>
      </c>
      <c r="Y625" s="6">
        <v>0</v>
      </c>
      <c r="Z625" s="6" t="s">
        <v>37389</v>
      </c>
      <c r="AA625" s="6" t="s">
        <v>37390</v>
      </c>
      <c r="AB625" s="6" t="s">
        <v>42164</v>
      </c>
      <c r="AC625" s="6">
        <v>0</v>
      </c>
      <c r="AD625" s="6">
        <v>5.3850779647458298</v>
      </c>
      <c r="AE625" s="6">
        <v>13.746423975080599</v>
      </c>
      <c r="AF625" s="6">
        <v>21.495695538976001</v>
      </c>
      <c r="AG625" s="8">
        <v>-7.7492715638953902</v>
      </c>
      <c r="AH625" s="8" t="s">
        <v>132</v>
      </c>
      <c r="AI625" s="6">
        <v>8.5189176615235295E-5</v>
      </c>
      <c r="AJ625" s="6">
        <v>4.70437076429031E-4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765E-7E69-4D76-9DA1-697AAD33AA08}">
  <dimension ref="A1:C44"/>
  <sheetViews>
    <sheetView workbookViewId="0">
      <selection activeCell="F29" sqref="F29"/>
    </sheetView>
  </sheetViews>
  <sheetFormatPr defaultRowHeight="13.5" x14ac:dyDescent="0.15"/>
  <cols>
    <col min="1" max="1" width="17.625" customWidth="1"/>
    <col min="2" max="2" width="32.375" customWidth="1"/>
    <col min="3" max="3" width="10.375" customWidth="1"/>
  </cols>
  <sheetData>
    <row r="1" spans="1:3" ht="16.5" thickBot="1" x14ac:dyDescent="0.2">
      <c r="A1" s="18" t="s">
        <v>42254</v>
      </c>
      <c r="B1" s="18"/>
      <c r="C1" s="18"/>
    </row>
    <row r="2" spans="1:3" ht="16.5" customHeight="1" thickBot="1" x14ac:dyDescent="0.2">
      <c r="A2" s="9" t="s">
        <v>42167</v>
      </c>
      <c r="B2" s="10" t="s">
        <v>42168</v>
      </c>
      <c r="C2" s="10" t="s">
        <v>42169</v>
      </c>
    </row>
    <row r="3" spans="1:3" ht="16.5" customHeight="1" thickBot="1" x14ac:dyDescent="0.2">
      <c r="A3" s="11" t="s">
        <v>42170</v>
      </c>
      <c r="B3" s="12" t="s">
        <v>42171</v>
      </c>
      <c r="C3" s="12" t="s">
        <v>42172</v>
      </c>
    </row>
    <row r="4" spans="1:3" ht="16.5" customHeight="1" thickBot="1" x14ac:dyDescent="0.2">
      <c r="A4" s="11" t="s">
        <v>42173</v>
      </c>
      <c r="B4" s="12" t="s">
        <v>42174</v>
      </c>
      <c r="C4" s="12" t="s">
        <v>42172</v>
      </c>
    </row>
    <row r="5" spans="1:3" ht="16.5" customHeight="1" thickBot="1" x14ac:dyDescent="0.2">
      <c r="A5" s="11" t="s">
        <v>42175</v>
      </c>
      <c r="B5" s="12" t="s">
        <v>42176</v>
      </c>
      <c r="C5" s="12" t="s">
        <v>42172</v>
      </c>
    </row>
    <row r="6" spans="1:3" ht="16.5" customHeight="1" thickBot="1" x14ac:dyDescent="0.2">
      <c r="A6" s="11" t="s">
        <v>42177</v>
      </c>
      <c r="B6" s="12" t="s">
        <v>42178</v>
      </c>
      <c r="C6" s="12" t="s">
        <v>42172</v>
      </c>
    </row>
    <row r="7" spans="1:3" ht="16.5" customHeight="1" thickBot="1" x14ac:dyDescent="0.2">
      <c r="A7" s="11" t="s">
        <v>42179</v>
      </c>
      <c r="B7" s="12" t="s">
        <v>42180</v>
      </c>
      <c r="C7" s="12" t="s">
        <v>42172</v>
      </c>
    </row>
    <row r="8" spans="1:3" ht="16.5" customHeight="1" thickBot="1" x14ac:dyDescent="0.2">
      <c r="A8" s="11" t="s">
        <v>42181</v>
      </c>
      <c r="B8" s="12" t="s">
        <v>42182</v>
      </c>
      <c r="C8" s="12" t="s">
        <v>42172</v>
      </c>
    </row>
    <row r="9" spans="1:3" ht="16.5" customHeight="1" thickBot="1" x14ac:dyDescent="0.2">
      <c r="A9" s="13" t="s">
        <v>42183</v>
      </c>
      <c r="B9" s="12" t="s">
        <v>42184</v>
      </c>
      <c r="C9" s="12" t="s">
        <v>42172</v>
      </c>
    </row>
    <row r="10" spans="1:3" ht="16.5" customHeight="1" thickBot="1" x14ac:dyDescent="0.2">
      <c r="A10" s="13" t="s">
        <v>42185</v>
      </c>
      <c r="B10" s="12" t="s">
        <v>42186</v>
      </c>
      <c r="C10" s="12" t="s">
        <v>42172</v>
      </c>
    </row>
    <row r="11" spans="1:3" ht="16.5" customHeight="1" thickBot="1" x14ac:dyDescent="0.2">
      <c r="A11" s="11" t="s">
        <v>42187</v>
      </c>
      <c r="B11" s="12" t="s">
        <v>42188</v>
      </c>
      <c r="C11" s="12" t="s">
        <v>42172</v>
      </c>
    </row>
    <row r="12" spans="1:3" ht="16.5" customHeight="1" thickBot="1" x14ac:dyDescent="0.2">
      <c r="A12" s="11" t="s">
        <v>42189</v>
      </c>
      <c r="B12" s="12" t="s">
        <v>42190</v>
      </c>
      <c r="C12" s="12" t="s">
        <v>42172</v>
      </c>
    </row>
    <row r="13" spans="1:3" ht="16.5" customHeight="1" thickBot="1" x14ac:dyDescent="0.2">
      <c r="A13" s="13" t="s">
        <v>42191</v>
      </c>
      <c r="B13" s="14" t="s">
        <v>42192</v>
      </c>
      <c r="C13" s="12" t="s">
        <v>42172</v>
      </c>
    </row>
    <row r="14" spans="1:3" ht="16.5" customHeight="1" thickBot="1" x14ac:dyDescent="0.2">
      <c r="A14" s="13" t="s">
        <v>42193</v>
      </c>
      <c r="B14" s="14" t="s">
        <v>42194</v>
      </c>
      <c r="C14" s="12" t="s">
        <v>42172</v>
      </c>
    </row>
    <row r="15" spans="1:3" ht="16.5" customHeight="1" thickBot="1" x14ac:dyDescent="0.2">
      <c r="A15" s="13" t="s">
        <v>42195</v>
      </c>
      <c r="B15" s="14" t="s">
        <v>42196</v>
      </c>
      <c r="C15" s="12" t="s">
        <v>42172</v>
      </c>
    </row>
    <row r="16" spans="1:3" ht="16.5" customHeight="1" thickBot="1" x14ac:dyDescent="0.2">
      <c r="A16" s="13" t="s">
        <v>42197</v>
      </c>
      <c r="B16" s="14" t="s">
        <v>42198</v>
      </c>
      <c r="C16" s="12" t="s">
        <v>42172</v>
      </c>
    </row>
    <row r="17" spans="1:3" ht="16.5" customHeight="1" thickBot="1" x14ac:dyDescent="0.2">
      <c r="A17" s="13" t="s">
        <v>42199</v>
      </c>
      <c r="B17" s="14" t="s">
        <v>42200</v>
      </c>
      <c r="C17" s="12" t="s">
        <v>42172</v>
      </c>
    </row>
    <row r="18" spans="1:3" ht="16.5" customHeight="1" thickBot="1" x14ac:dyDescent="0.2">
      <c r="A18" s="13" t="s">
        <v>42201</v>
      </c>
      <c r="B18" s="14" t="s">
        <v>42202</v>
      </c>
      <c r="C18" s="12" t="s">
        <v>42172</v>
      </c>
    </row>
    <row r="19" spans="1:3" ht="16.5" customHeight="1" thickBot="1" x14ac:dyDescent="0.2">
      <c r="A19" s="13" t="s">
        <v>42203</v>
      </c>
      <c r="B19" s="14" t="s">
        <v>42204</v>
      </c>
      <c r="C19" s="12" t="s">
        <v>42172</v>
      </c>
    </row>
    <row r="20" spans="1:3" ht="16.5" customHeight="1" thickBot="1" x14ac:dyDescent="0.2">
      <c r="A20" s="13" t="s">
        <v>42205</v>
      </c>
      <c r="B20" s="14" t="s">
        <v>42206</v>
      </c>
      <c r="C20" s="12" t="s">
        <v>42172</v>
      </c>
    </row>
    <row r="21" spans="1:3" ht="16.5" customHeight="1" thickBot="1" x14ac:dyDescent="0.2">
      <c r="A21" s="13" t="s">
        <v>42207</v>
      </c>
      <c r="B21" s="14" t="s">
        <v>42208</v>
      </c>
      <c r="C21" s="12" t="s">
        <v>42172</v>
      </c>
    </row>
    <row r="22" spans="1:3" ht="16.5" customHeight="1" thickBot="1" x14ac:dyDescent="0.2">
      <c r="A22" s="13" t="s">
        <v>42209</v>
      </c>
      <c r="B22" s="15" t="s">
        <v>42210</v>
      </c>
      <c r="C22" s="12" t="s">
        <v>42172</v>
      </c>
    </row>
    <row r="23" spans="1:3" ht="16.5" customHeight="1" thickBot="1" x14ac:dyDescent="0.2">
      <c r="A23" s="16" t="s">
        <v>42211</v>
      </c>
      <c r="B23" s="15" t="s">
        <v>42212</v>
      </c>
      <c r="C23" s="12" t="s">
        <v>42172</v>
      </c>
    </row>
    <row r="24" spans="1:3" ht="16.5" customHeight="1" thickBot="1" x14ac:dyDescent="0.2">
      <c r="A24" s="16" t="s">
        <v>42213</v>
      </c>
      <c r="B24" s="15" t="s">
        <v>42204</v>
      </c>
      <c r="C24" s="12" t="s">
        <v>42172</v>
      </c>
    </row>
    <row r="25" spans="1:3" ht="16.5" customHeight="1" thickBot="1" x14ac:dyDescent="0.2">
      <c r="A25" s="13" t="s">
        <v>42214</v>
      </c>
      <c r="B25" s="17" t="s">
        <v>42215</v>
      </c>
      <c r="C25" s="12" t="s">
        <v>42172</v>
      </c>
    </row>
    <row r="26" spans="1:3" ht="16.5" customHeight="1" thickBot="1" x14ac:dyDescent="0.2">
      <c r="A26" s="13" t="s">
        <v>42216</v>
      </c>
      <c r="B26" s="17" t="s">
        <v>42217</v>
      </c>
      <c r="C26" s="12" t="s">
        <v>42172</v>
      </c>
    </row>
    <row r="27" spans="1:3" ht="16.5" customHeight="1" thickBot="1" x14ac:dyDescent="0.2">
      <c r="A27" s="13" t="s">
        <v>42218</v>
      </c>
      <c r="B27" s="14" t="s">
        <v>42219</v>
      </c>
      <c r="C27" s="12" t="s">
        <v>42172</v>
      </c>
    </row>
    <row r="28" spans="1:3" ht="16.5" customHeight="1" thickBot="1" x14ac:dyDescent="0.2">
      <c r="A28" s="13" t="s">
        <v>42220</v>
      </c>
      <c r="B28" s="14" t="s">
        <v>42221</v>
      </c>
      <c r="C28" s="12" t="s">
        <v>42172</v>
      </c>
    </row>
    <row r="29" spans="1:3" ht="16.5" customHeight="1" thickBot="1" x14ac:dyDescent="0.2">
      <c r="A29" s="13" t="s">
        <v>42222</v>
      </c>
      <c r="B29" s="14" t="s">
        <v>42223</v>
      </c>
      <c r="C29" s="12" t="s">
        <v>42172</v>
      </c>
    </row>
    <row r="30" spans="1:3" ht="16.5" customHeight="1" thickBot="1" x14ac:dyDescent="0.2">
      <c r="A30" s="13" t="s">
        <v>42224</v>
      </c>
      <c r="B30" s="14" t="s">
        <v>42225</v>
      </c>
      <c r="C30" s="12" t="s">
        <v>42172</v>
      </c>
    </row>
    <row r="31" spans="1:3" ht="16.5" customHeight="1" thickBot="1" x14ac:dyDescent="0.2">
      <c r="A31" s="13" t="s">
        <v>42226</v>
      </c>
      <c r="B31" s="14" t="s">
        <v>42227</v>
      </c>
      <c r="C31" s="12" t="s">
        <v>42172</v>
      </c>
    </row>
    <row r="32" spans="1:3" ht="16.5" customHeight="1" thickBot="1" x14ac:dyDescent="0.2">
      <c r="A32" s="13" t="s">
        <v>42228</v>
      </c>
      <c r="B32" s="14" t="s">
        <v>42229</v>
      </c>
      <c r="C32" s="12" t="s">
        <v>42172</v>
      </c>
    </row>
    <row r="33" spans="1:3" ht="16.5" customHeight="1" thickBot="1" x14ac:dyDescent="0.2">
      <c r="A33" s="13" t="s">
        <v>42230</v>
      </c>
      <c r="B33" s="14" t="s">
        <v>42231</v>
      </c>
      <c r="C33" s="12" t="s">
        <v>42172</v>
      </c>
    </row>
    <row r="34" spans="1:3" ht="16.5" customHeight="1" thickBot="1" x14ac:dyDescent="0.2">
      <c r="A34" s="13" t="s">
        <v>42232</v>
      </c>
      <c r="B34" s="14" t="s">
        <v>42233</v>
      </c>
      <c r="C34" s="12" t="s">
        <v>42172</v>
      </c>
    </row>
    <row r="35" spans="1:3" ht="16.5" customHeight="1" thickBot="1" x14ac:dyDescent="0.2">
      <c r="A35" s="13" t="s">
        <v>42234</v>
      </c>
      <c r="B35" s="14" t="s">
        <v>42235</v>
      </c>
      <c r="C35" s="12" t="s">
        <v>42172</v>
      </c>
    </row>
    <row r="36" spans="1:3" ht="16.5" customHeight="1" thickBot="1" x14ac:dyDescent="0.2">
      <c r="A36" s="11" t="s">
        <v>42236</v>
      </c>
      <c r="B36" s="14" t="s">
        <v>42237</v>
      </c>
      <c r="C36" s="12" t="s">
        <v>42172</v>
      </c>
    </row>
    <row r="37" spans="1:3" ht="16.5" customHeight="1" thickBot="1" x14ac:dyDescent="0.2">
      <c r="A37" s="13" t="s">
        <v>42238</v>
      </c>
      <c r="B37" s="15" t="s">
        <v>42239</v>
      </c>
      <c r="C37" s="12" t="s">
        <v>42172</v>
      </c>
    </row>
    <row r="38" spans="1:3" ht="16.5" customHeight="1" thickBot="1" x14ac:dyDescent="0.2">
      <c r="A38" s="13" t="s">
        <v>42240</v>
      </c>
      <c r="B38" s="15" t="s">
        <v>42241</v>
      </c>
      <c r="C38" s="12" t="s">
        <v>42172</v>
      </c>
    </row>
    <row r="39" spans="1:3" ht="16.5" customHeight="1" thickBot="1" x14ac:dyDescent="0.2">
      <c r="A39" s="13" t="s">
        <v>42242</v>
      </c>
      <c r="B39" s="14" t="s">
        <v>42243</v>
      </c>
      <c r="C39" s="12" t="s">
        <v>42172</v>
      </c>
    </row>
    <row r="40" spans="1:3" ht="16.5" customHeight="1" thickBot="1" x14ac:dyDescent="0.2">
      <c r="A40" s="13" t="s">
        <v>42244</v>
      </c>
      <c r="B40" s="15" t="s">
        <v>42245</v>
      </c>
      <c r="C40" s="12" t="s">
        <v>42172</v>
      </c>
    </row>
    <row r="41" spans="1:3" ht="16.5" customHeight="1" thickBot="1" x14ac:dyDescent="0.2">
      <c r="A41" s="16" t="s">
        <v>42246</v>
      </c>
      <c r="B41" s="15" t="s">
        <v>42247</v>
      </c>
      <c r="C41" s="12" t="s">
        <v>42172</v>
      </c>
    </row>
    <row r="42" spans="1:3" ht="16.5" customHeight="1" thickBot="1" x14ac:dyDescent="0.2">
      <c r="A42" s="16" t="s">
        <v>42248</v>
      </c>
      <c r="B42" s="15" t="s">
        <v>42249</v>
      </c>
      <c r="C42" s="12" t="s">
        <v>42172</v>
      </c>
    </row>
    <row r="43" spans="1:3" ht="16.5" customHeight="1" thickBot="1" x14ac:dyDescent="0.2">
      <c r="A43" s="11" t="s">
        <v>42250</v>
      </c>
      <c r="B43" s="17" t="s">
        <v>42251</v>
      </c>
      <c r="C43" s="12" t="s">
        <v>42172</v>
      </c>
    </row>
    <row r="44" spans="1:3" ht="16.5" customHeight="1" thickBot="1" x14ac:dyDescent="0.2">
      <c r="A44" s="11" t="s">
        <v>42252</v>
      </c>
      <c r="B44" s="17" t="s">
        <v>42253</v>
      </c>
      <c r="C44" s="12" t="s">
        <v>42172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9"/>
  <sheetViews>
    <sheetView workbookViewId="0">
      <selection activeCell="B1" sqref="B1"/>
    </sheetView>
  </sheetViews>
  <sheetFormatPr defaultColWidth="9.125" defaultRowHeight="13.5" x14ac:dyDescent="0.15"/>
  <cols>
    <col min="1" max="1" width="9.625"/>
    <col min="2" max="2" width="14"/>
    <col min="3" max="4" width="9.625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11411</v>
      </c>
      <c r="B2" s="1" t="s">
        <v>11412</v>
      </c>
      <c r="C2" s="1" t="s">
        <v>11413</v>
      </c>
      <c r="D2" t="s">
        <v>6</v>
      </c>
    </row>
    <row r="3" spans="1:4" x14ac:dyDescent="0.15">
      <c r="A3" t="s">
        <v>11414</v>
      </c>
      <c r="B3" s="1" t="s">
        <v>11415</v>
      </c>
      <c r="C3" s="1" t="s">
        <v>11416</v>
      </c>
      <c r="D3" t="s">
        <v>6</v>
      </c>
    </row>
    <row r="4" spans="1:4" x14ac:dyDescent="0.15">
      <c r="A4" t="s">
        <v>11417</v>
      </c>
      <c r="B4" s="1" t="s">
        <v>11418</v>
      </c>
      <c r="C4" s="1" t="s">
        <v>11419</v>
      </c>
      <c r="D4" t="s">
        <v>6</v>
      </c>
    </row>
    <row r="5" spans="1:4" x14ac:dyDescent="0.15">
      <c r="A5" t="s">
        <v>11420</v>
      </c>
      <c r="B5" s="1" t="s">
        <v>11421</v>
      </c>
      <c r="C5" s="1" t="s">
        <v>11422</v>
      </c>
      <c r="D5" t="s">
        <v>6</v>
      </c>
    </row>
    <row r="6" spans="1:4" x14ac:dyDescent="0.15">
      <c r="A6" t="s">
        <v>11423</v>
      </c>
      <c r="B6" s="1" t="s">
        <v>11424</v>
      </c>
      <c r="C6" s="1" t="s">
        <v>11425</v>
      </c>
      <c r="D6" t="s">
        <v>6</v>
      </c>
    </row>
    <row r="7" spans="1:4" x14ac:dyDescent="0.15">
      <c r="A7" t="s">
        <v>11426</v>
      </c>
      <c r="B7" s="1" t="s">
        <v>11427</v>
      </c>
      <c r="C7" s="1" t="s">
        <v>11428</v>
      </c>
      <c r="D7" t="s">
        <v>6</v>
      </c>
    </row>
    <row r="8" spans="1:4" x14ac:dyDescent="0.15">
      <c r="A8" t="s">
        <v>11429</v>
      </c>
      <c r="B8" s="1" t="s">
        <v>11430</v>
      </c>
      <c r="C8" s="1" t="s">
        <v>11431</v>
      </c>
      <c r="D8" t="s">
        <v>6</v>
      </c>
    </row>
    <row r="9" spans="1:4" x14ac:dyDescent="0.15">
      <c r="A9" t="s">
        <v>11432</v>
      </c>
      <c r="B9" s="1" t="s">
        <v>11433</v>
      </c>
      <c r="C9" s="1" t="s">
        <v>11434</v>
      </c>
      <c r="D9" t="s">
        <v>6</v>
      </c>
    </row>
    <row r="10" spans="1:4" x14ac:dyDescent="0.15">
      <c r="A10" t="s">
        <v>11435</v>
      </c>
      <c r="B10" s="1" t="s">
        <v>11436</v>
      </c>
      <c r="C10" s="1" t="s">
        <v>11437</v>
      </c>
      <c r="D10" t="s">
        <v>6</v>
      </c>
    </row>
    <row r="11" spans="1:4" x14ac:dyDescent="0.15">
      <c r="A11" t="s">
        <v>11438</v>
      </c>
      <c r="B11" s="1" t="s">
        <v>11439</v>
      </c>
      <c r="C11" s="1" t="s">
        <v>11440</v>
      </c>
      <c r="D11" t="s">
        <v>6</v>
      </c>
    </row>
    <row r="12" spans="1:4" x14ac:dyDescent="0.15">
      <c r="A12" t="s">
        <v>11441</v>
      </c>
      <c r="B12" s="1" t="s">
        <v>11442</v>
      </c>
      <c r="C12" s="1" t="s">
        <v>11443</v>
      </c>
      <c r="D12" t="s">
        <v>6</v>
      </c>
    </row>
    <row r="13" spans="1:4" x14ac:dyDescent="0.15">
      <c r="A13" t="s">
        <v>10423</v>
      </c>
      <c r="B13" s="1" t="s">
        <v>11444</v>
      </c>
      <c r="C13" s="1" t="s">
        <v>11445</v>
      </c>
      <c r="D13" t="s">
        <v>6</v>
      </c>
    </row>
    <row r="14" spans="1:4" x14ac:dyDescent="0.15">
      <c r="A14" t="s">
        <v>2950</v>
      </c>
      <c r="B14" s="1" t="s">
        <v>11446</v>
      </c>
      <c r="C14" s="1" t="s">
        <v>11447</v>
      </c>
      <c r="D14" t="s">
        <v>6</v>
      </c>
    </row>
    <row r="15" spans="1:4" x14ac:dyDescent="0.15">
      <c r="A15" t="s">
        <v>7200</v>
      </c>
      <c r="B15" s="1" t="s">
        <v>11448</v>
      </c>
      <c r="C15" s="1" t="s">
        <v>11449</v>
      </c>
      <c r="D15" t="s">
        <v>6</v>
      </c>
    </row>
    <row r="16" spans="1:4" x14ac:dyDescent="0.15">
      <c r="A16" t="s">
        <v>11450</v>
      </c>
      <c r="B16" s="1" t="s">
        <v>11451</v>
      </c>
      <c r="C16" s="1" t="s">
        <v>11452</v>
      </c>
      <c r="D16" t="s">
        <v>6</v>
      </c>
    </row>
    <row r="17" spans="1:4" x14ac:dyDescent="0.15">
      <c r="A17" t="s">
        <v>11453</v>
      </c>
      <c r="B17" s="1" t="s">
        <v>11454</v>
      </c>
      <c r="C17" s="1" t="s">
        <v>11455</v>
      </c>
      <c r="D17" t="s">
        <v>6</v>
      </c>
    </row>
    <row r="18" spans="1:4" x14ac:dyDescent="0.15">
      <c r="A18" t="s">
        <v>5436</v>
      </c>
      <c r="B18" s="1" t="s">
        <v>11456</v>
      </c>
      <c r="C18" s="1" t="s">
        <v>11457</v>
      </c>
      <c r="D18" t="s">
        <v>6</v>
      </c>
    </row>
    <row r="19" spans="1:4" x14ac:dyDescent="0.15">
      <c r="A19" t="s">
        <v>11458</v>
      </c>
      <c r="B19" s="1" t="s">
        <v>11459</v>
      </c>
      <c r="C19" s="1" t="s">
        <v>11460</v>
      </c>
      <c r="D19" t="s">
        <v>6</v>
      </c>
    </row>
    <row r="20" spans="1:4" x14ac:dyDescent="0.15">
      <c r="A20" t="s">
        <v>11461</v>
      </c>
      <c r="B20" s="1" t="s">
        <v>11462</v>
      </c>
      <c r="C20" s="1" t="s">
        <v>11463</v>
      </c>
      <c r="D20" t="s">
        <v>6</v>
      </c>
    </row>
    <row r="21" spans="1:4" x14ac:dyDescent="0.15">
      <c r="A21" t="s">
        <v>11464</v>
      </c>
      <c r="B21" s="1" t="s">
        <v>11465</v>
      </c>
      <c r="C21" s="1" t="s">
        <v>11466</v>
      </c>
      <c r="D21" t="s">
        <v>6</v>
      </c>
    </row>
    <row r="22" spans="1:4" x14ac:dyDescent="0.15">
      <c r="A22" t="s">
        <v>1250</v>
      </c>
      <c r="B22" s="1" t="s">
        <v>11467</v>
      </c>
      <c r="C22" s="1" t="s">
        <v>11468</v>
      </c>
      <c r="D22" t="s">
        <v>6</v>
      </c>
    </row>
    <row r="23" spans="1:4" x14ac:dyDescent="0.15">
      <c r="A23" t="s">
        <v>11469</v>
      </c>
      <c r="B23" s="1" t="s">
        <v>11470</v>
      </c>
      <c r="C23" s="1" t="s">
        <v>11471</v>
      </c>
      <c r="D23" t="s">
        <v>6</v>
      </c>
    </row>
    <row r="24" spans="1:4" x14ac:dyDescent="0.15">
      <c r="A24" t="s">
        <v>11472</v>
      </c>
      <c r="B24" s="1" t="s">
        <v>11473</v>
      </c>
      <c r="C24" s="1" t="s">
        <v>11474</v>
      </c>
      <c r="D24" t="s">
        <v>6</v>
      </c>
    </row>
    <row r="25" spans="1:4" x14ac:dyDescent="0.15">
      <c r="A25" t="s">
        <v>4273</v>
      </c>
      <c r="B25" s="1" t="s">
        <v>11475</v>
      </c>
      <c r="C25" s="1" t="s">
        <v>11476</v>
      </c>
      <c r="D25" t="s">
        <v>6</v>
      </c>
    </row>
    <row r="26" spans="1:4" x14ac:dyDescent="0.15">
      <c r="A26" t="s">
        <v>11477</v>
      </c>
      <c r="B26" s="1" t="s">
        <v>11478</v>
      </c>
      <c r="C26" s="1" t="s">
        <v>11479</v>
      </c>
      <c r="D26" t="s">
        <v>6</v>
      </c>
    </row>
    <row r="27" spans="1:4" x14ac:dyDescent="0.15">
      <c r="A27" t="s">
        <v>10140</v>
      </c>
      <c r="B27" s="1" t="s">
        <v>11480</v>
      </c>
      <c r="C27" s="1" t="s">
        <v>11481</v>
      </c>
      <c r="D27" t="s">
        <v>6</v>
      </c>
    </row>
    <row r="28" spans="1:4" x14ac:dyDescent="0.15">
      <c r="A28" t="s">
        <v>11482</v>
      </c>
      <c r="B28" s="1" t="s">
        <v>11483</v>
      </c>
      <c r="C28" s="1" t="s">
        <v>11484</v>
      </c>
      <c r="D28" t="s">
        <v>6</v>
      </c>
    </row>
    <row r="29" spans="1:4" x14ac:dyDescent="0.15">
      <c r="A29" t="s">
        <v>11485</v>
      </c>
      <c r="B29" s="1" t="s">
        <v>11486</v>
      </c>
      <c r="C29" s="1" t="s">
        <v>11487</v>
      </c>
      <c r="D29" t="s">
        <v>6</v>
      </c>
    </row>
    <row r="30" spans="1:4" x14ac:dyDescent="0.15">
      <c r="A30" t="s">
        <v>11488</v>
      </c>
      <c r="B30" s="1" t="s">
        <v>11489</v>
      </c>
      <c r="C30" s="1" t="s">
        <v>11490</v>
      </c>
      <c r="D30" t="s">
        <v>6</v>
      </c>
    </row>
    <row r="31" spans="1:4" x14ac:dyDescent="0.15">
      <c r="A31" t="s">
        <v>11491</v>
      </c>
      <c r="B31" s="1" t="s">
        <v>11492</v>
      </c>
      <c r="C31" s="1" t="s">
        <v>11493</v>
      </c>
      <c r="D31" t="s">
        <v>6</v>
      </c>
    </row>
    <row r="32" spans="1:4" x14ac:dyDescent="0.15">
      <c r="A32" t="s">
        <v>11494</v>
      </c>
      <c r="B32" s="1" t="s">
        <v>11495</v>
      </c>
      <c r="C32" s="1" t="s">
        <v>11496</v>
      </c>
      <c r="D32" t="s">
        <v>6</v>
      </c>
    </row>
    <row r="33" spans="1:4" x14ac:dyDescent="0.15">
      <c r="A33" t="s">
        <v>11497</v>
      </c>
      <c r="B33" s="1" t="s">
        <v>11498</v>
      </c>
      <c r="C33" s="1" t="s">
        <v>11499</v>
      </c>
      <c r="D33" t="s">
        <v>6</v>
      </c>
    </row>
    <row r="34" spans="1:4" x14ac:dyDescent="0.15">
      <c r="A34" t="s">
        <v>11500</v>
      </c>
      <c r="B34" s="1" t="s">
        <v>11501</v>
      </c>
      <c r="C34" s="1" t="s">
        <v>11502</v>
      </c>
      <c r="D34" t="s">
        <v>6</v>
      </c>
    </row>
    <row r="35" spans="1:4" x14ac:dyDescent="0.15">
      <c r="A35" t="s">
        <v>8486</v>
      </c>
      <c r="B35" s="1" t="s">
        <v>11503</v>
      </c>
      <c r="C35" s="1" t="s">
        <v>11504</v>
      </c>
      <c r="D35" t="s">
        <v>6</v>
      </c>
    </row>
    <row r="36" spans="1:4" x14ac:dyDescent="0.15">
      <c r="A36" t="s">
        <v>5134</v>
      </c>
      <c r="B36" s="1" t="s">
        <v>11505</v>
      </c>
      <c r="C36" s="1" t="s">
        <v>11506</v>
      </c>
      <c r="D36" t="s">
        <v>6</v>
      </c>
    </row>
    <row r="37" spans="1:4" x14ac:dyDescent="0.15">
      <c r="A37" t="s">
        <v>9923</v>
      </c>
      <c r="B37" s="1" t="s">
        <v>11507</v>
      </c>
      <c r="C37" s="1" t="s">
        <v>11508</v>
      </c>
      <c r="D37" t="s">
        <v>6</v>
      </c>
    </row>
    <row r="38" spans="1:4" x14ac:dyDescent="0.15">
      <c r="A38" t="s">
        <v>11509</v>
      </c>
      <c r="B38" s="1" t="s">
        <v>11510</v>
      </c>
      <c r="C38" s="1" t="s">
        <v>11511</v>
      </c>
      <c r="D38" t="s">
        <v>6</v>
      </c>
    </row>
    <row r="39" spans="1:4" x14ac:dyDescent="0.15">
      <c r="A39" t="s">
        <v>7332</v>
      </c>
      <c r="B39" s="1" t="s">
        <v>11512</v>
      </c>
      <c r="C39" s="1" t="s">
        <v>11513</v>
      </c>
      <c r="D39" t="s">
        <v>6</v>
      </c>
    </row>
    <row r="40" spans="1:4" x14ac:dyDescent="0.15">
      <c r="A40" t="s">
        <v>11514</v>
      </c>
      <c r="B40" s="1" t="s">
        <v>11515</v>
      </c>
      <c r="C40" s="1" t="s">
        <v>11516</v>
      </c>
      <c r="D40" t="s">
        <v>6</v>
      </c>
    </row>
    <row r="41" spans="1:4" x14ac:dyDescent="0.15">
      <c r="A41" t="s">
        <v>5854</v>
      </c>
      <c r="B41" s="1" t="s">
        <v>11517</v>
      </c>
      <c r="C41" s="1" t="s">
        <v>11518</v>
      </c>
      <c r="D41" t="s">
        <v>6</v>
      </c>
    </row>
    <row r="42" spans="1:4" x14ac:dyDescent="0.15">
      <c r="A42" t="s">
        <v>11519</v>
      </c>
      <c r="B42" s="1" t="s">
        <v>11520</v>
      </c>
      <c r="C42" s="1" t="s">
        <v>11521</v>
      </c>
      <c r="D42" t="s">
        <v>6</v>
      </c>
    </row>
    <row r="43" spans="1:4" x14ac:dyDescent="0.15">
      <c r="A43" t="s">
        <v>11522</v>
      </c>
      <c r="B43" s="1" t="s">
        <v>11523</v>
      </c>
      <c r="C43" s="1" t="s">
        <v>11524</v>
      </c>
      <c r="D43" t="s">
        <v>6</v>
      </c>
    </row>
    <row r="44" spans="1:4" x14ac:dyDescent="0.15">
      <c r="A44" t="s">
        <v>11525</v>
      </c>
      <c r="B44" s="1" t="s">
        <v>11526</v>
      </c>
      <c r="C44" s="1" t="s">
        <v>11527</v>
      </c>
      <c r="D44" t="s">
        <v>6</v>
      </c>
    </row>
    <row r="45" spans="1:4" x14ac:dyDescent="0.15">
      <c r="A45" t="s">
        <v>11528</v>
      </c>
      <c r="B45" s="1" t="s">
        <v>11529</v>
      </c>
      <c r="C45" s="1" t="s">
        <v>11530</v>
      </c>
      <c r="D45" t="s">
        <v>6</v>
      </c>
    </row>
    <row r="46" spans="1:4" x14ac:dyDescent="0.15">
      <c r="A46" t="s">
        <v>10605</v>
      </c>
      <c r="B46" s="1" t="s">
        <v>11531</v>
      </c>
      <c r="C46" s="1" t="s">
        <v>11532</v>
      </c>
      <c r="D46" t="s">
        <v>6</v>
      </c>
    </row>
    <row r="47" spans="1:4" x14ac:dyDescent="0.15">
      <c r="A47" t="s">
        <v>11533</v>
      </c>
      <c r="B47" s="1" t="s">
        <v>11534</v>
      </c>
      <c r="C47" s="1" t="s">
        <v>11535</v>
      </c>
      <c r="D47" t="s">
        <v>6</v>
      </c>
    </row>
    <row r="48" spans="1:4" x14ac:dyDescent="0.15">
      <c r="A48" t="s">
        <v>2726</v>
      </c>
      <c r="B48" s="1" t="s">
        <v>11536</v>
      </c>
      <c r="C48" s="1" t="s">
        <v>11537</v>
      </c>
      <c r="D48" t="s">
        <v>6</v>
      </c>
    </row>
    <row r="49" spans="1:4" x14ac:dyDescent="0.15">
      <c r="A49" t="s">
        <v>11538</v>
      </c>
      <c r="B49" s="1" t="s">
        <v>11539</v>
      </c>
      <c r="C49" s="1" t="s">
        <v>11540</v>
      </c>
      <c r="D49" t="s">
        <v>6</v>
      </c>
    </row>
    <row r="50" spans="1:4" x14ac:dyDescent="0.15">
      <c r="A50" t="s">
        <v>11541</v>
      </c>
      <c r="B50" s="1" t="s">
        <v>11542</v>
      </c>
      <c r="C50" s="1" t="s">
        <v>11543</v>
      </c>
      <c r="D50" t="s">
        <v>6</v>
      </c>
    </row>
    <row r="51" spans="1:4" x14ac:dyDescent="0.15">
      <c r="A51" t="s">
        <v>11544</v>
      </c>
      <c r="B51" s="1" t="s">
        <v>11545</v>
      </c>
      <c r="C51" s="1" t="s">
        <v>11546</v>
      </c>
      <c r="D51" t="s">
        <v>6</v>
      </c>
    </row>
    <row r="52" spans="1:4" x14ac:dyDescent="0.15">
      <c r="A52" t="s">
        <v>351</v>
      </c>
      <c r="B52" s="1" t="s">
        <v>11547</v>
      </c>
      <c r="C52" s="1" t="s">
        <v>11548</v>
      </c>
      <c r="D52" t="s">
        <v>6</v>
      </c>
    </row>
    <row r="53" spans="1:4" x14ac:dyDescent="0.15">
      <c r="A53" t="s">
        <v>8100</v>
      </c>
      <c r="B53" s="1" t="s">
        <v>11549</v>
      </c>
      <c r="C53" s="1" t="s">
        <v>11550</v>
      </c>
      <c r="D53" t="s">
        <v>6</v>
      </c>
    </row>
    <row r="54" spans="1:4" x14ac:dyDescent="0.15">
      <c r="A54" t="s">
        <v>9185</v>
      </c>
      <c r="B54" s="1" t="s">
        <v>11551</v>
      </c>
      <c r="C54" s="1" t="s">
        <v>11552</v>
      </c>
      <c r="D54" t="s">
        <v>6</v>
      </c>
    </row>
    <row r="55" spans="1:4" x14ac:dyDescent="0.15">
      <c r="A55" t="s">
        <v>11553</v>
      </c>
      <c r="B55" s="1" t="s">
        <v>11554</v>
      </c>
      <c r="C55" s="1" t="s">
        <v>11555</v>
      </c>
      <c r="D55" t="s">
        <v>6</v>
      </c>
    </row>
    <row r="56" spans="1:4" x14ac:dyDescent="0.15">
      <c r="A56" t="s">
        <v>11556</v>
      </c>
      <c r="B56" s="1" t="s">
        <v>11557</v>
      </c>
      <c r="C56" s="1" t="s">
        <v>11558</v>
      </c>
      <c r="D56" t="s">
        <v>6</v>
      </c>
    </row>
    <row r="57" spans="1:4" x14ac:dyDescent="0.15">
      <c r="A57" t="s">
        <v>11559</v>
      </c>
      <c r="B57" s="1" t="s">
        <v>11560</v>
      </c>
      <c r="C57" s="1" t="s">
        <v>11561</v>
      </c>
      <c r="D57" t="s">
        <v>6</v>
      </c>
    </row>
    <row r="58" spans="1:4" x14ac:dyDescent="0.15">
      <c r="A58" t="s">
        <v>3971</v>
      </c>
      <c r="B58" s="1" t="s">
        <v>11562</v>
      </c>
      <c r="C58" s="1" t="s">
        <v>11563</v>
      </c>
      <c r="D58" t="s">
        <v>6</v>
      </c>
    </row>
    <row r="59" spans="1:4" x14ac:dyDescent="0.15">
      <c r="A59" t="s">
        <v>11564</v>
      </c>
      <c r="B59" s="1" t="s">
        <v>11565</v>
      </c>
      <c r="C59" s="1" t="s">
        <v>11566</v>
      </c>
      <c r="D59" t="s">
        <v>6</v>
      </c>
    </row>
    <row r="60" spans="1:4" x14ac:dyDescent="0.15">
      <c r="A60" t="s">
        <v>9062</v>
      </c>
      <c r="B60" s="1" t="s">
        <v>11567</v>
      </c>
      <c r="C60" s="1" t="s">
        <v>11568</v>
      </c>
      <c r="D60" t="s">
        <v>6</v>
      </c>
    </row>
    <row r="61" spans="1:4" x14ac:dyDescent="0.15">
      <c r="A61" t="s">
        <v>11569</v>
      </c>
      <c r="B61" s="1" t="s">
        <v>11570</v>
      </c>
      <c r="C61" s="1" t="s">
        <v>11571</v>
      </c>
      <c r="D61" t="s">
        <v>6</v>
      </c>
    </row>
    <row r="62" spans="1:4" x14ac:dyDescent="0.15">
      <c r="A62" t="s">
        <v>11572</v>
      </c>
      <c r="B62" s="1" t="s">
        <v>11573</v>
      </c>
      <c r="C62" s="1" t="s">
        <v>11574</v>
      </c>
      <c r="D62" t="s">
        <v>6</v>
      </c>
    </row>
    <row r="63" spans="1:4" x14ac:dyDescent="0.15">
      <c r="A63" t="s">
        <v>11575</v>
      </c>
      <c r="B63" s="1" t="s">
        <v>11576</v>
      </c>
      <c r="C63" s="1" t="s">
        <v>11577</v>
      </c>
      <c r="D63" t="s">
        <v>6</v>
      </c>
    </row>
    <row r="64" spans="1:4" x14ac:dyDescent="0.15">
      <c r="A64" t="s">
        <v>11578</v>
      </c>
      <c r="B64" s="1" t="s">
        <v>11579</v>
      </c>
      <c r="C64" s="1" t="s">
        <v>11580</v>
      </c>
      <c r="D64" t="s">
        <v>6</v>
      </c>
    </row>
    <row r="65" spans="1:4" x14ac:dyDescent="0.15">
      <c r="A65" t="s">
        <v>11581</v>
      </c>
      <c r="B65" s="1" t="s">
        <v>11582</v>
      </c>
      <c r="C65" s="1" t="s">
        <v>11583</v>
      </c>
      <c r="D65" t="s">
        <v>6</v>
      </c>
    </row>
    <row r="66" spans="1:4" x14ac:dyDescent="0.15">
      <c r="A66" t="s">
        <v>11584</v>
      </c>
      <c r="B66" s="1" t="s">
        <v>11585</v>
      </c>
      <c r="C66" s="1" t="s">
        <v>11586</v>
      </c>
      <c r="D66" t="s">
        <v>6</v>
      </c>
    </row>
    <row r="67" spans="1:4" x14ac:dyDescent="0.15">
      <c r="A67" t="s">
        <v>11587</v>
      </c>
      <c r="B67" s="1" t="s">
        <v>11588</v>
      </c>
      <c r="C67" s="1" t="s">
        <v>11589</v>
      </c>
      <c r="D67" t="s">
        <v>6</v>
      </c>
    </row>
    <row r="68" spans="1:4" x14ac:dyDescent="0.15">
      <c r="A68" t="s">
        <v>70</v>
      </c>
      <c r="B68" s="1" t="s">
        <v>11590</v>
      </c>
      <c r="C68" s="1" t="s">
        <v>11591</v>
      </c>
      <c r="D68" t="s">
        <v>6</v>
      </c>
    </row>
    <row r="69" spans="1:4" x14ac:dyDescent="0.15">
      <c r="A69" t="s">
        <v>11592</v>
      </c>
      <c r="B69" s="1" t="s">
        <v>11593</v>
      </c>
      <c r="C69" s="1" t="s">
        <v>11594</v>
      </c>
      <c r="D69" t="s">
        <v>6</v>
      </c>
    </row>
    <row r="70" spans="1:4" x14ac:dyDescent="0.15">
      <c r="A70" t="s">
        <v>11595</v>
      </c>
      <c r="B70" s="1" t="s">
        <v>11596</v>
      </c>
      <c r="C70" s="1" t="s">
        <v>11597</v>
      </c>
      <c r="D70" t="s">
        <v>6</v>
      </c>
    </row>
    <row r="71" spans="1:4" x14ac:dyDescent="0.15">
      <c r="A71" t="s">
        <v>11598</v>
      </c>
      <c r="B71" s="1" t="s">
        <v>11599</v>
      </c>
      <c r="C71" s="1" t="s">
        <v>11600</v>
      </c>
      <c r="D71" t="s">
        <v>6</v>
      </c>
    </row>
    <row r="72" spans="1:4" x14ac:dyDescent="0.15">
      <c r="A72" t="s">
        <v>6859</v>
      </c>
      <c r="B72" s="1" t="s">
        <v>11601</v>
      </c>
      <c r="C72" s="1" t="s">
        <v>11602</v>
      </c>
      <c r="D72" t="s">
        <v>6</v>
      </c>
    </row>
    <row r="73" spans="1:4" x14ac:dyDescent="0.15">
      <c r="A73" t="s">
        <v>11603</v>
      </c>
      <c r="B73" s="1" t="s">
        <v>11604</v>
      </c>
      <c r="C73" s="1" t="s">
        <v>11605</v>
      </c>
      <c r="D73" t="s">
        <v>6</v>
      </c>
    </row>
    <row r="74" spans="1:4" x14ac:dyDescent="0.15">
      <c r="A74" t="s">
        <v>9865</v>
      </c>
      <c r="B74" s="1" t="s">
        <v>11606</v>
      </c>
      <c r="C74" s="1" t="s">
        <v>11607</v>
      </c>
      <c r="D74" t="s">
        <v>6</v>
      </c>
    </row>
    <row r="75" spans="1:4" x14ac:dyDescent="0.15">
      <c r="A75" t="s">
        <v>11608</v>
      </c>
      <c r="B75" s="1" t="s">
        <v>11609</v>
      </c>
      <c r="C75" s="1" t="s">
        <v>11610</v>
      </c>
      <c r="D75" t="s">
        <v>6</v>
      </c>
    </row>
    <row r="76" spans="1:4" x14ac:dyDescent="0.15">
      <c r="A76" t="s">
        <v>11611</v>
      </c>
      <c r="B76" s="1" t="s">
        <v>11612</v>
      </c>
      <c r="C76" s="1" t="s">
        <v>11613</v>
      </c>
      <c r="D76" t="s">
        <v>6</v>
      </c>
    </row>
    <row r="77" spans="1:4" x14ac:dyDescent="0.15">
      <c r="A77" t="s">
        <v>3078</v>
      </c>
      <c r="B77" s="1" t="s">
        <v>11614</v>
      </c>
      <c r="C77" s="1" t="s">
        <v>11615</v>
      </c>
      <c r="D77" t="s">
        <v>6</v>
      </c>
    </row>
    <row r="78" spans="1:4" x14ac:dyDescent="0.15">
      <c r="A78" t="s">
        <v>11616</v>
      </c>
      <c r="B78" s="1" t="s">
        <v>11617</v>
      </c>
      <c r="C78" s="1" t="s">
        <v>11618</v>
      </c>
      <c r="D78" t="s">
        <v>6</v>
      </c>
    </row>
    <row r="79" spans="1:4" x14ac:dyDescent="0.15">
      <c r="A79" t="s">
        <v>11619</v>
      </c>
      <c r="B79" s="1" t="s">
        <v>11620</v>
      </c>
      <c r="C79" s="1" t="s">
        <v>11621</v>
      </c>
      <c r="D79" t="s">
        <v>6</v>
      </c>
    </row>
    <row r="80" spans="1:4" x14ac:dyDescent="0.15">
      <c r="A80" t="s">
        <v>9847</v>
      </c>
      <c r="B80" s="1" t="s">
        <v>11622</v>
      </c>
      <c r="C80" s="1" t="s">
        <v>11623</v>
      </c>
      <c r="D80" t="s">
        <v>6</v>
      </c>
    </row>
    <row r="81" spans="1:4" x14ac:dyDescent="0.15">
      <c r="A81" t="s">
        <v>11624</v>
      </c>
      <c r="B81" s="1" t="s">
        <v>11625</v>
      </c>
      <c r="C81" s="1" t="s">
        <v>11626</v>
      </c>
      <c r="D81" t="s">
        <v>6</v>
      </c>
    </row>
    <row r="82" spans="1:4" x14ac:dyDescent="0.15">
      <c r="A82" t="s">
        <v>9602</v>
      </c>
      <c r="B82" s="1" t="s">
        <v>11627</v>
      </c>
      <c r="C82" s="1" t="s">
        <v>11628</v>
      </c>
      <c r="D82" t="s">
        <v>6</v>
      </c>
    </row>
    <row r="83" spans="1:4" x14ac:dyDescent="0.15">
      <c r="A83" t="s">
        <v>11629</v>
      </c>
      <c r="B83" s="1" t="s">
        <v>11630</v>
      </c>
      <c r="C83" s="1" t="s">
        <v>11631</v>
      </c>
      <c r="D83" t="s">
        <v>6</v>
      </c>
    </row>
    <row r="84" spans="1:4" x14ac:dyDescent="0.15">
      <c r="A84" t="s">
        <v>11161</v>
      </c>
      <c r="B84">
        <v>-1.01149173340391</v>
      </c>
      <c r="C84" s="1" t="s">
        <v>11632</v>
      </c>
      <c r="D84" t="s">
        <v>132</v>
      </c>
    </row>
    <row r="85" spans="1:4" x14ac:dyDescent="0.15">
      <c r="A85" t="s">
        <v>11633</v>
      </c>
      <c r="B85">
        <v>-1.01768894912254</v>
      </c>
      <c r="C85" s="1" t="s">
        <v>11634</v>
      </c>
      <c r="D85" t="s">
        <v>132</v>
      </c>
    </row>
    <row r="86" spans="1:4" x14ac:dyDescent="0.15">
      <c r="A86" t="s">
        <v>7236</v>
      </c>
      <c r="B86">
        <v>-1.0191617673617199</v>
      </c>
      <c r="C86" s="1" t="s">
        <v>11635</v>
      </c>
      <c r="D86" t="s">
        <v>132</v>
      </c>
    </row>
    <row r="87" spans="1:4" x14ac:dyDescent="0.15">
      <c r="A87" t="s">
        <v>11636</v>
      </c>
      <c r="B87">
        <v>-1.05149080081934</v>
      </c>
      <c r="C87" s="1" t="s">
        <v>11637</v>
      </c>
      <c r="D87" t="s">
        <v>132</v>
      </c>
    </row>
    <row r="88" spans="1:4" x14ac:dyDescent="0.15">
      <c r="A88" t="s">
        <v>11638</v>
      </c>
      <c r="B88">
        <v>-1.0599842477466801</v>
      </c>
      <c r="C88" s="1" t="s">
        <v>11639</v>
      </c>
      <c r="D88" t="s">
        <v>132</v>
      </c>
    </row>
    <row r="89" spans="1:4" x14ac:dyDescent="0.15">
      <c r="A89" t="s">
        <v>11640</v>
      </c>
      <c r="B89">
        <v>-1.07733863558425</v>
      </c>
      <c r="C89" s="1" t="s">
        <v>11641</v>
      </c>
      <c r="D89" t="s">
        <v>132</v>
      </c>
    </row>
    <row r="90" spans="1:4" x14ac:dyDescent="0.15">
      <c r="A90" t="s">
        <v>11642</v>
      </c>
      <c r="B90">
        <v>-1.0846593386715799</v>
      </c>
      <c r="C90" s="1" t="s">
        <v>11643</v>
      </c>
      <c r="D90" t="s">
        <v>132</v>
      </c>
    </row>
    <row r="91" spans="1:4" x14ac:dyDescent="0.15">
      <c r="A91" t="s">
        <v>11644</v>
      </c>
      <c r="B91">
        <v>-1.10468424084554</v>
      </c>
      <c r="C91" s="1" t="s">
        <v>11645</v>
      </c>
      <c r="D91" t="s">
        <v>132</v>
      </c>
    </row>
    <row r="92" spans="1:4" x14ac:dyDescent="0.15">
      <c r="A92" t="s">
        <v>10609</v>
      </c>
      <c r="B92">
        <v>-1.1069246669392001</v>
      </c>
      <c r="C92" s="1" t="s">
        <v>11646</v>
      </c>
      <c r="D92" t="s">
        <v>132</v>
      </c>
    </row>
    <row r="93" spans="1:4" x14ac:dyDescent="0.15">
      <c r="A93" t="s">
        <v>11647</v>
      </c>
      <c r="B93">
        <v>-1.1203456257460001</v>
      </c>
      <c r="C93" s="1" t="s">
        <v>11648</v>
      </c>
      <c r="D93" t="s">
        <v>132</v>
      </c>
    </row>
    <row r="94" spans="1:4" x14ac:dyDescent="0.15">
      <c r="A94" t="s">
        <v>11649</v>
      </c>
      <c r="B94">
        <v>-1.12673967708167</v>
      </c>
      <c r="C94" s="1" t="s">
        <v>11650</v>
      </c>
      <c r="D94" t="s">
        <v>132</v>
      </c>
    </row>
    <row r="95" spans="1:4" x14ac:dyDescent="0.15">
      <c r="A95" t="s">
        <v>11651</v>
      </c>
      <c r="B95">
        <v>-1.1284163067138</v>
      </c>
      <c r="C95" s="1" t="s">
        <v>11652</v>
      </c>
      <c r="D95" t="s">
        <v>132</v>
      </c>
    </row>
    <row r="96" spans="1:4" x14ac:dyDescent="0.15">
      <c r="A96" t="s">
        <v>11653</v>
      </c>
      <c r="B96">
        <v>-1.1302829905174601</v>
      </c>
      <c r="C96" s="1" t="s">
        <v>11654</v>
      </c>
      <c r="D96" t="s">
        <v>132</v>
      </c>
    </row>
    <row r="97" spans="1:4" x14ac:dyDescent="0.15">
      <c r="A97" t="s">
        <v>11050</v>
      </c>
      <c r="B97">
        <v>-1.1566416496885701</v>
      </c>
      <c r="C97" s="1" t="s">
        <v>11655</v>
      </c>
      <c r="D97" t="s">
        <v>132</v>
      </c>
    </row>
    <row r="98" spans="1:4" x14ac:dyDescent="0.15">
      <c r="A98" t="s">
        <v>11656</v>
      </c>
      <c r="B98">
        <v>-1.1648340155016701</v>
      </c>
      <c r="C98" s="1" t="s">
        <v>11657</v>
      </c>
      <c r="D98" t="s">
        <v>132</v>
      </c>
    </row>
    <row r="99" spans="1:4" x14ac:dyDescent="0.15">
      <c r="A99" t="s">
        <v>11658</v>
      </c>
      <c r="B99">
        <v>-1.18954093337272</v>
      </c>
      <c r="C99" s="1" t="s">
        <v>11659</v>
      </c>
      <c r="D99" t="s">
        <v>132</v>
      </c>
    </row>
    <row r="100" spans="1:4" x14ac:dyDescent="0.15">
      <c r="A100" t="s">
        <v>11207</v>
      </c>
      <c r="B100">
        <v>-1.1902541483168101</v>
      </c>
      <c r="C100" s="1" t="s">
        <v>11660</v>
      </c>
      <c r="D100" t="s">
        <v>132</v>
      </c>
    </row>
    <row r="101" spans="1:4" x14ac:dyDescent="0.15">
      <c r="A101" t="s">
        <v>11661</v>
      </c>
      <c r="B101">
        <v>-1.1939870436450899</v>
      </c>
      <c r="C101" s="1" t="s">
        <v>11662</v>
      </c>
      <c r="D101" t="s">
        <v>132</v>
      </c>
    </row>
    <row r="102" spans="1:4" x14ac:dyDescent="0.15">
      <c r="A102" t="s">
        <v>10360</v>
      </c>
      <c r="B102">
        <v>-1.23811293985907</v>
      </c>
      <c r="C102" s="1" t="s">
        <v>11663</v>
      </c>
      <c r="D102" t="s">
        <v>132</v>
      </c>
    </row>
    <row r="103" spans="1:4" x14ac:dyDescent="0.15">
      <c r="A103" t="s">
        <v>11664</v>
      </c>
      <c r="B103">
        <v>-1.28489417924739</v>
      </c>
      <c r="C103" s="1" t="s">
        <v>11665</v>
      </c>
      <c r="D103" t="s">
        <v>132</v>
      </c>
    </row>
    <row r="104" spans="1:4" x14ac:dyDescent="0.15">
      <c r="A104" t="s">
        <v>11666</v>
      </c>
      <c r="B104">
        <v>-1.3060043796430501</v>
      </c>
      <c r="C104" s="1" t="s">
        <v>11667</v>
      </c>
      <c r="D104" t="s">
        <v>132</v>
      </c>
    </row>
    <row r="105" spans="1:4" x14ac:dyDescent="0.15">
      <c r="A105" t="s">
        <v>11668</v>
      </c>
      <c r="B105">
        <v>-1.3397615210024301</v>
      </c>
      <c r="C105" s="1" t="s">
        <v>11669</v>
      </c>
      <c r="D105" t="s">
        <v>132</v>
      </c>
    </row>
    <row r="106" spans="1:4" x14ac:dyDescent="0.15">
      <c r="A106" t="s">
        <v>8988</v>
      </c>
      <c r="B106">
        <v>-1.3438001965703701</v>
      </c>
      <c r="C106" s="1" t="s">
        <v>11670</v>
      </c>
      <c r="D106" t="s">
        <v>132</v>
      </c>
    </row>
    <row r="107" spans="1:4" x14ac:dyDescent="0.15">
      <c r="A107" t="s">
        <v>11671</v>
      </c>
      <c r="B107">
        <v>-1.35577817032949</v>
      </c>
      <c r="C107" s="1" t="s">
        <v>11672</v>
      </c>
      <c r="D107" t="s">
        <v>132</v>
      </c>
    </row>
    <row r="108" spans="1:4" x14ac:dyDescent="0.15">
      <c r="A108" t="s">
        <v>11673</v>
      </c>
      <c r="B108">
        <v>-1.3948421143841601</v>
      </c>
      <c r="C108" s="1" t="s">
        <v>11674</v>
      </c>
      <c r="D108" t="s">
        <v>132</v>
      </c>
    </row>
    <row r="109" spans="1:4" x14ac:dyDescent="0.15">
      <c r="A109" t="s">
        <v>9946</v>
      </c>
      <c r="B109">
        <v>-1.41464210528249</v>
      </c>
      <c r="C109" s="1" t="s">
        <v>11675</v>
      </c>
      <c r="D109" t="s">
        <v>132</v>
      </c>
    </row>
    <row r="110" spans="1:4" x14ac:dyDescent="0.15">
      <c r="A110" t="s">
        <v>1614</v>
      </c>
      <c r="B110">
        <v>-1.43918869538217</v>
      </c>
      <c r="C110" s="1" t="s">
        <v>11676</v>
      </c>
      <c r="D110" t="s">
        <v>132</v>
      </c>
    </row>
    <row r="111" spans="1:4" x14ac:dyDescent="0.15">
      <c r="A111" t="s">
        <v>11677</v>
      </c>
      <c r="B111">
        <v>-1.4718847655025</v>
      </c>
      <c r="C111" s="1" t="s">
        <v>11678</v>
      </c>
      <c r="D111" t="s">
        <v>132</v>
      </c>
    </row>
    <row r="112" spans="1:4" x14ac:dyDescent="0.15">
      <c r="A112" t="s">
        <v>11679</v>
      </c>
      <c r="B112">
        <v>-1.4787431814543599</v>
      </c>
      <c r="C112" s="1" t="s">
        <v>11680</v>
      </c>
      <c r="D112" t="s">
        <v>132</v>
      </c>
    </row>
    <row r="113" spans="1:4" x14ac:dyDescent="0.15">
      <c r="A113" t="s">
        <v>11681</v>
      </c>
      <c r="B113">
        <v>-1.48186820725614</v>
      </c>
      <c r="C113" s="1" t="s">
        <v>11682</v>
      </c>
      <c r="D113" t="s">
        <v>132</v>
      </c>
    </row>
    <row r="114" spans="1:4" x14ac:dyDescent="0.15">
      <c r="A114" t="s">
        <v>11683</v>
      </c>
      <c r="B114">
        <v>-1.4980883690547699</v>
      </c>
      <c r="C114" s="1" t="s">
        <v>11684</v>
      </c>
      <c r="D114" t="s">
        <v>132</v>
      </c>
    </row>
    <row r="115" spans="1:4" x14ac:dyDescent="0.15">
      <c r="A115" t="s">
        <v>489</v>
      </c>
      <c r="B115">
        <v>-1.5230242311084199</v>
      </c>
      <c r="C115" s="1" t="s">
        <v>11685</v>
      </c>
      <c r="D115" t="s">
        <v>132</v>
      </c>
    </row>
    <row r="116" spans="1:4" x14ac:dyDescent="0.15">
      <c r="A116" t="s">
        <v>11686</v>
      </c>
      <c r="B116">
        <v>-1.58649759274421</v>
      </c>
      <c r="C116" s="1" t="s">
        <v>11687</v>
      </c>
      <c r="D116" t="s">
        <v>132</v>
      </c>
    </row>
    <row r="117" spans="1:4" x14ac:dyDescent="0.15">
      <c r="A117" t="s">
        <v>11688</v>
      </c>
      <c r="B117">
        <v>-1.60218570673067</v>
      </c>
      <c r="C117" s="1" t="s">
        <v>11689</v>
      </c>
      <c r="D117" t="s">
        <v>132</v>
      </c>
    </row>
    <row r="118" spans="1:4" x14ac:dyDescent="0.15">
      <c r="A118" t="s">
        <v>11690</v>
      </c>
      <c r="B118">
        <v>-1.7369247037295401</v>
      </c>
      <c r="C118" s="1" t="s">
        <v>11691</v>
      </c>
      <c r="D118" t="s">
        <v>132</v>
      </c>
    </row>
    <row r="119" spans="1:4" x14ac:dyDescent="0.15">
      <c r="A119" t="s">
        <v>5418</v>
      </c>
      <c r="B119">
        <v>-1.7934868054374</v>
      </c>
      <c r="C119" s="1" t="s">
        <v>11692</v>
      </c>
      <c r="D119" t="s">
        <v>132</v>
      </c>
    </row>
    <row r="120" spans="1:4" x14ac:dyDescent="0.15">
      <c r="A120" t="s">
        <v>1501</v>
      </c>
      <c r="B120">
        <v>-1.8176492052048501</v>
      </c>
      <c r="C120" s="1" t="s">
        <v>11693</v>
      </c>
      <c r="D120" t="s">
        <v>132</v>
      </c>
    </row>
    <row r="121" spans="1:4" x14ac:dyDescent="0.15">
      <c r="A121" t="s">
        <v>11694</v>
      </c>
      <c r="B121">
        <v>-1.8368893863721101</v>
      </c>
      <c r="C121" s="1" t="s">
        <v>11695</v>
      </c>
      <c r="D121" t="s">
        <v>132</v>
      </c>
    </row>
    <row r="122" spans="1:4" x14ac:dyDescent="0.15">
      <c r="A122" t="s">
        <v>9175</v>
      </c>
      <c r="B122">
        <v>-1.85908698117575</v>
      </c>
      <c r="C122" s="1" t="s">
        <v>11696</v>
      </c>
      <c r="D122" t="s">
        <v>132</v>
      </c>
    </row>
    <row r="123" spans="1:4" x14ac:dyDescent="0.15">
      <c r="A123" t="s">
        <v>11697</v>
      </c>
      <c r="B123">
        <v>-1.9822889154136201</v>
      </c>
      <c r="C123" s="1" t="s">
        <v>11698</v>
      </c>
      <c r="D123" t="s">
        <v>132</v>
      </c>
    </row>
    <row r="124" spans="1:4" x14ac:dyDescent="0.15">
      <c r="A124" t="s">
        <v>11699</v>
      </c>
      <c r="B124">
        <v>-2.0216325932091799</v>
      </c>
      <c r="C124" s="1" t="s">
        <v>11700</v>
      </c>
      <c r="D124" t="s">
        <v>132</v>
      </c>
    </row>
    <row r="125" spans="1:4" x14ac:dyDescent="0.15">
      <c r="A125" t="s">
        <v>11701</v>
      </c>
      <c r="B125">
        <v>-2.0445853700836198</v>
      </c>
      <c r="C125" s="1" t="s">
        <v>11702</v>
      </c>
      <c r="D125" t="s">
        <v>132</v>
      </c>
    </row>
    <row r="126" spans="1:4" x14ac:dyDescent="0.15">
      <c r="A126" t="s">
        <v>5215</v>
      </c>
      <c r="B126">
        <v>-2.1729734587551199</v>
      </c>
      <c r="C126" s="1" t="s">
        <v>11703</v>
      </c>
      <c r="D126" t="s">
        <v>132</v>
      </c>
    </row>
    <row r="127" spans="1:4" x14ac:dyDescent="0.15">
      <c r="A127" t="s">
        <v>11704</v>
      </c>
      <c r="B127">
        <v>-2.2424885698830699</v>
      </c>
      <c r="C127" s="1" t="s">
        <v>11705</v>
      </c>
      <c r="D127" t="s">
        <v>132</v>
      </c>
    </row>
    <row r="128" spans="1:4" x14ac:dyDescent="0.15">
      <c r="A128" t="s">
        <v>11706</v>
      </c>
      <c r="B128">
        <v>-2.2818823820439502</v>
      </c>
      <c r="C128" s="1" t="s">
        <v>11707</v>
      </c>
      <c r="D128" t="s">
        <v>132</v>
      </c>
    </row>
    <row r="129" spans="1:4" x14ac:dyDescent="0.15">
      <c r="A129" t="s">
        <v>11024</v>
      </c>
      <c r="B129">
        <v>-2.3095018126766398</v>
      </c>
      <c r="C129" s="1" t="s">
        <v>11708</v>
      </c>
      <c r="D129" t="s">
        <v>132</v>
      </c>
    </row>
    <row r="130" spans="1:4" x14ac:dyDescent="0.15">
      <c r="A130" t="s">
        <v>10249</v>
      </c>
      <c r="B130">
        <v>-2.4354082904071901</v>
      </c>
      <c r="C130" s="1" t="s">
        <v>11709</v>
      </c>
      <c r="D130" t="s">
        <v>132</v>
      </c>
    </row>
    <row r="131" spans="1:4" x14ac:dyDescent="0.15">
      <c r="A131" t="s">
        <v>11710</v>
      </c>
      <c r="B131">
        <v>-2.6308647137121799</v>
      </c>
      <c r="C131" s="1" t="s">
        <v>11711</v>
      </c>
      <c r="D131" t="s">
        <v>132</v>
      </c>
    </row>
    <row r="132" spans="1:4" x14ac:dyDescent="0.15">
      <c r="A132" t="s">
        <v>9757</v>
      </c>
      <c r="B132">
        <v>-2.7450983586936801</v>
      </c>
      <c r="C132" s="1" t="s">
        <v>11712</v>
      </c>
      <c r="D132" t="s">
        <v>132</v>
      </c>
    </row>
    <row r="133" spans="1:4" x14ac:dyDescent="0.15">
      <c r="A133" t="s">
        <v>11713</v>
      </c>
      <c r="B133">
        <v>-2.8688596754765601</v>
      </c>
      <c r="C133" s="1" t="s">
        <v>11714</v>
      </c>
      <c r="D133" t="s">
        <v>132</v>
      </c>
    </row>
    <row r="134" spans="1:4" x14ac:dyDescent="0.15">
      <c r="A134" t="s">
        <v>11715</v>
      </c>
      <c r="B134">
        <v>-2.9174064241886901</v>
      </c>
      <c r="C134" s="1" t="s">
        <v>11716</v>
      </c>
      <c r="D134" t="s">
        <v>132</v>
      </c>
    </row>
    <row r="135" spans="1:4" x14ac:dyDescent="0.15">
      <c r="A135" t="s">
        <v>11386</v>
      </c>
      <c r="B135">
        <v>-2.9645811236210799</v>
      </c>
      <c r="C135" s="1" t="s">
        <v>11717</v>
      </c>
      <c r="D135" t="s">
        <v>132</v>
      </c>
    </row>
    <row r="136" spans="1:4" x14ac:dyDescent="0.15">
      <c r="A136" t="s">
        <v>5052</v>
      </c>
      <c r="B136">
        <v>-2.9796037064093701</v>
      </c>
      <c r="C136" s="1" t="s">
        <v>11718</v>
      </c>
      <c r="D136" t="s">
        <v>132</v>
      </c>
    </row>
    <row r="137" spans="1:4" x14ac:dyDescent="0.15">
      <c r="A137" t="s">
        <v>10727</v>
      </c>
      <c r="B137">
        <v>-3.01464482712462</v>
      </c>
      <c r="C137" s="1" t="s">
        <v>11719</v>
      </c>
      <c r="D137" t="s">
        <v>132</v>
      </c>
    </row>
    <row r="138" spans="1:4" x14ac:dyDescent="0.15">
      <c r="A138" t="s">
        <v>1742</v>
      </c>
      <c r="B138">
        <v>-3.4940119702049901</v>
      </c>
      <c r="C138" s="1" t="s">
        <v>11720</v>
      </c>
      <c r="D138" t="s">
        <v>132</v>
      </c>
    </row>
    <row r="139" spans="1:4" x14ac:dyDescent="0.15">
      <c r="A139" t="s">
        <v>11721</v>
      </c>
      <c r="B139">
        <v>-4.3080516246750804</v>
      </c>
      <c r="C139" s="1" t="s">
        <v>11722</v>
      </c>
      <c r="D139" t="s">
        <v>132</v>
      </c>
    </row>
  </sheetData>
  <sortState xmlns:xlrd2="http://schemas.microsoft.com/office/spreadsheetml/2017/richdata2" ref="A3:D139">
    <sortCondition descending="1" ref="B3"/>
  </sortState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55"/>
  <sheetViews>
    <sheetView workbookViewId="0">
      <selection activeCell="B1" sqref="B1"/>
    </sheetView>
  </sheetViews>
  <sheetFormatPr defaultColWidth="9.125" defaultRowHeight="13.5" x14ac:dyDescent="0.15"/>
  <cols>
    <col min="1" max="1" width="9.625"/>
    <col min="2" max="2" width="14"/>
    <col min="3" max="4" width="9.625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11723</v>
      </c>
      <c r="B2" s="1" t="s">
        <v>11724</v>
      </c>
      <c r="C2" s="1" t="s">
        <v>11725</v>
      </c>
      <c r="D2" t="s">
        <v>6</v>
      </c>
    </row>
    <row r="3" spans="1:4" x14ac:dyDescent="0.15">
      <c r="A3" t="s">
        <v>11726</v>
      </c>
      <c r="B3" s="1" t="s">
        <v>11727</v>
      </c>
      <c r="C3" s="1" t="s">
        <v>11728</v>
      </c>
      <c r="D3" t="s">
        <v>6</v>
      </c>
    </row>
    <row r="4" spans="1:4" x14ac:dyDescent="0.15">
      <c r="A4" t="s">
        <v>11729</v>
      </c>
      <c r="B4" s="1" t="s">
        <v>11730</v>
      </c>
      <c r="C4" s="1" t="s">
        <v>11731</v>
      </c>
      <c r="D4" t="s">
        <v>6</v>
      </c>
    </row>
    <row r="5" spans="1:4" x14ac:dyDescent="0.15">
      <c r="A5" t="s">
        <v>3989</v>
      </c>
      <c r="B5" s="1" t="s">
        <v>11732</v>
      </c>
      <c r="C5" s="1" t="s">
        <v>11733</v>
      </c>
      <c r="D5" t="s">
        <v>6</v>
      </c>
    </row>
    <row r="6" spans="1:4" x14ac:dyDescent="0.15">
      <c r="A6" t="s">
        <v>884</v>
      </c>
      <c r="B6" s="1" t="s">
        <v>11734</v>
      </c>
      <c r="C6" s="1" t="s">
        <v>11735</v>
      </c>
      <c r="D6" t="s">
        <v>6</v>
      </c>
    </row>
    <row r="7" spans="1:4" x14ac:dyDescent="0.15">
      <c r="A7" t="s">
        <v>887</v>
      </c>
      <c r="B7" s="1" t="s">
        <v>11736</v>
      </c>
      <c r="C7" s="1" t="s">
        <v>11737</v>
      </c>
      <c r="D7" t="s">
        <v>6</v>
      </c>
    </row>
    <row r="8" spans="1:4" x14ac:dyDescent="0.15">
      <c r="A8" t="s">
        <v>11738</v>
      </c>
      <c r="B8" s="1" t="s">
        <v>11739</v>
      </c>
      <c r="C8" s="1" t="s">
        <v>11740</v>
      </c>
      <c r="D8" t="s">
        <v>6</v>
      </c>
    </row>
    <row r="9" spans="1:4" x14ac:dyDescent="0.15">
      <c r="A9" t="s">
        <v>2950</v>
      </c>
      <c r="B9" s="1" t="s">
        <v>11741</v>
      </c>
      <c r="C9" s="1" t="s">
        <v>11742</v>
      </c>
      <c r="D9" t="s">
        <v>6</v>
      </c>
    </row>
    <row r="10" spans="1:4" x14ac:dyDescent="0.15">
      <c r="A10" t="s">
        <v>1130</v>
      </c>
      <c r="B10" s="1" t="s">
        <v>11743</v>
      </c>
      <c r="C10" s="1" t="s">
        <v>11744</v>
      </c>
      <c r="D10" t="s">
        <v>6</v>
      </c>
    </row>
    <row r="11" spans="1:4" x14ac:dyDescent="0.15">
      <c r="A11" t="s">
        <v>11745</v>
      </c>
      <c r="B11" s="1" t="s">
        <v>11746</v>
      </c>
      <c r="C11" s="1" t="s">
        <v>11747</v>
      </c>
      <c r="D11" t="s">
        <v>6</v>
      </c>
    </row>
    <row r="12" spans="1:4" x14ac:dyDescent="0.15">
      <c r="A12" t="s">
        <v>1593</v>
      </c>
      <c r="B12" s="1" t="s">
        <v>11748</v>
      </c>
      <c r="C12" s="1" t="s">
        <v>11749</v>
      </c>
      <c r="D12" t="s">
        <v>6</v>
      </c>
    </row>
    <row r="13" spans="1:4" x14ac:dyDescent="0.15">
      <c r="A13" t="s">
        <v>307</v>
      </c>
      <c r="B13" s="1" t="s">
        <v>11750</v>
      </c>
      <c r="C13" s="1" t="s">
        <v>11751</v>
      </c>
      <c r="D13" t="s">
        <v>6</v>
      </c>
    </row>
    <row r="14" spans="1:4" x14ac:dyDescent="0.15">
      <c r="A14" t="s">
        <v>11752</v>
      </c>
      <c r="B14" s="1" t="s">
        <v>11753</v>
      </c>
      <c r="C14" s="1" t="s">
        <v>11754</v>
      </c>
      <c r="D14" t="s">
        <v>6</v>
      </c>
    </row>
    <row r="15" spans="1:4" x14ac:dyDescent="0.15">
      <c r="A15" t="s">
        <v>11755</v>
      </c>
      <c r="B15" s="1" t="s">
        <v>11756</v>
      </c>
      <c r="C15" s="1" t="s">
        <v>11757</v>
      </c>
      <c r="D15" t="s">
        <v>6</v>
      </c>
    </row>
    <row r="16" spans="1:4" x14ac:dyDescent="0.15">
      <c r="A16" t="s">
        <v>11758</v>
      </c>
      <c r="B16" s="1" t="s">
        <v>11759</v>
      </c>
      <c r="C16" s="1" t="s">
        <v>11760</v>
      </c>
      <c r="D16" t="s">
        <v>6</v>
      </c>
    </row>
    <row r="17" spans="1:4" x14ac:dyDescent="0.15">
      <c r="A17" t="s">
        <v>949</v>
      </c>
      <c r="B17" s="1" t="s">
        <v>11761</v>
      </c>
      <c r="C17" s="1" t="s">
        <v>11762</v>
      </c>
      <c r="D17" t="s">
        <v>6</v>
      </c>
    </row>
    <row r="18" spans="1:4" x14ac:dyDescent="0.15">
      <c r="A18" t="s">
        <v>5980</v>
      </c>
      <c r="B18" s="1" t="s">
        <v>11763</v>
      </c>
      <c r="C18" s="1" t="s">
        <v>11764</v>
      </c>
      <c r="D18" t="s">
        <v>6</v>
      </c>
    </row>
    <row r="19" spans="1:4" x14ac:dyDescent="0.15">
      <c r="A19" t="s">
        <v>11765</v>
      </c>
      <c r="B19" s="1" t="s">
        <v>11766</v>
      </c>
      <c r="C19" s="1" t="s">
        <v>11767</v>
      </c>
      <c r="D19" t="s">
        <v>6</v>
      </c>
    </row>
    <row r="20" spans="1:4" x14ac:dyDescent="0.15">
      <c r="A20" t="s">
        <v>1670</v>
      </c>
      <c r="B20" s="1" t="s">
        <v>11768</v>
      </c>
      <c r="C20" s="1" t="s">
        <v>11769</v>
      </c>
      <c r="D20" t="s">
        <v>6</v>
      </c>
    </row>
    <row r="21" spans="1:4" x14ac:dyDescent="0.15">
      <c r="A21" t="s">
        <v>11770</v>
      </c>
      <c r="B21" s="1" t="s">
        <v>11771</v>
      </c>
      <c r="C21" s="1" t="s">
        <v>11772</v>
      </c>
      <c r="D21" t="s">
        <v>6</v>
      </c>
    </row>
    <row r="22" spans="1:4" x14ac:dyDescent="0.15">
      <c r="A22" t="s">
        <v>3643</v>
      </c>
      <c r="B22" s="1" t="s">
        <v>11773</v>
      </c>
      <c r="C22" s="1" t="s">
        <v>11774</v>
      </c>
      <c r="D22" t="s">
        <v>6</v>
      </c>
    </row>
    <row r="23" spans="1:4" x14ac:dyDescent="0.15">
      <c r="A23" t="s">
        <v>11775</v>
      </c>
      <c r="B23" s="1" t="s">
        <v>11776</v>
      </c>
      <c r="C23" s="1" t="s">
        <v>11777</v>
      </c>
      <c r="D23" t="s">
        <v>6</v>
      </c>
    </row>
    <row r="24" spans="1:4" x14ac:dyDescent="0.15">
      <c r="A24" t="s">
        <v>11778</v>
      </c>
      <c r="B24" s="1" t="s">
        <v>11779</v>
      </c>
      <c r="C24" s="1" t="s">
        <v>11780</v>
      </c>
      <c r="D24" t="s">
        <v>6</v>
      </c>
    </row>
    <row r="25" spans="1:4" x14ac:dyDescent="0.15">
      <c r="A25" t="s">
        <v>11781</v>
      </c>
      <c r="B25" s="1" t="s">
        <v>11782</v>
      </c>
      <c r="C25" s="1" t="s">
        <v>11783</v>
      </c>
      <c r="D25" t="s">
        <v>6</v>
      </c>
    </row>
    <row r="26" spans="1:4" x14ac:dyDescent="0.15">
      <c r="A26" t="s">
        <v>11784</v>
      </c>
      <c r="B26" s="1" t="s">
        <v>11785</v>
      </c>
      <c r="C26" s="1" t="s">
        <v>11786</v>
      </c>
      <c r="D26" t="s">
        <v>6</v>
      </c>
    </row>
    <row r="27" spans="1:4" x14ac:dyDescent="0.15">
      <c r="A27" t="s">
        <v>9791</v>
      </c>
      <c r="B27" s="1" t="s">
        <v>11787</v>
      </c>
      <c r="C27" s="1" t="s">
        <v>11788</v>
      </c>
      <c r="D27" t="s">
        <v>6</v>
      </c>
    </row>
    <row r="28" spans="1:4" x14ac:dyDescent="0.15">
      <c r="A28" t="s">
        <v>11789</v>
      </c>
      <c r="B28" s="1" t="s">
        <v>11790</v>
      </c>
      <c r="C28" s="1" t="s">
        <v>11791</v>
      </c>
      <c r="D28" t="s">
        <v>6</v>
      </c>
    </row>
    <row r="29" spans="1:4" x14ac:dyDescent="0.15">
      <c r="A29" t="s">
        <v>11792</v>
      </c>
      <c r="B29" s="1" t="s">
        <v>11793</v>
      </c>
      <c r="C29" s="1" t="s">
        <v>11794</v>
      </c>
      <c r="D29" t="s">
        <v>6</v>
      </c>
    </row>
    <row r="30" spans="1:4" x14ac:dyDescent="0.15">
      <c r="A30" t="s">
        <v>1412</v>
      </c>
      <c r="B30" s="1" t="s">
        <v>11795</v>
      </c>
      <c r="C30" s="1" t="s">
        <v>11796</v>
      </c>
      <c r="D30" t="s">
        <v>6</v>
      </c>
    </row>
    <row r="31" spans="1:4" x14ac:dyDescent="0.15">
      <c r="A31" t="s">
        <v>1763</v>
      </c>
      <c r="B31" s="1" t="s">
        <v>11797</v>
      </c>
      <c r="C31" s="1" t="s">
        <v>11798</v>
      </c>
      <c r="D31" t="s">
        <v>6</v>
      </c>
    </row>
    <row r="32" spans="1:4" x14ac:dyDescent="0.15">
      <c r="A32" t="s">
        <v>11799</v>
      </c>
      <c r="B32" s="1" t="s">
        <v>11800</v>
      </c>
      <c r="C32" s="1" t="s">
        <v>11801</v>
      </c>
      <c r="D32" t="s">
        <v>6</v>
      </c>
    </row>
    <row r="33" spans="1:4" x14ac:dyDescent="0.15">
      <c r="A33" t="s">
        <v>674</v>
      </c>
      <c r="B33" s="1" t="s">
        <v>11802</v>
      </c>
      <c r="C33" s="1" t="s">
        <v>11803</v>
      </c>
      <c r="D33" t="s">
        <v>6</v>
      </c>
    </row>
    <row r="34" spans="1:4" x14ac:dyDescent="0.15">
      <c r="A34" t="s">
        <v>1450</v>
      </c>
      <c r="B34" s="1" t="s">
        <v>11804</v>
      </c>
      <c r="C34" s="1" t="s">
        <v>11805</v>
      </c>
      <c r="D34" t="s">
        <v>6</v>
      </c>
    </row>
    <row r="35" spans="1:4" x14ac:dyDescent="0.15">
      <c r="A35" t="s">
        <v>11806</v>
      </c>
      <c r="B35" s="1" t="s">
        <v>11807</v>
      </c>
      <c r="C35" s="1" t="s">
        <v>11808</v>
      </c>
      <c r="D35" t="s">
        <v>6</v>
      </c>
    </row>
    <row r="36" spans="1:4" x14ac:dyDescent="0.15">
      <c r="A36" t="s">
        <v>9645</v>
      </c>
      <c r="B36" s="1" t="s">
        <v>11809</v>
      </c>
      <c r="C36" s="1" t="s">
        <v>11810</v>
      </c>
      <c r="D36" t="s">
        <v>6</v>
      </c>
    </row>
    <row r="37" spans="1:4" x14ac:dyDescent="0.15">
      <c r="A37" t="s">
        <v>11811</v>
      </c>
      <c r="B37" s="1" t="s">
        <v>11812</v>
      </c>
      <c r="C37" s="1" t="s">
        <v>11813</v>
      </c>
      <c r="D37" t="s">
        <v>6</v>
      </c>
    </row>
    <row r="38" spans="1:4" x14ac:dyDescent="0.15">
      <c r="A38" t="s">
        <v>716</v>
      </c>
      <c r="B38" s="1" t="s">
        <v>11814</v>
      </c>
      <c r="C38" s="1" t="s">
        <v>11815</v>
      </c>
      <c r="D38" t="s">
        <v>6</v>
      </c>
    </row>
    <row r="39" spans="1:4" x14ac:dyDescent="0.15">
      <c r="A39" t="s">
        <v>11816</v>
      </c>
      <c r="B39" s="1" t="s">
        <v>11817</v>
      </c>
      <c r="C39" s="1" t="s">
        <v>11818</v>
      </c>
      <c r="D39" t="s">
        <v>6</v>
      </c>
    </row>
    <row r="40" spans="1:4" x14ac:dyDescent="0.15">
      <c r="A40" t="s">
        <v>11819</v>
      </c>
      <c r="B40" s="1" t="s">
        <v>11820</v>
      </c>
      <c r="C40" s="1" t="s">
        <v>11821</v>
      </c>
      <c r="D40" t="s">
        <v>6</v>
      </c>
    </row>
    <row r="41" spans="1:4" x14ac:dyDescent="0.15">
      <c r="A41" t="s">
        <v>3218</v>
      </c>
      <c r="B41" s="1" t="s">
        <v>11822</v>
      </c>
      <c r="C41" s="1" t="s">
        <v>11823</v>
      </c>
      <c r="D41" t="s">
        <v>6</v>
      </c>
    </row>
    <row r="42" spans="1:4" x14ac:dyDescent="0.15">
      <c r="A42" t="s">
        <v>11824</v>
      </c>
      <c r="B42" s="1" t="s">
        <v>11825</v>
      </c>
      <c r="C42" s="1" t="s">
        <v>11826</v>
      </c>
      <c r="D42" t="s">
        <v>6</v>
      </c>
    </row>
    <row r="43" spans="1:4" x14ac:dyDescent="0.15">
      <c r="A43" t="s">
        <v>11827</v>
      </c>
      <c r="B43" s="1" t="s">
        <v>11828</v>
      </c>
      <c r="C43" s="1" t="s">
        <v>11829</v>
      </c>
      <c r="D43" t="s">
        <v>6</v>
      </c>
    </row>
    <row r="44" spans="1:4" x14ac:dyDescent="0.15">
      <c r="A44" t="s">
        <v>11830</v>
      </c>
      <c r="B44" s="1" t="s">
        <v>11831</v>
      </c>
      <c r="C44" s="1" t="s">
        <v>11832</v>
      </c>
      <c r="D44" t="s">
        <v>6</v>
      </c>
    </row>
    <row r="45" spans="1:4" x14ac:dyDescent="0.15">
      <c r="A45" t="s">
        <v>11833</v>
      </c>
      <c r="B45" s="1" t="s">
        <v>11834</v>
      </c>
      <c r="C45" s="1" t="s">
        <v>11835</v>
      </c>
      <c r="D45" t="s">
        <v>6</v>
      </c>
    </row>
    <row r="46" spans="1:4" x14ac:dyDescent="0.15">
      <c r="A46" t="s">
        <v>917</v>
      </c>
      <c r="B46" s="1" t="s">
        <v>11836</v>
      </c>
      <c r="C46" s="1" t="s">
        <v>11837</v>
      </c>
      <c r="D46" t="s">
        <v>6</v>
      </c>
    </row>
    <row r="47" spans="1:4" x14ac:dyDescent="0.15">
      <c r="A47" t="s">
        <v>3269</v>
      </c>
      <c r="B47" s="1" t="s">
        <v>11838</v>
      </c>
      <c r="C47" s="1" t="s">
        <v>11839</v>
      </c>
      <c r="D47" t="s">
        <v>6</v>
      </c>
    </row>
    <row r="48" spans="1:4" x14ac:dyDescent="0.15">
      <c r="A48" t="s">
        <v>11840</v>
      </c>
      <c r="B48" s="1" t="s">
        <v>11841</v>
      </c>
      <c r="C48" s="1" t="s">
        <v>11842</v>
      </c>
      <c r="D48" t="s">
        <v>6</v>
      </c>
    </row>
    <row r="49" spans="1:4" x14ac:dyDescent="0.15">
      <c r="A49" t="s">
        <v>11843</v>
      </c>
      <c r="B49" s="1" t="s">
        <v>11844</v>
      </c>
      <c r="C49" s="1" t="s">
        <v>11845</v>
      </c>
      <c r="D49" t="s">
        <v>6</v>
      </c>
    </row>
    <row r="50" spans="1:4" x14ac:dyDescent="0.15">
      <c r="A50" t="s">
        <v>11846</v>
      </c>
      <c r="B50" s="1" t="s">
        <v>11847</v>
      </c>
      <c r="C50" s="1" t="s">
        <v>11848</v>
      </c>
      <c r="D50" t="s">
        <v>6</v>
      </c>
    </row>
    <row r="51" spans="1:4" x14ac:dyDescent="0.15">
      <c r="A51" t="s">
        <v>11849</v>
      </c>
      <c r="B51" s="1" t="s">
        <v>11850</v>
      </c>
      <c r="C51" s="1" t="s">
        <v>11851</v>
      </c>
      <c r="D51" t="s">
        <v>6</v>
      </c>
    </row>
    <row r="52" spans="1:4" x14ac:dyDescent="0.15">
      <c r="A52" t="s">
        <v>11852</v>
      </c>
      <c r="B52" s="1" t="s">
        <v>11853</v>
      </c>
      <c r="C52" s="1" t="s">
        <v>11854</v>
      </c>
      <c r="D52" t="s">
        <v>6</v>
      </c>
    </row>
    <row r="53" spans="1:4" x14ac:dyDescent="0.15">
      <c r="A53" t="s">
        <v>11855</v>
      </c>
      <c r="B53" s="1" t="s">
        <v>11856</v>
      </c>
      <c r="C53" s="1" t="s">
        <v>11857</v>
      </c>
      <c r="D53" t="s">
        <v>6</v>
      </c>
    </row>
    <row r="54" spans="1:4" x14ac:dyDescent="0.15">
      <c r="A54" t="s">
        <v>11858</v>
      </c>
      <c r="B54" s="1" t="s">
        <v>11859</v>
      </c>
      <c r="C54" s="1" t="s">
        <v>11860</v>
      </c>
      <c r="D54" t="s">
        <v>6</v>
      </c>
    </row>
    <row r="55" spans="1:4" x14ac:dyDescent="0.15">
      <c r="A55" t="s">
        <v>11861</v>
      </c>
      <c r="B55" s="1" t="s">
        <v>11862</v>
      </c>
      <c r="C55" s="1" t="s">
        <v>11863</v>
      </c>
      <c r="D55" t="s">
        <v>6</v>
      </c>
    </row>
    <row r="56" spans="1:4" x14ac:dyDescent="0.15">
      <c r="A56" t="s">
        <v>11864</v>
      </c>
      <c r="B56" s="1" t="s">
        <v>11865</v>
      </c>
      <c r="C56" s="1" t="s">
        <v>11866</v>
      </c>
      <c r="D56" t="s">
        <v>6</v>
      </c>
    </row>
    <row r="57" spans="1:4" x14ac:dyDescent="0.15">
      <c r="A57" t="s">
        <v>3607</v>
      </c>
      <c r="B57" s="1" t="s">
        <v>11867</v>
      </c>
      <c r="C57" s="1" t="s">
        <v>11868</v>
      </c>
      <c r="D57" t="s">
        <v>6</v>
      </c>
    </row>
    <row r="58" spans="1:4" x14ac:dyDescent="0.15">
      <c r="A58" t="s">
        <v>1115</v>
      </c>
      <c r="B58" s="1" t="s">
        <v>11869</v>
      </c>
      <c r="C58" s="1" t="s">
        <v>11870</v>
      </c>
      <c r="D58" t="s">
        <v>6</v>
      </c>
    </row>
    <row r="59" spans="1:4" x14ac:dyDescent="0.15">
      <c r="A59" t="s">
        <v>11871</v>
      </c>
      <c r="B59" s="1" t="s">
        <v>11872</v>
      </c>
      <c r="C59" s="1" t="s">
        <v>11873</v>
      </c>
      <c r="D59" t="s">
        <v>6</v>
      </c>
    </row>
    <row r="60" spans="1:4" x14ac:dyDescent="0.15">
      <c r="A60" t="s">
        <v>11874</v>
      </c>
      <c r="B60" s="1" t="s">
        <v>11875</v>
      </c>
      <c r="C60" s="1" t="s">
        <v>11876</v>
      </c>
      <c r="D60" t="s">
        <v>6</v>
      </c>
    </row>
    <row r="61" spans="1:4" x14ac:dyDescent="0.15">
      <c r="A61" t="s">
        <v>11877</v>
      </c>
      <c r="B61" s="1" t="s">
        <v>11878</v>
      </c>
      <c r="C61" s="1" t="s">
        <v>11879</v>
      </c>
      <c r="D61" t="s">
        <v>6</v>
      </c>
    </row>
    <row r="62" spans="1:4" x14ac:dyDescent="0.15">
      <c r="A62" t="s">
        <v>1552</v>
      </c>
      <c r="B62" s="1" t="s">
        <v>11880</v>
      </c>
      <c r="C62" s="1" t="s">
        <v>11881</v>
      </c>
      <c r="D62" t="s">
        <v>6</v>
      </c>
    </row>
    <row r="63" spans="1:4" x14ac:dyDescent="0.15">
      <c r="A63" t="s">
        <v>11882</v>
      </c>
      <c r="B63" s="1" t="s">
        <v>11883</v>
      </c>
      <c r="C63" s="1" t="s">
        <v>11884</v>
      </c>
      <c r="D63" t="s">
        <v>6</v>
      </c>
    </row>
    <row r="64" spans="1:4" x14ac:dyDescent="0.15">
      <c r="A64" t="s">
        <v>1056</v>
      </c>
      <c r="B64" s="1" t="s">
        <v>11885</v>
      </c>
      <c r="C64" s="1" t="s">
        <v>11886</v>
      </c>
      <c r="D64" t="s">
        <v>6</v>
      </c>
    </row>
    <row r="65" spans="1:4" x14ac:dyDescent="0.15">
      <c r="A65" t="s">
        <v>11887</v>
      </c>
      <c r="B65" s="1" t="s">
        <v>11888</v>
      </c>
      <c r="C65" s="1" t="s">
        <v>11889</v>
      </c>
      <c r="D65" t="s">
        <v>6</v>
      </c>
    </row>
    <row r="66" spans="1:4" x14ac:dyDescent="0.15">
      <c r="A66" t="s">
        <v>1996</v>
      </c>
      <c r="B66" s="1" t="s">
        <v>11890</v>
      </c>
      <c r="C66" s="1" t="s">
        <v>11891</v>
      </c>
      <c r="D66" t="s">
        <v>6</v>
      </c>
    </row>
    <row r="67" spans="1:4" x14ac:dyDescent="0.15">
      <c r="A67" t="s">
        <v>11892</v>
      </c>
      <c r="B67" s="1" t="s">
        <v>11893</v>
      </c>
      <c r="C67" s="1" t="s">
        <v>11894</v>
      </c>
      <c r="D67" t="s">
        <v>6</v>
      </c>
    </row>
    <row r="68" spans="1:4" x14ac:dyDescent="0.15">
      <c r="A68" t="s">
        <v>11895</v>
      </c>
      <c r="B68" s="1" t="s">
        <v>11896</v>
      </c>
      <c r="C68" s="1" t="s">
        <v>11897</v>
      </c>
      <c r="D68" t="s">
        <v>6</v>
      </c>
    </row>
    <row r="69" spans="1:4" x14ac:dyDescent="0.15">
      <c r="A69" t="s">
        <v>3649</v>
      </c>
      <c r="B69" s="1" t="s">
        <v>11898</v>
      </c>
      <c r="C69" s="1" t="s">
        <v>11899</v>
      </c>
      <c r="D69" t="s">
        <v>6</v>
      </c>
    </row>
    <row r="70" spans="1:4" x14ac:dyDescent="0.15">
      <c r="A70" t="s">
        <v>5409</v>
      </c>
      <c r="B70" s="1" t="s">
        <v>11900</v>
      </c>
      <c r="C70" s="1" t="s">
        <v>11901</v>
      </c>
      <c r="D70" t="s">
        <v>6</v>
      </c>
    </row>
    <row r="71" spans="1:4" x14ac:dyDescent="0.15">
      <c r="A71" t="s">
        <v>5657</v>
      </c>
      <c r="B71" s="1" t="s">
        <v>11902</v>
      </c>
      <c r="C71" s="1" t="s">
        <v>11903</v>
      </c>
      <c r="D71" t="s">
        <v>6</v>
      </c>
    </row>
    <row r="72" spans="1:4" x14ac:dyDescent="0.15">
      <c r="A72" t="s">
        <v>6922</v>
      </c>
      <c r="B72" s="1" t="s">
        <v>11904</v>
      </c>
      <c r="C72" s="1" t="s">
        <v>11905</v>
      </c>
      <c r="D72" t="s">
        <v>6</v>
      </c>
    </row>
    <row r="73" spans="1:4" x14ac:dyDescent="0.15">
      <c r="A73" t="s">
        <v>1519</v>
      </c>
      <c r="B73" s="1" t="s">
        <v>11906</v>
      </c>
      <c r="C73" s="1" t="s">
        <v>11907</v>
      </c>
      <c r="D73" t="s">
        <v>6</v>
      </c>
    </row>
    <row r="74" spans="1:4" x14ac:dyDescent="0.15">
      <c r="A74" t="s">
        <v>11908</v>
      </c>
      <c r="B74" s="1" t="s">
        <v>11909</v>
      </c>
      <c r="C74" s="1" t="s">
        <v>11910</v>
      </c>
      <c r="D74" t="s">
        <v>6</v>
      </c>
    </row>
    <row r="75" spans="1:4" x14ac:dyDescent="0.15">
      <c r="A75" t="s">
        <v>2103</v>
      </c>
      <c r="B75" s="1" t="s">
        <v>11911</v>
      </c>
      <c r="C75" s="1" t="s">
        <v>11912</v>
      </c>
      <c r="D75" t="s">
        <v>6</v>
      </c>
    </row>
    <row r="76" spans="1:4" x14ac:dyDescent="0.15">
      <c r="A76" t="s">
        <v>3619</v>
      </c>
      <c r="B76" s="1" t="s">
        <v>11913</v>
      </c>
      <c r="C76" s="1" t="s">
        <v>11914</v>
      </c>
      <c r="D76" t="s">
        <v>6</v>
      </c>
    </row>
    <row r="77" spans="1:4" x14ac:dyDescent="0.15">
      <c r="A77" t="s">
        <v>6697</v>
      </c>
      <c r="B77" s="1" t="s">
        <v>11915</v>
      </c>
      <c r="C77" s="1" t="s">
        <v>11916</v>
      </c>
      <c r="D77" t="s">
        <v>6</v>
      </c>
    </row>
    <row r="78" spans="1:4" x14ac:dyDescent="0.15">
      <c r="A78" t="s">
        <v>1124</v>
      </c>
      <c r="B78" s="1" t="s">
        <v>11917</v>
      </c>
      <c r="C78" s="1" t="s">
        <v>11918</v>
      </c>
      <c r="D78" t="s">
        <v>6</v>
      </c>
    </row>
    <row r="79" spans="1:4" x14ac:dyDescent="0.15">
      <c r="A79" t="s">
        <v>7610</v>
      </c>
      <c r="B79" s="1" t="s">
        <v>11919</v>
      </c>
      <c r="C79" s="1" t="s">
        <v>11920</v>
      </c>
      <c r="D79" t="s">
        <v>6</v>
      </c>
    </row>
    <row r="80" spans="1:4" x14ac:dyDescent="0.15">
      <c r="A80" t="s">
        <v>4878</v>
      </c>
      <c r="B80" s="1" t="s">
        <v>11921</v>
      </c>
      <c r="C80" s="1" t="s">
        <v>11922</v>
      </c>
      <c r="D80" t="s">
        <v>6</v>
      </c>
    </row>
    <row r="81" spans="1:4" x14ac:dyDescent="0.15">
      <c r="A81" t="s">
        <v>2888</v>
      </c>
      <c r="B81" s="1" t="s">
        <v>11923</v>
      </c>
      <c r="C81" s="1" t="s">
        <v>11924</v>
      </c>
      <c r="D81" t="s">
        <v>6</v>
      </c>
    </row>
    <row r="82" spans="1:4" x14ac:dyDescent="0.15">
      <c r="A82" t="s">
        <v>11925</v>
      </c>
      <c r="B82" s="1" t="s">
        <v>11926</v>
      </c>
      <c r="C82" s="1" t="s">
        <v>11927</v>
      </c>
      <c r="D82" t="s">
        <v>6</v>
      </c>
    </row>
    <row r="83" spans="1:4" x14ac:dyDescent="0.15">
      <c r="A83" t="s">
        <v>1840</v>
      </c>
      <c r="B83" s="1" t="s">
        <v>11928</v>
      </c>
      <c r="C83" s="1" t="s">
        <v>11929</v>
      </c>
      <c r="D83" t="s">
        <v>6</v>
      </c>
    </row>
    <row r="84" spans="1:4" x14ac:dyDescent="0.15">
      <c r="A84" t="s">
        <v>11930</v>
      </c>
      <c r="B84" s="1" t="s">
        <v>11931</v>
      </c>
      <c r="C84" s="1" t="s">
        <v>11932</v>
      </c>
      <c r="D84" t="s">
        <v>6</v>
      </c>
    </row>
    <row r="85" spans="1:4" x14ac:dyDescent="0.15">
      <c r="A85" t="s">
        <v>11933</v>
      </c>
      <c r="B85" s="1" t="s">
        <v>11934</v>
      </c>
      <c r="C85" s="1" t="s">
        <v>11935</v>
      </c>
      <c r="D85" t="s">
        <v>6</v>
      </c>
    </row>
    <row r="86" spans="1:4" x14ac:dyDescent="0.15">
      <c r="A86" t="s">
        <v>11936</v>
      </c>
      <c r="B86" s="1" t="s">
        <v>11937</v>
      </c>
      <c r="C86" s="1" t="s">
        <v>11938</v>
      </c>
      <c r="D86" t="s">
        <v>6</v>
      </c>
    </row>
    <row r="87" spans="1:4" x14ac:dyDescent="0.15">
      <c r="A87" t="s">
        <v>3299</v>
      </c>
      <c r="B87" s="1" t="s">
        <v>11939</v>
      </c>
      <c r="C87" s="1" t="s">
        <v>11940</v>
      </c>
      <c r="D87" t="s">
        <v>6</v>
      </c>
    </row>
    <row r="88" spans="1:4" x14ac:dyDescent="0.15">
      <c r="A88" t="s">
        <v>11941</v>
      </c>
      <c r="B88" s="1" t="s">
        <v>11942</v>
      </c>
      <c r="C88" s="1" t="s">
        <v>11943</v>
      </c>
      <c r="D88" t="s">
        <v>6</v>
      </c>
    </row>
    <row r="89" spans="1:4" x14ac:dyDescent="0.15">
      <c r="A89" t="s">
        <v>11944</v>
      </c>
      <c r="B89" s="1" t="s">
        <v>11945</v>
      </c>
      <c r="C89" s="1" t="s">
        <v>11946</v>
      </c>
      <c r="D89" t="s">
        <v>6</v>
      </c>
    </row>
    <row r="90" spans="1:4" x14ac:dyDescent="0.15">
      <c r="A90" t="s">
        <v>3478</v>
      </c>
      <c r="B90" s="1" t="s">
        <v>11947</v>
      </c>
      <c r="C90" s="1" t="s">
        <v>11948</v>
      </c>
      <c r="D90" t="s">
        <v>6</v>
      </c>
    </row>
    <row r="91" spans="1:4" x14ac:dyDescent="0.15">
      <c r="A91" t="s">
        <v>707</v>
      </c>
      <c r="B91" s="1" t="s">
        <v>11949</v>
      </c>
      <c r="C91" s="1" t="s">
        <v>11950</v>
      </c>
      <c r="D91" t="s">
        <v>6</v>
      </c>
    </row>
    <row r="92" spans="1:4" x14ac:dyDescent="0.15">
      <c r="A92" t="s">
        <v>6991</v>
      </c>
      <c r="B92" s="1" t="s">
        <v>11951</v>
      </c>
      <c r="C92" s="1" t="s">
        <v>11952</v>
      </c>
      <c r="D92" t="s">
        <v>6</v>
      </c>
    </row>
    <row r="93" spans="1:4" x14ac:dyDescent="0.15">
      <c r="A93" t="s">
        <v>11953</v>
      </c>
      <c r="B93" s="1" t="s">
        <v>11954</v>
      </c>
      <c r="C93" s="1" t="s">
        <v>11955</v>
      </c>
      <c r="D93" t="s">
        <v>6</v>
      </c>
    </row>
    <row r="94" spans="1:4" x14ac:dyDescent="0.15">
      <c r="A94" t="s">
        <v>7952</v>
      </c>
      <c r="B94" s="1" t="s">
        <v>11956</v>
      </c>
      <c r="C94" s="1" t="s">
        <v>11957</v>
      </c>
      <c r="D94" t="s">
        <v>6</v>
      </c>
    </row>
    <row r="95" spans="1:4" x14ac:dyDescent="0.15">
      <c r="A95" t="s">
        <v>11958</v>
      </c>
      <c r="B95" s="1" t="s">
        <v>11959</v>
      </c>
      <c r="C95" s="1" t="s">
        <v>11960</v>
      </c>
      <c r="D95" t="s">
        <v>6</v>
      </c>
    </row>
    <row r="96" spans="1:4" x14ac:dyDescent="0.15">
      <c r="A96" t="s">
        <v>4612</v>
      </c>
      <c r="B96" s="1" t="s">
        <v>11961</v>
      </c>
      <c r="C96" s="1" t="s">
        <v>11962</v>
      </c>
      <c r="D96" t="s">
        <v>6</v>
      </c>
    </row>
    <row r="97" spans="1:4" x14ac:dyDescent="0.15">
      <c r="A97" t="s">
        <v>3601</v>
      </c>
      <c r="B97" s="1" t="s">
        <v>11963</v>
      </c>
      <c r="C97" s="1" t="s">
        <v>11964</v>
      </c>
      <c r="D97" t="s">
        <v>6</v>
      </c>
    </row>
    <row r="98" spans="1:4" x14ac:dyDescent="0.15">
      <c r="A98" t="s">
        <v>770</v>
      </c>
      <c r="B98" s="1" t="s">
        <v>11965</v>
      </c>
      <c r="C98" s="1" t="s">
        <v>11966</v>
      </c>
      <c r="D98" t="s">
        <v>6</v>
      </c>
    </row>
    <row r="99" spans="1:4" x14ac:dyDescent="0.15">
      <c r="A99" t="s">
        <v>11967</v>
      </c>
      <c r="B99" s="1" t="s">
        <v>11968</v>
      </c>
      <c r="C99" s="1" t="s">
        <v>11969</v>
      </c>
      <c r="D99" t="s">
        <v>6</v>
      </c>
    </row>
    <row r="100" spans="1:4" x14ac:dyDescent="0.15">
      <c r="A100" t="s">
        <v>8538</v>
      </c>
      <c r="B100" s="1" t="s">
        <v>11970</v>
      </c>
      <c r="C100" s="1" t="s">
        <v>11971</v>
      </c>
      <c r="D100" t="s">
        <v>6</v>
      </c>
    </row>
    <row r="101" spans="1:4" x14ac:dyDescent="0.15">
      <c r="A101" t="s">
        <v>6640</v>
      </c>
      <c r="B101" s="1" t="s">
        <v>11972</v>
      </c>
      <c r="C101" s="1" t="s">
        <v>11973</v>
      </c>
      <c r="D101" t="s">
        <v>6</v>
      </c>
    </row>
    <row r="102" spans="1:4" x14ac:dyDescent="0.15">
      <c r="A102" t="s">
        <v>2726</v>
      </c>
      <c r="B102" s="1" t="s">
        <v>11974</v>
      </c>
      <c r="C102" s="1" t="s">
        <v>11975</v>
      </c>
      <c r="D102" t="s">
        <v>6</v>
      </c>
    </row>
    <row r="103" spans="1:4" x14ac:dyDescent="0.15">
      <c r="A103" t="s">
        <v>11976</v>
      </c>
      <c r="B103" s="1" t="s">
        <v>11977</v>
      </c>
      <c r="C103" s="1" t="s">
        <v>11978</v>
      </c>
      <c r="D103" t="s">
        <v>6</v>
      </c>
    </row>
    <row r="104" spans="1:4" x14ac:dyDescent="0.15">
      <c r="A104" t="s">
        <v>4561</v>
      </c>
      <c r="B104" s="1" t="s">
        <v>11979</v>
      </c>
      <c r="C104" s="1" t="s">
        <v>11980</v>
      </c>
      <c r="D104" t="s">
        <v>6</v>
      </c>
    </row>
    <row r="105" spans="1:4" x14ac:dyDescent="0.15">
      <c r="A105" t="s">
        <v>11981</v>
      </c>
      <c r="B105" s="1" t="s">
        <v>11982</v>
      </c>
      <c r="C105" s="1" t="s">
        <v>11983</v>
      </c>
      <c r="D105" t="s">
        <v>6</v>
      </c>
    </row>
    <row r="106" spans="1:4" x14ac:dyDescent="0.15">
      <c r="A106" t="s">
        <v>11984</v>
      </c>
      <c r="B106" s="1" t="s">
        <v>11985</v>
      </c>
      <c r="C106" s="1" t="s">
        <v>11986</v>
      </c>
      <c r="D106" t="s">
        <v>6</v>
      </c>
    </row>
    <row r="107" spans="1:4" x14ac:dyDescent="0.15">
      <c r="A107" t="s">
        <v>11987</v>
      </c>
      <c r="B107" s="1" t="s">
        <v>11988</v>
      </c>
      <c r="C107" s="1" t="s">
        <v>11989</v>
      </c>
      <c r="D107" t="s">
        <v>6</v>
      </c>
    </row>
    <row r="108" spans="1:4" x14ac:dyDescent="0.15">
      <c r="A108" t="s">
        <v>11990</v>
      </c>
      <c r="B108" s="1" t="s">
        <v>11991</v>
      </c>
      <c r="C108" s="1" t="s">
        <v>11992</v>
      </c>
      <c r="D108" t="s">
        <v>6</v>
      </c>
    </row>
    <row r="109" spans="1:4" x14ac:dyDescent="0.15">
      <c r="A109" t="s">
        <v>2127</v>
      </c>
      <c r="B109" s="1" t="s">
        <v>11993</v>
      </c>
      <c r="C109" s="1" t="s">
        <v>11994</v>
      </c>
      <c r="D109" t="s">
        <v>6</v>
      </c>
    </row>
    <row r="110" spans="1:4" x14ac:dyDescent="0.15">
      <c r="A110" t="s">
        <v>11995</v>
      </c>
      <c r="B110" s="1" t="s">
        <v>11996</v>
      </c>
      <c r="C110" s="1" t="s">
        <v>11997</v>
      </c>
      <c r="D110" t="s">
        <v>6</v>
      </c>
    </row>
    <row r="111" spans="1:4" x14ac:dyDescent="0.15">
      <c r="A111" t="s">
        <v>10332</v>
      </c>
      <c r="B111" s="1" t="s">
        <v>11998</v>
      </c>
      <c r="C111" s="1" t="s">
        <v>11999</v>
      </c>
      <c r="D111" t="s">
        <v>6</v>
      </c>
    </row>
    <row r="112" spans="1:4" x14ac:dyDescent="0.15">
      <c r="A112" t="s">
        <v>12000</v>
      </c>
      <c r="B112" s="1" t="s">
        <v>12001</v>
      </c>
      <c r="C112" s="1" t="s">
        <v>12002</v>
      </c>
      <c r="D112" t="s">
        <v>6</v>
      </c>
    </row>
    <row r="113" spans="1:4" x14ac:dyDescent="0.15">
      <c r="A113" t="s">
        <v>12003</v>
      </c>
      <c r="B113" s="1" t="s">
        <v>12004</v>
      </c>
      <c r="C113" s="1" t="s">
        <v>12005</v>
      </c>
      <c r="D113" t="s">
        <v>6</v>
      </c>
    </row>
    <row r="114" spans="1:4" x14ac:dyDescent="0.15">
      <c r="A114" t="s">
        <v>761</v>
      </c>
      <c r="B114" s="1" t="s">
        <v>12006</v>
      </c>
      <c r="C114" s="1" t="s">
        <v>12007</v>
      </c>
      <c r="D114" t="s">
        <v>6</v>
      </c>
    </row>
    <row r="115" spans="1:4" x14ac:dyDescent="0.15">
      <c r="A115" t="s">
        <v>12008</v>
      </c>
      <c r="B115" s="1" t="s">
        <v>12009</v>
      </c>
      <c r="C115" s="1" t="s">
        <v>12010</v>
      </c>
      <c r="D115" t="s">
        <v>6</v>
      </c>
    </row>
    <row r="116" spans="1:4" x14ac:dyDescent="0.15">
      <c r="A116" t="s">
        <v>4696</v>
      </c>
      <c r="B116" s="1" t="s">
        <v>12011</v>
      </c>
      <c r="C116" s="1" t="s">
        <v>12012</v>
      </c>
      <c r="D116" t="s">
        <v>6</v>
      </c>
    </row>
    <row r="117" spans="1:4" x14ac:dyDescent="0.15">
      <c r="A117" t="s">
        <v>12013</v>
      </c>
      <c r="B117" s="1" t="s">
        <v>12014</v>
      </c>
      <c r="C117" s="1" t="s">
        <v>12015</v>
      </c>
      <c r="D117" t="s">
        <v>6</v>
      </c>
    </row>
    <row r="118" spans="1:4" x14ac:dyDescent="0.15">
      <c r="A118" t="s">
        <v>7012</v>
      </c>
      <c r="B118" s="1" t="s">
        <v>12016</v>
      </c>
      <c r="C118" s="1" t="s">
        <v>12017</v>
      </c>
      <c r="D118" t="s">
        <v>6</v>
      </c>
    </row>
    <row r="119" spans="1:4" x14ac:dyDescent="0.15">
      <c r="A119" t="s">
        <v>12018</v>
      </c>
      <c r="B119" s="1" t="s">
        <v>12019</v>
      </c>
      <c r="C119" s="1" t="s">
        <v>12020</v>
      </c>
      <c r="D119" t="s">
        <v>6</v>
      </c>
    </row>
    <row r="120" spans="1:4" x14ac:dyDescent="0.15">
      <c r="A120" t="s">
        <v>12021</v>
      </c>
      <c r="B120" s="1" t="s">
        <v>12022</v>
      </c>
      <c r="C120" s="1" t="s">
        <v>12023</v>
      </c>
      <c r="D120" t="s">
        <v>6</v>
      </c>
    </row>
    <row r="121" spans="1:4" x14ac:dyDescent="0.15">
      <c r="A121" t="s">
        <v>9960</v>
      </c>
      <c r="B121" s="1" t="s">
        <v>12024</v>
      </c>
      <c r="C121" s="1" t="s">
        <v>12025</v>
      </c>
      <c r="D121" t="s">
        <v>6</v>
      </c>
    </row>
    <row r="122" spans="1:4" x14ac:dyDescent="0.15">
      <c r="A122" t="s">
        <v>4959</v>
      </c>
      <c r="B122" s="1" t="s">
        <v>12026</v>
      </c>
      <c r="C122" s="1" t="s">
        <v>12027</v>
      </c>
      <c r="D122" t="s">
        <v>6</v>
      </c>
    </row>
    <row r="123" spans="1:4" x14ac:dyDescent="0.15">
      <c r="A123" t="s">
        <v>6462</v>
      </c>
      <c r="B123" s="1" t="s">
        <v>12028</v>
      </c>
      <c r="C123" s="1" t="s">
        <v>12029</v>
      </c>
      <c r="D123" t="s">
        <v>6</v>
      </c>
    </row>
    <row r="124" spans="1:4" x14ac:dyDescent="0.15">
      <c r="A124" t="s">
        <v>12030</v>
      </c>
      <c r="B124" s="1" t="s">
        <v>12031</v>
      </c>
      <c r="C124" s="1" t="s">
        <v>12032</v>
      </c>
      <c r="D124" t="s">
        <v>6</v>
      </c>
    </row>
    <row r="125" spans="1:4" x14ac:dyDescent="0.15">
      <c r="A125" t="s">
        <v>359</v>
      </c>
      <c r="B125" s="1" t="s">
        <v>12033</v>
      </c>
      <c r="C125" s="1" t="s">
        <v>12034</v>
      </c>
      <c r="D125" t="s">
        <v>6</v>
      </c>
    </row>
    <row r="126" spans="1:4" x14ac:dyDescent="0.15">
      <c r="A126" t="s">
        <v>9450</v>
      </c>
      <c r="B126" s="1" t="s">
        <v>12035</v>
      </c>
      <c r="C126" s="1" t="s">
        <v>12036</v>
      </c>
      <c r="D126" t="s">
        <v>6</v>
      </c>
    </row>
    <row r="127" spans="1:4" x14ac:dyDescent="0.15">
      <c r="A127" t="s">
        <v>2876</v>
      </c>
      <c r="B127" s="1" t="s">
        <v>12037</v>
      </c>
      <c r="C127" s="1" t="s">
        <v>12038</v>
      </c>
      <c r="D127" t="s">
        <v>6</v>
      </c>
    </row>
    <row r="128" spans="1:4" x14ac:dyDescent="0.15">
      <c r="A128" t="s">
        <v>3102</v>
      </c>
      <c r="B128" s="1" t="s">
        <v>12039</v>
      </c>
      <c r="C128" s="1" t="s">
        <v>12040</v>
      </c>
      <c r="D128" t="s">
        <v>6</v>
      </c>
    </row>
    <row r="129" spans="1:4" x14ac:dyDescent="0.15">
      <c r="A129" t="s">
        <v>12041</v>
      </c>
      <c r="B129" s="1" t="s">
        <v>12042</v>
      </c>
      <c r="C129" s="1" t="s">
        <v>12043</v>
      </c>
      <c r="D129" t="s">
        <v>6</v>
      </c>
    </row>
    <row r="130" spans="1:4" x14ac:dyDescent="0.15">
      <c r="A130" t="s">
        <v>7577</v>
      </c>
      <c r="B130" s="1" t="s">
        <v>12044</v>
      </c>
      <c r="C130" s="1" t="s">
        <v>12045</v>
      </c>
      <c r="D130" t="s">
        <v>6</v>
      </c>
    </row>
    <row r="131" spans="1:4" x14ac:dyDescent="0.15">
      <c r="A131" t="s">
        <v>12046</v>
      </c>
      <c r="B131" s="1" t="s">
        <v>12047</v>
      </c>
      <c r="C131" s="1" t="s">
        <v>12048</v>
      </c>
      <c r="D131" t="s">
        <v>6</v>
      </c>
    </row>
    <row r="132" spans="1:4" x14ac:dyDescent="0.15">
      <c r="A132" t="s">
        <v>1805</v>
      </c>
      <c r="B132" s="1" t="s">
        <v>12049</v>
      </c>
      <c r="C132" s="1" t="s">
        <v>12050</v>
      </c>
      <c r="D132" t="s">
        <v>6</v>
      </c>
    </row>
    <row r="133" spans="1:4" x14ac:dyDescent="0.15">
      <c r="A133" t="s">
        <v>1664</v>
      </c>
      <c r="B133" s="1" t="s">
        <v>12051</v>
      </c>
      <c r="C133" s="1" t="s">
        <v>12052</v>
      </c>
      <c r="D133" t="s">
        <v>6</v>
      </c>
    </row>
    <row r="134" spans="1:4" x14ac:dyDescent="0.15">
      <c r="A134" t="s">
        <v>5881</v>
      </c>
      <c r="B134" s="1" t="s">
        <v>12053</v>
      </c>
      <c r="C134" s="1" t="s">
        <v>12054</v>
      </c>
      <c r="D134" t="s">
        <v>6</v>
      </c>
    </row>
    <row r="135" spans="1:4" x14ac:dyDescent="0.15">
      <c r="A135" t="s">
        <v>12055</v>
      </c>
      <c r="B135" s="1" t="s">
        <v>12056</v>
      </c>
      <c r="C135" s="1" t="s">
        <v>12057</v>
      </c>
      <c r="D135" t="s">
        <v>6</v>
      </c>
    </row>
    <row r="136" spans="1:4" x14ac:dyDescent="0.15">
      <c r="A136" t="s">
        <v>12058</v>
      </c>
      <c r="B136" s="1" t="s">
        <v>12059</v>
      </c>
      <c r="C136" s="1" t="s">
        <v>12060</v>
      </c>
      <c r="D136" t="s">
        <v>6</v>
      </c>
    </row>
    <row r="137" spans="1:4" x14ac:dyDescent="0.15">
      <c r="A137" t="s">
        <v>4048</v>
      </c>
      <c r="B137" s="1" t="s">
        <v>12061</v>
      </c>
      <c r="C137" s="1" t="s">
        <v>12062</v>
      </c>
      <c r="D137" t="s">
        <v>6</v>
      </c>
    </row>
    <row r="138" spans="1:4" x14ac:dyDescent="0.15">
      <c r="A138" t="s">
        <v>1925</v>
      </c>
      <c r="B138" s="1" t="s">
        <v>12063</v>
      </c>
      <c r="C138" s="1" t="s">
        <v>12064</v>
      </c>
      <c r="D138" t="s">
        <v>6</v>
      </c>
    </row>
    <row r="139" spans="1:4" x14ac:dyDescent="0.15">
      <c r="A139" t="s">
        <v>1187</v>
      </c>
      <c r="B139" s="1" t="s">
        <v>12065</v>
      </c>
      <c r="C139" s="1" t="s">
        <v>12066</v>
      </c>
      <c r="D139" t="s">
        <v>6</v>
      </c>
    </row>
    <row r="140" spans="1:4" x14ac:dyDescent="0.15">
      <c r="A140" t="s">
        <v>1602</v>
      </c>
      <c r="B140" s="1" t="s">
        <v>12067</v>
      </c>
      <c r="C140" s="1" t="s">
        <v>12068</v>
      </c>
      <c r="D140" t="s">
        <v>6</v>
      </c>
    </row>
    <row r="141" spans="1:4" x14ac:dyDescent="0.15">
      <c r="A141" t="s">
        <v>1834</v>
      </c>
      <c r="B141" s="1" t="s">
        <v>12069</v>
      </c>
      <c r="C141" s="1" t="s">
        <v>12070</v>
      </c>
      <c r="D141" t="s">
        <v>6</v>
      </c>
    </row>
    <row r="142" spans="1:4" x14ac:dyDescent="0.15">
      <c r="A142" t="s">
        <v>12071</v>
      </c>
      <c r="B142" s="1" t="s">
        <v>12072</v>
      </c>
      <c r="C142" s="1" t="s">
        <v>12073</v>
      </c>
      <c r="D142" t="s">
        <v>6</v>
      </c>
    </row>
    <row r="143" spans="1:4" x14ac:dyDescent="0.15">
      <c r="A143" t="s">
        <v>3093</v>
      </c>
      <c r="B143" s="1" t="s">
        <v>12074</v>
      </c>
      <c r="C143" s="1" t="s">
        <v>12075</v>
      </c>
      <c r="D143" t="s">
        <v>6</v>
      </c>
    </row>
    <row r="144" spans="1:4" x14ac:dyDescent="0.15">
      <c r="A144" t="s">
        <v>12076</v>
      </c>
      <c r="B144" s="1" t="s">
        <v>12077</v>
      </c>
      <c r="C144" s="1" t="s">
        <v>12078</v>
      </c>
      <c r="D144" t="s">
        <v>6</v>
      </c>
    </row>
    <row r="145" spans="1:4" x14ac:dyDescent="0.15">
      <c r="A145" t="s">
        <v>2088</v>
      </c>
      <c r="B145" s="1" t="s">
        <v>12079</v>
      </c>
      <c r="C145" s="1" t="s">
        <v>12080</v>
      </c>
      <c r="D145" t="s">
        <v>6</v>
      </c>
    </row>
    <row r="146" spans="1:4" x14ac:dyDescent="0.15">
      <c r="A146" t="s">
        <v>6190</v>
      </c>
      <c r="B146" s="1" t="s">
        <v>12081</v>
      </c>
      <c r="C146" s="1" t="s">
        <v>12082</v>
      </c>
      <c r="D146" t="s">
        <v>6</v>
      </c>
    </row>
    <row r="147" spans="1:4" x14ac:dyDescent="0.15">
      <c r="A147" t="s">
        <v>10235</v>
      </c>
      <c r="B147" s="1" t="s">
        <v>12083</v>
      </c>
      <c r="C147" s="1" t="s">
        <v>12084</v>
      </c>
      <c r="D147" t="s">
        <v>6</v>
      </c>
    </row>
    <row r="148" spans="1:4" x14ac:dyDescent="0.15">
      <c r="A148" t="s">
        <v>12085</v>
      </c>
      <c r="B148" s="1" t="s">
        <v>12086</v>
      </c>
      <c r="C148" s="1" t="s">
        <v>12087</v>
      </c>
      <c r="D148" t="s">
        <v>6</v>
      </c>
    </row>
    <row r="149" spans="1:4" x14ac:dyDescent="0.15">
      <c r="A149" t="s">
        <v>12088</v>
      </c>
      <c r="B149" s="1" t="s">
        <v>12089</v>
      </c>
      <c r="C149" s="1" t="s">
        <v>12090</v>
      </c>
      <c r="D149" t="s">
        <v>6</v>
      </c>
    </row>
    <row r="150" spans="1:4" x14ac:dyDescent="0.15">
      <c r="A150" t="s">
        <v>3791</v>
      </c>
      <c r="B150" s="1" t="s">
        <v>12091</v>
      </c>
      <c r="C150" s="1" t="s">
        <v>12092</v>
      </c>
      <c r="D150" t="s">
        <v>6</v>
      </c>
    </row>
    <row r="151" spans="1:4" x14ac:dyDescent="0.15">
      <c r="A151" t="s">
        <v>5430</v>
      </c>
      <c r="B151" s="1" t="s">
        <v>12093</v>
      </c>
      <c r="C151" s="1" t="s">
        <v>12094</v>
      </c>
      <c r="D151" t="s">
        <v>6</v>
      </c>
    </row>
    <row r="152" spans="1:4" x14ac:dyDescent="0.15">
      <c r="A152" t="s">
        <v>12095</v>
      </c>
      <c r="B152" s="1" t="s">
        <v>12096</v>
      </c>
      <c r="C152" s="1" t="s">
        <v>12097</v>
      </c>
      <c r="D152" t="s">
        <v>6</v>
      </c>
    </row>
    <row r="153" spans="1:4" x14ac:dyDescent="0.15">
      <c r="A153" t="s">
        <v>5582</v>
      </c>
      <c r="B153" s="1" t="s">
        <v>12098</v>
      </c>
      <c r="C153" s="1" t="s">
        <v>12099</v>
      </c>
      <c r="D153" t="s">
        <v>6</v>
      </c>
    </row>
    <row r="154" spans="1:4" x14ac:dyDescent="0.15">
      <c r="A154" t="s">
        <v>12100</v>
      </c>
      <c r="B154" s="1" t="s">
        <v>12101</v>
      </c>
      <c r="C154" s="1" t="s">
        <v>12102</v>
      </c>
      <c r="D154" t="s">
        <v>6</v>
      </c>
    </row>
    <row r="155" spans="1:4" x14ac:dyDescent="0.15">
      <c r="A155" t="s">
        <v>12103</v>
      </c>
      <c r="B155" s="1" t="s">
        <v>12104</v>
      </c>
      <c r="C155" s="1" t="s">
        <v>12105</v>
      </c>
      <c r="D155" t="s">
        <v>6</v>
      </c>
    </row>
    <row r="156" spans="1:4" x14ac:dyDescent="0.15">
      <c r="A156" t="s">
        <v>3355</v>
      </c>
      <c r="B156" s="1" t="s">
        <v>12106</v>
      </c>
      <c r="C156" s="1" t="s">
        <v>12107</v>
      </c>
      <c r="D156" t="s">
        <v>6</v>
      </c>
    </row>
    <row r="157" spans="1:4" x14ac:dyDescent="0.15">
      <c r="A157" t="s">
        <v>5854</v>
      </c>
      <c r="B157" s="1" t="s">
        <v>12108</v>
      </c>
      <c r="C157" s="1" t="s">
        <v>12109</v>
      </c>
      <c r="D157" t="s">
        <v>6</v>
      </c>
    </row>
    <row r="158" spans="1:4" x14ac:dyDescent="0.15">
      <c r="A158" t="s">
        <v>12110</v>
      </c>
      <c r="B158" s="1" t="s">
        <v>12111</v>
      </c>
      <c r="C158" s="1" t="s">
        <v>12112</v>
      </c>
      <c r="D158" t="s">
        <v>6</v>
      </c>
    </row>
    <row r="159" spans="1:4" x14ac:dyDescent="0.15">
      <c r="A159" t="s">
        <v>12113</v>
      </c>
      <c r="B159" s="1" t="s">
        <v>12114</v>
      </c>
      <c r="C159" s="1" t="s">
        <v>12115</v>
      </c>
      <c r="D159" t="s">
        <v>6</v>
      </c>
    </row>
    <row r="160" spans="1:4" x14ac:dyDescent="0.15">
      <c r="A160" t="s">
        <v>319</v>
      </c>
      <c r="B160" s="1" t="s">
        <v>12116</v>
      </c>
      <c r="C160" s="1" t="s">
        <v>12117</v>
      </c>
      <c r="D160" t="s">
        <v>6</v>
      </c>
    </row>
    <row r="161" spans="1:4" x14ac:dyDescent="0.15">
      <c r="A161" t="s">
        <v>5227</v>
      </c>
      <c r="B161" s="1" t="s">
        <v>12118</v>
      </c>
      <c r="C161" s="1" t="s">
        <v>12119</v>
      </c>
      <c r="D161" t="s">
        <v>6</v>
      </c>
    </row>
    <row r="162" spans="1:4" x14ac:dyDescent="0.15">
      <c r="A162" t="s">
        <v>4437</v>
      </c>
      <c r="B162" s="1" t="s">
        <v>12120</v>
      </c>
      <c r="C162" s="1" t="s">
        <v>12121</v>
      </c>
      <c r="D162" t="s">
        <v>6</v>
      </c>
    </row>
    <row r="163" spans="1:4" x14ac:dyDescent="0.15">
      <c r="A163" t="s">
        <v>1471</v>
      </c>
      <c r="B163" s="1" t="s">
        <v>12122</v>
      </c>
      <c r="C163" s="1" t="s">
        <v>12123</v>
      </c>
      <c r="D163" t="s">
        <v>6</v>
      </c>
    </row>
    <row r="164" spans="1:4" x14ac:dyDescent="0.15">
      <c r="A164" t="s">
        <v>2273</v>
      </c>
      <c r="B164" s="1" t="s">
        <v>12124</v>
      </c>
      <c r="C164" s="1" t="s">
        <v>12125</v>
      </c>
      <c r="D164" t="s">
        <v>6</v>
      </c>
    </row>
    <row r="165" spans="1:4" x14ac:dyDescent="0.15">
      <c r="A165" t="s">
        <v>12126</v>
      </c>
      <c r="B165" s="1" t="s">
        <v>12127</v>
      </c>
      <c r="C165" s="1" t="s">
        <v>12128</v>
      </c>
      <c r="D165" t="s">
        <v>6</v>
      </c>
    </row>
    <row r="166" spans="1:4" x14ac:dyDescent="0.15">
      <c r="A166" t="s">
        <v>12129</v>
      </c>
      <c r="B166" s="1" t="s">
        <v>12130</v>
      </c>
      <c r="C166" s="1" t="s">
        <v>12131</v>
      </c>
      <c r="D166" t="s">
        <v>6</v>
      </c>
    </row>
    <row r="167" spans="1:4" x14ac:dyDescent="0.15">
      <c r="A167" t="s">
        <v>12132</v>
      </c>
      <c r="B167" s="1" t="s">
        <v>12133</v>
      </c>
      <c r="C167" s="1" t="s">
        <v>12134</v>
      </c>
      <c r="D167" t="s">
        <v>6</v>
      </c>
    </row>
    <row r="168" spans="1:4" x14ac:dyDescent="0.15">
      <c r="A168" t="s">
        <v>7765</v>
      </c>
      <c r="B168" s="1" t="s">
        <v>12135</v>
      </c>
      <c r="C168" s="1" t="s">
        <v>12136</v>
      </c>
      <c r="D168" t="s">
        <v>6</v>
      </c>
    </row>
    <row r="169" spans="1:4" x14ac:dyDescent="0.15">
      <c r="A169" t="s">
        <v>3090</v>
      </c>
      <c r="B169" s="1" t="s">
        <v>12137</v>
      </c>
      <c r="C169" s="1" t="s">
        <v>12138</v>
      </c>
      <c r="D169" t="s">
        <v>6</v>
      </c>
    </row>
    <row r="170" spans="1:4" x14ac:dyDescent="0.15">
      <c r="A170" t="s">
        <v>12139</v>
      </c>
      <c r="B170" s="1" t="s">
        <v>12140</v>
      </c>
      <c r="C170" s="1" t="s">
        <v>12141</v>
      </c>
      <c r="D170" t="s">
        <v>6</v>
      </c>
    </row>
    <row r="171" spans="1:4" x14ac:dyDescent="0.15">
      <c r="A171" t="s">
        <v>373</v>
      </c>
      <c r="B171" s="1" t="s">
        <v>12142</v>
      </c>
      <c r="C171" s="1" t="s">
        <v>12143</v>
      </c>
      <c r="D171" t="s">
        <v>6</v>
      </c>
    </row>
    <row r="172" spans="1:4" x14ac:dyDescent="0.15">
      <c r="A172" t="s">
        <v>12144</v>
      </c>
      <c r="B172" s="1" t="s">
        <v>12145</v>
      </c>
      <c r="C172" s="1" t="s">
        <v>12146</v>
      </c>
      <c r="D172" t="s">
        <v>6</v>
      </c>
    </row>
    <row r="173" spans="1:4" x14ac:dyDescent="0.15">
      <c r="A173" t="s">
        <v>4699</v>
      </c>
      <c r="B173" s="1" t="s">
        <v>12147</v>
      </c>
      <c r="C173" s="1" t="s">
        <v>12148</v>
      </c>
      <c r="D173" t="s">
        <v>6</v>
      </c>
    </row>
    <row r="174" spans="1:4" x14ac:dyDescent="0.15">
      <c r="A174" t="s">
        <v>10447</v>
      </c>
      <c r="B174" s="1" t="s">
        <v>12149</v>
      </c>
      <c r="C174" s="1" t="s">
        <v>12150</v>
      </c>
      <c r="D174" t="s">
        <v>6</v>
      </c>
    </row>
    <row r="175" spans="1:4" x14ac:dyDescent="0.15">
      <c r="A175" t="s">
        <v>12151</v>
      </c>
      <c r="B175" s="1" t="s">
        <v>12152</v>
      </c>
      <c r="C175" s="1" t="s">
        <v>12153</v>
      </c>
      <c r="D175" t="s">
        <v>6</v>
      </c>
    </row>
    <row r="176" spans="1:4" x14ac:dyDescent="0.15">
      <c r="A176" t="s">
        <v>1082</v>
      </c>
      <c r="B176" s="1" t="s">
        <v>12154</v>
      </c>
      <c r="C176" s="1" t="s">
        <v>12155</v>
      </c>
      <c r="D176" t="s">
        <v>6</v>
      </c>
    </row>
    <row r="177" spans="1:4" x14ac:dyDescent="0.15">
      <c r="A177" t="s">
        <v>4540</v>
      </c>
      <c r="B177" s="1" t="s">
        <v>12156</v>
      </c>
      <c r="C177" s="1" t="s">
        <v>12157</v>
      </c>
      <c r="D177" t="s">
        <v>6</v>
      </c>
    </row>
    <row r="178" spans="1:4" x14ac:dyDescent="0.15">
      <c r="A178" t="s">
        <v>932</v>
      </c>
      <c r="B178" s="1" t="s">
        <v>12158</v>
      </c>
      <c r="C178" s="1" t="s">
        <v>12159</v>
      </c>
      <c r="D178" t="s">
        <v>6</v>
      </c>
    </row>
    <row r="179" spans="1:4" x14ac:dyDescent="0.15">
      <c r="A179" t="s">
        <v>12160</v>
      </c>
      <c r="B179" s="1" t="s">
        <v>12161</v>
      </c>
      <c r="C179" s="1" t="s">
        <v>12162</v>
      </c>
      <c r="D179" t="s">
        <v>6</v>
      </c>
    </row>
    <row r="180" spans="1:4" x14ac:dyDescent="0.15">
      <c r="A180" t="s">
        <v>8023</v>
      </c>
      <c r="B180" s="1" t="s">
        <v>12163</v>
      </c>
      <c r="C180" s="1" t="s">
        <v>12164</v>
      </c>
      <c r="D180" t="s">
        <v>6</v>
      </c>
    </row>
    <row r="181" spans="1:4" x14ac:dyDescent="0.15">
      <c r="A181" t="s">
        <v>12165</v>
      </c>
      <c r="B181" s="1" t="s">
        <v>12166</v>
      </c>
      <c r="C181" s="1" t="s">
        <v>12167</v>
      </c>
      <c r="D181" t="s">
        <v>6</v>
      </c>
    </row>
    <row r="182" spans="1:4" x14ac:dyDescent="0.15">
      <c r="A182" t="s">
        <v>12168</v>
      </c>
      <c r="B182" s="1" t="s">
        <v>12169</v>
      </c>
      <c r="C182" s="1" t="s">
        <v>12170</v>
      </c>
      <c r="D182" t="s">
        <v>6</v>
      </c>
    </row>
    <row r="183" spans="1:4" x14ac:dyDescent="0.15">
      <c r="A183" t="s">
        <v>11595</v>
      </c>
      <c r="B183" s="1" t="s">
        <v>12171</v>
      </c>
      <c r="C183" s="1" t="s">
        <v>12172</v>
      </c>
      <c r="D183" t="s">
        <v>6</v>
      </c>
    </row>
    <row r="184" spans="1:4" x14ac:dyDescent="0.15">
      <c r="A184" t="s">
        <v>12173</v>
      </c>
      <c r="B184" s="1" t="s">
        <v>12174</v>
      </c>
      <c r="C184" s="1" t="s">
        <v>12175</v>
      </c>
      <c r="D184" t="s">
        <v>6</v>
      </c>
    </row>
    <row r="185" spans="1:4" x14ac:dyDescent="0.15">
      <c r="A185" t="s">
        <v>2369</v>
      </c>
      <c r="B185" s="1" t="s">
        <v>12176</v>
      </c>
      <c r="C185" s="1" t="s">
        <v>12177</v>
      </c>
      <c r="D185" t="s">
        <v>6</v>
      </c>
    </row>
    <row r="186" spans="1:4" x14ac:dyDescent="0.15">
      <c r="A186" t="s">
        <v>2441</v>
      </c>
      <c r="B186" s="1" t="s">
        <v>12178</v>
      </c>
      <c r="C186" s="1" t="s">
        <v>12179</v>
      </c>
      <c r="D186" t="s">
        <v>6</v>
      </c>
    </row>
    <row r="187" spans="1:4" x14ac:dyDescent="0.15">
      <c r="A187" t="s">
        <v>10585</v>
      </c>
      <c r="B187" s="1" t="s">
        <v>12180</v>
      </c>
      <c r="C187" s="1" t="s">
        <v>12181</v>
      </c>
      <c r="D187" t="s">
        <v>6</v>
      </c>
    </row>
    <row r="188" spans="1:4" x14ac:dyDescent="0.15">
      <c r="A188" t="s">
        <v>8634</v>
      </c>
      <c r="B188" s="1" t="s">
        <v>12182</v>
      </c>
      <c r="C188" s="1" t="s">
        <v>12183</v>
      </c>
      <c r="D188" t="s">
        <v>6</v>
      </c>
    </row>
    <row r="189" spans="1:4" x14ac:dyDescent="0.15">
      <c r="A189" t="s">
        <v>3577</v>
      </c>
      <c r="B189" s="1" t="s">
        <v>12184</v>
      </c>
      <c r="C189" s="1" t="s">
        <v>12185</v>
      </c>
      <c r="D189" t="s">
        <v>6</v>
      </c>
    </row>
    <row r="190" spans="1:4" x14ac:dyDescent="0.15">
      <c r="A190" t="s">
        <v>12186</v>
      </c>
      <c r="B190" s="1" t="s">
        <v>12187</v>
      </c>
      <c r="C190" s="1" t="s">
        <v>12188</v>
      </c>
      <c r="D190" t="s">
        <v>6</v>
      </c>
    </row>
    <row r="191" spans="1:4" x14ac:dyDescent="0.15">
      <c r="A191" t="s">
        <v>8990</v>
      </c>
      <c r="B191" s="1" t="s">
        <v>12189</v>
      </c>
      <c r="C191" s="1" t="s">
        <v>12190</v>
      </c>
      <c r="D191" t="s">
        <v>6</v>
      </c>
    </row>
    <row r="192" spans="1:4" x14ac:dyDescent="0.15">
      <c r="A192" t="s">
        <v>1895</v>
      </c>
      <c r="B192" s="1" t="s">
        <v>12191</v>
      </c>
      <c r="C192" s="1" t="s">
        <v>12192</v>
      </c>
      <c r="D192" t="s">
        <v>6</v>
      </c>
    </row>
    <row r="193" spans="1:4" x14ac:dyDescent="0.15">
      <c r="A193" t="s">
        <v>12193</v>
      </c>
      <c r="B193" s="1" t="s">
        <v>12194</v>
      </c>
      <c r="C193" s="1" t="s">
        <v>12195</v>
      </c>
      <c r="D193" t="s">
        <v>6</v>
      </c>
    </row>
    <row r="194" spans="1:4" x14ac:dyDescent="0.15">
      <c r="A194" t="s">
        <v>3078</v>
      </c>
      <c r="B194" s="1" t="s">
        <v>12196</v>
      </c>
      <c r="C194" s="1" t="s">
        <v>12197</v>
      </c>
      <c r="D194" t="s">
        <v>6</v>
      </c>
    </row>
    <row r="195" spans="1:4" x14ac:dyDescent="0.15">
      <c r="A195" t="s">
        <v>2651</v>
      </c>
      <c r="B195" s="1" t="s">
        <v>12198</v>
      </c>
      <c r="C195" s="1" t="s">
        <v>12199</v>
      </c>
      <c r="D195" t="s">
        <v>6</v>
      </c>
    </row>
    <row r="196" spans="1:4" x14ac:dyDescent="0.15">
      <c r="A196" t="s">
        <v>12200</v>
      </c>
      <c r="B196" s="1" t="s">
        <v>12201</v>
      </c>
      <c r="C196" s="1" t="s">
        <v>12202</v>
      </c>
      <c r="D196" t="s">
        <v>6</v>
      </c>
    </row>
    <row r="197" spans="1:4" x14ac:dyDescent="0.15">
      <c r="A197" t="s">
        <v>9171</v>
      </c>
      <c r="B197" s="1" t="s">
        <v>12203</v>
      </c>
      <c r="C197" s="1" t="s">
        <v>12204</v>
      </c>
      <c r="D197" t="s">
        <v>6</v>
      </c>
    </row>
    <row r="198" spans="1:4" x14ac:dyDescent="0.15">
      <c r="A198" t="s">
        <v>12205</v>
      </c>
      <c r="B198" s="1" t="s">
        <v>12206</v>
      </c>
      <c r="C198" s="1" t="s">
        <v>12207</v>
      </c>
      <c r="D198" t="s">
        <v>6</v>
      </c>
    </row>
    <row r="199" spans="1:4" x14ac:dyDescent="0.15">
      <c r="A199" t="s">
        <v>1733</v>
      </c>
      <c r="B199" s="1" t="s">
        <v>12208</v>
      </c>
      <c r="C199" s="1" t="s">
        <v>12209</v>
      </c>
      <c r="D199" t="s">
        <v>6</v>
      </c>
    </row>
    <row r="200" spans="1:4" x14ac:dyDescent="0.15">
      <c r="A200" t="s">
        <v>7015</v>
      </c>
      <c r="B200" s="1" t="s">
        <v>12210</v>
      </c>
      <c r="C200" s="1" t="s">
        <v>12211</v>
      </c>
      <c r="D200" t="s">
        <v>6</v>
      </c>
    </row>
    <row r="201" spans="1:4" x14ac:dyDescent="0.15">
      <c r="A201" t="s">
        <v>737</v>
      </c>
      <c r="B201" s="1" t="s">
        <v>12212</v>
      </c>
      <c r="C201" s="1" t="s">
        <v>12213</v>
      </c>
      <c r="D201" t="s">
        <v>6</v>
      </c>
    </row>
    <row r="202" spans="1:4" x14ac:dyDescent="0.15">
      <c r="A202" t="s">
        <v>12214</v>
      </c>
      <c r="B202" s="1" t="s">
        <v>12215</v>
      </c>
      <c r="C202" s="1" t="s">
        <v>12216</v>
      </c>
      <c r="D202" t="s">
        <v>6</v>
      </c>
    </row>
    <row r="203" spans="1:4" x14ac:dyDescent="0.15">
      <c r="A203" t="s">
        <v>12217</v>
      </c>
      <c r="B203" s="1" t="s">
        <v>12218</v>
      </c>
      <c r="C203" s="1" t="s">
        <v>12219</v>
      </c>
      <c r="D203" t="s">
        <v>6</v>
      </c>
    </row>
    <row r="204" spans="1:4" x14ac:dyDescent="0.15">
      <c r="A204" t="s">
        <v>12220</v>
      </c>
      <c r="B204" s="1" t="s">
        <v>12221</v>
      </c>
      <c r="C204" s="1" t="s">
        <v>12222</v>
      </c>
      <c r="D204" t="s">
        <v>6</v>
      </c>
    </row>
    <row r="205" spans="1:4" x14ac:dyDescent="0.15">
      <c r="A205" t="s">
        <v>620</v>
      </c>
      <c r="B205" s="1" t="s">
        <v>12223</v>
      </c>
      <c r="C205" s="1" t="s">
        <v>12224</v>
      </c>
      <c r="D205" t="s">
        <v>6</v>
      </c>
    </row>
    <row r="206" spans="1:4" x14ac:dyDescent="0.15">
      <c r="A206" t="s">
        <v>2894</v>
      </c>
      <c r="B206" s="1" t="s">
        <v>12225</v>
      </c>
      <c r="C206" s="1" t="s">
        <v>12226</v>
      </c>
      <c r="D206" t="s">
        <v>6</v>
      </c>
    </row>
    <row r="207" spans="1:4" x14ac:dyDescent="0.15">
      <c r="A207" t="s">
        <v>2046</v>
      </c>
      <c r="B207" s="1" t="s">
        <v>12227</v>
      </c>
      <c r="C207" s="1" t="s">
        <v>12228</v>
      </c>
      <c r="D207" t="s">
        <v>6</v>
      </c>
    </row>
    <row r="208" spans="1:4" x14ac:dyDescent="0.15">
      <c r="A208" t="s">
        <v>4210</v>
      </c>
      <c r="B208" s="1" t="s">
        <v>12229</v>
      </c>
      <c r="C208" s="1" t="s">
        <v>12230</v>
      </c>
      <c r="D208" t="s">
        <v>6</v>
      </c>
    </row>
    <row r="209" spans="1:4" x14ac:dyDescent="0.15">
      <c r="A209" t="s">
        <v>1679</v>
      </c>
      <c r="B209" s="1" t="s">
        <v>12231</v>
      </c>
      <c r="C209" s="1" t="s">
        <v>12232</v>
      </c>
      <c r="D209" t="s">
        <v>6</v>
      </c>
    </row>
    <row r="210" spans="1:4" x14ac:dyDescent="0.15">
      <c r="A210" t="s">
        <v>12233</v>
      </c>
      <c r="B210" s="1" t="s">
        <v>12234</v>
      </c>
      <c r="C210" s="1" t="s">
        <v>12235</v>
      </c>
      <c r="D210" t="s">
        <v>6</v>
      </c>
    </row>
    <row r="211" spans="1:4" x14ac:dyDescent="0.15">
      <c r="A211" t="s">
        <v>12236</v>
      </c>
      <c r="B211" s="1" t="s">
        <v>12237</v>
      </c>
      <c r="C211" s="1" t="s">
        <v>12238</v>
      </c>
      <c r="D211" t="s">
        <v>6</v>
      </c>
    </row>
    <row r="212" spans="1:4" x14ac:dyDescent="0.15">
      <c r="A212" t="s">
        <v>9725</v>
      </c>
      <c r="B212" s="1" t="s">
        <v>12239</v>
      </c>
      <c r="C212" s="1" t="s">
        <v>12240</v>
      </c>
      <c r="D212" t="s">
        <v>6</v>
      </c>
    </row>
    <row r="213" spans="1:4" x14ac:dyDescent="0.15">
      <c r="A213" t="s">
        <v>12241</v>
      </c>
      <c r="B213" s="1" t="s">
        <v>12242</v>
      </c>
      <c r="C213" s="1" t="s">
        <v>12243</v>
      </c>
      <c r="D213" t="s">
        <v>6</v>
      </c>
    </row>
    <row r="214" spans="1:4" x14ac:dyDescent="0.15">
      <c r="A214" t="s">
        <v>5221</v>
      </c>
      <c r="B214" s="1" t="s">
        <v>12244</v>
      </c>
      <c r="C214" s="1" t="s">
        <v>12245</v>
      </c>
      <c r="D214" t="s">
        <v>6</v>
      </c>
    </row>
    <row r="215" spans="1:4" x14ac:dyDescent="0.15">
      <c r="A215" t="s">
        <v>12246</v>
      </c>
      <c r="B215" s="1" t="s">
        <v>12247</v>
      </c>
      <c r="C215" s="1" t="s">
        <v>12248</v>
      </c>
      <c r="D215" t="s">
        <v>6</v>
      </c>
    </row>
    <row r="216" spans="1:4" x14ac:dyDescent="0.15">
      <c r="A216" t="s">
        <v>2028</v>
      </c>
      <c r="B216" s="1" t="s">
        <v>12249</v>
      </c>
      <c r="C216" s="1" t="s">
        <v>12250</v>
      </c>
      <c r="D216" t="s">
        <v>6</v>
      </c>
    </row>
    <row r="217" spans="1:4" x14ac:dyDescent="0.15">
      <c r="A217" t="s">
        <v>3610</v>
      </c>
      <c r="B217" s="1" t="s">
        <v>12251</v>
      </c>
      <c r="C217" s="1" t="s">
        <v>12252</v>
      </c>
      <c r="D217" t="s">
        <v>6</v>
      </c>
    </row>
    <row r="218" spans="1:4" x14ac:dyDescent="0.15">
      <c r="A218" t="s">
        <v>10453</v>
      </c>
      <c r="B218" s="1" t="s">
        <v>12253</v>
      </c>
      <c r="C218" s="1" t="s">
        <v>12254</v>
      </c>
      <c r="D218" t="s">
        <v>6</v>
      </c>
    </row>
    <row r="219" spans="1:4" x14ac:dyDescent="0.15">
      <c r="A219" t="s">
        <v>12255</v>
      </c>
      <c r="B219" s="1" t="s">
        <v>12256</v>
      </c>
      <c r="C219" s="1" t="s">
        <v>12257</v>
      </c>
      <c r="D219" t="s">
        <v>6</v>
      </c>
    </row>
    <row r="220" spans="1:4" x14ac:dyDescent="0.15">
      <c r="A220" t="s">
        <v>12258</v>
      </c>
      <c r="B220" s="1" t="s">
        <v>12259</v>
      </c>
      <c r="C220" s="1" t="s">
        <v>12260</v>
      </c>
      <c r="D220" t="s">
        <v>6</v>
      </c>
    </row>
    <row r="221" spans="1:4" x14ac:dyDescent="0.15">
      <c r="A221" t="s">
        <v>12261</v>
      </c>
      <c r="B221" s="1" t="s">
        <v>12262</v>
      </c>
      <c r="C221" s="1" t="s">
        <v>12263</v>
      </c>
      <c r="D221" t="s">
        <v>6</v>
      </c>
    </row>
    <row r="222" spans="1:4" x14ac:dyDescent="0.15">
      <c r="A222" t="s">
        <v>12264</v>
      </c>
      <c r="B222" s="1" t="s">
        <v>12265</v>
      </c>
      <c r="C222" s="1" t="s">
        <v>12266</v>
      </c>
      <c r="D222" t="s">
        <v>6</v>
      </c>
    </row>
    <row r="223" spans="1:4" x14ac:dyDescent="0.15">
      <c r="A223" t="s">
        <v>5254</v>
      </c>
      <c r="B223" s="1" t="s">
        <v>12267</v>
      </c>
      <c r="C223" s="1" t="s">
        <v>12268</v>
      </c>
      <c r="D223" t="s">
        <v>6</v>
      </c>
    </row>
    <row r="224" spans="1:4" x14ac:dyDescent="0.15">
      <c r="A224" t="s">
        <v>3860</v>
      </c>
      <c r="B224" s="1" t="s">
        <v>12269</v>
      </c>
      <c r="C224" s="1" t="s">
        <v>12270</v>
      </c>
      <c r="D224" t="s">
        <v>6</v>
      </c>
    </row>
    <row r="225" spans="1:4" x14ac:dyDescent="0.15">
      <c r="A225" t="s">
        <v>5507</v>
      </c>
      <c r="B225" s="1" t="s">
        <v>12271</v>
      </c>
      <c r="C225" s="1" t="s">
        <v>12272</v>
      </c>
      <c r="D225" t="s">
        <v>6</v>
      </c>
    </row>
    <row r="226" spans="1:4" x14ac:dyDescent="0.15">
      <c r="A226" t="s">
        <v>12273</v>
      </c>
      <c r="B226" s="1" t="s">
        <v>12274</v>
      </c>
      <c r="C226" s="1" t="s">
        <v>12275</v>
      </c>
      <c r="D226" t="s">
        <v>6</v>
      </c>
    </row>
    <row r="227" spans="1:4" x14ac:dyDescent="0.15">
      <c r="A227" t="s">
        <v>4051</v>
      </c>
      <c r="B227" s="1" t="s">
        <v>12276</v>
      </c>
      <c r="C227" s="1" t="s">
        <v>12277</v>
      </c>
      <c r="D227" t="s">
        <v>6</v>
      </c>
    </row>
    <row r="228" spans="1:4" x14ac:dyDescent="0.15">
      <c r="A228" t="s">
        <v>10251</v>
      </c>
      <c r="B228" s="1" t="s">
        <v>12278</v>
      </c>
      <c r="C228" s="1" t="s">
        <v>12279</v>
      </c>
      <c r="D228" t="s">
        <v>6</v>
      </c>
    </row>
    <row r="229" spans="1:4" x14ac:dyDescent="0.15">
      <c r="A229" t="s">
        <v>12280</v>
      </c>
      <c r="B229" s="1" t="s">
        <v>12281</v>
      </c>
      <c r="C229" s="1" t="s">
        <v>12282</v>
      </c>
      <c r="D229" t="s">
        <v>6</v>
      </c>
    </row>
    <row r="230" spans="1:4" x14ac:dyDescent="0.15">
      <c r="A230" t="s">
        <v>9865</v>
      </c>
      <c r="B230" s="1" t="s">
        <v>12283</v>
      </c>
      <c r="C230" s="1" t="s">
        <v>12284</v>
      </c>
      <c r="D230" t="s">
        <v>6</v>
      </c>
    </row>
    <row r="231" spans="1:4" x14ac:dyDescent="0.15">
      <c r="A231" t="s">
        <v>12285</v>
      </c>
      <c r="B231" s="1" t="s">
        <v>12286</v>
      </c>
      <c r="C231" s="1" t="s">
        <v>12287</v>
      </c>
      <c r="D231" t="s">
        <v>6</v>
      </c>
    </row>
    <row r="232" spans="1:4" x14ac:dyDescent="0.15">
      <c r="A232" t="s">
        <v>12288</v>
      </c>
      <c r="B232" s="1" t="s">
        <v>12289</v>
      </c>
      <c r="C232" s="1" t="s">
        <v>12290</v>
      </c>
      <c r="D232" t="s">
        <v>6</v>
      </c>
    </row>
    <row r="233" spans="1:4" x14ac:dyDescent="0.15">
      <c r="A233" t="s">
        <v>5277</v>
      </c>
      <c r="B233" s="1" t="s">
        <v>12291</v>
      </c>
      <c r="C233" s="1" t="s">
        <v>12292</v>
      </c>
      <c r="D233" t="s">
        <v>6</v>
      </c>
    </row>
    <row r="234" spans="1:4" x14ac:dyDescent="0.15">
      <c r="A234" t="s">
        <v>2196</v>
      </c>
      <c r="B234" s="1" t="s">
        <v>12293</v>
      </c>
      <c r="C234" s="1" t="s">
        <v>12294</v>
      </c>
      <c r="D234" t="s">
        <v>6</v>
      </c>
    </row>
    <row r="235" spans="1:4" x14ac:dyDescent="0.15">
      <c r="A235" t="s">
        <v>12295</v>
      </c>
      <c r="B235" s="1" t="s">
        <v>12296</v>
      </c>
      <c r="C235" s="1" t="s">
        <v>12297</v>
      </c>
      <c r="D235" t="s">
        <v>6</v>
      </c>
    </row>
    <row r="236" spans="1:4" x14ac:dyDescent="0.15">
      <c r="A236" t="s">
        <v>5001</v>
      </c>
      <c r="B236" s="1" t="s">
        <v>12298</v>
      </c>
      <c r="C236" s="1" t="s">
        <v>12299</v>
      </c>
      <c r="D236" t="s">
        <v>6</v>
      </c>
    </row>
    <row r="237" spans="1:4" x14ac:dyDescent="0.15">
      <c r="A237" t="s">
        <v>12300</v>
      </c>
      <c r="B237" s="1" t="s">
        <v>12301</v>
      </c>
      <c r="C237" s="1" t="s">
        <v>12302</v>
      </c>
      <c r="D237" t="s">
        <v>6</v>
      </c>
    </row>
    <row r="238" spans="1:4" x14ac:dyDescent="0.15">
      <c r="A238" t="s">
        <v>3454</v>
      </c>
      <c r="B238" s="1" t="s">
        <v>12303</v>
      </c>
      <c r="C238" s="1" t="s">
        <v>12304</v>
      </c>
      <c r="D238" t="s">
        <v>6</v>
      </c>
    </row>
    <row r="239" spans="1:4" x14ac:dyDescent="0.15">
      <c r="A239" t="s">
        <v>12305</v>
      </c>
      <c r="B239" s="1" t="s">
        <v>12306</v>
      </c>
      <c r="C239" s="1" t="s">
        <v>12307</v>
      </c>
      <c r="D239" t="s">
        <v>6</v>
      </c>
    </row>
    <row r="240" spans="1:4" x14ac:dyDescent="0.15">
      <c r="A240" t="s">
        <v>12308</v>
      </c>
      <c r="B240" s="1" t="s">
        <v>12309</v>
      </c>
      <c r="C240" s="1" t="s">
        <v>12310</v>
      </c>
      <c r="D240" t="s">
        <v>6</v>
      </c>
    </row>
    <row r="241" spans="1:4" x14ac:dyDescent="0.15">
      <c r="A241" t="s">
        <v>9604</v>
      </c>
      <c r="B241" s="1" t="s">
        <v>12311</v>
      </c>
      <c r="C241" s="1" t="s">
        <v>12312</v>
      </c>
      <c r="D241" t="s">
        <v>6</v>
      </c>
    </row>
    <row r="242" spans="1:4" x14ac:dyDescent="0.15">
      <c r="A242" t="s">
        <v>7063</v>
      </c>
      <c r="B242" s="1" t="s">
        <v>12313</v>
      </c>
      <c r="C242" s="1" t="s">
        <v>12314</v>
      </c>
      <c r="D242" t="s">
        <v>6</v>
      </c>
    </row>
    <row r="243" spans="1:4" x14ac:dyDescent="0.15">
      <c r="A243" t="s">
        <v>12315</v>
      </c>
      <c r="B243" s="1" t="s">
        <v>12316</v>
      </c>
      <c r="C243" s="1" t="s">
        <v>12317</v>
      </c>
      <c r="D243" t="s">
        <v>6</v>
      </c>
    </row>
    <row r="244" spans="1:4" x14ac:dyDescent="0.15">
      <c r="A244" t="s">
        <v>12318</v>
      </c>
      <c r="B244" s="1" t="s">
        <v>12319</v>
      </c>
      <c r="C244" s="1" t="s">
        <v>12320</v>
      </c>
      <c r="D244" t="s">
        <v>6</v>
      </c>
    </row>
    <row r="245" spans="1:4" x14ac:dyDescent="0.15">
      <c r="A245" t="s">
        <v>10342</v>
      </c>
      <c r="B245" s="1" t="s">
        <v>12321</v>
      </c>
      <c r="C245" s="1" t="s">
        <v>12322</v>
      </c>
      <c r="D245" t="s">
        <v>6</v>
      </c>
    </row>
    <row r="246" spans="1:4" x14ac:dyDescent="0.15">
      <c r="A246" t="s">
        <v>6940</v>
      </c>
      <c r="B246" s="1" t="s">
        <v>12323</v>
      </c>
      <c r="C246" s="1" t="s">
        <v>12324</v>
      </c>
      <c r="D246" t="s">
        <v>6</v>
      </c>
    </row>
    <row r="247" spans="1:4" x14ac:dyDescent="0.15">
      <c r="A247" t="s">
        <v>5989</v>
      </c>
      <c r="B247" s="1" t="s">
        <v>12325</v>
      </c>
      <c r="C247" s="1" t="s">
        <v>12326</v>
      </c>
      <c r="D247" t="s">
        <v>6</v>
      </c>
    </row>
    <row r="248" spans="1:4" x14ac:dyDescent="0.15">
      <c r="A248" t="s">
        <v>2920</v>
      </c>
      <c r="B248" s="1" t="s">
        <v>12327</v>
      </c>
      <c r="C248" s="1" t="s">
        <v>12328</v>
      </c>
      <c r="D248" t="s">
        <v>6</v>
      </c>
    </row>
    <row r="249" spans="1:4" x14ac:dyDescent="0.15">
      <c r="A249" t="s">
        <v>12329</v>
      </c>
      <c r="B249" s="1" t="s">
        <v>12330</v>
      </c>
      <c r="C249" s="1" t="s">
        <v>12331</v>
      </c>
      <c r="D249" t="s">
        <v>6</v>
      </c>
    </row>
    <row r="250" spans="1:4" x14ac:dyDescent="0.15">
      <c r="A250" t="s">
        <v>758</v>
      </c>
      <c r="B250" s="1" t="s">
        <v>12332</v>
      </c>
      <c r="C250" s="1" t="s">
        <v>12333</v>
      </c>
      <c r="D250" t="s">
        <v>6</v>
      </c>
    </row>
    <row r="251" spans="1:4" x14ac:dyDescent="0.15">
      <c r="A251" t="s">
        <v>12334</v>
      </c>
      <c r="B251" s="1" t="s">
        <v>12335</v>
      </c>
      <c r="C251" s="1" t="s">
        <v>12336</v>
      </c>
      <c r="D251" t="s">
        <v>6</v>
      </c>
    </row>
    <row r="252" spans="1:4" x14ac:dyDescent="0.15">
      <c r="A252" t="s">
        <v>7176</v>
      </c>
      <c r="B252" s="1" t="s">
        <v>12337</v>
      </c>
      <c r="C252" s="1" t="s">
        <v>12338</v>
      </c>
      <c r="D252" t="s">
        <v>6</v>
      </c>
    </row>
    <row r="253" spans="1:4" x14ac:dyDescent="0.15">
      <c r="A253" t="s">
        <v>12339</v>
      </c>
      <c r="B253" s="1" t="s">
        <v>12340</v>
      </c>
      <c r="C253" s="1" t="s">
        <v>12341</v>
      </c>
      <c r="D253" t="s">
        <v>6</v>
      </c>
    </row>
    <row r="254" spans="1:4" x14ac:dyDescent="0.15">
      <c r="A254" t="s">
        <v>10270</v>
      </c>
      <c r="B254" s="1" t="s">
        <v>12342</v>
      </c>
      <c r="C254" s="1" t="s">
        <v>12343</v>
      </c>
      <c r="D254" t="s">
        <v>6</v>
      </c>
    </row>
    <row r="255" spans="1:4" x14ac:dyDescent="0.15">
      <c r="A255" t="s">
        <v>1513</v>
      </c>
      <c r="B255" s="1" t="s">
        <v>12344</v>
      </c>
      <c r="C255" s="1" t="s">
        <v>12345</v>
      </c>
      <c r="D255" t="s">
        <v>6</v>
      </c>
    </row>
    <row r="256" spans="1:4" x14ac:dyDescent="0.15">
      <c r="A256" t="s">
        <v>10427</v>
      </c>
      <c r="B256" s="1" t="s">
        <v>12346</v>
      </c>
      <c r="C256" s="1" t="s">
        <v>12347</v>
      </c>
      <c r="D256" t="s">
        <v>6</v>
      </c>
    </row>
    <row r="257" spans="1:4" x14ac:dyDescent="0.15">
      <c r="A257" t="s">
        <v>12348</v>
      </c>
      <c r="B257" s="1" t="s">
        <v>12349</v>
      </c>
      <c r="C257" s="1" t="s">
        <v>12350</v>
      </c>
      <c r="D257" t="s">
        <v>6</v>
      </c>
    </row>
    <row r="258" spans="1:4" x14ac:dyDescent="0.15">
      <c r="A258" t="s">
        <v>8484</v>
      </c>
      <c r="B258" s="1" t="s">
        <v>12351</v>
      </c>
      <c r="C258" s="1" t="s">
        <v>12352</v>
      </c>
      <c r="D258" t="s">
        <v>6</v>
      </c>
    </row>
    <row r="259" spans="1:4" x14ac:dyDescent="0.15">
      <c r="A259" t="s">
        <v>7398</v>
      </c>
      <c r="B259" s="1" t="s">
        <v>12353</v>
      </c>
      <c r="C259" s="1" t="s">
        <v>12354</v>
      </c>
      <c r="D259" t="s">
        <v>6</v>
      </c>
    </row>
    <row r="260" spans="1:4" x14ac:dyDescent="0.15">
      <c r="A260" t="s">
        <v>6232</v>
      </c>
      <c r="B260" s="1" t="s">
        <v>12355</v>
      </c>
      <c r="C260" s="1" t="s">
        <v>12356</v>
      </c>
      <c r="D260" t="s">
        <v>6</v>
      </c>
    </row>
    <row r="261" spans="1:4" x14ac:dyDescent="0.15">
      <c r="A261" t="s">
        <v>12357</v>
      </c>
      <c r="B261" s="1" t="s">
        <v>12358</v>
      </c>
      <c r="C261" s="1" t="s">
        <v>12359</v>
      </c>
      <c r="D261" t="s">
        <v>6</v>
      </c>
    </row>
    <row r="262" spans="1:4" x14ac:dyDescent="0.15">
      <c r="A262" t="s">
        <v>9741</v>
      </c>
      <c r="B262" s="1" t="s">
        <v>12360</v>
      </c>
      <c r="C262" s="1" t="s">
        <v>12361</v>
      </c>
      <c r="D262" t="s">
        <v>6</v>
      </c>
    </row>
    <row r="263" spans="1:4" x14ac:dyDescent="0.15">
      <c r="A263" t="s">
        <v>5436</v>
      </c>
      <c r="B263" s="1" t="s">
        <v>12362</v>
      </c>
      <c r="C263" s="1" t="s">
        <v>12363</v>
      </c>
      <c r="D263" t="s">
        <v>6</v>
      </c>
    </row>
    <row r="264" spans="1:4" x14ac:dyDescent="0.15">
      <c r="A264" t="s">
        <v>12364</v>
      </c>
      <c r="B264" s="1" t="s">
        <v>12365</v>
      </c>
      <c r="C264" s="1" t="s">
        <v>12366</v>
      </c>
      <c r="D264" t="s">
        <v>6</v>
      </c>
    </row>
    <row r="265" spans="1:4" x14ac:dyDescent="0.15">
      <c r="A265" t="s">
        <v>1480</v>
      </c>
      <c r="B265" s="1" t="s">
        <v>12367</v>
      </c>
      <c r="C265" s="1" t="s">
        <v>12368</v>
      </c>
      <c r="D265" t="s">
        <v>6</v>
      </c>
    </row>
    <row r="266" spans="1:4" x14ac:dyDescent="0.15">
      <c r="A266" t="s">
        <v>12369</v>
      </c>
      <c r="B266" s="1" t="s">
        <v>12370</v>
      </c>
      <c r="C266" s="1" t="s">
        <v>12371</v>
      </c>
      <c r="D266" t="s">
        <v>6</v>
      </c>
    </row>
    <row r="267" spans="1:4" x14ac:dyDescent="0.15">
      <c r="A267" t="s">
        <v>12372</v>
      </c>
      <c r="B267" s="1" t="s">
        <v>12373</v>
      </c>
      <c r="C267" s="1" t="s">
        <v>12374</v>
      </c>
      <c r="D267" t="s">
        <v>6</v>
      </c>
    </row>
    <row r="268" spans="1:4" x14ac:dyDescent="0.15">
      <c r="A268" t="s">
        <v>8428</v>
      </c>
      <c r="B268" s="1" t="s">
        <v>12375</v>
      </c>
      <c r="C268" s="1" t="s">
        <v>12376</v>
      </c>
      <c r="D268" t="s">
        <v>6</v>
      </c>
    </row>
    <row r="269" spans="1:4" x14ac:dyDescent="0.15">
      <c r="A269" t="s">
        <v>12377</v>
      </c>
      <c r="B269" s="1" t="s">
        <v>12378</v>
      </c>
      <c r="C269" s="1" t="s">
        <v>12379</v>
      </c>
      <c r="D269" t="s">
        <v>6</v>
      </c>
    </row>
    <row r="270" spans="1:4" x14ac:dyDescent="0.15">
      <c r="A270" t="s">
        <v>3376</v>
      </c>
      <c r="B270" s="1" t="s">
        <v>12380</v>
      </c>
      <c r="C270" s="1" t="s">
        <v>12381</v>
      </c>
      <c r="D270" t="s">
        <v>6</v>
      </c>
    </row>
    <row r="271" spans="1:4" x14ac:dyDescent="0.15">
      <c r="A271" t="s">
        <v>7566</v>
      </c>
      <c r="B271" s="1" t="s">
        <v>12382</v>
      </c>
      <c r="C271" s="1" t="s">
        <v>12383</v>
      </c>
      <c r="D271" t="s">
        <v>6</v>
      </c>
    </row>
    <row r="272" spans="1:4" x14ac:dyDescent="0.15">
      <c r="A272" t="s">
        <v>9092</v>
      </c>
      <c r="B272" s="1" t="s">
        <v>12384</v>
      </c>
      <c r="C272" s="1" t="s">
        <v>12385</v>
      </c>
      <c r="D272" t="s">
        <v>6</v>
      </c>
    </row>
    <row r="273" spans="1:4" x14ac:dyDescent="0.15">
      <c r="A273" t="s">
        <v>12386</v>
      </c>
      <c r="B273" s="1" t="s">
        <v>12387</v>
      </c>
      <c r="C273" s="1" t="s">
        <v>12388</v>
      </c>
      <c r="D273" t="s">
        <v>6</v>
      </c>
    </row>
    <row r="274" spans="1:4" x14ac:dyDescent="0.15">
      <c r="A274" t="s">
        <v>12389</v>
      </c>
      <c r="B274" s="1" t="s">
        <v>12390</v>
      </c>
      <c r="C274" s="1" t="s">
        <v>12391</v>
      </c>
      <c r="D274" t="s">
        <v>6</v>
      </c>
    </row>
    <row r="275" spans="1:4" x14ac:dyDescent="0.15">
      <c r="A275" t="s">
        <v>12392</v>
      </c>
      <c r="B275" s="1" t="s">
        <v>12393</v>
      </c>
      <c r="C275" s="1" t="s">
        <v>12394</v>
      </c>
      <c r="D275" t="s">
        <v>6</v>
      </c>
    </row>
    <row r="276" spans="1:4" x14ac:dyDescent="0.15">
      <c r="A276" t="s">
        <v>12395</v>
      </c>
      <c r="B276" s="1" t="s">
        <v>12396</v>
      </c>
      <c r="C276" s="1" t="s">
        <v>12397</v>
      </c>
      <c r="D276" t="s">
        <v>6</v>
      </c>
    </row>
    <row r="277" spans="1:4" x14ac:dyDescent="0.15">
      <c r="A277" t="s">
        <v>4305</v>
      </c>
      <c r="B277" s="1" t="s">
        <v>12398</v>
      </c>
      <c r="C277" s="1" t="s">
        <v>12399</v>
      </c>
      <c r="D277" t="s">
        <v>6</v>
      </c>
    </row>
    <row r="278" spans="1:4" x14ac:dyDescent="0.15">
      <c r="A278" t="s">
        <v>12400</v>
      </c>
      <c r="B278" s="1" t="s">
        <v>12401</v>
      </c>
      <c r="C278" s="1" t="s">
        <v>12402</v>
      </c>
      <c r="D278" t="s">
        <v>6</v>
      </c>
    </row>
    <row r="279" spans="1:4" x14ac:dyDescent="0.15">
      <c r="A279" t="s">
        <v>5457</v>
      </c>
      <c r="B279" s="1" t="s">
        <v>12403</v>
      </c>
      <c r="C279" s="1" t="s">
        <v>12404</v>
      </c>
      <c r="D279" t="s">
        <v>6</v>
      </c>
    </row>
    <row r="280" spans="1:4" x14ac:dyDescent="0.15">
      <c r="A280" t="s">
        <v>12405</v>
      </c>
      <c r="B280" s="1" t="s">
        <v>12406</v>
      </c>
      <c r="C280" s="1" t="s">
        <v>12407</v>
      </c>
      <c r="D280" t="s">
        <v>6</v>
      </c>
    </row>
    <row r="281" spans="1:4" x14ac:dyDescent="0.15">
      <c r="A281" t="s">
        <v>12408</v>
      </c>
      <c r="B281" s="1" t="s">
        <v>12409</v>
      </c>
      <c r="C281" s="1" t="s">
        <v>12410</v>
      </c>
      <c r="D281" t="s">
        <v>6</v>
      </c>
    </row>
    <row r="282" spans="1:4" x14ac:dyDescent="0.15">
      <c r="A282" t="s">
        <v>12411</v>
      </c>
      <c r="B282" s="1" t="s">
        <v>12412</v>
      </c>
      <c r="C282" s="1" t="s">
        <v>12413</v>
      </c>
      <c r="D282" t="s">
        <v>6</v>
      </c>
    </row>
    <row r="283" spans="1:4" x14ac:dyDescent="0.15">
      <c r="A283" t="s">
        <v>12414</v>
      </c>
      <c r="B283" s="1" t="s">
        <v>12415</v>
      </c>
      <c r="C283" s="1" t="s">
        <v>12416</v>
      </c>
      <c r="D283" t="s">
        <v>6</v>
      </c>
    </row>
    <row r="284" spans="1:4" x14ac:dyDescent="0.15">
      <c r="A284" t="s">
        <v>2324</v>
      </c>
      <c r="B284" s="1" t="s">
        <v>12417</v>
      </c>
      <c r="C284" s="1" t="s">
        <v>12418</v>
      </c>
      <c r="D284" t="s">
        <v>6</v>
      </c>
    </row>
    <row r="285" spans="1:4" x14ac:dyDescent="0.15">
      <c r="A285" t="s">
        <v>3221</v>
      </c>
      <c r="B285" s="1" t="s">
        <v>12419</v>
      </c>
      <c r="C285" s="1" t="s">
        <v>12420</v>
      </c>
      <c r="D285" t="s">
        <v>6</v>
      </c>
    </row>
    <row r="286" spans="1:4" x14ac:dyDescent="0.15">
      <c r="A286" t="s">
        <v>5495</v>
      </c>
      <c r="B286" s="1" t="s">
        <v>12421</v>
      </c>
      <c r="C286" s="1" t="s">
        <v>12422</v>
      </c>
      <c r="D286" t="s">
        <v>6</v>
      </c>
    </row>
    <row r="287" spans="1:4" x14ac:dyDescent="0.15">
      <c r="A287" t="s">
        <v>4362</v>
      </c>
      <c r="B287" s="1" t="s">
        <v>12423</v>
      </c>
      <c r="C287" s="1" t="s">
        <v>12424</v>
      </c>
      <c r="D287" t="s">
        <v>6</v>
      </c>
    </row>
    <row r="288" spans="1:4" x14ac:dyDescent="0.15">
      <c r="A288" t="s">
        <v>833</v>
      </c>
      <c r="B288" s="1" t="s">
        <v>12425</v>
      </c>
      <c r="C288" s="1" t="s">
        <v>12426</v>
      </c>
      <c r="D288" t="s">
        <v>6</v>
      </c>
    </row>
    <row r="289" spans="1:4" x14ac:dyDescent="0.15">
      <c r="A289" t="s">
        <v>12427</v>
      </c>
      <c r="B289" s="1" t="s">
        <v>12428</v>
      </c>
      <c r="C289" s="1" t="s">
        <v>12429</v>
      </c>
      <c r="D289" t="s">
        <v>6</v>
      </c>
    </row>
    <row r="290" spans="1:4" x14ac:dyDescent="0.15">
      <c r="A290" t="s">
        <v>4299</v>
      </c>
      <c r="B290" s="1" t="s">
        <v>12430</v>
      </c>
      <c r="C290" s="1" t="s">
        <v>12431</v>
      </c>
      <c r="D290" t="s">
        <v>6</v>
      </c>
    </row>
    <row r="291" spans="1:4" x14ac:dyDescent="0.15">
      <c r="A291" t="s">
        <v>12432</v>
      </c>
      <c r="B291" s="1" t="s">
        <v>12433</v>
      </c>
      <c r="C291" s="1" t="s">
        <v>12434</v>
      </c>
      <c r="D291" t="s">
        <v>6</v>
      </c>
    </row>
    <row r="292" spans="1:4" x14ac:dyDescent="0.15">
      <c r="A292" t="s">
        <v>3974</v>
      </c>
      <c r="B292" s="1" t="s">
        <v>12435</v>
      </c>
      <c r="C292" s="1" t="s">
        <v>12436</v>
      </c>
      <c r="D292" t="s">
        <v>6</v>
      </c>
    </row>
    <row r="293" spans="1:4" x14ac:dyDescent="0.15">
      <c r="A293" t="s">
        <v>4174</v>
      </c>
      <c r="B293" s="1" t="s">
        <v>12437</v>
      </c>
      <c r="C293" s="1" t="s">
        <v>12438</v>
      </c>
      <c r="D293" t="s">
        <v>6</v>
      </c>
    </row>
    <row r="294" spans="1:4" x14ac:dyDescent="0.15">
      <c r="A294" t="s">
        <v>12439</v>
      </c>
      <c r="B294" s="1" t="s">
        <v>12440</v>
      </c>
      <c r="C294" s="1" t="s">
        <v>12441</v>
      </c>
      <c r="D294" t="s">
        <v>6</v>
      </c>
    </row>
    <row r="295" spans="1:4" x14ac:dyDescent="0.15">
      <c r="A295" t="s">
        <v>12442</v>
      </c>
      <c r="B295" s="1" t="s">
        <v>12443</v>
      </c>
      <c r="C295" s="1" t="s">
        <v>12444</v>
      </c>
      <c r="D295" t="s">
        <v>6</v>
      </c>
    </row>
    <row r="296" spans="1:4" x14ac:dyDescent="0.15">
      <c r="A296" t="s">
        <v>2294</v>
      </c>
      <c r="B296" s="1" t="s">
        <v>12445</v>
      </c>
      <c r="C296" s="1" t="s">
        <v>12446</v>
      </c>
      <c r="D296" t="s">
        <v>6</v>
      </c>
    </row>
    <row r="297" spans="1:4" x14ac:dyDescent="0.15">
      <c r="A297" t="s">
        <v>2633</v>
      </c>
      <c r="B297" s="1" t="s">
        <v>12447</v>
      </c>
      <c r="C297" s="1" t="s">
        <v>12448</v>
      </c>
      <c r="D297" t="s">
        <v>6</v>
      </c>
    </row>
    <row r="298" spans="1:4" x14ac:dyDescent="0.15">
      <c r="A298" t="s">
        <v>4320</v>
      </c>
      <c r="B298" s="1" t="s">
        <v>12449</v>
      </c>
      <c r="C298" s="1" t="s">
        <v>12450</v>
      </c>
      <c r="D298" t="s">
        <v>6</v>
      </c>
    </row>
    <row r="299" spans="1:4" x14ac:dyDescent="0.15">
      <c r="A299" t="s">
        <v>12451</v>
      </c>
      <c r="B299" s="1" t="s">
        <v>12452</v>
      </c>
      <c r="C299" s="1" t="s">
        <v>12453</v>
      </c>
      <c r="D299" t="s">
        <v>6</v>
      </c>
    </row>
    <row r="300" spans="1:4" x14ac:dyDescent="0.15">
      <c r="A300" t="s">
        <v>12454</v>
      </c>
      <c r="B300" s="1" t="s">
        <v>12455</v>
      </c>
      <c r="C300" s="1" t="s">
        <v>12456</v>
      </c>
      <c r="D300" t="s">
        <v>6</v>
      </c>
    </row>
    <row r="301" spans="1:4" x14ac:dyDescent="0.15">
      <c r="A301" t="s">
        <v>12457</v>
      </c>
      <c r="B301" s="1" t="s">
        <v>12458</v>
      </c>
      <c r="C301" s="1" t="s">
        <v>12459</v>
      </c>
      <c r="D301" t="s">
        <v>6</v>
      </c>
    </row>
    <row r="302" spans="1:4" x14ac:dyDescent="0.15">
      <c r="A302" t="s">
        <v>1169</v>
      </c>
      <c r="B302" s="1" t="s">
        <v>12460</v>
      </c>
      <c r="C302" s="1" t="s">
        <v>12461</v>
      </c>
      <c r="D302" t="s">
        <v>6</v>
      </c>
    </row>
    <row r="303" spans="1:4" x14ac:dyDescent="0.15">
      <c r="A303" t="s">
        <v>2327</v>
      </c>
      <c r="B303" s="1" t="s">
        <v>12462</v>
      </c>
      <c r="C303" s="1" t="s">
        <v>12463</v>
      </c>
      <c r="D303" t="s">
        <v>6</v>
      </c>
    </row>
    <row r="304" spans="1:4" x14ac:dyDescent="0.15">
      <c r="A304" t="s">
        <v>12464</v>
      </c>
      <c r="B304" s="1" t="s">
        <v>12465</v>
      </c>
      <c r="C304" s="1" t="s">
        <v>12466</v>
      </c>
      <c r="D304" t="s">
        <v>6</v>
      </c>
    </row>
    <row r="305" spans="1:4" x14ac:dyDescent="0.15">
      <c r="A305" t="s">
        <v>2303</v>
      </c>
      <c r="B305" s="1" t="s">
        <v>12467</v>
      </c>
      <c r="C305" s="1" t="s">
        <v>12468</v>
      </c>
      <c r="D305" t="s">
        <v>6</v>
      </c>
    </row>
    <row r="306" spans="1:4" x14ac:dyDescent="0.15">
      <c r="A306" t="s">
        <v>12469</v>
      </c>
      <c r="B306" s="1" t="s">
        <v>12470</v>
      </c>
      <c r="C306" s="1" t="s">
        <v>12471</v>
      </c>
      <c r="D306" t="s">
        <v>6</v>
      </c>
    </row>
    <row r="307" spans="1:4" x14ac:dyDescent="0.15">
      <c r="A307" t="s">
        <v>9038</v>
      </c>
      <c r="B307" s="1" t="s">
        <v>12472</v>
      </c>
      <c r="C307" s="1" t="s">
        <v>12473</v>
      </c>
      <c r="D307" t="s">
        <v>6</v>
      </c>
    </row>
    <row r="308" spans="1:4" x14ac:dyDescent="0.15">
      <c r="A308" t="s">
        <v>12474</v>
      </c>
      <c r="B308" s="1" t="s">
        <v>12475</v>
      </c>
      <c r="C308" s="1" t="s">
        <v>12476</v>
      </c>
      <c r="D308" t="s">
        <v>6</v>
      </c>
    </row>
    <row r="309" spans="1:4" x14ac:dyDescent="0.15">
      <c r="A309" t="s">
        <v>8204</v>
      </c>
      <c r="B309" s="1" t="s">
        <v>12477</v>
      </c>
      <c r="C309" s="1" t="s">
        <v>12478</v>
      </c>
      <c r="D309" t="s">
        <v>6</v>
      </c>
    </row>
    <row r="310" spans="1:4" x14ac:dyDescent="0.15">
      <c r="A310" t="s">
        <v>1510</v>
      </c>
      <c r="B310" s="1" t="s">
        <v>12479</v>
      </c>
      <c r="C310" s="1" t="s">
        <v>12480</v>
      </c>
      <c r="D310" t="s">
        <v>6</v>
      </c>
    </row>
    <row r="311" spans="1:4" x14ac:dyDescent="0.15">
      <c r="A311" t="s">
        <v>12481</v>
      </c>
      <c r="B311" s="1" t="s">
        <v>12482</v>
      </c>
      <c r="C311" s="1" t="s">
        <v>12483</v>
      </c>
      <c r="D311" t="s">
        <v>6</v>
      </c>
    </row>
    <row r="312" spans="1:4" x14ac:dyDescent="0.15">
      <c r="A312" t="s">
        <v>12484</v>
      </c>
      <c r="B312" s="1" t="s">
        <v>12485</v>
      </c>
      <c r="C312" s="1" t="s">
        <v>12486</v>
      </c>
      <c r="D312" t="s">
        <v>6</v>
      </c>
    </row>
    <row r="313" spans="1:4" x14ac:dyDescent="0.15">
      <c r="A313" t="s">
        <v>12487</v>
      </c>
      <c r="B313" s="1" t="s">
        <v>12488</v>
      </c>
      <c r="C313" s="1" t="s">
        <v>12489</v>
      </c>
      <c r="D313" t="s">
        <v>6</v>
      </c>
    </row>
    <row r="314" spans="1:4" x14ac:dyDescent="0.15">
      <c r="A314" t="s">
        <v>12490</v>
      </c>
      <c r="B314" s="1" t="s">
        <v>12491</v>
      </c>
      <c r="C314" s="1" t="s">
        <v>12492</v>
      </c>
      <c r="D314" t="s">
        <v>6</v>
      </c>
    </row>
    <row r="315" spans="1:4" x14ac:dyDescent="0.15">
      <c r="A315" t="s">
        <v>11012</v>
      </c>
      <c r="B315" s="1" t="s">
        <v>12493</v>
      </c>
      <c r="C315" s="1" t="s">
        <v>12494</v>
      </c>
      <c r="D315" t="s">
        <v>6</v>
      </c>
    </row>
    <row r="316" spans="1:4" x14ac:dyDescent="0.15">
      <c r="A316" t="s">
        <v>9861</v>
      </c>
      <c r="B316" s="1" t="s">
        <v>12495</v>
      </c>
      <c r="C316" s="1" t="s">
        <v>12496</v>
      </c>
      <c r="D316" t="s">
        <v>6</v>
      </c>
    </row>
    <row r="317" spans="1:4" x14ac:dyDescent="0.15">
      <c r="A317" t="s">
        <v>12497</v>
      </c>
      <c r="B317" s="1" t="s">
        <v>12498</v>
      </c>
      <c r="C317" s="1" t="s">
        <v>12499</v>
      </c>
      <c r="D317" t="s">
        <v>6</v>
      </c>
    </row>
    <row r="318" spans="1:4" x14ac:dyDescent="0.15">
      <c r="A318" t="s">
        <v>12500</v>
      </c>
      <c r="B318" s="1" t="s">
        <v>12501</v>
      </c>
      <c r="C318" s="1" t="s">
        <v>12502</v>
      </c>
      <c r="D318" t="s">
        <v>6</v>
      </c>
    </row>
    <row r="319" spans="1:4" x14ac:dyDescent="0.15">
      <c r="A319" t="s">
        <v>3737</v>
      </c>
      <c r="B319" s="1" t="s">
        <v>12503</v>
      </c>
      <c r="C319" s="1" t="s">
        <v>12504</v>
      </c>
      <c r="D319" t="s">
        <v>6</v>
      </c>
    </row>
    <row r="320" spans="1:4" x14ac:dyDescent="0.15">
      <c r="A320" t="s">
        <v>12505</v>
      </c>
      <c r="B320" s="1" t="s">
        <v>12506</v>
      </c>
      <c r="C320" s="1" t="s">
        <v>12507</v>
      </c>
      <c r="D320" t="s">
        <v>6</v>
      </c>
    </row>
    <row r="321" spans="1:4" x14ac:dyDescent="0.15">
      <c r="A321" t="s">
        <v>12508</v>
      </c>
      <c r="B321" s="1" t="s">
        <v>12509</v>
      </c>
      <c r="C321" s="1" t="s">
        <v>12510</v>
      </c>
      <c r="D321" t="s">
        <v>6</v>
      </c>
    </row>
    <row r="322" spans="1:4" x14ac:dyDescent="0.15">
      <c r="A322" t="s">
        <v>12511</v>
      </c>
      <c r="B322" s="1" t="s">
        <v>12512</v>
      </c>
      <c r="C322" s="1" t="s">
        <v>12513</v>
      </c>
      <c r="D322" t="s">
        <v>6</v>
      </c>
    </row>
    <row r="323" spans="1:4" x14ac:dyDescent="0.15">
      <c r="A323" t="s">
        <v>9751</v>
      </c>
      <c r="B323" s="1" t="s">
        <v>12514</v>
      </c>
      <c r="C323" s="1" t="s">
        <v>12515</v>
      </c>
      <c r="D323" t="s">
        <v>6</v>
      </c>
    </row>
    <row r="324" spans="1:4" x14ac:dyDescent="0.15">
      <c r="A324" t="s">
        <v>12516</v>
      </c>
      <c r="B324" s="1" t="s">
        <v>12517</v>
      </c>
      <c r="C324" s="1" t="s">
        <v>12518</v>
      </c>
      <c r="D324" t="s">
        <v>6</v>
      </c>
    </row>
    <row r="325" spans="1:4" x14ac:dyDescent="0.15">
      <c r="A325" t="s">
        <v>5007</v>
      </c>
      <c r="B325" s="1" t="s">
        <v>12519</v>
      </c>
      <c r="C325" s="1" t="s">
        <v>12520</v>
      </c>
      <c r="D325" t="s">
        <v>6</v>
      </c>
    </row>
    <row r="326" spans="1:4" x14ac:dyDescent="0.15">
      <c r="A326" t="s">
        <v>12521</v>
      </c>
      <c r="B326" s="1" t="s">
        <v>12522</v>
      </c>
      <c r="C326" s="1" t="s">
        <v>12523</v>
      </c>
      <c r="D326" t="s">
        <v>6</v>
      </c>
    </row>
    <row r="327" spans="1:4" x14ac:dyDescent="0.15">
      <c r="A327" t="s">
        <v>6327</v>
      </c>
      <c r="B327" s="1" t="s">
        <v>12524</v>
      </c>
      <c r="C327" s="1" t="s">
        <v>12525</v>
      </c>
      <c r="D327" t="s">
        <v>6</v>
      </c>
    </row>
    <row r="328" spans="1:4" x14ac:dyDescent="0.15">
      <c r="A328" t="s">
        <v>12526</v>
      </c>
      <c r="B328" s="1" t="s">
        <v>12527</v>
      </c>
      <c r="C328" s="1" t="s">
        <v>12528</v>
      </c>
      <c r="D328" t="s">
        <v>6</v>
      </c>
    </row>
    <row r="329" spans="1:4" x14ac:dyDescent="0.15">
      <c r="A329" t="s">
        <v>12529</v>
      </c>
      <c r="B329" s="1" t="s">
        <v>12530</v>
      </c>
      <c r="C329" s="1" t="s">
        <v>12531</v>
      </c>
      <c r="D329" t="s">
        <v>6</v>
      </c>
    </row>
    <row r="330" spans="1:4" x14ac:dyDescent="0.15">
      <c r="A330" t="s">
        <v>6265</v>
      </c>
      <c r="B330" s="1" t="s">
        <v>12532</v>
      </c>
      <c r="C330" s="1" t="s">
        <v>12533</v>
      </c>
      <c r="D330" t="s">
        <v>6</v>
      </c>
    </row>
    <row r="331" spans="1:4" x14ac:dyDescent="0.15">
      <c r="A331" t="s">
        <v>6566</v>
      </c>
      <c r="B331" s="1" t="s">
        <v>12534</v>
      </c>
      <c r="C331" s="1" t="s">
        <v>12535</v>
      </c>
      <c r="D331" t="s">
        <v>6</v>
      </c>
    </row>
    <row r="332" spans="1:4" x14ac:dyDescent="0.15">
      <c r="A332" t="s">
        <v>12536</v>
      </c>
      <c r="B332" s="1" t="s">
        <v>12537</v>
      </c>
      <c r="C332" s="1" t="s">
        <v>12538</v>
      </c>
      <c r="D332" t="s">
        <v>6</v>
      </c>
    </row>
    <row r="333" spans="1:4" x14ac:dyDescent="0.15">
      <c r="A333" t="s">
        <v>12539</v>
      </c>
      <c r="B333" s="1" t="s">
        <v>12540</v>
      </c>
      <c r="C333" s="1" t="s">
        <v>12541</v>
      </c>
      <c r="D333" t="s">
        <v>6</v>
      </c>
    </row>
    <row r="334" spans="1:4" x14ac:dyDescent="0.15">
      <c r="A334" t="s">
        <v>1901</v>
      </c>
      <c r="B334" s="1" t="s">
        <v>12542</v>
      </c>
      <c r="C334" s="1" t="s">
        <v>12543</v>
      </c>
      <c r="D334" t="s">
        <v>6</v>
      </c>
    </row>
    <row r="335" spans="1:4" x14ac:dyDescent="0.15">
      <c r="A335" t="s">
        <v>191</v>
      </c>
      <c r="B335" s="1" t="s">
        <v>12544</v>
      </c>
      <c r="C335" s="1" t="s">
        <v>12545</v>
      </c>
      <c r="D335" t="s">
        <v>6</v>
      </c>
    </row>
    <row r="336" spans="1:4" x14ac:dyDescent="0.15">
      <c r="A336" t="s">
        <v>5884</v>
      </c>
      <c r="B336" s="1" t="s">
        <v>12546</v>
      </c>
      <c r="C336" s="1" t="s">
        <v>12547</v>
      </c>
      <c r="D336" t="s">
        <v>6</v>
      </c>
    </row>
    <row r="337" spans="1:4" x14ac:dyDescent="0.15">
      <c r="A337" t="s">
        <v>12548</v>
      </c>
      <c r="B337" s="1" t="s">
        <v>12549</v>
      </c>
      <c r="C337" s="1" t="s">
        <v>12550</v>
      </c>
      <c r="D337" t="s">
        <v>6</v>
      </c>
    </row>
    <row r="338" spans="1:4" x14ac:dyDescent="0.15">
      <c r="A338" t="s">
        <v>1250</v>
      </c>
      <c r="B338" s="1" t="s">
        <v>12551</v>
      </c>
      <c r="C338" s="1" t="s">
        <v>12552</v>
      </c>
      <c r="D338" t="s">
        <v>6</v>
      </c>
    </row>
    <row r="339" spans="1:4" x14ac:dyDescent="0.15">
      <c r="A339" t="s">
        <v>12553</v>
      </c>
      <c r="B339" s="1" t="s">
        <v>12554</v>
      </c>
      <c r="C339" s="1" t="s">
        <v>12555</v>
      </c>
      <c r="D339" t="s">
        <v>6</v>
      </c>
    </row>
    <row r="340" spans="1:4" x14ac:dyDescent="0.15">
      <c r="A340" t="s">
        <v>6447</v>
      </c>
      <c r="B340" s="1" t="s">
        <v>12556</v>
      </c>
      <c r="C340" s="1" t="s">
        <v>12557</v>
      </c>
      <c r="D340" t="s">
        <v>6</v>
      </c>
    </row>
    <row r="341" spans="1:4" x14ac:dyDescent="0.15">
      <c r="A341" t="s">
        <v>12558</v>
      </c>
      <c r="B341" s="1" t="s">
        <v>12559</v>
      </c>
      <c r="C341" s="1" t="s">
        <v>12560</v>
      </c>
      <c r="D341" t="s">
        <v>6</v>
      </c>
    </row>
    <row r="342" spans="1:4" x14ac:dyDescent="0.15">
      <c r="A342" t="s">
        <v>12561</v>
      </c>
      <c r="B342" s="1" t="s">
        <v>12562</v>
      </c>
      <c r="C342" s="1" t="s">
        <v>12563</v>
      </c>
      <c r="D342" t="s">
        <v>6</v>
      </c>
    </row>
    <row r="343" spans="1:4" x14ac:dyDescent="0.15">
      <c r="A343" t="s">
        <v>7733</v>
      </c>
      <c r="B343" s="1" t="s">
        <v>12564</v>
      </c>
      <c r="C343" s="1" t="s">
        <v>12565</v>
      </c>
      <c r="D343" t="s">
        <v>6</v>
      </c>
    </row>
    <row r="344" spans="1:4" x14ac:dyDescent="0.15">
      <c r="A344" t="s">
        <v>12566</v>
      </c>
      <c r="B344" s="1" t="s">
        <v>12567</v>
      </c>
      <c r="C344" s="1" t="s">
        <v>12568</v>
      </c>
      <c r="D344" t="s">
        <v>6</v>
      </c>
    </row>
    <row r="345" spans="1:4" x14ac:dyDescent="0.15">
      <c r="A345" t="s">
        <v>12569</v>
      </c>
      <c r="B345" s="1" t="s">
        <v>12570</v>
      </c>
      <c r="C345" s="1" t="s">
        <v>12571</v>
      </c>
      <c r="D345" t="s">
        <v>6</v>
      </c>
    </row>
    <row r="346" spans="1:4" x14ac:dyDescent="0.15">
      <c r="A346" t="s">
        <v>12572</v>
      </c>
      <c r="B346" s="1" t="s">
        <v>12573</v>
      </c>
      <c r="C346" s="1" t="s">
        <v>12574</v>
      </c>
      <c r="D346" t="s">
        <v>6</v>
      </c>
    </row>
    <row r="347" spans="1:4" x14ac:dyDescent="0.15">
      <c r="A347" t="s">
        <v>12575</v>
      </c>
      <c r="B347" s="1" t="s">
        <v>12576</v>
      </c>
      <c r="C347" s="1" t="s">
        <v>12577</v>
      </c>
      <c r="D347" t="s">
        <v>6</v>
      </c>
    </row>
    <row r="348" spans="1:4" x14ac:dyDescent="0.15">
      <c r="A348" t="s">
        <v>12578</v>
      </c>
      <c r="B348" s="1" t="s">
        <v>12579</v>
      </c>
      <c r="C348" s="1" t="s">
        <v>12580</v>
      </c>
      <c r="D348" t="s">
        <v>6</v>
      </c>
    </row>
    <row r="349" spans="1:4" x14ac:dyDescent="0.15">
      <c r="A349" t="s">
        <v>12581</v>
      </c>
      <c r="B349" s="1" t="s">
        <v>12582</v>
      </c>
      <c r="C349" s="1" t="s">
        <v>12583</v>
      </c>
      <c r="D349" t="s">
        <v>6</v>
      </c>
    </row>
    <row r="350" spans="1:4" x14ac:dyDescent="0.15">
      <c r="A350" t="s">
        <v>1907</v>
      </c>
      <c r="B350" s="1" t="s">
        <v>12584</v>
      </c>
      <c r="C350" s="1" t="s">
        <v>12585</v>
      </c>
      <c r="D350" t="s">
        <v>6</v>
      </c>
    </row>
    <row r="351" spans="1:4" x14ac:dyDescent="0.15">
      <c r="A351" t="s">
        <v>12586</v>
      </c>
      <c r="B351" s="1" t="s">
        <v>12587</v>
      </c>
      <c r="C351" s="1" t="s">
        <v>12588</v>
      </c>
      <c r="D351" t="s">
        <v>6</v>
      </c>
    </row>
    <row r="352" spans="1:4" x14ac:dyDescent="0.15">
      <c r="A352" t="s">
        <v>10793</v>
      </c>
      <c r="B352" s="1" t="s">
        <v>12589</v>
      </c>
      <c r="C352" s="1" t="s">
        <v>12590</v>
      </c>
      <c r="D352" t="s">
        <v>6</v>
      </c>
    </row>
    <row r="353" spans="1:4" x14ac:dyDescent="0.15">
      <c r="A353" t="s">
        <v>12591</v>
      </c>
      <c r="B353" s="1" t="s">
        <v>12592</v>
      </c>
      <c r="C353" s="1" t="s">
        <v>12593</v>
      </c>
      <c r="D353" t="s">
        <v>6</v>
      </c>
    </row>
    <row r="354" spans="1:4" x14ac:dyDescent="0.15">
      <c r="A354" t="s">
        <v>12594</v>
      </c>
      <c r="B354" s="1" t="s">
        <v>12595</v>
      </c>
      <c r="C354" s="1" t="s">
        <v>12596</v>
      </c>
      <c r="D354" t="s">
        <v>6</v>
      </c>
    </row>
    <row r="355" spans="1:4" x14ac:dyDescent="0.15">
      <c r="A355" t="s">
        <v>12597</v>
      </c>
      <c r="B355" s="1" t="s">
        <v>12598</v>
      </c>
      <c r="C355" s="1" t="s">
        <v>12599</v>
      </c>
      <c r="D355" t="s">
        <v>6</v>
      </c>
    </row>
    <row r="356" spans="1:4" x14ac:dyDescent="0.15">
      <c r="A356" t="s">
        <v>12600</v>
      </c>
      <c r="B356" s="1" t="s">
        <v>12601</v>
      </c>
      <c r="C356" s="1" t="s">
        <v>12602</v>
      </c>
      <c r="D356" t="s">
        <v>6</v>
      </c>
    </row>
    <row r="357" spans="1:4" x14ac:dyDescent="0.15">
      <c r="A357" t="s">
        <v>12603</v>
      </c>
      <c r="B357" s="1" t="s">
        <v>12604</v>
      </c>
      <c r="C357" s="1" t="s">
        <v>12605</v>
      </c>
      <c r="D357" t="s">
        <v>6</v>
      </c>
    </row>
    <row r="358" spans="1:4" x14ac:dyDescent="0.15">
      <c r="A358" t="s">
        <v>12606</v>
      </c>
      <c r="B358" s="1" t="s">
        <v>12607</v>
      </c>
      <c r="C358" s="1" t="s">
        <v>12608</v>
      </c>
      <c r="D358" t="s">
        <v>6</v>
      </c>
    </row>
    <row r="359" spans="1:4" x14ac:dyDescent="0.15">
      <c r="A359" t="s">
        <v>12609</v>
      </c>
      <c r="B359" s="1" t="s">
        <v>12610</v>
      </c>
      <c r="C359" s="1" t="s">
        <v>12611</v>
      </c>
      <c r="D359" t="s">
        <v>6</v>
      </c>
    </row>
    <row r="360" spans="1:4" x14ac:dyDescent="0.15">
      <c r="A360" t="s">
        <v>12612</v>
      </c>
      <c r="B360" s="1" t="s">
        <v>12613</v>
      </c>
      <c r="C360" s="1" t="s">
        <v>12614</v>
      </c>
      <c r="D360" t="s">
        <v>6</v>
      </c>
    </row>
    <row r="361" spans="1:4" x14ac:dyDescent="0.15">
      <c r="A361" t="s">
        <v>12615</v>
      </c>
      <c r="B361" s="1" t="s">
        <v>12616</v>
      </c>
      <c r="C361" s="1" t="s">
        <v>12617</v>
      </c>
      <c r="D361" t="s">
        <v>6</v>
      </c>
    </row>
    <row r="362" spans="1:4" x14ac:dyDescent="0.15">
      <c r="A362" t="s">
        <v>10255</v>
      </c>
      <c r="B362" s="1" t="s">
        <v>12618</v>
      </c>
      <c r="C362" s="1" t="s">
        <v>12619</v>
      </c>
      <c r="D362" t="s">
        <v>6</v>
      </c>
    </row>
    <row r="363" spans="1:4" x14ac:dyDescent="0.15">
      <c r="A363" t="s">
        <v>7380</v>
      </c>
      <c r="B363" s="1" t="s">
        <v>12620</v>
      </c>
      <c r="C363" s="1" t="s">
        <v>12621</v>
      </c>
      <c r="D363" t="s">
        <v>6</v>
      </c>
    </row>
    <row r="364" spans="1:4" x14ac:dyDescent="0.15">
      <c r="A364" t="s">
        <v>8612</v>
      </c>
      <c r="B364" s="1" t="s">
        <v>12622</v>
      </c>
      <c r="C364" s="1" t="s">
        <v>12623</v>
      </c>
      <c r="D364" t="s">
        <v>6</v>
      </c>
    </row>
    <row r="365" spans="1:4" x14ac:dyDescent="0.15">
      <c r="A365" t="s">
        <v>6291</v>
      </c>
      <c r="B365" s="1" t="s">
        <v>12624</v>
      </c>
      <c r="C365" s="1" t="s">
        <v>12625</v>
      </c>
      <c r="D365" t="s">
        <v>6</v>
      </c>
    </row>
    <row r="366" spans="1:4" x14ac:dyDescent="0.15">
      <c r="A366" t="s">
        <v>7698</v>
      </c>
      <c r="B366" s="1" t="s">
        <v>12626</v>
      </c>
      <c r="C366" s="1" t="s">
        <v>12627</v>
      </c>
      <c r="D366" t="s">
        <v>6</v>
      </c>
    </row>
    <row r="367" spans="1:4" x14ac:dyDescent="0.15">
      <c r="A367" t="s">
        <v>9199</v>
      </c>
      <c r="B367" s="1" t="s">
        <v>12628</v>
      </c>
      <c r="C367" s="1" t="s">
        <v>12629</v>
      </c>
      <c r="D367" t="s">
        <v>6</v>
      </c>
    </row>
    <row r="368" spans="1:4" x14ac:dyDescent="0.15">
      <c r="A368" t="s">
        <v>5531</v>
      </c>
      <c r="B368" s="1" t="s">
        <v>12630</v>
      </c>
      <c r="C368" s="1" t="s">
        <v>12631</v>
      </c>
      <c r="D368" t="s">
        <v>6</v>
      </c>
    </row>
    <row r="369" spans="1:4" x14ac:dyDescent="0.15">
      <c r="A369" t="s">
        <v>12632</v>
      </c>
      <c r="B369" s="1" t="s">
        <v>12633</v>
      </c>
      <c r="C369" s="1" t="s">
        <v>12634</v>
      </c>
      <c r="D369" t="s">
        <v>6</v>
      </c>
    </row>
    <row r="370" spans="1:4" x14ac:dyDescent="0.15">
      <c r="A370" t="s">
        <v>1382</v>
      </c>
      <c r="B370" s="1" t="s">
        <v>12635</v>
      </c>
      <c r="C370" s="1" t="s">
        <v>12636</v>
      </c>
      <c r="D370" t="s">
        <v>6</v>
      </c>
    </row>
    <row r="371" spans="1:4" x14ac:dyDescent="0.15">
      <c r="A371" t="s">
        <v>8222</v>
      </c>
      <c r="B371" s="1" t="s">
        <v>12637</v>
      </c>
      <c r="C371" s="1" t="s">
        <v>12638</v>
      </c>
      <c r="D371" t="s">
        <v>6</v>
      </c>
    </row>
    <row r="372" spans="1:4" x14ac:dyDescent="0.15">
      <c r="A372" t="s">
        <v>4171</v>
      </c>
      <c r="B372" s="1" t="s">
        <v>12639</v>
      </c>
      <c r="C372" s="1" t="s">
        <v>12640</v>
      </c>
      <c r="D372" t="s">
        <v>6</v>
      </c>
    </row>
    <row r="373" spans="1:4" x14ac:dyDescent="0.15">
      <c r="A373" t="s">
        <v>12641</v>
      </c>
      <c r="B373" s="1" t="s">
        <v>12642</v>
      </c>
      <c r="C373" s="1" t="s">
        <v>12643</v>
      </c>
      <c r="D373" t="s">
        <v>6</v>
      </c>
    </row>
    <row r="374" spans="1:4" x14ac:dyDescent="0.15">
      <c r="A374" t="s">
        <v>12644</v>
      </c>
      <c r="B374" s="1" t="s">
        <v>12645</v>
      </c>
      <c r="C374" s="1" t="s">
        <v>12646</v>
      </c>
      <c r="D374" t="s">
        <v>6</v>
      </c>
    </row>
    <row r="375" spans="1:4" x14ac:dyDescent="0.15">
      <c r="A375" t="s">
        <v>12647</v>
      </c>
      <c r="B375" s="1" t="s">
        <v>12648</v>
      </c>
      <c r="C375" s="1" t="s">
        <v>12649</v>
      </c>
      <c r="D375" t="s">
        <v>6</v>
      </c>
    </row>
    <row r="376" spans="1:4" x14ac:dyDescent="0.15">
      <c r="A376" t="s">
        <v>6208</v>
      </c>
      <c r="B376" s="1" t="s">
        <v>12650</v>
      </c>
      <c r="C376" s="1" t="s">
        <v>12651</v>
      </c>
      <c r="D376" t="s">
        <v>6</v>
      </c>
    </row>
    <row r="377" spans="1:4" x14ac:dyDescent="0.15">
      <c r="A377" t="s">
        <v>12652</v>
      </c>
      <c r="B377" s="1" t="s">
        <v>12653</v>
      </c>
      <c r="C377" s="1" t="s">
        <v>12654</v>
      </c>
      <c r="D377" t="s">
        <v>6</v>
      </c>
    </row>
    <row r="378" spans="1:4" x14ac:dyDescent="0.15">
      <c r="A378" t="s">
        <v>4481</v>
      </c>
      <c r="B378" s="1" t="s">
        <v>12655</v>
      </c>
      <c r="C378" s="1" t="s">
        <v>12656</v>
      </c>
      <c r="D378" t="s">
        <v>6</v>
      </c>
    </row>
    <row r="379" spans="1:4" x14ac:dyDescent="0.15">
      <c r="A379" t="s">
        <v>12657</v>
      </c>
      <c r="B379" s="1" t="s">
        <v>12658</v>
      </c>
      <c r="C379" s="1" t="s">
        <v>12659</v>
      </c>
      <c r="D379" t="s">
        <v>6</v>
      </c>
    </row>
    <row r="380" spans="1:4" x14ac:dyDescent="0.15">
      <c r="A380" t="s">
        <v>12660</v>
      </c>
      <c r="B380" s="1" t="s">
        <v>12661</v>
      </c>
      <c r="C380" s="1" t="s">
        <v>12662</v>
      </c>
      <c r="D380" t="s">
        <v>6</v>
      </c>
    </row>
    <row r="381" spans="1:4" x14ac:dyDescent="0.15">
      <c r="A381" t="s">
        <v>12663</v>
      </c>
      <c r="B381" s="1" t="s">
        <v>12664</v>
      </c>
      <c r="C381" s="1" t="s">
        <v>12665</v>
      </c>
      <c r="D381" t="s">
        <v>6</v>
      </c>
    </row>
    <row r="382" spans="1:4" x14ac:dyDescent="0.15">
      <c r="A382" t="s">
        <v>12666</v>
      </c>
      <c r="B382" s="1" t="s">
        <v>12667</v>
      </c>
      <c r="C382" s="1" t="s">
        <v>12668</v>
      </c>
      <c r="D382" t="s">
        <v>6</v>
      </c>
    </row>
    <row r="383" spans="1:4" x14ac:dyDescent="0.15">
      <c r="A383" t="s">
        <v>4817</v>
      </c>
      <c r="B383" s="1" t="s">
        <v>12669</v>
      </c>
      <c r="C383" s="1" t="s">
        <v>12670</v>
      </c>
      <c r="D383" t="s">
        <v>6</v>
      </c>
    </row>
    <row r="384" spans="1:4" x14ac:dyDescent="0.15">
      <c r="A384" t="s">
        <v>1032</v>
      </c>
      <c r="B384" s="1" t="s">
        <v>12671</v>
      </c>
      <c r="C384" s="1" t="s">
        <v>12672</v>
      </c>
      <c r="D384" t="s">
        <v>6</v>
      </c>
    </row>
    <row r="385" spans="1:4" x14ac:dyDescent="0.15">
      <c r="A385" t="s">
        <v>2076</v>
      </c>
      <c r="B385" s="1" t="s">
        <v>12673</v>
      </c>
      <c r="C385" s="1" t="s">
        <v>12674</v>
      </c>
      <c r="D385" t="s">
        <v>6</v>
      </c>
    </row>
    <row r="386" spans="1:4" x14ac:dyDescent="0.15">
      <c r="A386" t="s">
        <v>12675</v>
      </c>
      <c r="B386" s="1" t="s">
        <v>12676</v>
      </c>
      <c r="C386" s="1" t="s">
        <v>12677</v>
      </c>
      <c r="D386" t="s">
        <v>6</v>
      </c>
    </row>
    <row r="387" spans="1:4" x14ac:dyDescent="0.15">
      <c r="A387" t="s">
        <v>7431</v>
      </c>
      <c r="B387" s="1" t="s">
        <v>12678</v>
      </c>
      <c r="C387" s="1" t="s">
        <v>12679</v>
      </c>
      <c r="D387" t="s">
        <v>6</v>
      </c>
    </row>
    <row r="388" spans="1:4" x14ac:dyDescent="0.15">
      <c r="A388" t="s">
        <v>7928</v>
      </c>
      <c r="B388" s="1" t="s">
        <v>12680</v>
      </c>
      <c r="C388" s="1" t="s">
        <v>12681</v>
      </c>
      <c r="D388" t="s">
        <v>6</v>
      </c>
    </row>
    <row r="389" spans="1:4" x14ac:dyDescent="0.15">
      <c r="A389" t="s">
        <v>4195</v>
      </c>
      <c r="B389" s="1" t="s">
        <v>12682</v>
      </c>
      <c r="C389" s="1" t="s">
        <v>12683</v>
      </c>
      <c r="D389" t="s">
        <v>6</v>
      </c>
    </row>
    <row r="390" spans="1:4" x14ac:dyDescent="0.15">
      <c r="A390" t="s">
        <v>8534</v>
      </c>
      <c r="B390" s="1" t="s">
        <v>12684</v>
      </c>
      <c r="C390" s="1" t="s">
        <v>12685</v>
      </c>
      <c r="D390" t="s">
        <v>6</v>
      </c>
    </row>
    <row r="391" spans="1:4" x14ac:dyDescent="0.15">
      <c r="A391" t="s">
        <v>12686</v>
      </c>
      <c r="B391" s="1" t="s">
        <v>12687</v>
      </c>
      <c r="C391" s="1" t="s">
        <v>12688</v>
      </c>
      <c r="D391" t="s">
        <v>6</v>
      </c>
    </row>
    <row r="392" spans="1:4" x14ac:dyDescent="0.15">
      <c r="A392" t="s">
        <v>12689</v>
      </c>
      <c r="B392" s="1" t="s">
        <v>12690</v>
      </c>
      <c r="C392" s="1" t="s">
        <v>12691</v>
      </c>
      <c r="D392" t="s">
        <v>6</v>
      </c>
    </row>
    <row r="393" spans="1:4" x14ac:dyDescent="0.15">
      <c r="A393" t="s">
        <v>12692</v>
      </c>
      <c r="B393" s="1" t="s">
        <v>12693</v>
      </c>
      <c r="C393" s="1" t="s">
        <v>12694</v>
      </c>
      <c r="D393" t="s">
        <v>6</v>
      </c>
    </row>
    <row r="394" spans="1:4" x14ac:dyDescent="0.15">
      <c r="A394" t="s">
        <v>12695</v>
      </c>
      <c r="B394" s="1" t="s">
        <v>12696</v>
      </c>
      <c r="C394" s="1" t="s">
        <v>12697</v>
      </c>
      <c r="D394" t="s">
        <v>6</v>
      </c>
    </row>
    <row r="395" spans="1:4" x14ac:dyDescent="0.15">
      <c r="A395" t="s">
        <v>12698</v>
      </c>
      <c r="B395" s="1" t="s">
        <v>12699</v>
      </c>
      <c r="C395" s="1" t="s">
        <v>12700</v>
      </c>
      <c r="D395" t="s">
        <v>6</v>
      </c>
    </row>
    <row r="396" spans="1:4" x14ac:dyDescent="0.15">
      <c r="A396" t="s">
        <v>12701</v>
      </c>
      <c r="B396" s="1" t="s">
        <v>12702</v>
      </c>
      <c r="C396" s="1" t="s">
        <v>12703</v>
      </c>
      <c r="D396" t="s">
        <v>6</v>
      </c>
    </row>
    <row r="397" spans="1:4" x14ac:dyDescent="0.15">
      <c r="A397" t="s">
        <v>7269</v>
      </c>
      <c r="B397" s="1" t="s">
        <v>12704</v>
      </c>
      <c r="C397" s="1" t="s">
        <v>12705</v>
      </c>
      <c r="D397" t="s">
        <v>6</v>
      </c>
    </row>
    <row r="398" spans="1:4" x14ac:dyDescent="0.15">
      <c r="A398" t="s">
        <v>12706</v>
      </c>
      <c r="B398" s="1" t="s">
        <v>12707</v>
      </c>
      <c r="C398" s="1" t="s">
        <v>12708</v>
      </c>
      <c r="D398" t="s">
        <v>6</v>
      </c>
    </row>
    <row r="399" spans="1:4" x14ac:dyDescent="0.15">
      <c r="A399" t="s">
        <v>3051</v>
      </c>
      <c r="B399" s="1" t="s">
        <v>12709</v>
      </c>
      <c r="C399" s="1" t="s">
        <v>12710</v>
      </c>
      <c r="D399" t="s">
        <v>6</v>
      </c>
    </row>
    <row r="400" spans="1:4" x14ac:dyDescent="0.15">
      <c r="A400" t="s">
        <v>12711</v>
      </c>
      <c r="B400" s="1" t="s">
        <v>12712</v>
      </c>
      <c r="C400" s="1" t="s">
        <v>12713</v>
      </c>
      <c r="D400" t="s">
        <v>6</v>
      </c>
    </row>
    <row r="401" spans="1:4" x14ac:dyDescent="0.15">
      <c r="A401" t="s">
        <v>12714</v>
      </c>
      <c r="B401" s="1" t="s">
        <v>12715</v>
      </c>
      <c r="C401" s="1" t="s">
        <v>12716</v>
      </c>
      <c r="D401" t="s">
        <v>6</v>
      </c>
    </row>
    <row r="402" spans="1:4" x14ac:dyDescent="0.15">
      <c r="A402" t="s">
        <v>4398</v>
      </c>
      <c r="B402" s="1" t="s">
        <v>12717</v>
      </c>
      <c r="C402" s="1" t="s">
        <v>12718</v>
      </c>
      <c r="D402" t="s">
        <v>6</v>
      </c>
    </row>
    <row r="403" spans="1:4" x14ac:dyDescent="0.15">
      <c r="A403" t="s">
        <v>12719</v>
      </c>
      <c r="B403" s="1" t="s">
        <v>12720</v>
      </c>
      <c r="C403" s="1" t="s">
        <v>12721</v>
      </c>
      <c r="D403" t="s">
        <v>6</v>
      </c>
    </row>
    <row r="404" spans="1:4" x14ac:dyDescent="0.15">
      <c r="A404" t="s">
        <v>12722</v>
      </c>
      <c r="B404" s="1" t="s">
        <v>12723</v>
      </c>
      <c r="C404" s="1" t="s">
        <v>12724</v>
      </c>
      <c r="D404" t="s">
        <v>6</v>
      </c>
    </row>
    <row r="405" spans="1:4" x14ac:dyDescent="0.15">
      <c r="A405" t="s">
        <v>8856</v>
      </c>
      <c r="B405" s="1" t="s">
        <v>12725</v>
      </c>
      <c r="C405" s="1" t="s">
        <v>12726</v>
      </c>
      <c r="D405" t="s">
        <v>6</v>
      </c>
    </row>
    <row r="406" spans="1:4" x14ac:dyDescent="0.15">
      <c r="A406" t="s">
        <v>12727</v>
      </c>
      <c r="B406" s="1" t="s">
        <v>12728</v>
      </c>
      <c r="C406" s="1" t="s">
        <v>12729</v>
      </c>
      <c r="D406" t="s">
        <v>6</v>
      </c>
    </row>
    <row r="407" spans="1:4" x14ac:dyDescent="0.15">
      <c r="A407" t="s">
        <v>12730</v>
      </c>
      <c r="B407" s="1" t="s">
        <v>12731</v>
      </c>
      <c r="C407" s="1" t="s">
        <v>12732</v>
      </c>
      <c r="D407" t="s">
        <v>6</v>
      </c>
    </row>
    <row r="408" spans="1:4" x14ac:dyDescent="0.15">
      <c r="A408" t="s">
        <v>8288</v>
      </c>
      <c r="B408" s="1" t="s">
        <v>12733</v>
      </c>
      <c r="C408" s="1" t="s">
        <v>12734</v>
      </c>
      <c r="D408" t="s">
        <v>6</v>
      </c>
    </row>
    <row r="409" spans="1:4" x14ac:dyDescent="0.15">
      <c r="A409" t="s">
        <v>12735</v>
      </c>
      <c r="B409" s="1" t="s">
        <v>12736</v>
      </c>
      <c r="C409" s="1" t="s">
        <v>12737</v>
      </c>
      <c r="D409" t="s">
        <v>6</v>
      </c>
    </row>
    <row r="410" spans="1:4" x14ac:dyDescent="0.15">
      <c r="A410" t="s">
        <v>9207</v>
      </c>
      <c r="B410" s="1" t="s">
        <v>12738</v>
      </c>
      <c r="C410" s="1" t="s">
        <v>12739</v>
      </c>
      <c r="D410" t="s">
        <v>6</v>
      </c>
    </row>
    <row r="411" spans="1:4" x14ac:dyDescent="0.15">
      <c r="A411" t="s">
        <v>8448</v>
      </c>
      <c r="B411" s="1" t="s">
        <v>12740</v>
      </c>
      <c r="C411" s="1" t="s">
        <v>12741</v>
      </c>
      <c r="D411" t="s">
        <v>6</v>
      </c>
    </row>
    <row r="412" spans="1:4" x14ac:dyDescent="0.15">
      <c r="A412" t="s">
        <v>1145</v>
      </c>
      <c r="B412" s="1" t="s">
        <v>12742</v>
      </c>
      <c r="C412" s="1" t="s">
        <v>12743</v>
      </c>
      <c r="D412" t="s">
        <v>6</v>
      </c>
    </row>
    <row r="413" spans="1:4" x14ac:dyDescent="0.15">
      <c r="A413" t="s">
        <v>8522</v>
      </c>
      <c r="B413" s="1" t="s">
        <v>12744</v>
      </c>
      <c r="C413" s="1" t="s">
        <v>12745</v>
      </c>
      <c r="D413" t="s">
        <v>6</v>
      </c>
    </row>
    <row r="414" spans="1:4" x14ac:dyDescent="0.15">
      <c r="A414" t="s">
        <v>6067</v>
      </c>
      <c r="B414" s="1" t="s">
        <v>12746</v>
      </c>
      <c r="C414" s="1" t="s">
        <v>12747</v>
      </c>
      <c r="D414" t="s">
        <v>6</v>
      </c>
    </row>
    <row r="415" spans="1:4" x14ac:dyDescent="0.15">
      <c r="A415" t="s">
        <v>6518</v>
      </c>
      <c r="B415" s="1" t="s">
        <v>12748</v>
      </c>
      <c r="C415" s="1" t="s">
        <v>12749</v>
      </c>
      <c r="D415" t="s">
        <v>6</v>
      </c>
    </row>
    <row r="416" spans="1:4" x14ac:dyDescent="0.15">
      <c r="A416" t="s">
        <v>5633</v>
      </c>
      <c r="B416" s="1" t="s">
        <v>12750</v>
      </c>
      <c r="C416" s="1" t="s">
        <v>12751</v>
      </c>
      <c r="D416" t="s">
        <v>6</v>
      </c>
    </row>
    <row r="417" spans="1:4" x14ac:dyDescent="0.15">
      <c r="A417" t="s">
        <v>9422</v>
      </c>
      <c r="B417" s="1" t="s">
        <v>12752</v>
      </c>
      <c r="C417" s="1" t="s">
        <v>12753</v>
      </c>
      <c r="D417" t="s">
        <v>6</v>
      </c>
    </row>
    <row r="418" spans="1:4" x14ac:dyDescent="0.15">
      <c r="A418" t="s">
        <v>8532</v>
      </c>
      <c r="B418" s="1" t="s">
        <v>12754</v>
      </c>
      <c r="C418" s="1" t="s">
        <v>12755</v>
      </c>
      <c r="D418" t="s">
        <v>6</v>
      </c>
    </row>
    <row r="419" spans="1:4" x14ac:dyDescent="0.15">
      <c r="A419" t="s">
        <v>7936</v>
      </c>
      <c r="B419" s="1" t="s">
        <v>12756</v>
      </c>
      <c r="C419" s="1" t="s">
        <v>12757</v>
      </c>
      <c r="D419" t="s">
        <v>6</v>
      </c>
    </row>
    <row r="420" spans="1:4" x14ac:dyDescent="0.15">
      <c r="A420" t="s">
        <v>3565</v>
      </c>
      <c r="B420" s="1" t="s">
        <v>12758</v>
      </c>
      <c r="C420" s="1" t="s">
        <v>12759</v>
      </c>
      <c r="D420" t="s">
        <v>6</v>
      </c>
    </row>
    <row r="421" spans="1:4" x14ac:dyDescent="0.15">
      <c r="A421" t="s">
        <v>7512</v>
      </c>
      <c r="B421" s="1" t="s">
        <v>12760</v>
      </c>
      <c r="C421" s="1" t="s">
        <v>12761</v>
      </c>
      <c r="D421" t="s">
        <v>6</v>
      </c>
    </row>
    <row r="422" spans="1:4" x14ac:dyDescent="0.15">
      <c r="A422" t="s">
        <v>12762</v>
      </c>
      <c r="B422" s="1" t="s">
        <v>12763</v>
      </c>
      <c r="C422" s="1" t="s">
        <v>12764</v>
      </c>
      <c r="D422" t="s">
        <v>6</v>
      </c>
    </row>
    <row r="423" spans="1:4" x14ac:dyDescent="0.15">
      <c r="A423" t="s">
        <v>12765</v>
      </c>
      <c r="B423" s="1" t="s">
        <v>12766</v>
      </c>
      <c r="C423" s="1" t="s">
        <v>12767</v>
      </c>
      <c r="D423" t="s">
        <v>6</v>
      </c>
    </row>
    <row r="424" spans="1:4" x14ac:dyDescent="0.15">
      <c r="A424" t="s">
        <v>12768</v>
      </c>
      <c r="B424" s="1" t="s">
        <v>12769</v>
      </c>
      <c r="C424" s="1" t="s">
        <v>12770</v>
      </c>
      <c r="D424" t="s">
        <v>6</v>
      </c>
    </row>
    <row r="425" spans="1:4" x14ac:dyDescent="0.15">
      <c r="A425" t="s">
        <v>9887</v>
      </c>
      <c r="B425" s="1" t="s">
        <v>12771</v>
      </c>
      <c r="C425" s="1" t="s">
        <v>12772</v>
      </c>
      <c r="D425" t="s">
        <v>6</v>
      </c>
    </row>
    <row r="426" spans="1:4" x14ac:dyDescent="0.15">
      <c r="A426" t="s">
        <v>12773</v>
      </c>
      <c r="B426" s="1" t="s">
        <v>12774</v>
      </c>
      <c r="C426" s="1" t="s">
        <v>12775</v>
      </c>
      <c r="D426" t="s">
        <v>6</v>
      </c>
    </row>
    <row r="427" spans="1:4" x14ac:dyDescent="0.15">
      <c r="A427" t="s">
        <v>8821</v>
      </c>
      <c r="B427" s="1" t="s">
        <v>12776</v>
      </c>
      <c r="C427" s="1" t="s">
        <v>12777</v>
      </c>
      <c r="D427" t="s">
        <v>6</v>
      </c>
    </row>
    <row r="428" spans="1:4" x14ac:dyDescent="0.15">
      <c r="A428" t="s">
        <v>2507</v>
      </c>
      <c r="B428" s="1" t="s">
        <v>12778</v>
      </c>
      <c r="C428" s="1" t="s">
        <v>12779</v>
      </c>
      <c r="D428" t="s">
        <v>6</v>
      </c>
    </row>
    <row r="429" spans="1:4" x14ac:dyDescent="0.15">
      <c r="A429" t="s">
        <v>7293</v>
      </c>
      <c r="B429" s="1" t="s">
        <v>12780</v>
      </c>
      <c r="C429" s="1" t="s">
        <v>12781</v>
      </c>
      <c r="D429" t="s">
        <v>6</v>
      </c>
    </row>
    <row r="430" spans="1:4" x14ac:dyDescent="0.15">
      <c r="A430" t="s">
        <v>6691</v>
      </c>
      <c r="B430" s="1" t="s">
        <v>12782</v>
      </c>
      <c r="C430" s="1" t="s">
        <v>12783</v>
      </c>
      <c r="D430" t="s">
        <v>6</v>
      </c>
    </row>
    <row r="431" spans="1:4" x14ac:dyDescent="0.15">
      <c r="A431" t="s">
        <v>12784</v>
      </c>
      <c r="B431" s="1" t="s">
        <v>12785</v>
      </c>
      <c r="C431" s="1" t="s">
        <v>12786</v>
      </c>
      <c r="D431" t="s">
        <v>6</v>
      </c>
    </row>
    <row r="432" spans="1:4" x14ac:dyDescent="0.15">
      <c r="A432" t="s">
        <v>3164</v>
      </c>
      <c r="B432" s="1" t="s">
        <v>12787</v>
      </c>
      <c r="C432" s="1" t="s">
        <v>12788</v>
      </c>
      <c r="D432" t="s">
        <v>6</v>
      </c>
    </row>
    <row r="433" spans="1:4" x14ac:dyDescent="0.15">
      <c r="A433" t="s">
        <v>12789</v>
      </c>
      <c r="B433" s="1" t="s">
        <v>12790</v>
      </c>
      <c r="C433" s="1" t="s">
        <v>12791</v>
      </c>
      <c r="D433" t="s">
        <v>6</v>
      </c>
    </row>
    <row r="434" spans="1:4" x14ac:dyDescent="0.15">
      <c r="A434" t="s">
        <v>2657</v>
      </c>
      <c r="B434" s="1" t="s">
        <v>12792</v>
      </c>
      <c r="C434" s="1" t="s">
        <v>12793</v>
      </c>
      <c r="D434" t="s">
        <v>6</v>
      </c>
    </row>
    <row r="435" spans="1:4" x14ac:dyDescent="0.15">
      <c r="A435" t="s">
        <v>12794</v>
      </c>
      <c r="B435" s="1" t="s">
        <v>12795</v>
      </c>
      <c r="C435" s="1" t="s">
        <v>12796</v>
      </c>
      <c r="D435" t="s">
        <v>6</v>
      </c>
    </row>
    <row r="436" spans="1:4" x14ac:dyDescent="0.15">
      <c r="A436" t="s">
        <v>10020</v>
      </c>
      <c r="B436" s="1" t="s">
        <v>12797</v>
      </c>
      <c r="C436" s="1" t="s">
        <v>12798</v>
      </c>
      <c r="D436" t="s">
        <v>6</v>
      </c>
    </row>
    <row r="437" spans="1:4" x14ac:dyDescent="0.15">
      <c r="A437" t="s">
        <v>10571</v>
      </c>
      <c r="B437" s="1" t="s">
        <v>12799</v>
      </c>
      <c r="C437" s="1" t="s">
        <v>12800</v>
      </c>
      <c r="D437" t="s">
        <v>6</v>
      </c>
    </row>
    <row r="438" spans="1:4" x14ac:dyDescent="0.15">
      <c r="A438" t="s">
        <v>8946</v>
      </c>
      <c r="B438" s="1" t="s">
        <v>12801</v>
      </c>
      <c r="C438" s="1" t="s">
        <v>12802</v>
      </c>
      <c r="D438" t="s">
        <v>6</v>
      </c>
    </row>
    <row r="439" spans="1:4" x14ac:dyDescent="0.15">
      <c r="A439" t="s">
        <v>12803</v>
      </c>
      <c r="B439" s="1" t="s">
        <v>12804</v>
      </c>
      <c r="C439" s="1" t="s">
        <v>12805</v>
      </c>
      <c r="D439" t="s">
        <v>6</v>
      </c>
    </row>
    <row r="440" spans="1:4" x14ac:dyDescent="0.15">
      <c r="A440" t="s">
        <v>12806</v>
      </c>
      <c r="B440" s="1" t="s">
        <v>12807</v>
      </c>
      <c r="C440" s="1" t="s">
        <v>12808</v>
      </c>
      <c r="D440" t="s">
        <v>6</v>
      </c>
    </row>
    <row r="441" spans="1:4" x14ac:dyDescent="0.15">
      <c r="A441" t="s">
        <v>2846</v>
      </c>
      <c r="B441" s="1" t="s">
        <v>12809</v>
      </c>
      <c r="C441" s="1" t="s">
        <v>12810</v>
      </c>
      <c r="D441" t="s">
        <v>6</v>
      </c>
    </row>
    <row r="442" spans="1:4" x14ac:dyDescent="0.15">
      <c r="A442" t="s">
        <v>12811</v>
      </c>
      <c r="B442" s="1" t="s">
        <v>12812</v>
      </c>
      <c r="C442" s="1" t="s">
        <v>12813</v>
      </c>
      <c r="D442" t="s">
        <v>6</v>
      </c>
    </row>
    <row r="443" spans="1:4" x14ac:dyDescent="0.15">
      <c r="A443" t="s">
        <v>12814</v>
      </c>
      <c r="B443" s="1" t="s">
        <v>12815</v>
      </c>
      <c r="C443" s="1" t="s">
        <v>12816</v>
      </c>
      <c r="D443" t="s">
        <v>6</v>
      </c>
    </row>
    <row r="444" spans="1:4" x14ac:dyDescent="0.15">
      <c r="A444" t="s">
        <v>12817</v>
      </c>
      <c r="B444" s="1" t="s">
        <v>12818</v>
      </c>
      <c r="C444" s="1" t="s">
        <v>12819</v>
      </c>
      <c r="D444" t="s">
        <v>6</v>
      </c>
    </row>
    <row r="445" spans="1:4" x14ac:dyDescent="0.15">
      <c r="A445" t="s">
        <v>5016</v>
      </c>
      <c r="B445" s="1" t="s">
        <v>12820</v>
      </c>
      <c r="C445" s="1" t="s">
        <v>12821</v>
      </c>
      <c r="D445" t="s">
        <v>6</v>
      </c>
    </row>
    <row r="446" spans="1:4" x14ac:dyDescent="0.15">
      <c r="A446" t="s">
        <v>12822</v>
      </c>
      <c r="B446" s="1" t="s">
        <v>12823</v>
      </c>
      <c r="C446" s="1" t="s">
        <v>12824</v>
      </c>
      <c r="D446" t="s">
        <v>6</v>
      </c>
    </row>
    <row r="447" spans="1:4" x14ac:dyDescent="0.15">
      <c r="A447" t="s">
        <v>12825</v>
      </c>
      <c r="B447" s="1" t="s">
        <v>12826</v>
      </c>
      <c r="C447" s="1" t="s">
        <v>12827</v>
      </c>
      <c r="D447" t="s">
        <v>6</v>
      </c>
    </row>
    <row r="448" spans="1:4" x14ac:dyDescent="0.15">
      <c r="A448" t="s">
        <v>12828</v>
      </c>
      <c r="B448" s="1" t="s">
        <v>12829</v>
      </c>
      <c r="C448" s="1" t="s">
        <v>12830</v>
      </c>
      <c r="D448" t="s">
        <v>6</v>
      </c>
    </row>
    <row r="449" spans="1:4" x14ac:dyDescent="0.15">
      <c r="A449" t="s">
        <v>12831</v>
      </c>
      <c r="B449" s="1" t="s">
        <v>12832</v>
      </c>
      <c r="C449" s="1" t="s">
        <v>12833</v>
      </c>
      <c r="D449" t="s">
        <v>6</v>
      </c>
    </row>
    <row r="450" spans="1:4" x14ac:dyDescent="0.15">
      <c r="A450" t="s">
        <v>12834</v>
      </c>
      <c r="B450" s="1" t="s">
        <v>12835</v>
      </c>
      <c r="C450" s="1" t="s">
        <v>12836</v>
      </c>
      <c r="D450" t="s">
        <v>6</v>
      </c>
    </row>
    <row r="451" spans="1:4" x14ac:dyDescent="0.15">
      <c r="A451" t="s">
        <v>12837</v>
      </c>
      <c r="B451" s="1" t="s">
        <v>12838</v>
      </c>
      <c r="C451" s="1" t="s">
        <v>12839</v>
      </c>
      <c r="D451" t="s">
        <v>6</v>
      </c>
    </row>
    <row r="452" spans="1:4" x14ac:dyDescent="0.15">
      <c r="A452" t="s">
        <v>7260</v>
      </c>
      <c r="B452" s="1" t="s">
        <v>12840</v>
      </c>
      <c r="C452" s="1" t="s">
        <v>12841</v>
      </c>
      <c r="D452" t="s">
        <v>6</v>
      </c>
    </row>
    <row r="453" spans="1:4" x14ac:dyDescent="0.15">
      <c r="A453" t="s">
        <v>12842</v>
      </c>
      <c r="B453" s="1" t="s">
        <v>12843</v>
      </c>
      <c r="C453" s="1" t="s">
        <v>12844</v>
      </c>
      <c r="D453" t="s">
        <v>6</v>
      </c>
    </row>
    <row r="454" spans="1:4" x14ac:dyDescent="0.15">
      <c r="A454" t="s">
        <v>5089</v>
      </c>
      <c r="B454" s="1" t="s">
        <v>12845</v>
      </c>
      <c r="C454" s="1" t="s">
        <v>12846</v>
      </c>
      <c r="D454" t="s">
        <v>6</v>
      </c>
    </row>
    <row r="455" spans="1:4" x14ac:dyDescent="0.15">
      <c r="A455" t="s">
        <v>12847</v>
      </c>
      <c r="B455" s="1" t="s">
        <v>12848</v>
      </c>
      <c r="C455" s="1" t="s">
        <v>12849</v>
      </c>
      <c r="D455" t="s">
        <v>6</v>
      </c>
    </row>
    <row r="456" spans="1:4" x14ac:dyDescent="0.15">
      <c r="A456" t="s">
        <v>12850</v>
      </c>
      <c r="B456" s="1" t="s">
        <v>12851</v>
      </c>
      <c r="C456" s="1" t="s">
        <v>12852</v>
      </c>
      <c r="D456" t="s">
        <v>6</v>
      </c>
    </row>
    <row r="457" spans="1:4" x14ac:dyDescent="0.15">
      <c r="A457" t="s">
        <v>2492</v>
      </c>
      <c r="B457" s="1" t="s">
        <v>12853</v>
      </c>
      <c r="C457" s="1" t="s">
        <v>12854</v>
      </c>
      <c r="D457" t="s">
        <v>6</v>
      </c>
    </row>
    <row r="458" spans="1:4" x14ac:dyDescent="0.15">
      <c r="A458" t="s">
        <v>8029</v>
      </c>
      <c r="B458" s="1" t="s">
        <v>12855</v>
      </c>
      <c r="C458" s="1" t="s">
        <v>12856</v>
      </c>
      <c r="D458" t="s">
        <v>6</v>
      </c>
    </row>
    <row r="459" spans="1:4" x14ac:dyDescent="0.15">
      <c r="A459" t="s">
        <v>12857</v>
      </c>
      <c r="B459" s="1" t="s">
        <v>12858</v>
      </c>
      <c r="C459" s="1" t="s">
        <v>12859</v>
      </c>
      <c r="D459" t="s">
        <v>6</v>
      </c>
    </row>
    <row r="460" spans="1:4" x14ac:dyDescent="0.15">
      <c r="A460" t="s">
        <v>12860</v>
      </c>
      <c r="B460" s="1" t="s">
        <v>12861</v>
      </c>
      <c r="C460" s="1" t="s">
        <v>12862</v>
      </c>
      <c r="D460" t="s">
        <v>6</v>
      </c>
    </row>
    <row r="461" spans="1:4" x14ac:dyDescent="0.15">
      <c r="A461" t="s">
        <v>9566</v>
      </c>
      <c r="B461" s="1" t="s">
        <v>12863</v>
      </c>
      <c r="C461" s="1" t="s">
        <v>12864</v>
      </c>
      <c r="D461" t="s">
        <v>6</v>
      </c>
    </row>
    <row r="462" spans="1:4" x14ac:dyDescent="0.15">
      <c r="A462" t="s">
        <v>12865</v>
      </c>
      <c r="B462" s="1" t="s">
        <v>12866</v>
      </c>
      <c r="C462" s="1" t="s">
        <v>12867</v>
      </c>
      <c r="D462" t="s">
        <v>6</v>
      </c>
    </row>
    <row r="463" spans="1:4" x14ac:dyDescent="0.15">
      <c r="A463" t="s">
        <v>9060</v>
      </c>
      <c r="B463" s="1" t="s">
        <v>12868</v>
      </c>
      <c r="C463" s="1" t="s">
        <v>12869</v>
      </c>
      <c r="D463" t="s">
        <v>6</v>
      </c>
    </row>
    <row r="464" spans="1:4" x14ac:dyDescent="0.15">
      <c r="A464" t="s">
        <v>12870</v>
      </c>
      <c r="B464" s="1" t="s">
        <v>12871</v>
      </c>
      <c r="C464" s="1" t="s">
        <v>12872</v>
      </c>
      <c r="D464" t="s">
        <v>6</v>
      </c>
    </row>
    <row r="465" spans="1:4" x14ac:dyDescent="0.15">
      <c r="A465" t="s">
        <v>12873</v>
      </c>
      <c r="B465" s="1" t="s">
        <v>12874</v>
      </c>
      <c r="C465" s="1" t="s">
        <v>12875</v>
      </c>
      <c r="D465" t="s">
        <v>6</v>
      </c>
    </row>
    <row r="466" spans="1:4" x14ac:dyDescent="0.15">
      <c r="A466" t="s">
        <v>8045</v>
      </c>
      <c r="B466" s="1" t="s">
        <v>12876</v>
      </c>
      <c r="C466" s="1" t="s">
        <v>12877</v>
      </c>
      <c r="D466" t="s">
        <v>6</v>
      </c>
    </row>
    <row r="467" spans="1:4" x14ac:dyDescent="0.15">
      <c r="A467" t="s">
        <v>5367</v>
      </c>
      <c r="B467" s="1" t="s">
        <v>12878</v>
      </c>
      <c r="C467" s="1" t="s">
        <v>12879</v>
      </c>
      <c r="D467" t="s">
        <v>6</v>
      </c>
    </row>
    <row r="468" spans="1:4" x14ac:dyDescent="0.15">
      <c r="A468" t="s">
        <v>12880</v>
      </c>
      <c r="B468" s="1" t="s">
        <v>12881</v>
      </c>
      <c r="C468" s="1" t="s">
        <v>12882</v>
      </c>
      <c r="D468" t="s">
        <v>6</v>
      </c>
    </row>
    <row r="469" spans="1:4" x14ac:dyDescent="0.15">
      <c r="A469" t="s">
        <v>1910</v>
      </c>
      <c r="B469" s="1" t="s">
        <v>12883</v>
      </c>
      <c r="C469" s="1" t="s">
        <v>12884</v>
      </c>
      <c r="D469" t="s">
        <v>6</v>
      </c>
    </row>
    <row r="470" spans="1:4" x14ac:dyDescent="0.15">
      <c r="A470" t="s">
        <v>12885</v>
      </c>
      <c r="B470" s="1" t="s">
        <v>12886</v>
      </c>
      <c r="C470" s="1" t="s">
        <v>12887</v>
      </c>
      <c r="D470" t="s">
        <v>6</v>
      </c>
    </row>
    <row r="471" spans="1:4" x14ac:dyDescent="0.15">
      <c r="A471" t="s">
        <v>11668</v>
      </c>
      <c r="B471" s="1" t="s">
        <v>12888</v>
      </c>
      <c r="C471" s="1" t="s">
        <v>12889</v>
      </c>
      <c r="D471" t="s">
        <v>6</v>
      </c>
    </row>
    <row r="472" spans="1:4" x14ac:dyDescent="0.15">
      <c r="A472" t="s">
        <v>12890</v>
      </c>
      <c r="B472" s="1" t="s">
        <v>12891</v>
      </c>
      <c r="C472" s="1" t="s">
        <v>12892</v>
      </c>
      <c r="D472" t="s">
        <v>6</v>
      </c>
    </row>
    <row r="473" spans="1:4" x14ac:dyDescent="0.15">
      <c r="A473" t="s">
        <v>3149</v>
      </c>
      <c r="B473" s="1" t="s">
        <v>12893</v>
      </c>
      <c r="C473" s="1" t="s">
        <v>12894</v>
      </c>
      <c r="D473" t="s">
        <v>6</v>
      </c>
    </row>
    <row r="474" spans="1:4" x14ac:dyDescent="0.15">
      <c r="A474" t="s">
        <v>1133</v>
      </c>
      <c r="B474" s="1" t="s">
        <v>12895</v>
      </c>
      <c r="C474" s="1" t="s">
        <v>12896</v>
      </c>
      <c r="D474" t="s">
        <v>6</v>
      </c>
    </row>
    <row r="475" spans="1:4" x14ac:dyDescent="0.15">
      <c r="A475" t="s">
        <v>1676</v>
      </c>
      <c r="B475" s="1" t="s">
        <v>12897</v>
      </c>
      <c r="C475" s="1" t="s">
        <v>12898</v>
      </c>
      <c r="D475" t="s">
        <v>6</v>
      </c>
    </row>
    <row r="476" spans="1:4" x14ac:dyDescent="0.15">
      <c r="A476" t="s">
        <v>3734</v>
      </c>
      <c r="B476" s="1" t="s">
        <v>12899</v>
      </c>
      <c r="C476" s="1" t="s">
        <v>12900</v>
      </c>
      <c r="D476" t="s">
        <v>6</v>
      </c>
    </row>
    <row r="477" spans="1:4" x14ac:dyDescent="0.15">
      <c r="A477" t="s">
        <v>12901</v>
      </c>
      <c r="B477" s="1" t="s">
        <v>12902</v>
      </c>
      <c r="C477" s="1" t="s">
        <v>12903</v>
      </c>
      <c r="D477" t="s">
        <v>6</v>
      </c>
    </row>
    <row r="478" spans="1:4" x14ac:dyDescent="0.15">
      <c r="A478" t="s">
        <v>9823</v>
      </c>
      <c r="B478" s="1" t="s">
        <v>12904</v>
      </c>
      <c r="C478" s="1" t="s">
        <v>12905</v>
      </c>
      <c r="D478" t="s">
        <v>6</v>
      </c>
    </row>
    <row r="479" spans="1:4" x14ac:dyDescent="0.15">
      <c r="A479" t="s">
        <v>12906</v>
      </c>
      <c r="B479" s="1" t="s">
        <v>12907</v>
      </c>
      <c r="C479" s="1" t="s">
        <v>12908</v>
      </c>
      <c r="D479" t="s">
        <v>6</v>
      </c>
    </row>
    <row r="480" spans="1:4" x14ac:dyDescent="0.15">
      <c r="A480" t="s">
        <v>2738</v>
      </c>
      <c r="B480" s="1" t="s">
        <v>12909</v>
      </c>
      <c r="C480" s="1" t="s">
        <v>12910</v>
      </c>
      <c r="D480" t="s">
        <v>6</v>
      </c>
    </row>
    <row r="481" spans="1:4" x14ac:dyDescent="0.15">
      <c r="A481" t="s">
        <v>12911</v>
      </c>
      <c r="B481" s="1" t="s">
        <v>12912</v>
      </c>
      <c r="C481" s="1" t="s">
        <v>12913</v>
      </c>
      <c r="D481" t="s">
        <v>6</v>
      </c>
    </row>
    <row r="482" spans="1:4" x14ac:dyDescent="0.15">
      <c r="A482" t="s">
        <v>12914</v>
      </c>
      <c r="B482" s="1" t="s">
        <v>12915</v>
      </c>
      <c r="C482" s="1" t="s">
        <v>12916</v>
      </c>
      <c r="D482" t="s">
        <v>6</v>
      </c>
    </row>
    <row r="483" spans="1:4" x14ac:dyDescent="0.15">
      <c r="A483" t="s">
        <v>12917</v>
      </c>
      <c r="B483" s="1" t="s">
        <v>12918</v>
      </c>
      <c r="C483" s="1" t="s">
        <v>12919</v>
      </c>
      <c r="D483" t="s">
        <v>6</v>
      </c>
    </row>
    <row r="484" spans="1:4" x14ac:dyDescent="0.15">
      <c r="A484" t="s">
        <v>12920</v>
      </c>
      <c r="B484" s="1" t="s">
        <v>12921</v>
      </c>
      <c r="C484" s="1" t="s">
        <v>12922</v>
      </c>
      <c r="D484" t="s">
        <v>6</v>
      </c>
    </row>
    <row r="485" spans="1:4" x14ac:dyDescent="0.15">
      <c r="A485" t="s">
        <v>10028</v>
      </c>
      <c r="B485" s="1" t="s">
        <v>12923</v>
      </c>
      <c r="C485" s="1" t="s">
        <v>12924</v>
      </c>
      <c r="D485" t="s">
        <v>6</v>
      </c>
    </row>
    <row r="486" spans="1:4" x14ac:dyDescent="0.15">
      <c r="A486" t="s">
        <v>6076</v>
      </c>
      <c r="B486" s="1" t="s">
        <v>12925</v>
      </c>
      <c r="C486" s="1" t="s">
        <v>12926</v>
      </c>
      <c r="D486" t="s">
        <v>6</v>
      </c>
    </row>
    <row r="487" spans="1:4" x14ac:dyDescent="0.15">
      <c r="A487" t="s">
        <v>12927</v>
      </c>
      <c r="B487" s="1" t="s">
        <v>12928</v>
      </c>
      <c r="C487" s="1" t="s">
        <v>12929</v>
      </c>
      <c r="D487" t="s">
        <v>6</v>
      </c>
    </row>
    <row r="488" spans="1:4" x14ac:dyDescent="0.15">
      <c r="A488" t="s">
        <v>7344</v>
      </c>
      <c r="B488" s="1" t="s">
        <v>12930</v>
      </c>
      <c r="C488" s="1" t="s">
        <v>12931</v>
      </c>
      <c r="D488" t="s">
        <v>6</v>
      </c>
    </row>
    <row r="489" spans="1:4" x14ac:dyDescent="0.15">
      <c r="A489" t="s">
        <v>12932</v>
      </c>
      <c r="B489" s="1" t="s">
        <v>12933</v>
      </c>
      <c r="C489" s="1" t="s">
        <v>12934</v>
      </c>
      <c r="D489" t="s">
        <v>6</v>
      </c>
    </row>
    <row r="490" spans="1:4" x14ac:dyDescent="0.15">
      <c r="A490" t="s">
        <v>1563</v>
      </c>
      <c r="B490" s="1" t="s">
        <v>12935</v>
      </c>
      <c r="C490" s="1" t="s">
        <v>12936</v>
      </c>
      <c r="D490" t="s">
        <v>6</v>
      </c>
    </row>
    <row r="491" spans="1:4" x14ac:dyDescent="0.15">
      <c r="A491" t="s">
        <v>2360</v>
      </c>
      <c r="B491" s="1" t="s">
        <v>12937</v>
      </c>
      <c r="C491" s="1" t="s">
        <v>12938</v>
      </c>
      <c r="D491" t="s">
        <v>6</v>
      </c>
    </row>
    <row r="492" spans="1:4" x14ac:dyDescent="0.15">
      <c r="A492" t="s">
        <v>12939</v>
      </c>
      <c r="B492" s="1" t="s">
        <v>12940</v>
      </c>
      <c r="C492" s="1" t="s">
        <v>12941</v>
      </c>
      <c r="D492" t="s">
        <v>6</v>
      </c>
    </row>
    <row r="493" spans="1:4" x14ac:dyDescent="0.15">
      <c r="A493" t="s">
        <v>12942</v>
      </c>
      <c r="B493" s="1" t="s">
        <v>12943</v>
      </c>
      <c r="C493" s="1" t="s">
        <v>12944</v>
      </c>
      <c r="D493" t="s">
        <v>6</v>
      </c>
    </row>
    <row r="494" spans="1:4" x14ac:dyDescent="0.15">
      <c r="A494" t="s">
        <v>12945</v>
      </c>
      <c r="B494" s="1" t="s">
        <v>12946</v>
      </c>
      <c r="C494" s="1" t="s">
        <v>12947</v>
      </c>
      <c r="D494" t="s">
        <v>6</v>
      </c>
    </row>
    <row r="495" spans="1:4" x14ac:dyDescent="0.15">
      <c r="A495" t="s">
        <v>6375</v>
      </c>
      <c r="B495" s="1" t="s">
        <v>12948</v>
      </c>
      <c r="C495" s="1" t="s">
        <v>12949</v>
      </c>
      <c r="D495" t="s">
        <v>6</v>
      </c>
    </row>
    <row r="496" spans="1:4" x14ac:dyDescent="0.15">
      <c r="A496" t="s">
        <v>8078</v>
      </c>
      <c r="B496" s="1" t="s">
        <v>12950</v>
      </c>
      <c r="C496" s="1" t="s">
        <v>12951</v>
      </c>
      <c r="D496" t="s">
        <v>6</v>
      </c>
    </row>
    <row r="497" spans="1:4" x14ac:dyDescent="0.15">
      <c r="A497" t="s">
        <v>10162</v>
      </c>
      <c r="B497" s="1" t="s">
        <v>12952</v>
      </c>
      <c r="C497" s="1" t="s">
        <v>12953</v>
      </c>
      <c r="D497" t="s">
        <v>6</v>
      </c>
    </row>
    <row r="498" spans="1:4" x14ac:dyDescent="0.15">
      <c r="A498" t="s">
        <v>12954</v>
      </c>
      <c r="B498" s="1" t="s">
        <v>12955</v>
      </c>
      <c r="C498" s="1" t="s">
        <v>12956</v>
      </c>
      <c r="D498" t="s">
        <v>6</v>
      </c>
    </row>
    <row r="499" spans="1:4" x14ac:dyDescent="0.15">
      <c r="A499" t="s">
        <v>12957</v>
      </c>
      <c r="B499" s="1" t="s">
        <v>12958</v>
      </c>
      <c r="C499" s="1" t="s">
        <v>12959</v>
      </c>
      <c r="D499" t="s">
        <v>6</v>
      </c>
    </row>
    <row r="500" spans="1:4" x14ac:dyDescent="0.15">
      <c r="A500" t="s">
        <v>12960</v>
      </c>
      <c r="B500" s="1" t="s">
        <v>12961</v>
      </c>
      <c r="C500" s="1" t="s">
        <v>12962</v>
      </c>
      <c r="D500" t="s">
        <v>6</v>
      </c>
    </row>
    <row r="501" spans="1:4" x14ac:dyDescent="0.15">
      <c r="A501" t="s">
        <v>12963</v>
      </c>
      <c r="B501" s="1" t="s">
        <v>12964</v>
      </c>
      <c r="C501" s="1" t="s">
        <v>12965</v>
      </c>
      <c r="D501" t="s">
        <v>6</v>
      </c>
    </row>
    <row r="502" spans="1:4" x14ac:dyDescent="0.15">
      <c r="A502" t="s">
        <v>12966</v>
      </c>
      <c r="B502" s="1" t="s">
        <v>12967</v>
      </c>
      <c r="C502" s="1" t="s">
        <v>12968</v>
      </c>
      <c r="D502" t="s">
        <v>6</v>
      </c>
    </row>
    <row r="503" spans="1:4" x14ac:dyDescent="0.15">
      <c r="A503" t="s">
        <v>3681</v>
      </c>
      <c r="B503" s="1" t="s">
        <v>12969</v>
      </c>
      <c r="C503" s="1" t="s">
        <v>12970</v>
      </c>
      <c r="D503" t="s">
        <v>6</v>
      </c>
    </row>
    <row r="504" spans="1:4" x14ac:dyDescent="0.15">
      <c r="A504" t="s">
        <v>7704</v>
      </c>
      <c r="B504" s="1" t="s">
        <v>12971</v>
      </c>
      <c r="C504" s="1" t="s">
        <v>12972</v>
      </c>
      <c r="D504" t="s">
        <v>6</v>
      </c>
    </row>
    <row r="505" spans="1:4" x14ac:dyDescent="0.15">
      <c r="A505" t="s">
        <v>12973</v>
      </c>
      <c r="B505" s="1" t="s">
        <v>12974</v>
      </c>
      <c r="C505" s="1" t="s">
        <v>12975</v>
      </c>
      <c r="D505" t="s">
        <v>6</v>
      </c>
    </row>
    <row r="506" spans="1:4" x14ac:dyDescent="0.15">
      <c r="A506" t="s">
        <v>12976</v>
      </c>
      <c r="B506" s="1" t="s">
        <v>12977</v>
      </c>
      <c r="C506" s="1" t="s">
        <v>12978</v>
      </c>
      <c r="D506" t="s">
        <v>6</v>
      </c>
    </row>
    <row r="507" spans="1:4" x14ac:dyDescent="0.15">
      <c r="A507" t="s">
        <v>12979</v>
      </c>
      <c r="B507" s="1" t="s">
        <v>12980</v>
      </c>
      <c r="C507" s="1" t="s">
        <v>12981</v>
      </c>
      <c r="D507" t="s">
        <v>6</v>
      </c>
    </row>
    <row r="508" spans="1:4" x14ac:dyDescent="0.15">
      <c r="A508" t="s">
        <v>12982</v>
      </c>
      <c r="B508" s="1" t="s">
        <v>12983</v>
      </c>
      <c r="C508" s="1" t="s">
        <v>12984</v>
      </c>
      <c r="D508" t="s">
        <v>6</v>
      </c>
    </row>
    <row r="509" spans="1:4" x14ac:dyDescent="0.15">
      <c r="A509" t="s">
        <v>12985</v>
      </c>
      <c r="B509" s="1" t="s">
        <v>12986</v>
      </c>
      <c r="C509" s="1" t="s">
        <v>12987</v>
      </c>
      <c r="D509" t="s">
        <v>6</v>
      </c>
    </row>
    <row r="510" spans="1:4" x14ac:dyDescent="0.15">
      <c r="A510" t="s">
        <v>12988</v>
      </c>
      <c r="B510" s="1" t="s">
        <v>12989</v>
      </c>
      <c r="C510" s="1" t="s">
        <v>12990</v>
      </c>
      <c r="D510" t="s">
        <v>6</v>
      </c>
    </row>
    <row r="511" spans="1:4" x14ac:dyDescent="0.15">
      <c r="A511" t="s">
        <v>12991</v>
      </c>
      <c r="B511" s="1" t="s">
        <v>12992</v>
      </c>
      <c r="C511" s="1" t="s">
        <v>12993</v>
      </c>
      <c r="D511" t="s">
        <v>6</v>
      </c>
    </row>
    <row r="512" spans="1:4" x14ac:dyDescent="0.15">
      <c r="A512" t="s">
        <v>3684</v>
      </c>
      <c r="B512" s="1" t="s">
        <v>12994</v>
      </c>
      <c r="C512" s="1" t="s">
        <v>12995</v>
      </c>
      <c r="D512" t="s">
        <v>6</v>
      </c>
    </row>
    <row r="513" spans="1:4" x14ac:dyDescent="0.15">
      <c r="A513" t="s">
        <v>1951</v>
      </c>
      <c r="B513" s="1" t="s">
        <v>12996</v>
      </c>
      <c r="C513" s="1" t="s">
        <v>12997</v>
      </c>
      <c r="D513" t="s">
        <v>6</v>
      </c>
    </row>
    <row r="514" spans="1:4" x14ac:dyDescent="0.15">
      <c r="A514" t="s">
        <v>2163</v>
      </c>
      <c r="B514" s="1" t="s">
        <v>12998</v>
      </c>
      <c r="C514" s="1" t="s">
        <v>12999</v>
      </c>
      <c r="D514" t="s">
        <v>6</v>
      </c>
    </row>
    <row r="515" spans="1:4" x14ac:dyDescent="0.15">
      <c r="A515" t="s">
        <v>13000</v>
      </c>
      <c r="B515" s="1" t="s">
        <v>13001</v>
      </c>
      <c r="C515" s="1" t="s">
        <v>13002</v>
      </c>
      <c r="D515" t="s">
        <v>6</v>
      </c>
    </row>
    <row r="516" spans="1:4" x14ac:dyDescent="0.15">
      <c r="A516" t="s">
        <v>13003</v>
      </c>
      <c r="B516" s="1" t="s">
        <v>13004</v>
      </c>
      <c r="C516" s="1" t="s">
        <v>13005</v>
      </c>
      <c r="D516" t="s">
        <v>6</v>
      </c>
    </row>
    <row r="517" spans="1:4" x14ac:dyDescent="0.15">
      <c r="A517" t="s">
        <v>13006</v>
      </c>
      <c r="B517" s="1" t="s">
        <v>13007</v>
      </c>
      <c r="C517" s="1" t="s">
        <v>13008</v>
      </c>
      <c r="D517" t="s">
        <v>6</v>
      </c>
    </row>
    <row r="518" spans="1:4" x14ac:dyDescent="0.15">
      <c r="A518" t="s">
        <v>13009</v>
      </c>
      <c r="B518" s="1" t="s">
        <v>13010</v>
      </c>
      <c r="C518" s="1" t="s">
        <v>13011</v>
      </c>
      <c r="D518" t="s">
        <v>6</v>
      </c>
    </row>
    <row r="519" spans="1:4" x14ac:dyDescent="0.15">
      <c r="A519" t="s">
        <v>8924</v>
      </c>
      <c r="B519" s="1" t="s">
        <v>13012</v>
      </c>
      <c r="C519" s="1" t="s">
        <v>13013</v>
      </c>
      <c r="D519" t="s">
        <v>6</v>
      </c>
    </row>
    <row r="520" spans="1:4" x14ac:dyDescent="0.15">
      <c r="A520" t="s">
        <v>13014</v>
      </c>
      <c r="B520" s="1" t="s">
        <v>13015</v>
      </c>
      <c r="C520" s="1" t="s">
        <v>13016</v>
      </c>
      <c r="D520" t="s">
        <v>6</v>
      </c>
    </row>
    <row r="521" spans="1:4" x14ac:dyDescent="0.15">
      <c r="A521" t="s">
        <v>13017</v>
      </c>
      <c r="B521" s="1" t="s">
        <v>13018</v>
      </c>
      <c r="C521" s="1" t="s">
        <v>13019</v>
      </c>
      <c r="D521" t="s">
        <v>6</v>
      </c>
    </row>
    <row r="522" spans="1:4" x14ac:dyDescent="0.15">
      <c r="A522" t="s">
        <v>13020</v>
      </c>
      <c r="B522" s="1" t="s">
        <v>13021</v>
      </c>
      <c r="C522" s="1" t="s">
        <v>13022</v>
      </c>
      <c r="D522" t="s">
        <v>6</v>
      </c>
    </row>
    <row r="523" spans="1:4" x14ac:dyDescent="0.15">
      <c r="A523" t="s">
        <v>13023</v>
      </c>
      <c r="B523" s="1" t="s">
        <v>13024</v>
      </c>
      <c r="C523" s="1" t="s">
        <v>13025</v>
      </c>
      <c r="D523" t="s">
        <v>6</v>
      </c>
    </row>
    <row r="524" spans="1:4" x14ac:dyDescent="0.15">
      <c r="A524" t="s">
        <v>6357</v>
      </c>
      <c r="B524" s="1" t="s">
        <v>13026</v>
      </c>
      <c r="C524" s="1" t="s">
        <v>13027</v>
      </c>
      <c r="D524" t="s">
        <v>6</v>
      </c>
    </row>
    <row r="525" spans="1:4" x14ac:dyDescent="0.15">
      <c r="A525" t="s">
        <v>13028</v>
      </c>
      <c r="B525" s="1" t="s">
        <v>13029</v>
      </c>
      <c r="C525" s="1" t="s">
        <v>13030</v>
      </c>
      <c r="D525" t="s">
        <v>6</v>
      </c>
    </row>
    <row r="526" spans="1:4" x14ac:dyDescent="0.15">
      <c r="A526" t="s">
        <v>5146</v>
      </c>
      <c r="B526" s="1" t="s">
        <v>13031</v>
      </c>
      <c r="C526" s="1" t="s">
        <v>13032</v>
      </c>
      <c r="D526" t="s">
        <v>6</v>
      </c>
    </row>
    <row r="527" spans="1:4" x14ac:dyDescent="0.15">
      <c r="A527" t="s">
        <v>13033</v>
      </c>
      <c r="B527" s="1" t="s">
        <v>13034</v>
      </c>
      <c r="C527" s="1" t="s">
        <v>13035</v>
      </c>
      <c r="D527" t="s">
        <v>6</v>
      </c>
    </row>
    <row r="528" spans="1:4" x14ac:dyDescent="0.15">
      <c r="A528" t="s">
        <v>7452</v>
      </c>
      <c r="B528" s="1" t="s">
        <v>13036</v>
      </c>
      <c r="C528" s="1" t="s">
        <v>13037</v>
      </c>
      <c r="D528" t="s">
        <v>6</v>
      </c>
    </row>
    <row r="529" spans="1:4" x14ac:dyDescent="0.15">
      <c r="A529" t="s">
        <v>2238</v>
      </c>
      <c r="B529" s="1" t="s">
        <v>13038</v>
      </c>
      <c r="C529" s="1" t="s">
        <v>13039</v>
      </c>
      <c r="D529" t="s">
        <v>6</v>
      </c>
    </row>
    <row r="530" spans="1:4" x14ac:dyDescent="0.15">
      <c r="A530" t="s">
        <v>7780</v>
      </c>
      <c r="B530" s="1" t="s">
        <v>13040</v>
      </c>
      <c r="C530" s="1" t="s">
        <v>13041</v>
      </c>
      <c r="D530" t="s">
        <v>6</v>
      </c>
    </row>
    <row r="531" spans="1:4" x14ac:dyDescent="0.15">
      <c r="A531" t="s">
        <v>8976</v>
      </c>
      <c r="B531" s="1" t="s">
        <v>13042</v>
      </c>
      <c r="C531" s="1" t="s">
        <v>13043</v>
      </c>
      <c r="D531" t="s">
        <v>6</v>
      </c>
    </row>
    <row r="532" spans="1:4" x14ac:dyDescent="0.15">
      <c r="A532" t="s">
        <v>13044</v>
      </c>
      <c r="B532" s="1" t="s">
        <v>13045</v>
      </c>
      <c r="C532" s="1" t="s">
        <v>13046</v>
      </c>
      <c r="D532" t="s">
        <v>6</v>
      </c>
    </row>
    <row r="533" spans="1:4" x14ac:dyDescent="0.15">
      <c r="A533" t="s">
        <v>8128</v>
      </c>
      <c r="B533" s="1" t="s">
        <v>13047</v>
      </c>
      <c r="C533" s="1" t="s">
        <v>13048</v>
      </c>
      <c r="D533" t="s">
        <v>6</v>
      </c>
    </row>
    <row r="534" spans="1:4" x14ac:dyDescent="0.15">
      <c r="A534" t="s">
        <v>13049</v>
      </c>
      <c r="B534" s="1" t="s">
        <v>13050</v>
      </c>
      <c r="C534" s="1" t="s">
        <v>13051</v>
      </c>
      <c r="D534" t="s">
        <v>6</v>
      </c>
    </row>
    <row r="535" spans="1:4" x14ac:dyDescent="0.15">
      <c r="A535" t="s">
        <v>13052</v>
      </c>
      <c r="B535" s="1" t="s">
        <v>13053</v>
      </c>
      <c r="C535" s="1" t="s">
        <v>13054</v>
      </c>
      <c r="D535" t="s">
        <v>6</v>
      </c>
    </row>
    <row r="536" spans="1:4" x14ac:dyDescent="0.15">
      <c r="A536" t="s">
        <v>13055</v>
      </c>
      <c r="B536" s="1" t="s">
        <v>13056</v>
      </c>
      <c r="C536" s="1" t="s">
        <v>13057</v>
      </c>
      <c r="D536" t="s">
        <v>6</v>
      </c>
    </row>
    <row r="537" spans="1:4" x14ac:dyDescent="0.15">
      <c r="A537" t="s">
        <v>7597</v>
      </c>
      <c r="B537" s="1" t="s">
        <v>13058</v>
      </c>
      <c r="C537" s="1" t="s">
        <v>13059</v>
      </c>
      <c r="D537" t="s">
        <v>6</v>
      </c>
    </row>
    <row r="538" spans="1:4" x14ac:dyDescent="0.15">
      <c r="A538" t="s">
        <v>10906</v>
      </c>
      <c r="B538" s="1" t="s">
        <v>13060</v>
      </c>
      <c r="C538" s="1" t="s">
        <v>13061</v>
      </c>
      <c r="D538" t="s">
        <v>6</v>
      </c>
    </row>
    <row r="539" spans="1:4" x14ac:dyDescent="0.15">
      <c r="A539" t="s">
        <v>13062</v>
      </c>
      <c r="B539" s="1" t="s">
        <v>13063</v>
      </c>
      <c r="C539" s="1" t="s">
        <v>13064</v>
      </c>
      <c r="D539" t="s">
        <v>6</v>
      </c>
    </row>
    <row r="540" spans="1:4" x14ac:dyDescent="0.15">
      <c r="A540" t="s">
        <v>3893</v>
      </c>
      <c r="B540" s="1" t="s">
        <v>13065</v>
      </c>
      <c r="C540" s="1" t="s">
        <v>13066</v>
      </c>
      <c r="D540" t="s">
        <v>6</v>
      </c>
    </row>
    <row r="541" spans="1:4" x14ac:dyDescent="0.15">
      <c r="A541" t="s">
        <v>13067</v>
      </c>
      <c r="B541" s="1" t="s">
        <v>13068</v>
      </c>
      <c r="C541" s="1" t="s">
        <v>13069</v>
      </c>
      <c r="D541" t="s">
        <v>6</v>
      </c>
    </row>
    <row r="542" spans="1:4" x14ac:dyDescent="0.15">
      <c r="A542" t="s">
        <v>13070</v>
      </c>
      <c r="B542" s="1" t="s">
        <v>13071</v>
      </c>
      <c r="C542" s="1" t="s">
        <v>13072</v>
      </c>
      <c r="D542" t="s">
        <v>6</v>
      </c>
    </row>
    <row r="543" spans="1:4" x14ac:dyDescent="0.15">
      <c r="A543" t="s">
        <v>10624</v>
      </c>
      <c r="B543" s="1" t="s">
        <v>13073</v>
      </c>
      <c r="C543" s="1" t="s">
        <v>13074</v>
      </c>
      <c r="D543" t="s">
        <v>6</v>
      </c>
    </row>
    <row r="544" spans="1:4" x14ac:dyDescent="0.15">
      <c r="A544" t="s">
        <v>6396</v>
      </c>
      <c r="B544" s="1" t="s">
        <v>13075</v>
      </c>
      <c r="C544" s="1" t="s">
        <v>13076</v>
      </c>
      <c r="D544" t="s">
        <v>6</v>
      </c>
    </row>
    <row r="545" spans="1:4" x14ac:dyDescent="0.15">
      <c r="A545" t="s">
        <v>13077</v>
      </c>
      <c r="B545" s="1" t="s">
        <v>13078</v>
      </c>
      <c r="C545" s="1" t="s">
        <v>13079</v>
      </c>
      <c r="D545" t="s">
        <v>6</v>
      </c>
    </row>
    <row r="546" spans="1:4" x14ac:dyDescent="0.15">
      <c r="A546" t="s">
        <v>8158</v>
      </c>
      <c r="B546" s="1" t="s">
        <v>13080</v>
      </c>
      <c r="C546" s="1" t="s">
        <v>13081</v>
      </c>
      <c r="D546" t="s">
        <v>6</v>
      </c>
    </row>
    <row r="547" spans="1:4" x14ac:dyDescent="0.15">
      <c r="A547" t="s">
        <v>13082</v>
      </c>
      <c r="B547" s="1" t="s">
        <v>13083</v>
      </c>
      <c r="C547" s="1" t="s">
        <v>13084</v>
      </c>
      <c r="D547" t="s">
        <v>6</v>
      </c>
    </row>
    <row r="548" spans="1:4" x14ac:dyDescent="0.15">
      <c r="A548" t="s">
        <v>3499</v>
      </c>
      <c r="B548" s="1" t="s">
        <v>13085</v>
      </c>
      <c r="C548" s="1" t="s">
        <v>13086</v>
      </c>
      <c r="D548" t="s">
        <v>6</v>
      </c>
    </row>
    <row r="549" spans="1:4" x14ac:dyDescent="0.15">
      <c r="A549" t="s">
        <v>11082</v>
      </c>
      <c r="B549" s="1" t="s">
        <v>13087</v>
      </c>
      <c r="C549" s="1" t="s">
        <v>13088</v>
      </c>
      <c r="D549" t="s">
        <v>6</v>
      </c>
    </row>
    <row r="550" spans="1:4" x14ac:dyDescent="0.15">
      <c r="A550" t="s">
        <v>9388</v>
      </c>
      <c r="B550" s="1" t="s">
        <v>13089</v>
      </c>
      <c r="C550" s="1" t="s">
        <v>13090</v>
      </c>
      <c r="D550" t="s">
        <v>6</v>
      </c>
    </row>
    <row r="551" spans="1:4" x14ac:dyDescent="0.15">
      <c r="A551" t="s">
        <v>7778</v>
      </c>
      <c r="B551" s="1" t="s">
        <v>13091</v>
      </c>
      <c r="C551" s="1" t="s">
        <v>13092</v>
      </c>
      <c r="D551" t="s">
        <v>6</v>
      </c>
    </row>
    <row r="552" spans="1:4" x14ac:dyDescent="0.15">
      <c r="A552" t="s">
        <v>13093</v>
      </c>
      <c r="B552" s="1" t="s">
        <v>13094</v>
      </c>
      <c r="C552" s="1" t="s">
        <v>13095</v>
      </c>
      <c r="D552" t="s">
        <v>6</v>
      </c>
    </row>
    <row r="553" spans="1:4" x14ac:dyDescent="0.15">
      <c r="A553" t="s">
        <v>2594</v>
      </c>
      <c r="B553" s="1" t="s">
        <v>13096</v>
      </c>
      <c r="C553" s="1" t="s">
        <v>13097</v>
      </c>
      <c r="D553" t="s">
        <v>6</v>
      </c>
    </row>
    <row r="554" spans="1:4" x14ac:dyDescent="0.15">
      <c r="A554" t="s">
        <v>2879</v>
      </c>
      <c r="B554" s="1" t="s">
        <v>13098</v>
      </c>
      <c r="C554" s="1" t="s">
        <v>13099</v>
      </c>
      <c r="D554" t="s">
        <v>6</v>
      </c>
    </row>
    <row r="555" spans="1:4" x14ac:dyDescent="0.15">
      <c r="A555" t="s">
        <v>5391</v>
      </c>
      <c r="B555" s="1" t="s">
        <v>13100</v>
      </c>
      <c r="C555" s="1" t="s">
        <v>13101</v>
      </c>
      <c r="D555" t="s">
        <v>6</v>
      </c>
    </row>
    <row r="556" spans="1:4" x14ac:dyDescent="0.15">
      <c r="A556" t="s">
        <v>13102</v>
      </c>
      <c r="B556" s="1" t="s">
        <v>13103</v>
      </c>
      <c r="C556" s="1" t="s">
        <v>13104</v>
      </c>
      <c r="D556" t="s">
        <v>6</v>
      </c>
    </row>
    <row r="557" spans="1:4" x14ac:dyDescent="0.15">
      <c r="A557" t="s">
        <v>13105</v>
      </c>
      <c r="B557" s="1" t="s">
        <v>13106</v>
      </c>
      <c r="C557" s="1" t="s">
        <v>13107</v>
      </c>
      <c r="D557" t="s">
        <v>6</v>
      </c>
    </row>
    <row r="558" spans="1:4" x14ac:dyDescent="0.15">
      <c r="A558" t="s">
        <v>2208</v>
      </c>
      <c r="B558" s="1" t="s">
        <v>13108</v>
      </c>
      <c r="C558" s="1" t="s">
        <v>13109</v>
      </c>
      <c r="D558" t="s">
        <v>6</v>
      </c>
    </row>
    <row r="559" spans="1:4" x14ac:dyDescent="0.15">
      <c r="A559" t="s">
        <v>7129</v>
      </c>
      <c r="B559" s="1" t="s">
        <v>13110</v>
      </c>
      <c r="C559" s="1" t="s">
        <v>13111</v>
      </c>
      <c r="D559" t="s">
        <v>6</v>
      </c>
    </row>
    <row r="560" spans="1:4" x14ac:dyDescent="0.15">
      <c r="A560" t="s">
        <v>13112</v>
      </c>
      <c r="B560" s="1" t="s">
        <v>13113</v>
      </c>
      <c r="C560" s="1" t="s">
        <v>13114</v>
      </c>
      <c r="D560" t="s">
        <v>6</v>
      </c>
    </row>
    <row r="561" spans="1:4" x14ac:dyDescent="0.15">
      <c r="A561" t="s">
        <v>6715</v>
      </c>
      <c r="B561" s="1" t="s">
        <v>13115</v>
      </c>
      <c r="C561" s="1" t="s">
        <v>13116</v>
      </c>
      <c r="D561" t="s">
        <v>6</v>
      </c>
    </row>
    <row r="562" spans="1:4" x14ac:dyDescent="0.15">
      <c r="A562" t="s">
        <v>13117</v>
      </c>
      <c r="B562" s="1" t="s">
        <v>13118</v>
      </c>
      <c r="C562" s="1" t="s">
        <v>13119</v>
      </c>
      <c r="D562" t="s">
        <v>6</v>
      </c>
    </row>
    <row r="563" spans="1:4" x14ac:dyDescent="0.15">
      <c r="A563" t="s">
        <v>13120</v>
      </c>
      <c r="B563" s="1" t="s">
        <v>13121</v>
      </c>
      <c r="C563" s="1" t="s">
        <v>13122</v>
      </c>
      <c r="D563" t="s">
        <v>6</v>
      </c>
    </row>
    <row r="564" spans="1:4" x14ac:dyDescent="0.15">
      <c r="A564" t="s">
        <v>13123</v>
      </c>
      <c r="B564" s="1" t="s">
        <v>13124</v>
      </c>
      <c r="C564" s="1" t="s">
        <v>13125</v>
      </c>
      <c r="D564" t="s">
        <v>6</v>
      </c>
    </row>
    <row r="565" spans="1:4" x14ac:dyDescent="0.15">
      <c r="A565" t="s">
        <v>13126</v>
      </c>
      <c r="B565" s="1" t="s">
        <v>13127</v>
      </c>
      <c r="C565" s="1" t="s">
        <v>13128</v>
      </c>
      <c r="D565" t="s">
        <v>6</v>
      </c>
    </row>
    <row r="566" spans="1:4" x14ac:dyDescent="0.15">
      <c r="A566" t="s">
        <v>13129</v>
      </c>
      <c r="B566" s="1" t="s">
        <v>13130</v>
      </c>
      <c r="C566" s="1" t="s">
        <v>13131</v>
      </c>
      <c r="D566" t="s">
        <v>6</v>
      </c>
    </row>
    <row r="567" spans="1:4" x14ac:dyDescent="0.15">
      <c r="A567" t="s">
        <v>9396</v>
      </c>
      <c r="B567" s="1" t="s">
        <v>13132</v>
      </c>
      <c r="C567" s="1" t="s">
        <v>13133</v>
      </c>
      <c r="D567" t="s">
        <v>6</v>
      </c>
    </row>
    <row r="568" spans="1:4" x14ac:dyDescent="0.15">
      <c r="A568" t="s">
        <v>13134</v>
      </c>
      <c r="B568" s="1" t="s">
        <v>13135</v>
      </c>
      <c r="C568" s="1" t="s">
        <v>13136</v>
      </c>
      <c r="D568" t="s">
        <v>6</v>
      </c>
    </row>
    <row r="569" spans="1:4" x14ac:dyDescent="0.15">
      <c r="A569" t="s">
        <v>13137</v>
      </c>
      <c r="B569" s="1" t="s">
        <v>13138</v>
      </c>
      <c r="C569" s="1" t="s">
        <v>13139</v>
      </c>
      <c r="D569" t="s">
        <v>6</v>
      </c>
    </row>
    <row r="570" spans="1:4" x14ac:dyDescent="0.15">
      <c r="A570" t="s">
        <v>7149</v>
      </c>
      <c r="B570" s="1" t="s">
        <v>13140</v>
      </c>
      <c r="C570" s="1" t="s">
        <v>13141</v>
      </c>
      <c r="D570" t="s">
        <v>6</v>
      </c>
    </row>
    <row r="571" spans="1:4" x14ac:dyDescent="0.15">
      <c r="A571" t="s">
        <v>13142</v>
      </c>
      <c r="B571" s="1" t="s">
        <v>13143</v>
      </c>
      <c r="C571" s="1" t="s">
        <v>13144</v>
      </c>
      <c r="D571" t="s">
        <v>6</v>
      </c>
    </row>
    <row r="572" spans="1:4" x14ac:dyDescent="0.15">
      <c r="A572" t="s">
        <v>6796</v>
      </c>
      <c r="B572" s="1" t="s">
        <v>13145</v>
      </c>
      <c r="C572" s="1" t="s">
        <v>13146</v>
      </c>
      <c r="D572" t="s">
        <v>6</v>
      </c>
    </row>
    <row r="573" spans="1:4" x14ac:dyDescent="0.15">
      <c r="A573" t="s">
        <v>13147</v>
      </c>
      <c r="B573" s="1" t="s">
        <v>13148</v>
      </c>
      <c r="C573" s="1" t="s">
        <v>13149</v>
      </c>
      <c r="D573" t="s">
        <v>6</v>
      </c>
    </row>
    <row r="574" spans="1:4" x14ac:dyDescent="0.15">
      <c r="A574" t="s">
        <v>13150</v>
      </c>
      <c r="B574" s="1" t="s">
        <v>13151</v>
      </c>
      <c r="C574" s="1" t="s">
        <v>13152</v>
      </c>
      <c r="D574" t="s">
        <v>6</v>
      </c>
    </row>
    <row r="575" spans="1:4" x14ac:dyDescent="0.15">
      <c r="A575" t="s">
        <v>3523</v>
      </c>
      <c r="B575" s="1" t="s">
        <v>13153</v>
      </c>
      <c r="C575" s="1" t="s">
        <v>13154</v>
      </c>
      <c r="D575" t="s">
        <v>6</v>
      </c>
    </row>
    <row r="576" spans="1:4" x14ac:dyDescent="0.15">
      <c r="A576" t="s">
        <v>10706</v>
      </c>
      <c r="B576" s="1" t="s">
        <v>13155</v>
      </c>
      <c r="C576" s="1" t="s">
        <v>13156</v>
      </c>
      <c r="D576" t="s">
        <v>6</v>
      </c>
    </row>
    <row r="577" spans="1:4" x14ac:dyDescent="0.15">
      <c r="A577" t="s">
        <v>2804</v>
      </c>
      <c r="B577" s="1" t="s">
        <v>13157</v>
      </c>
      <c r="C577" s="1" t="s">
        <v>13158</v>
      </c>
      <c r="D577" t="s">
        <v>6</v>
      </c>
    </row>
    <row r="578" spans="1:4" x14ac:dyDescent="0.15">
      <c r="A578" t="s">
        <v>13159</v>
      </c>
      <c r="B578" s="1" t="s">
        <v>13160</v>
      </c>
      <c r="C578" s="1" t="s">
        <v>13161</v>
      </c>
      <c r="D578" t="s">
        <v>6</v>
      </c>
    </row>
    <row r="579" spans="1:4" x14ac:dyDescent="0.15">
      <c r="A579" t="s">
        <v>13162</v>
      </c>
      <c r="B579" s="1" t="s">
        <v>13163</v>
      </c>
      <c r="C579" s="1" t="s">
        <v>13164</v>
      </c>
      <c r="D579" t="s">
        <v>6</v>
      </c>
    </row>
    <row r="580" spans="1:4" x14ac:dyDescent="0.15">
      <c r="A580" t="s">
        <v>4977</v>
      </c>
      <c r="B580" s="1" t="s">
        <v>13165</v>
      </c>
      <c r="C580" s="1" t="s">
        <v>13166</v>
      </c>
      <c r="D580" t="s">
        <v>6</v>
      </c>
    </row>
    <row r="581" spans="1:4" x14ac:dyDescent="0.15">
      <c r="A581" t="s">
        <v>4702</v>
      </c>
      <c r="B581" s="1" t="s">
        <v>13167</v>
      </c>
      <c r="C581" s="1" t="s">
        <v>13168</v>
      </c>
      <c r="D581" t="s">
        <v>6</v>
      </c>
    </row>
    <row r="582" spans="1:4" x14ac:dyDescent="0.15">
      <c r="A582" t="s">
        <v>1435</v>
      </c>
      <c r="B582" s="1" t="s">
        <v>13169</v>
      </c>
      <c r="C582" s="1" t="s">
        <v>13170</v>
      </c>
      <c r="D582" t="s">
        <v>6</v>
      </c>
    </row>
    <row r="583" spans="1:4" x14ac:dyDescent="0.15">
      <c r="A583" t="s">
        <v>3302</v>
      </c>
      <c r="B583" s="1" t="s">
        <v>13171</v>
      </c>
      <c r="C583" s="1" t="s">
        <v>13172</v>
      </c>
      <c r="D583" t="s">
        <v>6</v>
      </c>
    </row>
    <row r="584" spans="1:4" x14ac:dyDescent="0.15">
      <c r="A584" t="s">
        <v>13173</v>
      </c>
      <c r="B584" s="1" t="s">
        <v>13174</v>
      </c>
      <c r="C584" s="1" t="s">
        <v>13175</v>
      </c>
      <c r="D584" t="s">
        <v>6</v>
      </c>
    </row>
    <row r="585" spans="1:4" x14ac:dyDescent="0.15">
      <c r="A585" t="s">
        <v>11658</v>
      </c>
      <c r="B585" s="1" t="s">
        <v>13176</v>
      </c>
      <c r="C585" s="1" t="s">
        <v>13177</v>
      </c>
      <c r="D585" t="s">
        <v>6</v>
      </c>
    </row>
    <row r="586" spans="1:4" x14ac:dyDescent="0.15">
      <c r="A586" t="s">
        <v>13178</v>
      </c>
      <c r="B586" s="1" t="s">
        <v>13179</v>
      </c>
      <c r="C586" s="1" t="s">
        <v>13180</v>
      </c>
      <c r="D586" t="s">
        <v>6</v>
      </c>
    </row>
    <row r="587" spans="1:4" x14ac:dyDescent="0.15">
      <c r="A587" t="s">
        <v>11217</v>
      </c>
      <c r="B587" s="1" t="s">
        <v>13181</v>
      </c>
      <c r="C587" s="1" t="s">
        <v>13182</v>
      </c>
      <c r="D587" t="s">
        <v>6</v>
      </c>
    </row>
    <row r="588" spans="1:4" x14ac:dyDescent="0.15">
      <c r="A588" t="s">
        <v>13183</v>
      </c>
      <c r="B588" s="1" t="s">
        <v>13184</v>
      </c>
      <c r="C588" s="1" t="s">
        <v>13185</v>
      </c>
      <c r="D588" t="s">
        <v>6</v>
      </c>
    </row>
    <row r="589" spans="1:4" x14ac:dyDescent="0.15">
      <c r="A589" t="s">
        <v>13186</v>
      </c>
      <c r="B589" s="1" t="s">
        <v>13187</v>
      </c>
      <c r="C589" s="1" t="s">
        <v>13188</v>
      </c>
      <c r="D589" t="s">
        <v>6</v>
      </c>
    </row>
    <row r="590" spans="1:4" x14ac:dyDescent="0.15">
      <c r="A590" t="s">
        <v>13189</v>
      </c>
      <c r="B590" s="1" t="s">
        <v>13190</v>
      </c>
      <c r="C590" s="1" t="s">
        <v>13191</v>
      </c>
      <c r="D590" t="s">
        <v>6</v>
      </c>
    </row>
    <row r="591" spans="1:4" x14ac:dyDescent="0.15">
      <c r="A591" t="s">
        <v>13192</v>
      </c>
      <c r="B591" s="1" t="s">
        <v>13193</v>
      </c>
      <c r="C591" s="1" t="s">
        <v>13194</v>
      </c>
      <c r="D591" t="s">
        <v>6</v>
      </c>
    </row>
    <row r="592" spans="1:4" x14ac:dyDescent="0.15">
      <c r="A592" t="s">
        <v>13195</v>
      </c>
      <c r="B592" s="1" t="s">
        <v>13196</v>
      </c>
      <c r="C592" s="1" t="s">
        <v>13197</v>
      </c>
      <c r="D592" t="s">
        <v>6</v>
      </c>
    </row>
    <row r="593" spans="1:4" x14ac:dyDescent="0.15">
      <c r="A593" t="s">
        <v>9338</v>
      </c>
      <c r="B593" s="1" t="s">
        <v>13198</v>
      </c>
      <c r="C593" s="1" t="s">
        <v>13199</v>
      </c>
      <c r="D593" t="s">
        <v>6</v>
      </c>
    </row>
    <row r="594" spans="1:4" x14ac:dyDescent="0.15">
      <c r="A594" t="s">
        <v>6193</v>
      </c>
      <c r="B594" s="1" t="s">
        <v>13200</v>
      </c>
      <c r="C594" s="1" t="s">
        <v>13201</v>
      </c>
      <c r="D594" t="s">
        <v>6</v>
      </c>
    </row>
    <row r="595" spans="1:4" x14ac:dyDescent="0.15">
      <c r="A595" t="s">
        <v>13202</v>
      </c>
      <c r="B595" s="1" t="s">
        <v>13203</v>
      </c>
      <c r="C595" s="1" t="s">
        <v>13204</v>
      </c>
      <c r="D595" t="s">
        <v>6</v>
      </c>
    </row>
    <row r="596" spans="1:4" x14ac:dyDescent="0.15">
      <c r="A596" t="s">
        <v>145</v>
      </c>
      <c r="B596" s="1" t="s">
        <v>13205</v>
      </c>
      <c r="C596" s="1" t="s">
        <v>13206</v>
      </c>
      <c r="D596" t="s">
        <v>6</v>
      </c>
    </row>
    <row r="597" spans="1:4" x14ac:dyDescent="0.15">
      <c r="A597" t="s">
        <v>13207</v>
      </c>
      <c r="B597" s="1" t="s">
        <v>13208</v>
      </c>
      <c r="C597" s="1" t="s">
        <v>13209</v>
      </c>
      <c r="D597" t="s">
        <v>6</v>
      </c>
    </row>
    <row r="598" spans="1:4" x14ac:dyDescent="0.15">
      <c r="A598" t="s">
        <v>13210</v>
      </c>
      <c r="B598" s="1" t="s">
        <v>13211</v>
      </c>
      <c r="C598" s="1" t="s">
        <v>13212</v>
      </c>
      <c r="D598" t="s">
        <v>6</v>
      </c>
    </row>
    <row r="599" spans="1:4" x14ac:dyDescent="0.15">
      <c r="A599" t="s">
        <v>13213</v>
      </c>
      <c r="B599" s="1" t="s">
        <v>13214</v>
      </c>
      <c r="C599" s="1" t="s">
        <v>13215</v>
      </c>
      <c r="D599" t="s">
        <v>6</v>
      </c>
    </row>
    <row r="600" spans="1:4" x14ac:dyDescent="0.15">
      <c r="A600" t="s">
        <v>13216</v>
      </c>
      <c r="B600" s="1" t="s">
        <v>13217</v>
      </c>
      <c r="C600" s="1" t="s">
        <v>13218</v>
      </c>
      <c r="D600" t="s">
        <v>6</v>
      </c>
    </row>
    <row r="601" spans="1:4" x14ac:dyDescent="0.15">
      <c r="A601" t="s">
        <v>13219</v>
      </c>
      <c r="B601" s="1" t="s">
        <v>13220</v>
      </c>
      <c r="C601" s="1" t="s">
        <v>13221</v>
      </c>
      <c r="D601" t="s">
        <v>6</v>
      </c>
    </row>
    <row r="602" spans="1:4" x14ac:dyDescent="0.15">
      <c r="A602" t="s">
        <v>13222</v>
      </c>
      <c r="B602" s="1" t="s">
        <v>13223</v>
      </c>
      <c r="C602" s="1" t="s">
        <v>13224</v>
      </c>
      <c r="D602" t="s">
        <v>6</v>
      </c>
    </row>
    <row r="603" spans="1:4" x14ac:dyDescent="0.15">
      <c r="A603" t="s">
        <v>8588</v>
      </c>
      <c r="B603" s="1" t="s">
        <v>13225</v>
      </c>
      <c r="C603" s="1" t="s">
        <v>13226</v>
      </c>
      <c r="D603" t="s">
        <v>6</v>
      </c>
    </row>
    <row r="604" spans="1:4" x14ac:dyDescent="0.15">
      <c r="A604" t="s">
        <v>5869</v>
      </c>
      <c r="B604" s="1" t="s">
        <v>13227</v>
      </c>
      <c r="C604" s="1" t="s">
        <v>13228</v>
      </c>
      <c r="D604" t="s">
        <v>6</v>
      </c>
    </row>
    <row r="605" spans="1:4" x14ac:dyDescent="0.15">
      <c r="A605" t="s">
        <v>13229</v>
      </c>
      <c r="B605" s="1" t="s">
        <v>13230</v>
      </c>
      <c r="C605" s="1" t="s">
        <v>13231</v>
      </c>
      <c r="D605" t="s">
        <v>6</v>
      </c>
    </row>
    <row r="606" spans="1:4" x14ac:dyDescent="0.15">
      <c r="A606" t="s">
        <v>13232</v>
      </c>
      <c r="B606" s="1" t="s">
        <v>13233</v>
      </c>
      <c r="C606" s="1" t="s">
        <v>13234</v>
      </c>
      <c r="D606" t="s">
        <v>6</v>
      </c>
    </row>
    <row r="607" spans="1:4" x14ac:dyDescent="0.15">
      <c r="A607" t="s">
        <v>1298</v>
      </c>
      <c r="B607" s="1" t="s">
        <v>13235</v>
      </c>
      <c r="C607" s="1" t="s">
        <v>13236</v>
      </c>
      <c r="D607" t="s">
        <v>6</v>
      </c>
    </row>
    <row r="608" spans="1:4" x14ac:dyDescent="0.15">
      <c r="A608" t="s">
        <v>9528</v>
      </c>
      <c r="B608" s="1" t="s">
        <v>13237</v>
      </c>
      <c r="C608" s="1" t="s">
        <v>13238</v>
      </c>
      <c r="D608" t="s">
        <v>6</v>
      </c>
    </row>
    <row r="609" spans="1:4" x14ac:dyDescent="0.15">
      <c r="A609" t="s">
        <v>13239</v>
      </c>
      <c r="B609" s="1" t="s">
        <v>13240</v>
      </c>
      <c r="C609" s="1" t="s">
        <v>13241</v>
      </c>
      <c r="D609" t="s">
        <v>6</v>
      </c>
    </row>
    <row r="610" spans="1:4" x14ac:dyDescent="0.15">
      <c r="A610" t="s">
        <v>13242</v>
      </c>
      <c r="B610" s="1" t="s">
        <v>13243</v>
      </c>
      <c r="C610" s="1" t="s">
        <v>13244</v>
      </c>
      <c r="D610" t="s">
        <v>6</v>
      </c>
    </row>
    <row r="611" spans="1:4" x14ac:dyDescent="0.15">
      <c r="A611" t="s">
        <v>6730</v>
      </c>
      <c r="B611" s="1" t="s">
        <v>13245</v>
      </c>
      <c r="C611" s="1" t="s">
        <v>13246</v>
      </c>
      <c r="D611" t="s">
        <v>6</v>
      </c>
    </row>
    <row r="612" spans="1:4" x14ac:dyDescent="0.15">
      <c r="A612" t="s">
        <v>13247</v>
      </c>
      <c r="B612" s="1" t="s">
        <v>13248</v>
      </c>
      <c r="C612" s="1" t="s">
        <v>13249</v>
      </c>
      <c r="D612" t="s">
        <v>6</v>
      </c>
    </row>
    <row r="613" spans="1:4" x14ac:dyDescent="0.15">
      <c r="A613" t="s">
        <v>13250</v>
      </c>
      <c r="B613" s="1" t="s">
        <v>13251</v>
      </c>
      <c r="C613" s="1" t="s">
        <v>13252</v>
      </c>
      <c r="D613" t="s">
        <v>6</v>
      </c>
    </row>
    <row r="614" spans="1:4" x14ac:dyDescent="0.15">
      <c r="A614" t="s">
        <v>3021</v>
      </c>
      <c r="B614" s="1" t="s">
        <v>13253</v>
      </c>
      <c r="C614" s="1" t="s">
        <v>13254</v>
      </c>
      <c r="D614" t="s">
        <v>6</v>
      </c>
    </row>
    <row r="615" spans="1:4" x14ac:dyDescent="0.15">
      <c r="A615" t="s">
        <v>13255</v>
      </c>
      <c r="B615" s="1" t="s">
        <v>13256</v>
      </c>
      <c r="C615" s="1" t="s">
        <v>13257</v>
      </c>
      <c r="D615" t="s">
        <v>6</v>
      </c>
    </row>
    <row r="616" spans="1:4" x14ac:dyDescent="0.15">
      <c r="A616" t="s">
        <v>8262</v>
      </c>
      <c r="B616" s="1" t="s">
        <v>13258</v>
      </c>
      <c r="C616" s="1" t="s">
        <v>13259</v>
      </c>
      <c r="D616" t="s">
        <v>6</v>
      </c>
    </row>
    <row r="617" spans="1:4" x14ac:dyDescent="0.15">
      <c r="A617" t="s">
        <v>13260</v>
      </c>
      <c r="B617" s="1" t="s">
        <v>13261</v>
      </c>
      <c r="C617" s="1" t="s">
        <v>13262</v>
      </c>
      <c r="D617" t="s">
        <v>6</v>
      </c>
    </row>
    <row r="618" spans="1:4" x14ac:dyDescent="0.15">
      <c r="A618" t="s">
        <v>13263</v>
      </c>
      <c r="B618" s="1" t="s">
        <v>13264</v>
      </c>
      <c r="C618" s="1" t="s">
        <v>13265</v>
      </c>
      <c r="D618" t="s">
        <v>6</v>
      </c>
    </row>
    <row r="619" spans="1:4" x14ac:dyDescent="0.15">
      <c r="A619" t="s">
        <v>9227</v>
      </c>
      <c r="B619" s="1" t="s">
        <v>13266</v>
      </c>
      <c r="C619" s="1" t="s">
        <v>13267</v>
      </c>
      <c r="D619" t="s">
        <v>6</v>
      </c>
    </row>
    <row r="620" spans="1:4" x14ac:dyDescent="0.15">
      <c r="A620" t="s">
        <v>13268</v>
      </c>
      <c r="B620" s="1" t="s">
        <v>13269</v>
      </c>
      <c r="C620" s="1" t="s">
        <v>13270</v>
      </c>
      <c r="D620" t="s">
        <v>6</v>
      </c>
    </row>
    <row r="621" spans="1:4" x14ac:dyDescent="0.15">
      <c r="A621" t="s">
        <v>2357</v>
      </c>
      <c r="B621" s="1" t="s">
        <v>13271</v>
      </c>
      <c r="C621" s="1" t="s">
        <v>13272</v>
      </c>
      <c r="D621" t="s">
        <v>6</v>
      </c>
    </row>
    <row r="622" spans="1:4" x14ac:dyDescent="0.15">
      <c r="A622" t="s">
        <v>4651</v>
      </c>
      <c r="B622" s="1" t="s">
        <v>13273</v>
      </c>
      <c r="C622" s="1" t="s">
        <v>13274</v>
      </c>
      <c r="D622" t="s">
        <v>6</v>
      </c>
    </row>
    <row r="623" spans="1:4" x14ac:dyDescent="0.15">
      <c r="A623" t="s">
        <v>8930</v>
      </c>
      <c r="B623" s="1" t="s">
        <v>13275</v>
      </c>
      <c r="C623" s="1" t="s">
        <v>13276</v>
      </c>
      <c r="D623" t="s">
        <v>6</v>
      </c>
    </row>
    <row r="624" spans="1:4" x14ac:dyDescent="0.15">
      <c r="A624" t="s">
        <v>13277</v>
      </c>
      <c r="B624" s="1" t="s">
        <v>13278</v>
      </c>
      <c r="C624" s="1" t="s">
        <v>13279</v>
      </c>
      <c r="D624" t="s">
        <v>6</v>
      </c>
    </row>
    <row r="625" spans="1:4" x14ac:dyDescent="0.15">
      <c r="A625" t="s">
        <v>8182</v>
      </c>
      <c r="B625" s="1" t="s">
        <v>13280</v>
      </c>
      <c r="C625" s="1" t="s">
        <v>13281</v>
      </c>
      <c r="D625" t="s">
        <v>6</v>
      </c>
    </row>
    <row r="626" spans="1:4" x14ac:dyDescent="0.15">
      <c r="A626" t="s">
        <v>13282</v>
      </c>
      <c r="B626" s="1" t="s">
        <v>13283</v>
      </c>
      <c r="C626" s="1" t="s">
        <v>13284</v>
      </c>
      <c r="D626" t="s">
        <v>6</v>
      </c>
    </row>
    <row r="627" spans="1:4" x14ac:dyDescent="0.15">
      <c r="A627" t="s">
        <v>7910</v>
      </c>
      <c r="B627" s="1" t="s">
        <v>13285</v>
      </c>
      <c r="C627" s="1" t="s">
        <v>13286</v>
      </c>
      <c r="D627" t="s">
        <v>6</v>
      </c>
    </row>
    <row r="628" spans="1:4" x14ac:dyDescent="0.15">
      <c r="A628" t="s">
        <v>1629</v>
      </c>
      <c r="B628" s="1" t="s">
        <v>13287</v>
      </c>
      <c r="C628" s="1" t="s">
        <v>13288</v>
      </c>
      <c r="D628" t="s">
        <v>6</v>
      </c>
    </row>
    <row r="629" spans="1:4" x14ac:dyDescent="0.15">
      <c r="A629" t="s">
        <v>10644</v>
      </c>
      <c r="B629" s="1" t="s">
        <v>13289</v>
      </c>
      <c r="C629" s="1" t="s">
        <v>13290</v>
      </c>
      <c r="D629" t="s">
        <v>6</v>
      </c>
    </row>
    <row r="630" spans="1:4" x14ac:dyDescent="0.15">
      <c r="A630" t="s">
        <v>13291</v>
      </c>
      <c r="B630" s="1" t="s">
        <v>13292</v>
      </c>
      <c r="C630" s="1" t="s">
        <v>13293</v>
      </c>
      <c r="D630" t="s">
        <v>6</v>
      </c>
    </row>
    <row r="631" spans="1:4" x14ac:dyDescent="0.15">
      <c r="A631" t="s">
        <v>3719</v>
      </c>
      <c r="B631" s="1" t="s">
        <v>13294</v>
      </c>
      <c r="C631" s="1" t="s">
        <v>13295</v>
      </c>
      <c r="D631" t="s">
        <v>6</v>
      </c>
    </row>
    <row r="632" spans="1:4" x14ac:dyDescent="0.15">
      <c r="A632" t="s">
        <v>13296</v>
      </c>
      <c r="B632" s="1" t="s">
        <v>13297</v>
      </c>
      <c r="C632" s="1" t="s">
        <v>13298</v>
      </c>
      <c r="D632" t="s">
        <v>6</v>
      </c>
    </row>
    <row r="633" spans="1:4" x14ac:dyDescent="0.15">
      <c r="A633" t="s">
        <v>9713</v>
      </c>
      <c r="B633" s="1" t="s">
        <v>13299</v>
      </c>
      <c r="C633" s="1" t="s">
        <v>13300</v>
      </c>
      <c r="D633" t="s">
        <v>6</v>
      </c>
    </row>
    <row r="634" spans="1:4" x14ac:dyDescent="0.15">
      <c r="A634" t="s">
        <v>9851</v>
      </c>
      <c r="B634" s="1" t="s">
        <v>13301</v>
      </c>
      <c r="C634" s="1" t="s">
        <v>13302</v>
      </c>
      <c r="D634" t="s">
        <v>6</v>
      </c>
    </row>
    <row r="635" spans="1:4" x14ac:dyDescent="0.15">
      <c r="A635" t="s">
        <v>13303</v>
      </c>
      <c r="B635" s="1" t="s">
        <v>13304</v>
      </c>
      <c r="C635" s="1" t="s">
        <v>13305</v>
      </c>
      <c r="D635" t="s">
        <v>6</v>
      </c>
    </row>
    <row r="636" spans="1:4" x14ac:dyDescent="0.15">
      <c r="A636" t="s">
        <v>10789</v>
      </c>
      <c r="B636" s="1" t="s">
        <v>13306</v>
      </c>
      <c r="C636" s="1" t="s">
        <v>13307</v>
      </c>
      <c r="D636" t="s">
        <v>6</v>
      </c>
    </row>
    <row r="637" spans="1:4" x14ac:dyDescent="0.15">
      <c r="A637" t="s">
        <v>13308</v>
      </c>
      <c r="B637" s="1" t="s">
        <v>13309</v>
      </c>
      <c r="C637" s="1" t="s">
        <v>13310</v>
      </c>
      <c r="D637" t="s">
        <v>6</v>
      </c>
    </row>
    <row r="638" spans="1:4" x14ac:dyDescent="0.15">
      <c r="A638" t="s">
        <v>10515</v>
      </c>
      <c r="B638" s="1" t="s">
        <v>13311</v>
      </c>
      <c r="C638" s="1" t="s">
        <v>13312</v>
      </c>
      <c r="D638" t="s">
        <v>6</v>
      </c>
    </row>
    <row r="639" spans="1:4" x14ac:dyDescent="0.15">
      <c r="A639" t="s">
        <v>6913</v>
      </c>
      <c r="B639" s="1" t="s">
        <v>13313</v>
      </c>
      <c r="C639" s="1" t="s">
        <v>13314</v>
      </c>
      <c r="D639" t="s">
        <v>6</v>
      </c>
    </row>
    <row r="640" spans="1:4" x14ac:dyDescent="0.15">
      <c r="A640" t="s">
        <v>7718</v>
      </c>
      <c r="B640" s="1" t="s">
        <v>13315</v>
      </c>
      <c r="C640" s="1" t="s">
        <v>13316</v>
      </c>
      <c r="D640" t="s">
        <v>6</v>
      </c>
    </row>
    <row r="641" spans="1:4" x14ac:dyDescent="0.15">
      <c r="A641" t="s">
        <v>5325</v>
      </c>
      <c r="B641" s="1" t="s">
        <v>13317</v>
      </c>
      <c r="C641" s="1" t="s">
        <v>13318</v>
      </c>
      <c r="D641" t="s">
        <v>6</v>
      </c>
    </row>
    <row r="642" spans="1:4" x14ac:dyDescent="0.15">
      <c r="A642" t="s">
        <v>13319</v>
      </c>
      <c r="B642" s="1" t="s">
        <v>13320</v>
      </c>
      <c r="C642" s="1" t="s">
        <v>13321</v>
      </c>
      <c r="D642" t="s">
        <v>6</v>
      </c>
    </row>
    <row r="643" spans="1:4" x14ac:dyDescent="0.15">
      <c r="A643" t="s">
        <v>6238</v>
      </c>
      <c r="B643" s="1" t="s">
        <v>13322</v>
      </c>
      <c r="C643" s="1" t="s">
        <v>13323</v>
      </c>
      <c r="D643" t="s">
        <v>6</v>
      </c>
    </row>
    <row r="644" spans="1:4" x14ac:dyDescent="0.15">
      <c r="A644" t="s">
        <v>8672</v>
      </c>
      <c r="B644" s="1" t="s">
        <v>13324</v>
      </c>
      <c r="C644" s="1" t="s">
        <v>13325</v>
      </c>
      <c r="D644" t="s">
        <v>6</v>
      </c>
    </row>
    <row r="645" spans="1:4" x14ac:dyDescent="0.15">
      <c r="A645" t="s">
        <v>8700</v>
      </c>
      <c r="B645" s="1" t="s">
        <v>13326</v>
      </c>
      <c r="C645" s="1" t="s">
        <v>13327</v>
      </c>
      <c r="D645" t="s">
        <v>6</v>
      </c>
    </row>
    <row r="646" spans="1:4" x14ac:dyDescent="0.15">
      <c r="A646" t="s">
        <v>6001</v>
      </c>
      <c r="B646" s="1" t="s">
        <v>13328</v>
      </c>
      <c r="C646" s="1" t="s">
        <v>13329</v>
      </c>
      <c r="D646" t="s">
        <v>6</v>
      </c>
    </row>
    <row r="647" spans="1:4" x14ac:dyDescent="0.15">
      <c r="A647" t="s">
        <v>13330</v>
      </c>
      <c r="B647" s="1" t="s">
        <v>13331</v>
      </c>
      <c r="C647" s="1" t="s">
        <v>13332</v>
      </c>
      <c r="D647" t="s">
        <v>6</v>
      </c>
    </row>
    <row r="648" spans="1:4" x14ac:dyDescent="0.15">
      <c r="A648" t="s">
        <v>13333</v>
      </c>
      <c r="B648" s="1" t="s">
        <v>13334</v>
      </c>
      <c r="C648" s="1" t="s">
        <v>13335</v>
      </c>
      <c r="D648" t="s">
        <v>6</v>
      </c>
    </row>
    <row r="649" spans="1:4" x14ac:dyDescent="0.15">
      <c r="A649" t="s">
        <v>8815</v>
      </c>
      <c r="B649" s="1" t="s">
        <v>13336</v>
      </c>
      <c r="C649" s="1" t="s">
        <v>13337</v>
      </c>
      <c r="D649" t="s">
        <v>6</v>
      </c>
    </row>
    <row r="650" spans="1:4" x14ac:dyDescent="0.15">
      <c r="A650" t="s">
        <v>13338</v>
      </c>
      <c r="B650" s="1" t="s">
        <v>13339</v>
      </c>
      <c r="C650" s="1" t="s">
        <v>13340</v>
      </c>
      <c r="D650" t="s">
        <v>6</v>
      </c>
    </row>
    <row r="651" spans="1:4" x14ac:dyDescent="0.15">
      <c r="A651" t="s">
        <v>9600</v>
      </c>
      <c r="B651" s="1" t="s">
        <v>13341</v>
      </c>
      <c r="C651" s="1" t="s">
        <v>13342</v>
      </c>
      <c r="D651" t="s">
        <v>6</v>
      </c>
    </row>
    <row r="652" spans="1:4" x14ac:dyDescent="0.15">
      <c r="A652" t="s">
        <v>13343</v>
      </c>
      <c r="B652" s="1" t="s">
        <v>13344</v>
      </c>
      <c r="C652" s="1" t="s">
        <v>13345</v>
      </c>
      <c r="D652" t="s">
        <v>6</v>
      </c>
    </row>
    <row r="653" spans="1:4" x14ac:dyDescent="0.15">
      <c r="A653" t="s">
        <v>13346</v>
      </c>
      <c r="B653" s="1" t="s">
        <v>13347</v>
      </c>
      <c r="C653" s="1" t="s">
        <v>13348</v>
      </c>
      <c r="D653" t="s">
        <v>6</v>
      </c>
    </row>
    <row r="654" spans="1:4" x14ac:dyDescent="0.15">
      <c r="A654" t="s">
        <v>3896</v>
      </c>
      <c r="B654" s="1" t="s">
        <v>13349</v>
      </c>
      <c r="C654" s="1" t="s">
        <v>13350</v>
      </c>
      <c r="D654" t="s">
        <v>6</v>
      </c>
    </row>
    <row r="655" spans="1:4" x14ac:dyDescent="0.15">
      <c r="A655" t="s">
        <v>1975</v>
      </c>
      <c r="B655" s="1" t="s">
        <v>13351</v>
      </c>
      <c r="C655" s="1" t="s">
        <v>13352</v>
      </c>
      <c r="D655" t="s">
        <v>6</v>
      </c>
    </row>
    <row r="656" spans="1:4" x14ac:dyDescent="0.15">
      <c r="A656" t="s">
        <v>13353</v>
      </c>
      <c r="B656" s="1" t="s">
        <v>13354</v>
      </c>
      <c r="C656" s="1" t="s">
        <v>13355</v>
      </c>
      <c r="D656" t="s">
        <v>6</v>
      </c>
    </row>
    <row r="657" spans="1:4" x14ac:dyDescent="0.15">
      <c r="A657" t="s">
        <v>4917</v>
      </c>
      <c r="B657" s="1" t="s">
        <v>13356</v>
      </c>
      <c r="C657" s="1" t="s">
        <v>13357</v>
      </c>
      <c r="D657" t="s">
        <v>6</v>
      </c>
    </row>
    <row r="658" spans="1:4" x14ac:dyDescent="0.15">
      <c r="A658" t="s">
        <v>3722</v>
      </c>
      <c r="B658" s="1" t="s">
        <v>13358</v>
      </c>
      <c r="C658" s="1" t="s">
        <v>13359</v>
      </c>
      <c r="D658" t="s">
        <v>6</v>
      </c>
    </row>
    <row r="659" spans="1:4" x14ac:dyDescent="0.15">
      <c r="A659" t="s">
        <v>13360</v>
      </c>
      <c r="B659" s="1" t="s">
        <v>13361</v>
      </c>
      <c r="C659" s="1" t="s">
        <v>13362</v>
      </c>
      <c r="D659" t="s">
        <v>6</v>
      </c>
    </row>
    <row r="660" spans="1:4" x14ac:dyDescent="0.15">
      <c r="A660" t="s">
        <v>13363</v>
      </c>
      <c r="B660" s="1" t="s">
        <v>13364</v>
      </c>
      <c r="C660" s="1" t="s">
        <v>13365</v>
      </c>
      <c r="D660" t="s">
        <v>6</v>
      </c>
    </row>
    <row r="661" spans="1:4" x14ac:dyDescent="0.15">
      <c r="A661" t="s">
        <v>6970</v>
      </c>
      <c r="B661" s="1" t="s">
        <v>13366</v>
      </c>
      <c r="C661" s="1" t="s">
        <v>13367</v>
      </c>
      <c r="D661" t="s">
        <v>6</v>
      </c>
    </row>
    <row r="662" spans="1:4" x14ac:dyDescent="0.15">
      <c r="A662" t="s">
        <v>4835</v>
      </c>
      <c r="B662" s="1" t="s">
        <v>13368</v>
      </c>
      <c r="C662" s="1" t="s">
        <v>13369</v>
      </c>
      <c r="D662" t="s">
        <v>6</v>
      </c>
    </row>
    <row r="663" spans="1:4" x14ac:dyDescent="0.15">
      <c r="A663" t="s">
        <v>13370</v>
      </c>
      <c r="B663" s="1" t="s">
        <v>13371</v>
      </c>
      <c r="C663" s="1" t="s">
        <v>13372</v>
      </c>
      <c r="D663" t="s">
        <v>6</v>
      </c>
    </row>
    <row r="664" spans="1:4" x14ac:dyDescent="0.15">
      <c r="A664" t="s">
        <v>13373</v>
      </c>
      <c r="B664" s="1" t="s">
        <v>13374</v>
      </c>
      <c r="C664" s="1" t="s">
        <v>13375</v>
      </c>
      <c r="D664" t="s">
        <v>6</v>
      </c>
    </row>
    <row r="665" spans="1:4" x14ac:dyDescent="0.15">
      <c r="A665" t="s">
        <v>3716</v>
      </c>
      <c r="B665" s="1" t="s">
        <v>13376</v>
      </c>
      <c r="C665" s="1" t="s">
        <v>13377</v>
      </c>
      <c r="D665" t="s">
        <v>6</v>
      </c>
    </row>
    <row r="666" spans="1:4" x14ac:dyDescent="0.15">
      <c r="A666" t="s">
        <v>1226</v>
      </c>
      <c r="B666" s="1" t="s">
        <v>13378</v>
      </c>
      <c r="C666" s="1" t="s">
        <v>13379</v>
      </c>
      <c r="D666" t="s">
        <v>6</v>
      </c>
    </row>
    <row r="667" spans="1:4" x14ac:dyDescent="0.15">
      <c r="A667" t="s">
        <v>8126</v>
      </c>
      <c r="B667" s="1" t="s">
        <v>13380</v>
      </c>
      <c r="C667" s="1" t="s">
        <v>13381</v>
      </c>
      <c r="D667" t="s">
        <v>6</v>
      </c>
    </row>
    <row r="668" spans="1:4" x14ac:dyDescent="0.15">
      <c r="A668" t="s">
        <v>13382</v>
      </c>
      <c r="B668" s="1" t="s">
        <v>13383</v>
      </c>
      <c r="C668" s="1" t="s">
        <v>13384</v>
      </c>
      <c r="D668" t="s">
        <v>6</v>
      </c>
    </row>
    <row r="669" spans="1:4" x14ac:dyDescent="0.15">
      <c r="A669" t="s">
        <v>1286</v>
      </c>
      <c r="B669" s="1" t="s">
        <v>13385</v>
      </c>
      <c r="C669" s="1" t="s">
        <v>13386</v>
      </c>
      <c r="D669" t="s">
        <v>6</v>
      </c>
    </row>
    <row r="670" spans="1:4" x14ac:dyDescent="0.15">
      <c r="A670" t="s">
        <v>13387</v>
      </c>
      <c r="B670" s="1" t="s">
        <v>13388</v>
      </c>
      <c r="C670" s="1" t="s">
        <v>13389</v>
      </c>
      <c r="D670" t="s">
        <v>6</v>
      </c>
    </row>
    <row r="671" spans="1:4" x14ac:dyDescent="0.15">
      <c r="A671" t="s">
        <v>13390</v>
      </c>
      <c r="B671" s="1" t="s">
        <v>13391</v>
      </c>
      <c r="C671" s="1" t="s">
        <v>13392</v>
      </c>
      <c r="D671" t="s">
        <v>6</v>
      </c>
    </row>
    <row r="672" spans="1:4" x14ac:dyDescent="0.15">
      <c r="A672" t="s">
        <v>13393</v>
      </c>
      <c r="B672" s="1" t="s">
        <v>13394</v>
      </c>
      <c r="C672" s="1" t="s">
        <v>13395</v>
      </c>
      <c r="D672" t="s">
        <v>6</v>
      </c>
    </row>
    <row r="673" spans="1:4" x14ac:dyDescent="0.15">
      <c r="A673" t="s">
        <v>13396</v>
      </c>
      <c r="B673" s="1" t="s">
        <v>13397</v>
      </c>
      <c r="C673" s="1" t="s">
        <v>13398</v>
      </c>
      <c r="D673" t="s">
        <v>6</v>
      </c>
    </row>
    <row r="674" spans="1:4" x14ac:dyDescent="0.15">
      <c r="A674" t="s">
        <v>9088</v>
      </c>
      <c r="B674" s="1" t="s">
        <v>13399</v>
      </c>
      <c r="C674" s="1" t="s">
        <v>13400</v>
      </c>
      <c r="D674" t="s">
        <v>6</v>
      </c>
    </row>
    <row r="675" spans="1:4" x14ac:dyDescent="0.15">
      <c r="A675" t="s">
        <v>13401</v>
      </c>
      <c r="B675" s="1" t="s">
        <v>13402</v>
      </c>
      <c r="C675" s="1" t="s">
        <v>13403</v>
      </c>
      <c r="D675" t="s">
        <v>6</v>
      </c>
    </row>
    <row r="676" spans="1:4" x14ac:dyDescent="0.15">
      <c r="A676" t="s">
        <v>5382</v>
      </c>
      <c r="B676" s="1" t="s">
        <v>13404</v>
      </c>
      <c r="C676" s="1" t="s">
        <v>13405</v>
      </c>
      <c r="D676" t="s">
        <v>6</v>
      </c>
    </row>
    <row r="677" spans="1:4" x14ac:dyDescent="0.15">
      <c r="A677" t="s">
        <v>13406</v>
      </c>
      <c r="B677" s="1" t="s">
        <v>13407</v>
      </c>
      <c r="C677" s="1" t="s">
        <v>13408</v>
      </c>
      <c r="D677" t="s">
        <v>6</v>
      </c>
    </row>
    <row r="678" spans="1:4" x14ac:dyDescent="0.15">
      <c r="A678" t="s">
        <v>13409</v>
      </c>
      <c r="B678" s="1" t="s">
        <v>13410</v>
      </c>
      <c r="C678" s="1" t="s">
        <v>13411</v>
      </c>
      <c r="D678" t="s">
        <v>6</v>
      </c>
    </row>
    <row r="679" spans="1:4" x14ac:dyDescent="0.15">
      <c r="A679" t="s">
        <v>13412</v>
      </c>
      <c r="B679" s="1" t="s">
        <v>13413</v>
      </c>
      <c r="C679" s="1" t="s">
        <v>13414</v>
      </c>
      <c r="D679" t="s">
        <v>6</v>
      </c>
    </row>
    <row r="680" spans="1:4" x14ac:dyDescent="0.15">
      <c r="A680" t="s">
        <v>5104</v>
      </c>
      <c r="B680" s="1" t="s">
        <v>13415</v>
      </c>
      <c r="C680" s="1" t="s">
        <v>13416</v>
      </c>
      <c r="D680" t="s">
        <v>6</v>
      </c>
    </row>
    <row r="681" spans="1:4" x14ac:dyDescent="0.15">
      <c r="A681" t="s">
        <v>13417</v>
      </c>
      <c r="B681" s="1" t="s">
        <v>13418</v>
      </c>
      <c r="C681" s="1" t="s">
        <v>13419</v>
      </c>
      <c r="D681" t="s">
        <v>6</v>
      </c>
    </row>
    <row r="682" spans="1:4" x14ac:dyDescent="0.15">
      <c r="A682" t="s">
        <v>13420</v>
      </c>
      <c r="B682" s="1" t="s">
        <v>13421</v>
      </c>
      <c r="C682" s="1" t="s">
        <v>13422</v>
      </c>
      <c r="D682" t="s">
        <v>6</v>
      </c>
    </row>
    <row r="683" spans="1:4" x14ac:dyDescent="0.15">
      <c r="A683" t="s">
        <v>6411</v>
      </c>
      <c r="B683" s="1" t="s">
        <v>13423</v>
      </c>
      <c r="C683" s="1" t="s">
        <v>13424</v>
      </c>
      <c r="D683" t="s">
        <v>6</v>
      </c>
    </row>
    <row r="684" spans="1:4" x14ac:dyDescent="0.15">
      <c r="A684" t="s">
        <v>13425</v>
      </c>
      <c r="B684" s="1" t="s">
        <v>13426</v>
      </c>
      <c r="C684" s="1" t="s">
        <v>13427</v>
      </c>
      <c r="D684" t="s">
        <v>6</v>
      </c>
    </row>
    <row r="685" spans="1:4" x14ac:dyDescent="0.15">
      <c r="A685" t="s">
        <v>5019</v>
      </c>
      <c r="B685" s="1" t="s">
        <v>13428</v>
      </c>
      <c r="C685" s="1" t="s">
        <v>13429</v>
      </c>
      <c r="D685" t="s">
        <v>6</v>
      </c>
    </row>
    <row r="686" spans="1:4" x14ac:dyDescent="0.15">
      <c r="A686" t="s">
        <v>5433</v>
      </c>
      <c r="B686" s="1" t="s">
        <v>13430</v>
      </c>
      <c r="C686" s="1" t="s">
        <v>13431</v>
      </c>
      <c r="D686" t="s">
        <v>6</v>
      </c>
    </row>
    <row r="687" spans="1:4" x14ac:dyDescent="0.15">
      <c r="A687" t="s">
        <v>6130</v>
      </c>
      <c r="B687" s="1" t="s">
        <v>13432</v>
      </c>
      <c r="C687" s="1" t="s">
        <v>13433</v>
      </c>
      <c r="D687" t="s">
        <v>6</v>
      </c>
    </row>
    <row r="688" spans="1:4" x14ac:dyDescent="0.15">
      <c r="A688" t="s">
        <v>1100</v>
      </c>
      <c r="B688" s="1" t="s">
        <v>13434</v>
      </c>
      <c r="C688" s="1" t="s">
        <v>13435</v>
      </c>
      <c r="D688" t="s">
        <v>6</v>
      </c>
    </row>
    <row r="689" spans="1:4" x14ac:dyDescent="0.15">
      <c r="A689" t="s">
        <v>4012</v>
      </c>
      <c r="B689" s="1" t="s">
        <v>13436</v>
      </c>
      <c r="C689" s="1" t="s">
        <v>13437</v>
      </c>
      <c r="D689" t="s">
        <v>6</v>
      </c>
    </row>
    <row r="690" spans="1:4" x14ac:dyDescent="0.15">
      <c r="A690" t="s">
        <v>13438</v>
      </c>
      <c r="B690" s="1" t="s">
        <v>13439</v>
      </c>
      <c r="C690" s="1" t="s">
        <v>13440</v>
      </c>
      <c r="D690" t="s">
        <v>6</v>
      </c>
    </row>
    <row r="691" spans="1:4" x14ac:dyDescent="0.15">
      <c r="A691" t="s">
        <v>10445</v>
      </c>
      <c r="B691" s="1" t="s">
        <v>13441</v>
      </c>
      <c r="C691" s="1" t="s">
        <v>13442</v>
      </c>
      <c r="D691" t="s">
        <v>6</v>
      </c>
    </row>
    <row r="692" spans="1:4" x14ac:dyDescent="0.15">
      <c r="A692" t="s">
        <v>1525</v>
      </c>
      <c r="B692" s="1" t="s">
        <v>13443</v>
      </c>
      <c r="C692" s="1" t="s">
        <v>13444</v>
      </c>
      <c r="D692" t="s">
        <v>6</v>
      </c>
    </row>
    <row r="693" spans="1:4" x14ac:dyDescent="0.15">
      <c r="A693" t="s">
        <v>3830</v>
      </c>
      <c r="B693" s="1" t="s">
        <v>13445</v>
      </c>
      <c r="C693" s="1" t="s">
        <v>13446</v>
      </c>
      <c r="D693" t="s">
        <v>6</v>
      </c>
    </row>
    <row r="694" spans="1:4" x14ac:dyDescent="0.15">
      <c r="A694" t="s">
        <v>13447</v>
      </c>
      <c r="B694" s="1" t="s">
        <v>13448</v>
      </c>
      <c r="C694" s="1" t="s">
        <v>13449</v>
      </c>
      <c r="D694" t="s">
        <v>6</v>
      </c>
    </row>
    <row r="695" spans="1:4" x14ac:dyDescent="0.15">
      <c r="A695" t="s">
        <v>13450</v>
      </c>
      <c r="B695" s="1" t="s">
        <v>13451</v>
      </c>
      <c r="C695" s="1" t="s">
        <v>13452</v>
      </c>
      <c r="D695" t="s">
        <v>6</v>
      </c>
    </row>
    <row r="696" spans="1:4" x14ac:dyDescent="0.15">
      <c r="A696" t="s">
        <v>13453</v>
      </c>
      <c r="B696" s="1" t="s">
        <v>13454</v>
      </c>
      <c r="C696" s="1" t="s">
        <v>13455</v>
      </c>
      <c r="D696" t="s">
        <v>6</v>
      </c>
    </row>
    <row r="697" spans="1:4" x14ac:dyDescent="0.15">
      <c r="A697" t="s">
        <v>13456</v>
      </c>
      <c r="B697" s="1" t="s">
        <v>13457</v>
      </c>
      <c r="C697" s="1" t="s">
        <v>13458</v>
      </c>
      <c r="D697" t="s">
        <v>6</v>
      </c>
    </row>
    <row r="698" spans="1:4" x14ac:dyDescent="0.15">
      <c r="A698" t="s">
        <v>13459</v>
      </c>
      <c r="B698" s="1" t="s">
        <v>13460</v>
      </c>
      <c r="C698" s="1" t="s">
        <v>13461</v>
      </c>
      <c r="D698" t="s">
        <v>6</v>
      </c>
    </row>
    <row r="699" spans="1:4" x14ac:dyDescent="0.15">
      <c r="A699" t="s">
        <v>5191</v>
      </c>
      <c r="B699" s="1" t="s">
        <v>13462</v>
      </c>
      <c r="C699" s="1" t="s">
        <v>13463</v>
      </c>
      <c r="D699" t="s">
        <v>6</v>
      </c>
    </row>
    <row r="700" spans="1:4" x14ac:dyDescent="0.15">
      <c r="A700" t="s">
        <v>13464</v>
      </c>
      <c r="B700" s="1" t="s">
        <v>13465</v>
      </c>
      <c r="C700" s="1" t="s">
        <v>13466</v>
      </c>
      <c r="D700" t="s">
        <v>6</v>
      </c>
    </row>
    <row r="701" spans="1:4" x14ac:dyDescent="0.15">
      <c r="A701" t="s">
        <v>6109</v>
      </c>
      <c r="B701" s="1" t="s">
        <v>13467</v>
      </c>
      <c r="C701" s="1" t="s">
        <v>13468</v>
      </c>
      <c r="D701" t="s">
        <v>6</v>
      </c>
    </row>
    <row r="702" spans="1:4" x14ac:dyDescent="0.15">
      <c r="A702" t="s">
        <v>13469</v>
      </c>
      <c r="B702" s="1" t="s">
        <v>13470</v>
      </c>
      <c r="C702" s="1" t="s">
        <v>13471</v>
      </c>
      <c r="D702" t="s">
        <v>6</v>
      </c>
    </row>
    <row r="703" spans="1:4" x14ac:dyDescent="0.15">
      <c r="A703" t="s">
        <v>13472</v>
      </c>
      <c r="B703" s="1" t="s">
        <v>13473</v>
      </c>
      <c r="C703" s="1" t="s">
        <v>13474</v>
      </c>
      <c r="D703" t="s">
        <v>6</v>
      </c>
    </row>
    <row r="704" spans="1:4" x14ac:dyDescent="0.15">
      <c r="A704" t="s">
        <v>13475</v>
      </c>
      <c r="B704" s="1" t="s">
        <v>13476</v>
      </c>
      <c r="C704" s="1" t="s">
        <v>13477</v>
      </c>
      <c r="D704" t="s">
        <v>6</v>
      </c>
    </row>
    <row r="705" spans="1:4" x14ac:dyDescent="0.15">
      <c r="A705" t="s">
        <v>9701</v>
      </c>
      <c r="B705" s="1" t="s">
        <v>13478</v>
      </c>
      <c r="C705" s="1" t="s">
        <v>13479</v>
      </c>
      <c r="D705" t="s">
        <v>6</v>
      </c>
    </row>
    <row r="706" spans="1:4" x14ac:dyDescent="0.15">
      <c r="A706" t="s">
        <v>13480</v>
      </c>
      <c r="B706" s="1" t="s">
        <v>13481</v>
      </c>
      <c r="C706" s="1" t="s">
        <v>13482</v>
      </c>
      <c r="D706" t="s">
        <v>6</v>
      </c>
    </row>
    <row r="707" spans="1:4" x14ac:dyDescent="0.15">
      <c r="A707" t="s">
        <v>13483</v>
      </c>
      <c r="B707" s="1" t="s">
        <v>13484</v>
      </c>
      <c r="C707" s="1" t="s">
        <v>13485</v>
      </c>
      <c r="D707" t="s">
        <v>6</v>
      </c>
    </row>
    <row r="708" spans="1:4" x14ac:dyDescent="0.15">
      <c r="A708" t="s">
        <v>2483</v>
      </c>
      <c r="B708" s="1" t="s">
        <v>13486</v>
      </c>
      <c r="C708" s="1" t="s">
        <v>13487</v>
      </c>
      <c r="D708" t="s">
        <v>6</v>
      </c>
    </row>
    <row r="709" spans="1:4" x14ac:dyDescent="0.15">
      <c r="A709" t="s">
        <v>9613</v>
      </c>
      <c r="B709" s="1" t="s">
        <v>13488</v>
      </c>
      <c r="C709" s="1" t="s">
        <v>13489</v>
      </c>
      <c r="D709" t="s">
        <v>6</v>
      </c>
    </row>
    <row r="710" spans="1:4" x14ac:dyDescent="0.15">
      <c r="A710" t="s">
        <v>9138</v>
      </c>
      <c r="B710" s="1" t="s">
        <v>13490</v>
      </c>
      <c r="C710" s="1" t="s">
        <v>13491</v>
      </c>
      <c r="D710" t="s">
        <v>6</v>
      </c>
    </row>
    <row r="711" spans="1:4" x14ac:dyDescent="0.15">
      <c r="A711" t="s">
        <v>13492</v>
      </c>
      <c r="B711" s="1" t="s">
        <v>13493</v>
      </c>
      <c r="C711" s="1" t="s">
        <v>13494</v>
      </c>
      <c r="D711" t="s">
        <v>6</v>
      </c>
    </row>
    <row r="712" spans="1:4" x14ac:dyDescent="0.15">
      <c r="A712" t="s">
        <v>13495</v>
      </c>
      <c r="B712" s="1" t="s">
        <v>13496</v>
      </c>
      <c r="C712" s="1" t="s">
        <v>13497</v>
      </c>
      <c r="D712" t="s">
        <v>6</v>
      </c>
    </row>
    <row r="713" spans="1:4" x14ac:dyDescent="0.15">
      <c r="A713" t="s">
        <v>13498</v>
      </c>
      <c r="B713" s="1" t="s">
        <v>13499</v>
      </c>
      <c r="C713" s="1" t="s">
        <v>13500</v>
      </c>
      <c r="D713" t="s">
        <v>6</v>
      </c>
    </row>
    <row r="714" spans="1:4" x14ac:dyDescent="0.15">
      <c r="A714" t="s">
        <v>13501</v>
      </c>
      <c r="B714" s="1" t="s">
        <v>13502</v>
      </c>
      <c r="C714" s="1" t="s">
        <v>13503</v>
      </c>
      <c r="D714" t="s">
        <v>6</v>
      </c>
    </row>
    <row r="715" spans="1:4" x14ac:dyDescent="0.15">
      <c r="A715" t="s">
        <v>13504</v>
      </c>
      <c r="B715" s="1" t="s">
        <v>13505</v>
      </c>
      <c r="C715" s="1" t="s">
        <v>13506</v>
      </c>
      <c r="D715" t="s">
        <v>6</v>
      </c>
    </row>
    <row r="716" spans="1:4" x14ac:dyDescent="0.15">
      <c r="A716" t="s">
        <v>13507</v>
      </c>
      <c r="B716" s="1" t="s">
        <v>13508</v>
      </c>
      <c r="C716" s="1" t="s">
        <v>13509</v>
      </c>
      <c r="D716" t="s">
        <v>6</v>
      </c>
    </row>
    <row r="717" spans="1:4" x14ac:dyDescent="0.15">
      <c r="A717" t="s">
        <v>13510</v>
      </c>
      <c r="B717" s="1" t="s">
        <v>13511</v>
      </c>
      <c r="C717" s="1" t="s">
        <v>13512</v>
      </c>
      <c r="D717" t="s">
        <v>6</v>
      </c>
    </row>
    <row r="718" spans="1:4" x14ac:dyDescent="0.15">
      <c r="A718" t="s">
        <v>13513</v>
      </c>
      <c r="B718" s="1" t="s">
        <v>13514</v>
      </c>
      <c r="C718" s="1" t="s">
        <v>13515</v>
      </c>
      <c r="D718" t="s">
        <v>6</v>
      </c>
    </row>
    <row r="719" spans="1:4" x14ac:dyDescent="0.15">
      <c r="A719" t="s">
        <v>3328</v>
      </c>
      <c r="B719" s="1" t="s">
        <v>13516</v>
      </c>
      <c r="C719" s="1" t="s">
        <v>13517</v>
      </c>
      <c r="D719" t="s">
        <v>6</v>
      </c>
    </row>
    <row r="720" spans="1:4" x14ac:dyDescent="0.15">
      <c r="A720" t="s">
        <v>13518</v>
      </c>
      <c r="B720" s="1" t="s">
        <v>13519</v>
      </c>
      <c r="C720" s="1" t="s">
        <v>13520</v>
      </c>
      <c r="D720" t="s">
        <v>6</v>
      </c>
    </row>
    <row r="721" spans="1:4" x14ac:dyDescent="0.15">
      <c r="A721" t="s">
        <v>4597</v>
      </c>
      <c r="B721" s="1" t="s">
        <v>13521</v>
      </c>
      <c r="C721" s="1" t="s">
        <v>13522</v>
      </c>
      <c r="D721" t="s">
        <v>6</v>
      </c>
    </row>
    <row r="722" spans="1:4" x14ac:dyDescent="0.15">
      <c r="A722" t="s">
        <v>2780</v>
      </c>
      <c r="B722" s="1" t="s">
        <v>13523</v>
      </c>
      <c r="C722" s="1" t="s">
        <v>13524</v>
      </c>
      <c r="D722" t="s">
        <v>6</v>
      </c>
    </row>
    <row r="723" spans="1:4" x14ac:dyDescent="0.15">
      <c r="A723" t="s">
        <v>13525</v>
      </c>
      <c r="B723" s="1" t="s">
        <v>13526</v>
      </c>
      <c r="C723" s="1" t="s">
        <v>13527</v>
      </c>
      <c r="D723" t="s">
        <v>6</v>
      </c>
    </row>
    <row r="724" spans="1:4" x14ac:dyDescent="0.15">
      <c r="A724" t="s">
        <v>1757</v>
      </c>
      <c r="B724" s="1" t="s">
        <v>13528</v>
      </c>
      <c r="C724" s="1" t="s">
        <v>13529</v>
      </c>
      <c r="D724" t="s">
        <v>6</v>
      </c>
    </row>
    <row r="725" spans="1:4" x14ac:dyDescent="0.15">
      <c r="A725" t="s">
        <v>2759</v>
      </c>
      <c r="B725" s="1" t="s">
        <v>13530</v>
      </c>
      <c r="C725" s="1" t="s">
        <v>13531</v>
      </c>
      <c r="D725" t="s">
        <v>6</v>
      </c>
    </row>
    <row r="726" spans="1:4" x14ac:dyDescent="0.15">
      <c r="A726" t="s">
        <v>13532</v>
      </c>
      <c r="B726" s="1" t="s">
        <v>13533</v>
      </c>
      <c r="C726" s="1" t="s">
        <v>13534</v>
      </c>
      <c r="D726" t="s">
        <v>6</v>
      </c>
    </row>
    <row r="727" spans="1:4" x14ac:dyDescent="0.15">
      <c r="A727" t="s">
        <v>10851</v>
      </c>
      <c r="B727" s="1" t="s">
        <v>13535</v>
      </c>
      <c r="C727" s="1" t="s">
        <v>13536</v>
      </c>
      <c r="D727" t="s">
        <v>6</v>
      </c>
    </row>
    <row r="728" spans="1:4" x14ac:dyDescent="0.15">
      <c r="A728" t="s">
        <v>13537</v>
      </c>
      <c r="B728" s="1" t="s">
        <v>13538</v>
      </c>
      <c r="C728" s="1" t="s">
        <v>13539</v>
      </c>
      <c r="D728" t="s">
        <v>6</v>
      </c>
    </row>
    <row r="729" spans="1:4" x14ac:dyDescent="0.15">
      <c r="A729" t="s">
        <v>3129</v>
      </c>
      <c r="B729" s="1" t="s">
        <v>13540</v>
      </c>
      <c r="C729" s="1" t="s">
        <v>13541</v>
      </c>
      <c r="D729" t="s">
        <v>6</v>
      </c>
    </row>
    <row r="730" spans="1:4" x14ac:dyDescent="0.15">
      <c r="A730" t="s">
        <v>8593</v>
      </c>
      <c r="B730" s="1" t="s">
        <v>13542</v>
      </c>
      <c r="C730" s="1" t="s">
        <v>13543</v>
      </c>
      <c r="D730" t="s">
        <v>6</v>
      </c>
    </row>
    <row r="731" spans="1:4" x14ac:dyDescent="0.15">
      <c r="A731" t="s">
        <v>5750</v>
      </c>
      <c r="B731" s="1" t="s">
        <v>13544</v>
      </c>
      <c r="C731" s="1" t="s">
        <v>13545</v>
      </c>
      <c r="D731" t="s">
        <v>6</v>
      </c>
    </row>
    <row r="732" spans="1:4" x14ac:dyDescent="0.15">
      <c r="A732" t="s">
        <v>5134</v>
      </c>
      <c r="B732" s="1" t="s">
        <v>13546</v>
      </c>
      <c r="C732" s="1" t="s">
        <v>13547</v>
      </c>
      <c r="D732" t="s">
        <v>6</v>
      </c>
    </row>
    <row r="733" spans="1:4" x14ac:dyDescent="0.15">
      <c r="A733" t="s">
        <v>9815</v>
      </c>
      <c r="B733" s="1" t="s">
        <v>13548</v>
      </c>
      <c r="C733" s="1" t="s">
        <v>13549</v>
      </c>
      <c r="D733" t="s">
        <v>6</v>
      </c>
    </row>
    <row r="734" spans="1:4" x14ac:dyDescent="0.15">
      <c r="A734" t="s">
        <v>13550</v>
      </c>
      <c r="B734" s="1" t="s">
        <v>13551</v>
      </c>
      <c r="C734" s="1" t="s">
        <v>13552</v>
      </c>
      <c r="D734" t="s">
        <v>6</v>
      </c>
    </row>
    <row r="735" spans="1:4" x14ac:dyDescent="0.15">
      <c r="A735" t="s">
        <v>10821</v>
      </c>
      <c r="B735" s="1" t="s">
        <v>13553</v>
      </c>
      <c r="C735" s="1" t="s">
        <v>13554</v>
      </c>
      <c r="D735" t="s">
        <v>6</v>
      </c>
    </row>
    <row r="736" spans="1:4" x14ac:dyDescent="0.15">
      <c r="A736" t="s">
        <v>13555</v>
      </c>
      <c r="B736" s="1" t="s">
        <v>13556</v>
      </c>
      <c r="C736" s="1" t="s">
        <v>13557</v>
      </c>
      <c r="D736" t="s">
        <v>6</v>
      </c>
    </row>
    <row r="737" spans="1:4" x14ac:dyDescent="0.15">
      <c r="A737" t="s">
        <v>8918</v>
      </c>
      <c r="B737" s="1" t="s">
        <v>13558</v>
      </c>
      <c r="C737" s="1" t="s">
        <v>13559</v>
      </c>
      <c r="D737" t="s">
        <v>6</v>
      </c>
    </row>
    <row r="738" spans="1:4" x14ac:dyDescent="0.15">
      <c r="A738" t="s">
        <v>13560</v>
      </c>
      <c r="B738" s="1" t="s">
        <v>13561</v>
      </c>
      <c r="C738" s="1" t="s">
        <v>13562</v>
      </c>
      <c r="D738" t="s">
        <v>6</v>
      </c>
    </row>
    <row r="739" spans="1:4" x14ac:dyDescent="0.15">
      <c r="A739" t="s">
        <v>8096</v>
      </c>
      <c r="B739" s="1" t="s">
        <v>13563</v>
      </c>
      <c r="C739" s="1" t="s">
        <v>13564</v>
      </c>
      <c r="D739" t="s">
        <v>6</v>
      </c>
    </row>
    <row r="740" spans="1:4" x14ac:dyDescent="0.15">
      <c r="A740" t="s">
        <v>13565</v>
      </c>
      <c r="B740" s="1" t="s">
        <v>13566</v>
      </c>
      <c r="C740" s="1" t="s">
        <v>13567</v>
      </c>
      <c r="D740" t="s">
        <v>6</v>
      </c>
    </row>
    <row r="741" spans="1:4" x14ac:dyDescent="0.15">
      <c r="A741" t="s">
        <v>9116</v>
      </c>
      <c r="B741" s="1" t="s">
        <v>13568</v>
      </c>
      <c r="C741" s="1" t="s">
        <v>13569</v>
      </c>
      <c r="D741" t="s">
        <v>6</v>
      </c>
    </row>
    <row r="742" spans="1:4" x14ac:dyDescent="0.15">
      <c r="A742" t="s">
        <v>3761</v>
      </c>
      <c r="B742" s="1" t="s">
        <v>13570</v>
      </c>
      <c r="C742" s="1" t="s">
        <v>13571</v>
      </c>
      <c r="D742" t="s">
        <v>6</v>
      </c>
    </row>
    <row r="743" spans="1:4" x14ac:dyDescent="0.15">
      <c r="A743" t="s">
        <v>13572</v>
      </c>
      <c r="B743" s="1" t="s">
        <v>13573</v>
      </c>
      <c r="C743" s="1" t="s">
        <v>13574</v>
      </c>
      <c r="D743" t="s">
        <v>6</v>
      </c>
    </row>
    <row r="744" spans="1:4" x14ac:dyDescent="0.15">
      <c r="A744" t="s">
        <v>10864</v>
      </c>
      <c r="B744" s="1" t="s">
        <v>13575</v>
      </c>
      <c r="C744" s="1" t="s">
        <v>13576</v>
      </c>
      <c r="D744" t="s">
        <v>6</v>
      </c>
    </row>
    <row r="745" spans="1:4" x14ac:dyDescent="0.15">
      <c r="A745" t="s">
        <v>13577</v>
      </c>
      <c r="B745" s="1" t="s">
        <v>13578</v>
      </c>
      <c r="C745" s="1" t="s">
        <v>13579</v>
      </c>
      <c r="D745" t="s">
        <v>6</v>
      </c>
    </row>
    <row r="746" spans="1:4" x14ac:dyDescent="0.15">
      <c r="A746" t="s">
        <v>3806</v>
      </c>
      <c r="B746" s="1" t="s">
        <v>13580</v>
      </c>
      <c r="C746" s="1" t="s">
        <v>13581</v>
      </c>
      <c r="D746" t="s">
        <v>6</v>
      </c>
    </row>
    <row r="747" spans="1:4" x14ac:dyDescent="0.15">
      <c r="A747" t="s">
        <v>13582</v>
      </c>
      <c r="B747" s="1" t="s">
        <v>13583</v>
      </c>
      <c r="C747" s="1" t="s">
        <v>13584</v>
      </c>
      <c r="D747" t="s">
        <v>6</v>
      </c>
    </row>
    <row r="748" spans="1:4" x14ac:dyDescent="0.15">
      <c r="A748" t="s">
        <v>8986</v>
      </c>
      <c r="B748" s="1" t="s">
        <v>13585</v>
      </c>
      <c r="C748" s="1" t="s">
        <v>13586</v>
      </c>
      <c r="D748" t="s">
        <v>6</v>
      </c>
    </row>
    <row r="749" spans="1:4" x14ac:dyDescent="0.15">
      <c r="A749" t="s">
        <v>9520</v>
      </c>
      <c r="B749" s="1" t="s">
        <v>13587</v>
      </c>
      <c r="C749" s="1" t="s">
        <v>13588</v>
      </c>
      <c r="D749" t="s">
        <v>6</v>
      </c>
    </row>
    <row r="750" spans="1:4" x14ac:dyDescent="0.15">
      <c r="A750" t="s">
        <v>7374</v>
      </c>
      <c r="B750" s="1" t="s">
        <v>13589</v>
      </c>
      <c r="C750" s="1" t="s">
        <v>13590</v>
      </c>
      <c r="D750" t="s">
        <v>6</v>
      </c>
    </row>
    <row r="751" spans="1:4" x14ac:dyDescent="0.15">
      <c r="A751" t="s">
        <v>13591</v>
      </c>
      <c r="B751" s="1" t="s">
        <v>13592</v>
      </c>
      <c r="C751" s="1" t="s">
        <v>13593</v>
      </c>
      <c r="D751" t="s">
        <v>6</v>
      </c>
    </row>
    <row r="752" spans="1:4" x14ac:dyDescent="0.15">
      <c r="A752" t="s">
        <v>13594</v>
      </c>
      <c r="B752" s="1" t="s">
        <v>13595</v>
      </c>
      <c r="C752" s="1" t="s">
        <v>13596</v>
      </c>
      <c r="D752" t="s">
        <v>6</v>
      </c>
    </row>
    <row r="753" spans="1:4" x14ac:dyDescent="0.15">
      <c r="A753" t="s">
        <v>3415</v>
      </c>
      <c r="B753" s="1" t="s">
        <v>13597</v>
      </c>
      <c r="C753" s="1" t="s">
        <v>13598</v>
      </c>
      <c r="D753" t="s">
        <v>6</v>
      </c>
    </row>
    <row r="754" spans="1:4" x14ac:dyDescent="0.15">
      <c r="A754" t="s">
        <v>10495</v>
      </c>
      <c r="B754" s="1" t="s">
        <v>13599</v>
      </c>
      <c r="C754" s="1" t="s">
        <v>13600</v>
      </c>
      <c r="D754" t="s">
        <v>6</v>
      </c>
    </row>
    <row r="755" spans="1:4" x14ac:dyDescent="0.15">
      <c r="A755" t="s">
        <v>13601</v>
      </c>
      <c r="B755" s="1" t="s">
        <v>13602</v>
      </c>
      <c r="C755" s="1" t="s">
        <v>13603</v>
      </c>
      <c r="D755" t="s">
        <v>6</v>
      </c>
    </row>
    <row r="756" spans="1:4" x14ac:dyDescent="0.15">
      <c r="A756" t="s">
        <v>13604</v>
      </c>
      <c r="B756" s="1" t="s">
        <v>13605</v>
      </c>
      <c r="C756" s="1" t="s">
        <v>13606</v>
      </c>
      <c r="D756" t="s">
        <v>6</v>
      </c>
    </row>
    <row r="757" spans="1:4" x14ac:dyDescent="0.15">
      <c r="A757" t="s">
        <v>13607</v>
      </c>
      <c r="B757" s="1" t="s">
        <v>13608</v>
      </c>
      <c r="C757" s="1" t="s">
        <v>13609</v>
      </c>
      <c r="D757" t="s">
        <v>6</v>
      </c>
    </row>
    <row r="758" spans="1:4" x14ac:dyDescent="0.15">
      <c r="A758" t="s">
        <v>13610</v>
      </c>
      <c r="B758" s="1" t="s">
        <v>13611</v>
      </c>
      <c r="C758" s="1" t="s">
        <v>13612</v>
      </c>
      <c r="D758" t="s">
        <v>6</v>
      </c>
    </row>
    <row r="759" spans="1:4" x14ac:dyDescent="0.15">
      <c r="A759" t="s">
        <v>3099</v>
      </c>
      <c r="B759" s="1" t="s">
        <v>13613</v>
      </c>
      <c r="C759" s="1" t="s">
        <v>13614</v>
      </c>
      <c r="D759" t="s">
        <v>6</v>
      </c>
    </row>
    <row r="760" spans="1:4" x14ac:dyDescent="0.15">
      <c r="A760" t="s">
        <v>13615</v>
      </c>
      <c r="B760" s="1" t="s">
        <v>13616</v>
      </c>
      <c r="C760" s="1" t="s">
        <v>13617</v>
      </c>
      <c r="D760" t="s">
        <v>6</v>
      </c>
    </row>
    <row r="761" spans="1:4" x14ac:dyDescent="0.15">
      <c r="A761" t="s">
        <v>13618</v>
      </c>
      <c r="B761" s="1" t="s">
        <v>13619</v>
      </c>
      <c r="C761" s="1" t="s">
        <v>13620</v>
      </c>
      <c r="D761" t="s">
        <v>6</v>
      </c>
    </row>
    <row r="762" spans="1:4" x14ac:dyDescent="0.15">
      <c r="A762" t="s">
        <v>6088</v>
      </c>
      <c r="B762" s="1" t="s">
        <v>13621</v>
      </c>
      <c r="C762" s="1" t="s">
        <v>13622</v>
      </c>
      <c r="D762" t="s">
        <v>6</v>
      </c>
    </row>
    <row r="763" spans="1:4" x14ac:dyDescent="0.15">
      <c r="A763" t="s">
        <v>4105</v>
      </c>
      <c r="B763" s="1" t="s">
        <v>13623</v>
      </c>
      <c r="C763" s="1" t="s">
        <v>13624</v>
      </c>
      <c r="D763" t="s">
        <v>6</v>
      </c>
    </row>
    <row r="764" spans="1:4" x14ac:dyDescent="0.15">
      <c r="A764" t="s">
        <v>7030</v>
      </c>
      <c r="B764" s="1" t="s">
        <v>13625</v>
      </c>
      <c r="C764" s="1" t="s">
        <v>13626</v>
      </c>
      <c r="D764" t="s">
        <v>6</v>
      </c>
    </row>
    <row r="765" spans="1:4" x14ac:dyDescent="0.15">
      <c r="A765" t="s">
        <v>13627</v>
      </c>
      <c r="B765" s="1" t="s">
        <v>13628</v>
      </c>
      <c r="C765" s="1" t="s">
        <v>13629</v>
      </c>
      <c r="D765" t="s">
        <v>6</v>
      </c>
    </row>
    <row r="766" spans="1:4" x14ac:dyDescent="0.15">
      <c r="A766" t="s">
        <v>7890</v>
      </c>
      <c r="B766" s="1" t="s">
        <v>13630</v>
      </c>
      <c r="C766" s="1" t="s">
        <v>13631</v>
      </c>
      <c r="D766" t="s">
        <v>6</v>
      </c>
    </row>
    <row r="767" spans="1:4" x14ac:dyDescent="0.15">
      <c r="A767" t="s">
        <v>13632</v>
      </c>
      <c r="B767" s="1" t="s">
        <v>13633</v>
      </c>
      <c r="C767" s="1" t="s">
        <v>13634</v>
      </c>
      <c r="D767" t="s">
        <v>6</v>
      </c>
    </row>
    <row r="768" spans="1:4" x14ac:dyDescent="0.15">
      <c r="A768" t="s">
        <v>3033</v>
      </c>
      <c r="B768" s="1" t="s">
        <v>13635</v>
      </c>
      <c r="C768" s="1" t="s">
        <v>13636</v>
      </c>
      <c r="D768" t="s">
        <v>6</v>
      </c>
    </row>
    <row r="769" spans="1:4" x14ac:dyDescent="0.15">
      <c r="A769" t="s">
        <v>13637</v>
      </c>
      <c r="B769" s="1" t="s">
        <v>13638</v>
      </c>
      <c r="C769" s="1" t="s">
        <v>13639</v>
      </c>
      <c r="D769" t="s">
        <v>6</v>
      </c>
    </row>
    <row r="770" spans="1:4" x14ac:dyDescent="0.15">
      <c r="A770" t="s">
        <v>4496</v>
      </c>
      <c r="B770" s="1" t="s">
        <v>13640</v>
      </c>
      <c r="C770" s="1" t="s">
        <v>13641</v>
      </c>
      <c r="D770" t="s">
        <v>6</v>
      </c>
    </row>
    <row r="771" spans="1:4" x14ac:dyDescent="0.15">
      <c r="A771" t="s">
        <v>13642</v>
      </c>
      <c r="B771" s="1" t="s">
        <v>13643</v>
      </c>
      <c r="C771" s="1" t="s">
        <v>13644</v>
      </c>
      <c r="D771" t="s">
        <v>6</v>
      </c>
    </row>
    <row r="772" spans="1:4" x14ac:dyDescent="0.15">
      <c r="A772" t="s">
        <v>3003</v>
      </c>
      <c r="B772" s="1" t="s">
        <v>13645</v>
      </c>
      <c r="C772" s="1" t="s">
        <v>13646</v>
      </c>
      <c r="D772" t="s">
        <v>6</v>
      </c>
    </row>
    <row r="773" spans="1:4" x14ac:dyDescent="0.15">
      <c r="A773" t="s">
        <v>13647</v>
      </c>
      <c r="B773" s="1" t="s">
        <v>13648</v>
      </c>
      <c r="C773" s="1" t="s">
        <v>13649</v>
      </c>
      <c r="D773" t="s">
        <v>6</v>
      </c>
    </row>
    <row r="774" spans="1:4" x14ac:dyDescent="0.15">
      <c r="A774" t="s">
        <v>6661</v>
      </c>
      <c r="B774" s="1" t="s">
        <v>13650</v>
      </c>
      <c r="C774" s="1" t="s">
        <v>13651</v>
      </c>
      <c r="D774" t="s">
        <v>6</v>
      </c>
    </row>
    <row r="775" spans="1:4" x14ac:dyDescent="0.15">
      <c r="A775" t="s">
        <v>13652</v>
      </c>
      <c r="B775" s="1" t="s">
        <v>13653</v>
      </c>
      <c r="C775" s="1" t="s">
        <v>13654</v>
      </c>
      <c r="D775" t="s">
        <v>6</v>
      </c>
    </row>
    <row r="776" spans="1:4" x14ac:dyDescent="0.15">
      <c r="A776" t="s">
        <v>13655</v>
      </c>
      <c r="B776" s="1" t="s">
        <v>13656</v>
      </c>
      <c r="C776" s="1" t="s">
        <v>13657</v>
      </c>
      <c r="D776" t="s">
        <v>6</v>
      </c>
    </row>
    <row r="777" spans="1:4" x14ac:dyDescent="0.15">
      <c r="A777" t="s">
        <v>13658</v>
      </c>
      <c r="B777" s="1" t="s">
        <v>13659</v>
      </c>
      <c r="C777" s="1" t="s">
        <v>13660</v>
      </c>
      <c r="D777" t="s">
        <v>6</v>
      </c>
    </row>
    <row r="778" spans="1:4" x14ac:dyDescent="0.15">
      <c r="A778" t="s">
        <v>13661</v>
      </c>
      <c r="B778" s="1" t="s">
        <v>13662</v>
      </c>
      <c r="C778" s="1" t="s">
        <v>13663</v>
      </c>
      <c r="D778" t="s">
        <v>6</v>
      </c>
    </row>
    <row r="779" spans="1:4" x14ac:dyDescent="0.15">
      <c r="A779" t="s">
        <v>7090</v>
      </c>
      <c r="B779" s="1" t="s">
        <v>13664</v>
      </c>
      <c r="C779" s="1" t="s">
        <v>13665</v>
      </c>
      <c r="D779" t="s">
        <v>6</v>
      </c>
    </row>
    <row r="780" spans="1:4" x14ac:dyDescent="0.15">
      <c r="A780" t="s">
        <v>1825</v>
      </c>
      <c r="B780" s="1" t="s">
        <v>13666</v>
      </c>
      <c r="C780" s="1" t="s">
        <v>13667</v>
      </c>
      <c r="D780" t="s">
        <v>6</v>
      </c>
    </row>
    <row r="781" spans="1:4" x14ac:dyDescent="0.15">
      <c r="A781" t="s">
        <v>5301</v>
      </c>
      <c r="B781" s="1" t="s">
        <v>13668</v>
      </c>
      <c r="C781" s="1" t="s">
        <v>13669</v>
      </c>
      <c r="D781" t="s">
        <v>6</v>
      </c>
    </row>
    <row r="782" spans="1:4" x14ac:dyDescent="0.15">
      <c r="A782" t="s">
        <v>7978</v>
      </c>
      <c r="B782" s="1" t="s">
        <v>13670</v>
      </c>
      <c r="C782" s="1" t="s">
        <v>13671</v>
      </c>
      <c r="D782" t="s">
        <v>6</v>
      </c>
    </row>
    <row r="783" spans="1:4" x14ac:dyDescent="0.15">
      <c r="A783" t="s">
        <v>13672</v>
      </c>
      <c r="B783" s="1" t="s">
        <v>13673</v>
      </c>
      <c r="C783" s="1" t="s">
        <v>13674</v>
      </c>
      <c r="D783" t="s">
        <v>6</v>
      </c>
    </row>
    <row r="784" spans="1:4" x14ac:dyDescent="0.15">
      <c r="A784" t="s">
        <v>13675</v>
      </c>
      <c r="B784" s="1" t="s">
        <v>13676</v>
      </c>
      <c r="C784" s="1" t="s">
        <v>13677</v>
      </c>
      <c r="D784" t="s">
        <v>6</v>
      </c>
    </row>
    <row r="785" spans="1:4" x14ac:dyDescent="0.15">
      <c r="A785" t="s">
        <v>13678</v>
      </c>
      <c r="B785" s="1" t="s">
        <v>13679</v>
      </c>
      <c r="C785" s="1" t="s">
        <v>13680</v>
      </c>
      <c r="D785" t="s">
        <v>6</v>
      </c>
    </row>
    <row r="786" spans="1:4" x14ac:dyDescent="0.15">
      <c r="A786" t="s">
        <v>5203</v>
      </c>
      <c r="B786" s="1" t="s">
        <v>13681</v>
      </c>
      <c r="C786" s="1" t="s">
        <v>13682</v>
      </c>
      <c r="D786" t="s">
        <v>6</v>
      </c>
    </row>
    <row r="787" spans="1:4" x14ac:dyDescent="0.15">
      <c r="A787" t="s">
        <v>7434</v>
      </c>
      <c r="B787" s="1" t="s">
        <v>13683</v>
      </c>
      <c r="C787" s="1" t="s">
        <v>13684</v>
      </c>
      <c r="D787" t="s">
        <v>6</v>
      </c>
    </row>
    <row r="788" spans="1:4" x14ac:dyDescent="0.15">
      <c r="A788" t="s">
        <v>13685</v>
      </c>
      <c r="B788" s="1" t="s">
        <v>13686</v>
      </c>
      <c r="C788" s="1" t="s">
        <v>13687</v>
      </c>
      <c r="D788" t="s">
        <v>6</v>
      </c>
    </row>
    <row r="789" spans="1:4" x14ac:dyDescent="0.15">
      <c r="A789" t="s">
        <v>13688</v>
      </c>
      <c r="B789" s="1" t="s">
        <v>13689</v>
      </c>
      <c r="C789" s="1" t="s">
        <v>13690</v>
      </c>
      <c r="D789" t="s">
        <v>6</v>
      </c>
    </row>
    <row r="790" spans="1:4" x14ac:dyDescent="0.15">
      <c r="A790" t="s">
        <v>13691</v>
      </c>
      <c r="B790" s="1" t="s">
        <v>13692</v>
      </c>
      <c r="C790" s="1" t="s">
        <v>13693</v>
      </c>
      <c r="D790" t="s">
        <v>6</v>
      </c>
    </row>
    <row r="791" spans="1:4" x14ac:dyDescent="0.15">
      <c r="A791" t="s">
        <v>13694</v>
      </c>
      <c r="B791" s="1" t="s">
        <v>13695</v>
      </c>
      <c r="C791" s="1" t="s">
        <v>13696</v>
      </c>
      <c r="D791" t="s">
        <v>6</v>
      </c>
    </row>
    <row r="792" spans="1:4" x14ac:dyDescent="0.15">
      <c r="A792" t="s">
        <v>13697</v>
      </c>
      <c r="B792" s="1" t="s">
        <v>13698</v>
      </c>
      <c r="C792" s="1" t="s">
        <v>13699</v>
      </c>
      <c r="D792" t="s">
        <v>6</v>
      </c>
    </row>
    <row r="793" spans="1:4" x14ac:dyDescent="0.15">
      <c r="A793" t="s">
        <v>13700</v>
      </c>
      <c r="B793" s="1" t="s">
        <v>13701</v>
      </c>
      <c r="C793" s="1" t="s">
        <v>13702</v>
      </c>
      <c r="D793" t="s">
        <v>6</v>
      </c>
    </row>
    <row r="794" spans="1:4" x14ac:dyDescent="0.15">
      <c r="A794" t="s">
        <v>13703</v>
      </c>
      <c r="B794" s="1" t="s">
        <v>13704</v>
      </c>
      <c r="C794" s="1" t="s">
        <v>13705</v>
      </c>
      <c r="D794" t="s">
        <v>6</v>
      </c>
    </row>
    <row r="795" spans="1:4" x14ac:dyDescent="0.15">
      <c r="A795" t="s">
        <v>2247</v>
      </c>
      <c r="B795" s="1" t="s">
        <v>13706</v>
      </c>
      <c r="C795" s="1" t="s">
        <v>13707</v>
      </c>
      <c r="D795" t="s">
        <v>6</v>
      </c>
    </row>
    <row r="796" spans="1:4" x14ac:dyDescent="0.15">
      <c r="A796" t="s">
        <v>13708</v>
      </c>
      <c r="B796" s="1" t="s">
        <v>13709</v>
      </c>
      <c r="C796" s="1" t="s">
        <v>13710</v>
      </c>
      <c r="D796" t="s">
        <v>6</v>
      </c>
    </row>
    <row r="797" spans="1:4" x14ac:dyDescent="0.15">
      <c r="A797" t="s">
        <v>8576</v>
      </c>
      <c r="B797" s="1" t="s">
        <v>13711</v>
      </c>
      <c r="C797" s="1" t="s">
        <v>13712</v>
      </c>
      <c r="D797" t="s">
        <v>6</v>
      </c>
    </row>
    <row r="798" spans="1:4" x14ac:dyDescent="0.15">
      <c r="A798" t="s">
        <v>13713</v>
      </c>
      <c r="B798" s="1" t="s">
        <v>13714</v>
      </c>
      <c r="C798" s="1" t="s">
        <v>13715</v>
      </c>
      <c r="D798" t="s">
        <v>6</v>
      </c>
    </row>
    <row r="799" spans="1:4" x14ac:dyDescent="0.15">
      <c r="A799" t="s">
        <v>10233</v>
      </c>
      <c r="B799" s="1" t="s">
        <v>13716</v>
      </c>
      <c r="C799" s="1" t="s">
        <v>13717</v>
      </c>
      <c r="D799" t="s">
        <v>6</v>
      </c>
    </row>
    <row r="800" spans="1:4" x14ac:dyDescent="0.15">
      <c r="A800" t="s">
        <v>13718</v>
      </c>
      <c r="B800" s="1" t="s">
        <v>13719</v>
      </c>
      <c r="C800" s="1" t="s">
        <v>13720</v>
      </c>
      <c r="D800" t="s">
        <v>6</v>
      </c>
    </row>
    <row r="801" spans="1:4" x14ac:dyDescent="0.15">
      <c r="A801" t="s">
        <v>5720</v>
      </c>
      <c r="B801" s="1" t="s">
        <v>13721</v>
      </c>
      <c r="C801" s="1" t="s">
        <v>13722</v>
      </c>
      <c r="D801" t="s">
        <v>6</v>
      </c>
    </row>
    <row r="802" spans="1:4" x14ac:dyDescent="0.15">
      <c r="A802" t="s">
        <v>13723</v>
      </c>
      <c r="B802" s="1" t="s">
        <v>13724</v>
      </c>
      <c r="C802" s="1" t="s">
        <v>13725</v>
      </c>
      <c r="D802" t="s">
        <v>6</v>
      </c>
    </row>
    <row r="803" spans="1:4" x14ac:dyDescent="0.15">
      <c r="A803" t="s">
        <v>13726</v>
      </c>
      <c r="B803" s="1" t="s">
        <v>13727</v>
      </c>
      <c r="C803" s="1" t="s">
        <v>13728</v>
      </c>
      <c r="D803" t="s">
        <v>6</v>
      </c>
    </row>
    <row r="804" spans="1:4" x14ac:dyDescent="0.15">
      <c r="A804" t="s">
        <v>7140</v>
      </c>
      <c r="B804" s="1" t="s">
        <v>13729</v>
      </c>
      <c r="C804" s="1" t="s">
        <v>13730</v>
      </c>
      <c r="D804" t="s">
        <v>6</v>
      </c>
    </row>
    <row r="805" spans="1:4" x14ac:dyDescent="0.15">
      <c r="A805" t="s">
        <v>13731</v>
      </c>
      <c r="B805" s="1" t="s">
        <v>13732</v>
      </c>
      <c r="C805" s="1" t="s">
        <v>13733</v>
      </c>
      <c r="D805" t="s">
        <v>6</v>
      </c>
    </row>
    <row r="806" spans="1:4" x14ac:dyDescent="0.15">
      <c r="A806" t="s">
        <v>13734</v>
      </c>
      <c r="B806" s="1" t="s">
        <v>13735</v>
      </c>
      <c r="C806" s="1" t="s">
        <v>13736</v>
      </c>
      <c r="D806" t="s">
        <v>6</v>
      </c>
    </row>
    <row r="807" spans="1:4" x14ac:dyDescent="0.15">
      <c r="A807" t="s">
        <v>13737</v>
      </c>
      <c r="B807" s="1" t="s">
        <v>13738</v>
      </c>
      <c r="C807" s="1" t="s">
        <v>13739</v>
      </c>
      <c r="D807" t="s">
        <v>6</v>
      </c>
    </row>
    <row r="808" spans="1:4" x14ac:dyDescent="0.15">
      <c r="A808" t="s">
        <v>13740</v>
      </c>
      <c r="B808" s="1" t="s">
        <v>13741</v>
      </c>
      <c r="C808" s="1" t="s">
        <v>13742</v>
      </c>
      <c r="D808" t="s">
        <v>6</v>
      </c>
    </row>
    <row r="809" spans="1:4" x14ac:dyDescent="0.15">
      <c r="A809" t="s">
        <v>13743</v>
      </c>
      <c r="B809" s="1" t="s">
        <v>13744</v>
      </c>
      <c r="C809" s="1" t="s">
        <v>13745</v>
      </c>
      <c r="D809" t="s">
        <v>6</v>
      </c>
    </row>
    <row r="810" spans="1:4" x14ac:dyDescent="0.15">
      <c r="A810" t="s">
        <v>13746</v>
      </c>
      <c r="B810" s="1" t="s">
        <v>13747</v>
      </c>
      <c r="C810" s="1" t="s">
        <v>13748</v>
      </c>
      <c r="D810" t="s">
        <v>6</v>
      </c>
    </row>
    <row r="811" spans="1:4" x14ac:dyDescent="0.15">
      <c r="A811" t="s">
        <v>8708</v>
      </c>
      <c r="B811" s="1" t="s">
        <v>13749</v>
      </c>
      <c r="C811" s="1" t="s">
        <v>13750</v>
      </c>
      <c r="D811" t="s">
        <v>6</v>
      </c>
    </row>
    <row r="812" spans="1:4" x14ac:dyDescent="0.15">
      <c r="A812" t="s">
        <v>13751</v>
      </c>
      <c r="B812" s="1" t="s">
        <v>13752</v>
      </c>
      <c r="C812" s="1" t="s">
        <v>13753</v>
      </c>
      <c r="D812" t="s">
        <v>6</v>
      </c>
    </row>
    <row r="813" spans="1:4" x14ac:dyDescent="0.15">
      <c r="A813" t="s">
        <v>13754</v>
      </c>
      <c r="B813" s="1" t="s">
        <v>13755</v>
      </c>
      <c r="C813" s="1" t="s">
        <v>13756</v>
      </c>
      <c r="D813" t="s">
        <v>6</v>
      </c>
    </row>
    <row r="814" spans="1:4" x14ac:dyDescent="0.15">
      <c r="A814" t="s">
        <v>13757</v>
      </c>
      <c r="B814" s="1" t="s">
        <v>13758</v>
      </c>
      <c r="C814" s="1" t="s">
        <v>13759</v>
      </c>
      <c r="D814" t="s">
        <v>6</v>
      </c>
    </row>
    <row r="815" spans="1:4" x14ac:dyDescent="0.15">
      <c r="A815" t="s">
        <v>13760</v>
      </c>
      <c r="B815" s="1" t="s">
        <v>13761</v>
      </c>
      <c r="C815" s="1" t="s">
        <v>13762</v>
      </c>
      <c r="D815" t="s">
        <v>6</v>
      </c>
    </row>
    <row r="816" spans="1:4" x14ac:dyDescent="0.15">
      <c r="A816" t="s">
        <v>13763</v>
      </c>
      <c r="B816" s="1" t="s">
        <v>13764</v>
      </c>
      <c r="C816" s="1" t="s">
        <v>13765</v>
      </c>
      <c r="D816" t="s">
        <v>6</v>
      </c>
    </row>
    <row r="817" spans="1:4" x14ac:dyDescent="0.15">
      <c r="A817" t="s">
        <v>4558</v>
      </c>
      <c r="B817" s="1" t="s">
        <v>13766</v>
      </c>
      <c r="C817" s="1" t="s">
        <v>13767</v>
      </c>
      <c r="D817" t="s">
        <v>6</v>
      </c>
    </row>
    <row r="818" spans="1:4" x14ac:dyDescent="0.15">
      <c r="A818" t="s">
        <v>3875</v>
      </c>
      <c r="B818" s="1" t="s">
        <v>13768</v>
      </c>
      <c r="C818" s="1" t="s">
        <v>13769</v>
      </c>
      <c r="D818" t="s">
        <v>6</v>
      </c>
    </row>
    <row r="819" spans="1:4" x14ac:dyDescent="0.15">
      <c r="A819" t="s">
        <v>5439</v>
      </c>
      <c r="B819" s="1" t="s">
        <v>13770</v>
      </c>
      <c r="C819" s="1" t="s">
        <v>13771</v>
      </c>
      <c r="D819" t="s">
        <v>6</v>
      </c>
    </row>
    <row r="820" spans="1:4" x14ac:dyDescent="0.15">
      <c r="A820" t="s">
        <v>13772</v>
      </c>
      <c r="B820" s="1" t="s">
        <v>13773</v>
      </c>
      <c r="C820" s="1" t="s">
        <v>13774</v>
      </c>
      <c r="D820" t="s">
        <v>6</v>
      </c>
    </row>
    <row r="821" spans="1:4" x14ac:dyDescent="0.15">
      <c r="A821" t="s">
        <v>2034</v>
      </c>
      <c r="B821" s="1" t="s">
        <v>13775</v>
      </c>
      <c r="C821" s="1" t="s">
        <v>13776</v>
      </c>
      <c r="D821" t="s">
        <v>6</v>
      </c>
    </row>
    <row r="822" spans="1:4" x14ac:dyDescent="0.15">
      <c r="A822" t="s">
        <v>13777</v>
      </c>
      <c r="B822" s="1" t="s">
        <v>13778</v>
      </c>
      <c r="C822" s="1" t="s">
        <v>13779</v>
      </c>
      <c r="D822" t="s">
        <v>6</v>
      </c>
    </row>
    <row r="823" spans="1:4" x14ac:dyDescent="0.15">
      <c r="A823" t="s">
        <v>13780</v>
      </c>
      <c r="B823" s="1" t="s">
        <v>13781</v>
      </c>
      <c r="C823" s="1" t="s">
        <v>13782</v>
      </c>
      <c r="D823" t="s">
        <v>6</v>
      </c>
    </row>
    <row r="824" spans="1:4" x14ac:dyDescent="0.15">
      <c r="A824" t="s">
        <v>8603</v>
      </c>
      <c r="B824" s="1" t="s">
        <v>13783</v>
      </c>
      <c r="C824" s="1" t="s">
        <v>13784</v>
      </c>
      <c r="D824" t="s">
        <v>6</v>
      </c>
    </row>
    <row r="825" spans="1:4" x14ac:dyDescent="0.15">
      <c r="A825" t="s">
        <v>13785</v>
      </c>
      <c r="B825" s="1" t="s">
        <v>13786</v>
      </c>
      <c r="C825" s="1" t="s">
        <v>13787</v>
      </c>
      <c r="D825" t="s">
        <v>6</v>
      </c>
    </row>
    <row r="826" spans="1:4" x14ac:dyDescent="0.15">
      <c r="A826" t="s">
        <v>13788</v>
      </c>
      <c r="B826" s="1" t="s">
        <v>13789</v>
      </c>
      <c r="C826" s="1" t="s">
        <v>13790</v>
      </c>
      <c r="D826" t="s">
        <v>6</v>
      </c>
    </row>
    <row r="827" spans="1:4" x14ac:dyDescent="0.15">
      <c r="A827" t="s">
        <v>13791</v>
      </c>
      <c r="B827" s="1" t="s">
        <v>13792</v>
      </c>
      <c r="C827" s="1" t="s">
        <v>13793</v>
      </c>
      <c r="D827" t="s">
        <v>6</v>
      </c>
    </row>
    <row r="828" spans="1:4" x14ac:dyDescent="0.15">
      <c r="A828" t="s">
        <v>5636</v>
      </c>
      <c r="B828" s="1" t="s">
        <v>13794</v>
      </c>
      <c r="C828" s="1" t="s">
        <v>13795</v>
      </c>
      <c r="D828" t="s">
        <v>6</v>
      </c>
    </row>
    <row r="829" spans="1:4" x14ac:dyDescent="0.15">
      <c r="A829" t="s">
        <v>13796</v>
      </c>
      <c r="B829" s="1" t="s">
        <v>13797</v>
      </c>
      <c r="C829" s="1" t="s">
        <v>13798</v>
      </c>
      <c r="D829" t="s">
        <v>6</v>
      </c>
    </row>
    <row r="830" spans="1:4" x14ac:dyDescent="0.15">
      <c r="A830" t="s">
        <v>9739</v>
      </c>
      <c r="B830" s="1" t="s">
        <v>13799</v>
      </c>
      <c r="C830" s="1" t="s">
        <v>13800</v>
      </c>
      <c r="D830" t="s">
        <v>6</v>
      </c>
    </row>
    <row r="831" spans="1:4" x14ac:dyDescent="0.15">
      <c r="A831" t="s">
        <v>10577</v>
      </c>
      <c r="B831" s="1" t="s">
        <v>13801</v>
      </c>
      <c r="C831" s="1" t="s">
        <v>13802</v>
      </c>
      <c r="D831" t="s">
        <v>6</v>
      </c>
    </row>
    <row r="832" spans="1:4" x14ac:dyDescent="0.15">
      <c r="A832" t="s">
        <v>13803</v>
      </c>
      <c r="B832" s="1" t="s">
        <v>13804</v>
      </c>
      <c r="C832" s="1" t="s">
        <v>13805</v>
      </c>
      <c r="D832" t="s">
        <v>6</v>
      </c>
    </row>
    <row r="833" spans="1:4" x14ac:dyDescent="0.15">
      <c r="A833" t="s">
        <v>10263</v>
      </c>
      <c r="B833" s="1" t="s">
        <v>13806</v>
      </c>
      <c r="C833" s="1" t="s">
        <v>13807</v>
      </c>
      <c r="D833" t="s">
        <v>6</v>
      </c>
    </row>
    <row r="834" spans="1:4" x14ac:dyDescent="0.15">
      <c r="A834" t="s">
        <v>13808</v>
      </c>
      <c r="B834" s="1" t="s">
        <v>13809</v>
      </c>
      <c r="C834" s="1" t="s">
        <v>13810</v>
      </c>
      <c r="D834" t="s">
        <v>6</v>
      </c>
    </row>
    <row r="835" spans="1:4" x14ac:dyDescent="0.15">
      <c r="A835" t="s">
        <v>13811</v>
      </c>
      <c r="B835" s="1" t="s">
        <v>13812</v>
      </c>
      <c r="C835" s="1" t="s">
        <v>13813</v>
      </c>
      <c r="D835" t="s">
        <v>6</v>
      </c>
    </row>
    <row r="836" spans="1:4" x14ac:dyDescent="0.15">
      <c r="A836" t="s">
        <v>13814</v>
      </c>
      <c r="B836" s="1" t="s">
        <v>13815</v>
      </c>
      <c r="C836" s="1" t="s">
        <v>13816</v>
      </c>
      <c r="D836" t="s">
        <v>6</v>
      </c>
    </row>
    <row r="837" spans="1:4" x14ac:dyDescent="0.15">
      <c r="A837" t="s">
        <v>13817</v>
      </c>
      <c r="B837" s="1" t="s">
        <v>13818</v>
      </c>
      <c r="C837" s="1" t="s">
        <v>13819</v>
      </c>
      <c r="D837" t="s">
        <v>6</v>
      </c>
    </row>
    <row r="838" spans="1:4" x14ac:dyDescent="0.15">
      <c r="A838" t="s">
        <v>13820</v>
      </c>
      <c r="B838" s="1" t="s">
        <v>13821</v>
      </c>
      <c r="C838" s="1" t="s">
        <v>13822</v>
      </c>
      <c r="D838" t="s">
        <v>6</v>
      </c>
    </row>
    <row r="839" spans="1:4" x14ac:dyDescent="0.15">
      <c r="A839" t="s">
        <v>8300</v>
      </c>
      <c r="B839" s="1" t="s">
        <v>13823</v>
      </c>
      <c r="C839" s="1" t="s">
        <v>13824</v>
      </c>
      <c r="D839" t="s">
        <v>6</v>
      </c>
    </row>
    <row r="840" spans="1:4" x14ac:dyDescent="0.15">
      <c r="A840" t="s">
        <v>13825</v>
      </c>
      <c r="B840" s="1" t="s">
        <v>13826</v>
      </c>
      <c r="C840" s="1" t="s">
        <v>13827</v>
      </c>
      <c r="D840" t="s">
        <v>6</v>
      </c>
    </row>
    <row r="841" spans="1:4" x14ac:dyDescent="0.15">
      <c r="A841" t="s">
        <v>7852</v>
      </c>
      <c r="B841" s="1" t="s">
        <v>13828</v>
      </c>
      <c r="C841" s="1" t="s">
        <v>13829</v>
      </c>
      <c r="D841" t="s">
        <v>6</v>
      </c>
    </row>
    <row r="842" spans="1:4" x14ac:dyDescent="0.15">
      <c r="A842" t="s">
        <v>13830</v>
      </c>
      <c r="B842" s="1" t="s">
        <v>13831</v>
      </c>
      <c r="C842" s="1" t="s">
        <v>13832</v>
      </c>
      <c r="D842" t="s">
        <v>6</v>
      </c>
    </row>
    <row r="843" spans="1:4" x14ac:dyDescent="0.15">
      <c r="A843" t="s">
        <v>13833</v>
      </c>
      <c r="B843" s="1" t="s">
        <v>13834</v>
      </c>
      <c r="C843" s="1" t="s">
        <v>13835</v>
      </c>
      <c r="D843" t="s">
        <v>6</v>
      </c>
    </row>
    <row r="844" spans="1:4" x14ac:dyDescent="0.15">
      <c r="A844" t="s">
        <v>13836</v>
      </c>
      <c r="B844" s="1" t="s">
        <v>13837</v>
      </c>
      <c r="C844" s="1" t="s">
        <v>13838</v>
      </c>
      <c r="D844" t="s">
        <v>6</v>
      </c>
    </row>
    <row r="845" spans="1:4" x14ac:dyDescent="0.15">
      <c r="A845" t="s">
        <v>3275</v>
      </c>
      <c r="B845" s="1" t="s">
        <v>13839</v>
      </c>
      <c r="C845" s="1" t="s">
        <v>13840</v>
      </c>
      <c r="D845" t="s">
        <v>6</v>
      </c>
    </row>
    <row r="846" spans="1:4" x14ac:dyDescent="0.15">
      <c r="A846" t="s">
        <v>13841</v>
      </c>
      <c r="B846" s="1" t="s">
        <v>13842</v>
      </c>
      <c r="C846" s="1" t="s">
        <v>13843</v>
      </c>
      <c r="D846" t="s">
        <v>6</v>
      </c>
    </row>
    <row r="847" spans="1:4" x14ac:dyDescent="0.15">
      <c r="A847" t="s">
        <v>8188</v>
      </c>
      <c r="B847" s="1" t="s">
        <v>13844</v>
      </c>
      <c r="C847" s="1" t="s">
        <v>13845</v>
      </c>
      <c r="D847" t="s">
        <v>6</v>
      </c>
    </row>
    <row r="848" spans="1:4" x14ac:dyDescent="0.15">
      <c r="A848" t="s">
        <v>7006</v>
      </c>
      <c r="B848" s="1" t="s">
        <v>13846</v>
      </c>
      <c r="C848" s="1" t="s">
        <v>13847</v>
      </c>
      <c r="D848" t="s">
        <v>6</v>
      </c>
    </row>
    <row r="849" spans="1:4" x14ac:dyDescent="0.15">
      <c r="A849" t="s">
        <v>13848</v>
      </c>
      <c r="B849" s="1" t="s">
        <v>13849</v>
      </c>
      <c r="C849" s="1" t="s">
        <v>13850</v>
      </c>
      <c r="D849" t="s">
        <v>6</v>
      </c>
    </row>
    <row r="850" spans="1:4" x14ac:dyDescent="0.15">
      <c r="A850" t="s">
        <v>13851</v>
      </c>
      <c r="B850" s="1" t="s">
        <v>13852</v>
      </c>
      <c r="C850" s="1" t="s">
        <v>13853</v>
      </c>
      <c r="D850" t="s">
        <v>6</v>
      </c>
    </row>
    <row r="851" spans="1:4" x14ac:dyDescent="0.15">
      <c r="A851" t="s">
        <v>7599</v>
      </c>
      <c r="B851" s="1" t="s">
        <v>13854</v>
      </c>
      <c r="C851" s="1" t="s">
        <v>13855</v>
      </c>
      <c r="D851" t="s">
        <v>6</v>
      </c>
    </row>
    <row r="852" spans="1:4" x14ac:dyDescent="0.15">
      <c r="A852" t="s">
        <v>2947</v>
      </c>
      <c r="B852" s="1" t="s">
        <v>13856</v>
      </c>
      <c r="C852" s="1" t="s">
        <v>13857</v>
      </c>
      <c r="D852" t="s">
        <v>6</v>
      </c>
    </row>
    <row r="853" spans="1:4" x14ac:dyDescent="0.15">
      <c r="A853" t="s">
        <v>7840</v>
      </c>
      <c r="B853" s="1" t="s">
        <v>13858</v>
      </c>
      <c r="C853" s="1" t="s">
        <v>13859</v>
      </c>
      <c r="D853" t="s">
        <v>6</v>
      </c>
    </row>
    <row r="854" spans="1:4" x14ac:dyDescent="0.15">
      <c r="A854" t="s">
        <v>13860</v>
      </c>
      <c r="B854" s="1" t="s">
        <v>13861</v>
      </c>
      <c r="C854" s="1" t="s">
        <v>13862</v>
      </c>
      <c r="D854" t="s">
        <v>6</v>
      </c>
    </row>
    <row r="855" spans="1:4" x14ac:dyDescent="0.15">
      <c r="A855" t="s">
        <v>13863</v>
      </c>
      <c r="B855" s="1" t="s">
        <v>13864</v>
      </c>
      <c r="C855" s="1" t="s">
        <v>13865</v>
      </c>
      <c r="D855" t="s">
        <v>6</v>
      </c>
    </row>
    <row r="856" spans="1:4" x14ac:dyDescent="0.15">
      <c r="A856" t="s">
        <v>7335</v>
      </c>
      <c r="B856" s="1" t="s">
        <v>13866</v>
      </c>
      <c r="C856" s="1" t="s">
        <v>13867</v>
      </c>
      <c r="D856" t="s">
        <v>6</v>
      </c>
    </row>
    <row r="857" spans="1:4" x14ac:dyDescent="0.15">
      <c r="A857" t="s">
        <v>9723</v>
      </c>
      <c r="B857" s="1" t="s">
        <v>13868</v>
      </c>
      <c r="C857" s="1" t="s">
        <v>13869</v>
      </c>
      <c r="D857" t="s">
        <v>6</v>
      </c>
    </row>
    <row r="858" spans="1:4" x14ac:dyDescent="0.15">
      <c r="A858" t="s">
        <v>1661</v>
      </c>
      <c r="B858" s="1" t="s">
        <v>13870</v>
      </c>
      <c r="C858" s="1" t="s">
        <v>13871</v>
      </c>
      <c r="D858" t="s">
        <v>6</v>
      </c>
    </row>
    <row r="859" spans="1:4" x14ac:dyDescent="0.15">
      <c r="A859" t="s">
        <v>13872</v>
      </c>
      <c r="B859" s="1" t="s">
        <v>13873</v>
      </c>
      <c r="C859" s="1" t="s">
        <v>13874</v>
      </c>
      <c r="D859" t="s">
        <v>6</v>
      </c>
    </row>
    <row r="860" spans="1:4" x14ac:dyDescent="0.15">
      <c r="A860" t="s">
        <v>13875</v>
      </c>
      <c r="B860" s="1" t="s">
        <v>13876</v>
      </c>
      <c r="C860" s="1" t="s">
        <v>13877</v>
      </c>
      <c r="D860" t="s">
        <v>6</v>
      </c>
    </row>
    <row r="861" spans="1:4" x14ac:dyDescent="0.15">
      <c r="A861" t="s">
        <v>13878</v>
      </c>
      <c r="B861" s="1" t="s">
        <v>13879</v>
      </c>
      <c r="C861" s="1" t="s">
        <v>13880</v>
      </c>
      <c r="D861" t="s">
        <v>6</v>
      </c>
    </row>
    <row r="862" spans="1:4" x14ac:dyDescent="0.15">
      <c r="A862" t="s">
        <v>13881</v>
      </c>
      <c r="B862" s="1" t="s">
        <v>13882</v>
      </c>
      <c r="C862" s="1" t="s">
        <v>13883</v>
      </c>
      <c r="D862" t="s">
        <v>6</v>
      </c>
    </row>
    <row r="863" spans="1:4" x14ac:dyDescent="0.15">
      <c r="A863" t="s">
        <v>2917</v>
      </c>
      <c r="B863" s="1" t="s">
        <v>13884</v>
      </c>
      <c r="C863" s="1" t="s">
        <v>13885</v>
      </c>
      <c r="D863" t="s">
        <v>6</v>
      </c>
    </row>
    <row r="864" spans="1:4" x14ac:dyDescent="0.15">
      <c r="A864" t="s">
        <v>13886</v>
      </c>
      <c r="B864" s="1" t="s">
        <v>13887</v>
      </c>
      <c r="C864" s="1" t="s">
        <v>13888</v>
      </c>
      <c r="D864" t="s">
        <v>6</v>
      </c>
    </row>
    <row r="865" spans="1:4" x14ac:dyDescent="0.15">
      <c r="A865" t="s">
        <v>4329</v>
      </c>
      <c r="B865" s="1" t="s">
        <v>13889</v>
      </c>
      <c r="C865" s="1" t="s">
        <v>13890</v>
      </c>
      <c r="D865" t="s">
        <v>6</v>
      </c>
    </row>
    <row r="866" spans="1:4" x14ac:dyDescent="0.15">
      <c r="A866" t="s">
        <v>13891</v>
      </c>
      <c r="B866" s="1" t="s">
        <v>13892</v>
      </c>
      <c r="C866" s="1" t="s">
        <v>13893</v>
      </c>
      <c r="D866" t="s">
        <v>6</v>
      </c>
    </row>
    <row r="867" spans="1:4" x14ac:dyDescent="0.15">
      <c r="A867" t="s">
        <v>13894</v>
      </c>
      <c r="B867" s="1" t="s">
        <v>13895</v>
      </c>
      <c r="C867" s="1" t="s">
        <v>13896</v>
      </c>
      <c r="D867" t="s">
        <v>6</v>
      </c>
    </row>
    <row r="868" spans="1:4" x14ac:dyDescent="0.15">
      <c r="A868" t="s">
        <v>13897</v>
      </c>
      <c r="B868" s="1" t="s">
        <v>13898</v>
      </c>
      <c r="C868" s="1" t="s">
        <v>13899</v>
      </c>
      <c r="D868" t="s">
        <v>6</v>
      </c>
    </row>
    <row r="869" spans="1:4" x14ac:dyDescent="0.15">
      <c r="A869" t="s">
        <v>13900</v>
      </c>
      <c r="B869" s="1" t="s">
        <v>13901</v>
      </c>
      <c r="C869" s="1" t="s">
        <v>13902</v>
      </c>
      <c r="D869" t="s">
        <v>6</v>
      </c>
    </row>
    <row r="870" spans="1:4" x14ac:dyDescent="0.15">
      <c r="A870" t="s">
        <v>6826</v>
      </c>
      <c r="B870" s="1" t="s">
        <v>13903</v>
      </c>
      <c r="C870" s="1" t="s">
        <v>13904</v>
      </c>
      <c r="D870" t="s">
        <v>6</v>
      </c>
    </row>
    <row r="871" spans="1:4" x14ac:dyDescent="0.15">
      <c r="A871" t="s">
        <v>13905</v>
      </c>
      <c r="B871" s="1" t="s">
        <v>13906</v>
      </c>
      <c r="C871" s="1" t="s">
        <v>13907</v>
      </c>
      <c r="D871" t="s">
        <v>6</v>
      </c>
    </row>
    <row r="872" spans="1:4" x14ac:dyDescent="0.15">
      <c r="A872" t="s">
        <v>13908</v>
      </c>
      <c r="B872" s="1" t="s">
        <v>13909</v>
      </c>
      <c r="C872" s="1" t="s">
        <v>13910</v>
      </c>
      <c r="D872" t="s">
        <v>6</v>
      </c>
    </row>
    <row r="873" spans="1:4" x14ac:dyDescent="0.15">
      <c r="A873" t="s">
        <v>13911</v>
      </c>
      <c r="B873" s="1" t="s">
        <v>13912</v>
      </c>
      <c r="C873" s="1" t="s">
        <v>13913</v>
      </c>
      <c r="D873" t="s">
        <v>6</v>
      </c>
    </row>
    <row r="874" spans="1:4" x14ac:dyDescent="0.15">
      <c r="A874" t="s">
        <v>13914</v>
      </c>
      <c r="B874" s="1" t="s">
        <v>13915</v>
      </c>
      <c r="C874" s="1" t="s">
        <v>13916</v>
      </c>
      <c r="D874" t="s">
        <v>6</v>
      </c>
    </row>
    <row r="875" spans="1:4" x14ac:dyDescent="0.15">
      <c r="A875" t="s">
        <v>4407</v>
      </c>
      <c r="B875" s="1" t="s">
        <v>13917</v>
      </c>
      <c r="C875" s="1" t="s">
        <v>13918</v>
      </c>
      <c r="D875" t="s">
        <v>6</v>
      </c>
    </row>
    <row r="876" spans="1:4" x14ac:dyDescent="0.15">
      <c r="A876" t="s">
        <v>13919</v>
      </c>
      <c r="B876" s="1" t="s">
        <v>13920</v>
      </c>
      <c r="C876" s="1" t="s">
        <v>13921</v>
      </c>
      <c r="D876" t="s">
        <v>6</v>
      </c>
    </row>
    <row r="877" spans="1:4" x14ac:dyDescent="0.15">
      <c r="A877" t="s">
        <v>13922</v>
      </c>
      <c r="B877" s="1" t="s">
        <v>13923</v>
      </c>
      <c r="C877" s="1" t="s">
        <v>13924</v>
      </c>
      <c r="D877" t="s">
        <v>6</v>
      </c>
    </row>
    <row r="878" spans="1:4" x14ac:dyDescent="0.15">
      <c r="A878" t="s">
        <v>2190</v>
      </c>
      <c r="B878" s="1" t="s">
        <v>13925</v>
      </c>
      <c r="C878" s="1" t="s">
        <v>13926</v>
      </c>
      <c r="D878" t="s">
        <v>6</v>
      </c>
    </row>
    <row r="879" spans="1:4" x14ac:dyDescent="0.15">
      <c r="A879" t="s">
        <v>13927</v>
      </c>
      <c r="B879" s="1" t="s">
        <v>13928</v>
      </c>
      <c r="C879" s="1" t="s">
        <v>13929</v>
      </c>
      <c r="D879" t="s">
        <v>6</v>
      </c>
    </row>
    <row r="880" spans="1:4" x14ac:dyDescent="0.15">
      <c r="A880" t="s">
        <v>6154</v>
      </c>
      <c r="B880" s="1" t="s">
        <v>13930</v>
      </c>
      <c r="C880" s="1" t="s">
        <v>13931</v>
      </c>
      <c r="D880" t="s">
        <v>6</v>
      </c>
    </row>
    <row r="881" spans="1:4" x14ac:dyDescent="0.15">
      <c r="A881" t="s">
        <v>7557</v>
      </c>
      <c r="B881" s="1" t="s">
        <v>13932</v>
      </c>
      <c r="C881" s="1" t="s">
        <v>13933</v>
      </c>
      <c r="D881" t="s">
        <v>6</v>
      </c>
    </row>
    <row r="882" spans="1:4" x14ac:dyDescent="0.15">
      <c r="A882" t="s">
        <v>13934</v>
      </c>
      <c r="B882" s="1" t="s">
        <v>13935</v>
      </c>
      <c r="C882" s="1" t="s">
        <v>13936</v>
      </c>
      <c r="D882" t="s">
        <v>6</v>
      </c>
    </row>
    <row r="883" spans="1:4" x14ac:dyDescent="0.15">
      <c r="A883" t="s">
        <v>9261</v>
      </c>
      <c r="B883" s="1" t="s">
        <v>13937</v>
      </c>
      <c r="C883" s="1" t="s">
        <v>13938</v>
      </c>
      <c r="D883" t="s">
        <v>6</v>
      </c>
    </row>
    <row r="884" spans="1:4" x14ac:dyDescent="0.15">
      <c r="A884" t="s">
        <v>13939</v>
      </c>
      <c r="B884" s="1" t="s">
        <v>13940</v>
      </c>
      <c r="C884" s="1" t="s">
        <v>13941</v>
      </c>
      <c r="D884" t="s">
        <v>6</v>
      </c>
    </row>
    <row r="885" spans="1:4" x14ac:dyDescent="0.15">
      <c r="A885" t="s">
        <v>8180</v>
      </c>
      <c r="B885" s="1" t="s">
        <v>13942</v>
      </c>
      <c r="C885" s="1" t="s">
        <v>13943</v>
      </c>
      <c r="D885" t="s">
        <v>6</v>
      </c>
    </row>
    <row r="886" spans="1:4" x14ac:dyDescent="0.15">
      <c r="A886" t="s">
        <v>13944</v>
      </c>
      <c r="B886" s="1" t="s">
        <v>13945</v>
      </c>
      <c r="C886" s="1" t="s">
        <v>13946</v>
      </c>
      <c r="D886" t="s">
        <v>6</v>
      </c>
    </row>
    <row r="887" spans="1:4" x14ac:dyDescent="0.15">
      <c r="A887" t="s">
        <v>13947</v>
      </c>
      <c r="B887" s="1" t="s">
        <v>13948</v>
      </c>
      <c r="C887" s="1" t="s">
        <v>13949</v>
      </c>
      <c r="D887" t="s">
        <v>6</v>
      </c>
    </row>
    <row r="888" spans="1:4" x14ac:dyDescent="0.15">
      <c r="A888" t="s">
        <v>13950</v>
      </c>
      <c r="B888" s="1" t="s">
        <v>13951</v>
      </c>
      <c r="C888" s="1" t="s">
        <v>13952</v>
      </c>
      <c r="D888" t="s">
        <v>6</v>
      </c>
    </row>
    <row r="889" spans="1:4" x14ac:dyDescent="0.15">
      <c r="A889" t="s">
        <v>13953</v>
      </c>
      <c r="B889" s="1" t="s">
        <v>13954</v>
      </c>
      <c r="C889" s="1" t="s">
        <v>13955</v>
      </c>
      <c r="D889" t="s">
        <v>6</v>
      </c>
    </row>
    <row r="890" spans="1:4" x14ac:dyDescent="0.15">
      <c r="A890" t="s">
        <v>7954</v>
      </c>
      <c r="B890" s="1" t="s">
        <v>13956</v>
      </c>
      <c r="C890" s="1" t="s">
        <v>13957</v>
      </c>
      <c r="D890" t="s">
        <v>6</v>
      </c>
    </row>
    <row r="891" spans="1:4" x14ac:dyDescent="0.15">
      <c r="A891" t="s">
        <v>8050</v>
      </c>
      <c r="B891" s="1" t="s">
        <v>13958</v>
      </c>
      <c r="C891" s="1" t="s">
        <v>13959</v>
      </c>
      <c r="D891" t="s">
        <v>6</v>
      </c>
    </row>
    <row r="892" spans="1:4" x14ac:dyDescent="0.15">
      <c r="A892" t="s">
        <v>10114</v>
      </c>
      <c r="B892" s="1" t="s">
        <v>13960</v>
      </c>
      <c r="C892" s="1" t="s">
        <v>13961</v>
      </c>
      <c r="D892" t="s">
        <v>6</v>
      </c>
    </row>
    <row r="893" spans="1:4" x14ac:dyDescent="0.15">
      <c r="A893" t="s">
        <v>13962</v>
      </c>
      <c r="B893" s="1" t="s">
        <v>13963</v>
      </c>
      <c r="C893" s="1" t="s">
        <v>13964</v>
      </c>
      <c r="D893" t="s">
        <v>6</v>
      </c>
    </row>
    <row r="894" spans="1:4" x14ac:dyDescent="0.15">
      <c r="A894" t="s">
        <v>13965</v>
      </c>
      <c r="B894" s="1" t="s">
        <v>13966</v>
      </c>
      <c r="C894" s="1" t="s">
        <v>13967</v>
      </c>
      <c r="D894" t="s">
        <v>6</v>
      </c>
    </row>
    <row r="895" spans="1:4" x14ac:dyDescent="0.15">
      <c r="A895" t="s">
        <v>3710</v>
      </c>
      <c r="B895" s="1" t="s">
        <v>13968</v>
      </c>
      <c r="C895" s="1" t="s">
        <v>13969</v>
      </c>
      <c r="D895" t="s">
        <v>6</v>
      </c>
    </row>
    <row r="896" spans="1:4" x14ac:dyDescent="0.15">
      <c r="A896" t="s">
        <v>13970</v>
      </c>
      <c r="B896" s="1" t="s">
        <v>13971</v>
      </c>
      <c r="C896" s="1" t="s">
        <v>13972</v>
      </c>
      <c r="D896" t="s">
        <v>6</v>
      </c>
    </row>
    <row r="897" spans="1:4" x14ac:dyDescent="0.15">
      <c r="A897" t="s">
        <v>845</v>
      </c>
      <c r="B897" s="1" t="s">
        <v>13973</v>
      </c>
      <c r="C897" s="1" t="s">
        <v>13974</v>
      </c>
      <c r="D897" t="s">
        <v>6</v>
      </c>
    </row>
    <row r="898" spans="1:4" x14ac:dyDescent="0.15">
      <c r="A898" t="s">
        <v>13975</v>
      </c>
      <c r="B898" s="1" t="s">
        <v>13976</v>
      </c>
      <c r="C898" s="1" t="s">
        <v>13977</v>
      </c>
      <c r="D898" t="s">
        <v>6</v>
      </c>
    </row>
    <row r="899" spans="1:4" x14ac:dyDescent="0.15">
      <c r="A899" t="s">
        <v>7726</v>
      </c>
      <c r="B899" s="1" t="s">
        <v>13978</v>
      </c>
      <c r="C899" s="1" t="s">
        <v>13979</v>
      </c>
      <c r="D899" t="s">
        <v>6</v>
      </c>
    </row>
    <row r="900" spans="1:4" x14ac:dyDescent="0.15">
      <c r="A900" t="s">
        <v>13980</v>
      </c>
      <c r="B900" s="1" t="s">
        <v>13981</v>
      </c>
      <c r="C900" s="1" t="s">
        <v>13982</v>
      </c>
      <c r="D900" t="s">
        <v>6</v>
      </c>
    </row>
    <row r="901" spans="1:4" x14ac:dyDescent="0.15">
      <c r="A901" t="s">
        <v>13983</v>
      </c>
      <c r="B901" s="1" t="s">
        <v>13984</v>
      </c>
      <c r="C901" s="1" t="s">
        <v>13985</v>
      </c>
      <c r="D901" t="s">
        <v>6</v>
      </c>
    </row>
    <row r="902" spans="1:4" x14ac:dyDescent="0.15">
      <c r="A902" t="s">
        <v>4766</v>
      </c>
      <c r="B902" s="1" t="s">
        <v>13986</v>
      </c>
      <c r="C902" s="1" t="s">
        <v>13987</v>
      </c>
      <c r="D902" t="s">
        <v>6</v>
      </c>
    </row>
    <row r="903" spans="1:4" x14ac:dyDescent="0.15">
      <c r="A903" t="s">
        <v>5974</v>
      </c>
      <c r="B903" s="1" t="s">
        <v>13988</v>
      </c>
      <c r="C903" s="1" t="s">
        <v>13989</v>
      </c>
      <c r="D903" t="s">
        <v>6</v>
      </c>
    </row>
    <row r="904" spans="1:4" x14ac:dyDescent="0.15">
      <c r="A904" t="s">
        <v>8434</v>
      </c>
      <c r="B904" s="1" t="s">
        <v>13990</v>
      </c>
      <c r="C904" s="1" t="s">
        <v>13991</v>
      </c>
      <c r="D904" t="s">
        <v>6</v>
      </c>
    </row>
    <row r="905" spans="1:4" x14ac:dyDescent="0.15">
      <c r="A905" t="s">
        <v>13992</v>
      </c>
      <c r="B905" s="1" t="s">
        <v>13993</v>
      </c>
      <c r="C905" s="1" t="s">
        <v>13994</v>
      </c>
      <c r="D905" t="s">
        <v>6</v>
      </c>
    </row>
    <row r="906" spans="1:4" x14ac:dyDescent="0.15">
      <c r="A906" t="s">
        <v>13995</v>
      </c>
      <c r="B906" s="1" t="s">
        <v>13996</v>
      </c>
      <c r="C906" s="1" t="s">
        <v>13997</v>
      </c>
      <c r="D906" t="s">
        <v>6</v>
      </c>
    </row>
    <row r="907" spans="1:4" x14ac:dyDescent="0.15">
      <c r="A907" t="s">
        <v>13998</v>
      </c>
      <c r="B907" s="1" t="s">
        <v>13999</v>
      </c>
      <c r="C907" s="1" t="s">
        <v>14000</v>
      </c>
      <c r="D907" t="s">
        <v>6</v>
      </c>
    </row>
    <row r="908" spans="1:4" x14ac:dyDescent="0.15">
      <c r="A908" t="s">
        <v>14001</v>
      </c>
      <c r="B908" s="1" t="s">
        <v>14002</v>
      </c>
      <c r="C908" s="1" t="s">
        <v>14003</v>
      </c>
      <c r="D908" t="s">
        <v>6</v>
      </c>
    </row>
    <row r="909" spans="1:4" x14ac:dyDescent="0.15">
      <c r="A909" t="s">
        <v>14004</v>
      </c>
      <c r="B909" s="1" t="s">
        <v>14005</v>
      </c>
      <c r="C909" s="1" t="s">
        <v>14006</v>
      </c>
      <c r="D909" t="s">
        <v>6</v>
      </c>
    </row>
    <row r="910" spans="1:4" x14ac:dyDescent="0.15">
      <c r="A910" t="s">
        <v>4884</v>
      </c>
      <c r="B910" s="1" t="s">
        <v>14007</v>
      </c>
      <c r="C910" s="1" t="s">
        <v>14008</v>
      </c>
      <c r="D910" t="s">
        <v>6</v>
      </c>
    </row>
    <row r="911" spans="1:4" x14ac:dyDescent="0.15">
      <c r="A911" t="s">
        <v>2711</v>
      </c>
      <c r="B911" s="1" t="s">
        <v>14009</v>
      </c>
      <c r="C911" s="1" t="s">
        <v>14010</v>
      </c>
      <c r="D911" t="s">
        <v>6</v>
      </c>
    </row>
    <row r="912" spans="1:4" x14ac:dyDescent="0.15">
      <c r="A912" t="s">
        <v>14011</v>
      </c>
      <c r="B912" s="1" t="s">
        <v>14012</v>
      </c>
      <c r="C912" s="1" t="s">
        <v>14013</v>
      </c>
      <c r="D912" t="s">
        <v>6</v>
      </c>
    </row>
    <row r="913" spans="1:4" x14ac:dyDescent="0.15">
      <c r="A913" t="s">
        <v>14014</v>
      </c>
      <c r="B913" s="1" t="s">
        <v>14015</v>
      </c>
      <c r="C913" s="1" t="s">
        <v>14016</v>
      </c>
      <c r="D913" t="s">
        <v>6</v>
      </c>
    </row>
    <row r="914" spans="1:4" x14ac:dyDescent="0.15">
      <c r="A914" t="s">
        <v>7956</v>
      </c>
      <c r="B914" s="1" t="s">
        <v>14017</v>
      </c>
      <c r="C914" s="1" t="s">
        <v>14018</v>
      </c>
      <c r="D914" t="s">
        <v>6</v>
      </c>
    </row>
    <row r="915" spans="1:4" x14ac:dyDescent="0.15">
      <c r="A915" t="s">
        <v>14019</v>
      </c>
      <c r="B915" s="1" t="s">
        <v>14020</v>
      </c>
      <c r="C915" s="1" t="s">
        <v>14021</v>
      </c>
      <c r="D915" t="s">
        <v>6</v>
      </c>
    </row>
    <row r="916" spans="1:4" x14ac:dyDescent="0.15">
      <c r="A916" t="s">
        <v>205</v>
      </c>
      <c r="B916" s="1" t="s">
        <v>14022</v>
      </c>
      <c r="C916" s="1" t="s">
        <v>14023</v>
      </c>
      <c r="D916" t="s">
        <v>6</v>
      </c>
    </row>
    <row r="917" spans="1:4" x14ac:dyDescent="0.15">
      <c r="A917" t="s">
        <v>14024</v>
      </c>
      <c r="B917" s="1" t="s">
        <v>14025</v>
      </c>
      <c r="C917" s="1" t="s">
        <v>14026</v>
      </c>
      <c r="D917" t="s">
        <v>6</v>
      </c>
    </row>
    <row r="918" spans="1:4" x14ac:dyDescent="0.15">
      <c r="A918" t="s">
        <v>10717</v>
      </c>
      <c r="B918" s="1" t="s">
        <v>14027</v>
      </c>
      <c r="C918" s="1" t="s">
        <v>14028</v>
      </c>
      <c r="D918" t="s">
        <v>6</v>
      </c>
    </row>
    <row r="919" spans="1:4" x14ac:dyDescent="0.15">
      <c r="A919" t="s">
        <v>14029</v>
      </c>
      <c r="B919" s="1" t="s">
        <v>14030</v>
      </c>
      <c r="C919" s="1" t="s">
        <v>14031</v>
      </c>
      <c r="D919" t="s">
        <v>6</v>
      </c>
    </row>
    <row r="920" spans="1:4" x14ac:dyDescent="0.15">
      <c r="A920" t="s">
        <v>3631</v>
      </c>
      <c r="B920" s="1" t="s">
        <v>14032</v>
      </c>
      <c r="C920" s="1" t="s">
        <v>14033</v>
      </c>
      <c r="D920" t="s">
        <v>6</v>
      </c>
    </row>
    <row r="921" spans="1:4" x14ac:dyDescent="0.15">
      <c r="A921" t="s">
        <v>14034</v>
      </c>
      <c r="B921" s="1" t="s">
        <v>14035</v>
      </c>
      <c r="C921" s="1" t="s">
        <v>14036</v>
      </c>
      <c r="D921" t="s">
        <v>6</v>
      </c>
    </row>
    <row r="922" spans="1:4" x14ac:dyDescent="0.15">
      <c r="A922" t="s">
        <v>14037</v>
      </c>
      <c r="B922" s="1" t="s">
        <v>14038</v>
      </c>
      <c r="C922" s="1" t="s">
        <v>14039</v>
      </c>
      <c r="D922" t="s">
        <v>6</v>
      </c>
    </row>
    <row r="923" spans="1:4" x14ac:dyDescent="0.15">
      <c r="A923" t="s">
        <v>2438</v>
      </c>
      <c r="B923" s="1" t="s">
        <v>14040</v>
      </c>
      <c r="C923" s="1" t="s">
        <v>14041</v>
      </c>
      <c r="D923" t="s">
        <v>6</v>
      </c>
    </row>
    <row r="924" spans="1:4" x14ac:dyDescent="0.15">
      <c r="A924" t="s">
        <v>6649</v>
      </c>
      <c r="B924" s="1" t="s">
        <v>14042</v>
      </c>
      <c r="C924" s="1" t="s">
        <v>14043</v>
      </c>
      <c r="D924" t="s">
        <v>6</v>
      </c>
    </row>
    <row r="925" spans="1:4" x14ac:dyDescent="0.15">
      <c r="A925" t="s">
        <v>14044</v>
      </c>
      <c r="B925" s="1" t="s">
        <v>14045</v>
      </c>
      <c r="C925" s="1" t="s">
        <v>14046</v>
      </c>
      <c r="D925" t="s">
        <v>6</v>
      </c>
    </row>
    <row r="926" spans="1:4" x14ac:dyDescent="0.15">
      <c r="A926" t="s">
        <v>14047</v>
      </c>
      <c r="B926" s="1" t="s">
        <v>14048</v>
      </c>
      <c r="C926" s="1" t="s">
        <v>14049</v>
      </c>
      <c r="D926" t="s">
        <v>6</v>
      </c>
    </row>
    <row r="927" spans="1:4" x14ac:dyDescent="0.15">
      <c r="A927" t="s">
        <v>14050</v>
      </c>
      <c r="B927" s="1" t="s">
        <v>14051</v>
      </c>
      <c r="C927" s="1" t="s">
        <v>14052</v>
      </c>
      <c r="D927" t="s">
        <v>6</v>
      </c>
    </row>
    <row r="928" spans="1:4" x14ac:dyDescent="0.15">
      <c r="A928" t="s">
        <v>7191</v>
      </c>
      <c r="B928" s="1" t="s">
        <v>14053</v>
      </c>
      <c r="C928" s="1" t="s">
        <v>14054</v>
      </c>
      <c r="D928" t="s">
        <v>6</v>
      </c>
    </row>
    <row r="929" spans="1:4" x14ac:dyDescent="0.15">
      <c r="A929" t="s">
        <v>14055</v>
      </c>
      <c r="B929" s="1" t="s">
        <v>14056</v>
      </c>
      <c r="C929" s="1" t="s">
        <v>14057</v>
      </c>
      <c r="D929" t="s">
        <v>6</v>
      </c>
    </row>
    <row r="930" spans="1:4" x14ac:dyDescent="0.15">
      <c r="A930" t="s">
        <v>7221</v>
      </c>
      <c r="B930" s="1" t="s">
        <v>14058</v>
      </c>
      <c r="C930" s="1" t="s">
        <v>14059</v>
      </c>
      <c r="D930" t="s">
        <v>6</v>
      </c>
    </row>
    <row r="931" spans="1:4" x14ac:dyDescent="0.15">
      <c r="A931" t="s">
        <v>4186</v>
      </c>
      <c r="B931" s="1" t="s">
        <v>14060</v>
      </c>
      <c r="C931" s="1" t="s">
        <v>14061</v>
      </c>
      <c r="D931" t="s">
        <v>6</v>
      </c>
    </row>
    <row r="932" spans="1:4" x14ac:dyDescent="0.15">
      <c r="A932" t="s">
        <v>14062</v>
      </c>
      <c r="B932" s="1" t="s">
        <v>14063</v>
      </c>
      <c r="C932" s="1" t="s">
        <v>14064</v>
      </c>
      <c r="D932" t="s">
        <v>6</v>
      </c>
    </row>
    <row r="933" spans="1:4" x14ac:dyDescent="0.15">
      <c r="A933" t="s">
        <v>14065</v>
      </c>
      <c r="B933" s="1" t="s">
        <v>14066</v>
      </c>
      <c r="C933" s="1" t="s">
        <v>14067</v>
      </c>
      <c r="D933" t="s">
        <v>6</v>
      </c>
    </row>
    <row r="934" spans="1:4" x14ac:dyDescent="0.15">
      <c r="A934" t="s">
        <v>14068</v>
      </c>
      <c r="B934" s="1" t="s">
        <v>14069</v>
      </c>
      <c r="C934" s="1" t="s">
        <v>14070</v>
      </c>
      <c r="D934" t="s">
        <v>6</v>
      </c>
    </row>
    <row r="935" spans="1:4" x14ac:dyDescent="0.15">
      <c r="A935" t="s">
        <v>14071</v>
      </c>
      <c r="B935" s="1" t="s">
        <v>14072</v>
      </c>
      <c r="C935" s="1" t="s">
        <v>14073</v>
      </c>
      <c r="D935" t="s">
        <v>6</v>
      </c>
    </row>
    <row r="936" spans="1:4" x14ac:dyDescent="0.15">
      <c r="A936" t="s">
        <v>14074</v>
      </c>
      <c r="B936" s="1" t="s">
        <v>14075</v>
      </c>
      <c r="C936" s="1" t="s">
        <v>14076</v>
      </c>
      <c r="D936" t="s">
        <v>6</v>
      </c>
    </row>
    <row r="937" spans="1:4" x14ac:dyDescent="0.15">
      <c r="A937" t="s">
        <v>10032</v>
      </c>
      <c r="B937" s="1" t="s">
        <v>14077</v>
      </c>
      <c r="C937" s="1" t="s">
        <v>14078</v>
      </c>
      <c r="D937" t="s">
        <v>6</v>
      </c>
    </row>
    <row r="938" spans="1:4" x14ac:dyDescent="0.15">
      <c r="A938" t="s">
        <v>14079</v>
      </c>
      <c r="B938" s="1" t="s">
        <v>14080</v>
      </c>
      <c r="C938" s="1" t="s">
        <v>14081</v>
      </c>
      <c r="D938" t="s">
        <v>6</v>
      </c>
    </row>
    <row r="939" spans="1:4" x14ac:dyDescent="0.15">
      <c r="A939" t="s">
        <v>9615</v>
      </c>
      <c r="B939" s="1" t="s">
        <v>14082</v>
      </c>
      <c r="C939" s="1" t="s">
        <v>14083</v>
      </c>
      <c r="D939" t="s">
        <v>6</v>
      </c>
    </row>
    <row r="940" spans="1:4" x14ac:dyDescent="0.15">
      <c r="A940" t="s">
        <v>14084</v>
      </c>
      <c r="B940" s="1" t="s">
        <v>14085</v>
      </c>
      <c r="C940" s="1" t="s">
        <v>14086</v>
      </c>
      <c r="D940" t="s">
        <v>6</v>
      </c>
    </row>
    <row r="941" spans="1:4" x14ac:dyDescent="0.15">
      <c r="A941" t="s">
        <v>14087</v>
      </c>
      <c r="B941" s="1" t="s">
        <v>14088</v>
      </c>
      <c r="C941" s="1" t="s">
        <v>14089</v>
      </c>
      <c r="D941" t="s">
        <v>6</v>
      </c>
    </row>
    <row r="942" spans="1:4" x14ac:dyDescent="0.15">
      <c r="A942" t="s">
        <v>14090</v>
      </c>
      <c r="B942" s="1" t="s">
        <v>14091</v>
      </c>
      <c r="C942" s="1" t="s">
        <v>14092</v>
      </c>
      <c r="D942" t="s">
        <v>6</v>
      </c>
    </row>
    <row r="943" spans="1:4" x14ac:dyDescent="0.15">
      <c r="A943" t="s">
        <v>14093</v>
      </c>
      <c r="B943" s="1" t="s">
        <v>14094</v>
      </c>
      <c r="C943" s="1" t="s">
        <v>14095</v>
      </c>
      <c r="D943" t="s">
        <v>6</v>
      </c>
    </row>
    <row r="944" spans="1:4" x14ac:dyDescent="0.15">
      <c r="A944" t="s">
        <v>14096</v>
      </c>
      <c r="B944" s="1" t="s">
        <v>14097</v>
      </c>
      <c r="C944" s="1" t="s">
        <v>14098</v>
      </c>
      <c r="D944" t="s">
        <v>6</v>
      </c>
    </row>
    <row r="945" spans="1:4" x14ac:dyDescent="0.15">
      <c r="A945" t="s">
        <v>10060</v>
      </c>
      <c r="B945" s="1" t="s">
        <v>14099</v>
      </c>
      <c r="C945" s="1" t="s">
        <v>14100</v>
      </c>
      <c r="D945" t="s">
        <v>6</v>
      </c>
    </row>
    <row r="946" spans="1:4" x14ac:dyDescent="0.15">
      <c r="A946" t="s">
        <v>14101</v>
      </c>
      <c r="B946" s="1" t="s">
        <v>14102</v>
      </c>
      <c r="C946" s="1" t="s">
        <v>14103</v>
      </c>
      <c r="D946" t="s">
        <v>6</v>
      </c>
    </row>
    <row r="947" spans="1:4" x14ac:dyDescent="0.15">
      <c r="A947" t="s">
        <v>2765</v>
      </c>
      <c r="B947" s="1" t="s">
        <v>14104</v>
      </c>
      <c r="C947" s="1" t="s">
        <v>14105</v>
      </c>
      <c r="D947" t="s">
        <v>6</v>
      </c>
    </row>
    <row r="948" spans="1:4" x14ac:dyDescent="0.15">
      <c r="A948" t="s">
        <v>14106</v>
      </c>
      <c r="B948">
        <v>3.8107182209819999</v>
      </c>
      <c r="C948" s="1" t="s">
        <v>14107</v>
      </c>
      <c r="D948" t="s">
        <v>6</v>
      </c>
    </row>
    <row r="949" spans="1:4" x14ac:dyDescent="0.15">
      <c r="A949" t="s">
        <v>2908</v>
      </c>
      <c r="B949">
        <v>3.2881931094939998</v>
      </c>
      <c r="C949" s="1" t="s">
        <v>14108</v>
      </c>
      <c r="D949" t="s">
        <v>6</v>
      </c>
    </row>
    <row r="950" spans="1:4" x14ac:dyDescent="0.15">
      <c r="A950" t="s">
        <v>7440</v>
      </c>
      <c r="B950">
        <v>2.841630363842</v>
      </c>
      <c r="C950" s="1" t="s">
        <v>14109</v>
      </c>
      <c r="D950" t="s">
        <v>6</v>
      </c>
    </row>
    <row r="951" spans="1:4" x14ac:dyDescent="0.15">
      <c r="A951" t="s">
        <v>10160</v>
      </c>
      <c r="B951">
        <v>2.1892460856949998</v>
      </c>
      <c r="C951" s="1" t="s">
        <v>14110</v>
      </c>
      <c r="D951" t="s">
        <v>6</v>
      </c>
    </row>
    <row r="952" spans="1:4" x14ac:dyDescent="0.15">
      <c r="A952" t="s">
        <v>14111</v>
      </c>
      <c r="B952">
        <v>1.6439413134650001</v>
      </c>
      <c r="C952" s="1" t="s">
        <v>14112</v>
      </c>
      <c r="D952" t="s">
        <v>6</v>
      </c>
    </row>
    <row r="953" spans="1:4" x14ac:dyDescent="0.15">
      <c r="A953" t="s">
        <v>4018</v>
      </c>
      <c r="B953">
        <v>1.529804497247</v>
      </c>
      <c r="C953" s="1" t="s">
        <v>14113</v>
      </c>
      <c r="D953" t="s">
        <v>6</v>
      </c>
    </row>
    <row r="954" spans="1:4" x14ac:dyDescent="0.15">
      <c r="A954" t="s">
        <v>14114</v>
      </c>
      <c r="B954">
        <v>1.330971165729</v>
      </c>
      <c r="C954" s="1" t="s">
        <v>14115</v>
      </c>
      <c r="D954" t="s">
        <v>6</v>
      </c>
    </row>
    <row r="955" spans="1:4" x14ac:dyDescent="0.15">
      <c r="A955" t="s">
        <v>14116</v>
      </c>
      <c r="B955">
        <v>-1.0007415621565301</v>
      </c>
      <c r="C955" s="1" t="s">
        <v>14117</v>
      </c>
      <c r="D955" t="s">
        <v>132</v>
      </c>
    </row>
    <row r="956" spans="1:4" x14ac:dyDescent="0.15">
      <c r="A956" t="s">
        <v>14118</v>
      </c>
      <c r="B956">
        <v>-1.0034126068701801</v>
      </c>
      <c r="C956" s="1" t="s">
        <v>14119</v>
      </c>
      <c r="D956" t="s">
        <v>132</v>
      </c>
    </row>
    <row r="957" spans="1:4" x14ac:dyDescent="0.15">
      <c r="A957" t="s">
        <v>14120</v>
      </c>
      <c r="B957">
        <v>-1.0127838013716099</v>
      </c>
      <c r="C957" s="1" t="s">
        <v>14121</v>
      </c>
      <c r="D957" t="s">
        <v>132</v>
      </c>
    </row>
    <row r="958" spans="1:4" x14ac:dyDescent="0.15">
      <c r="A958" t="s">
        <v>14122</v>
      </c>
      <c r="B958">
        <v>-1.0146166136091901</v>
      </c>
      <c r="C958" s="1" t="s">
        <v>14123</v>
      </c>
      <c r="D958" t="s">
        <v>132</v>
      </c>
    </row>
    <row r="959" spans="1:4" x14ac:dyDescent="0.15">
      <c r="A959" t="s">
        <v>14124</v>
      </c>
      <c r="B959">
        <v>-1.0168284799720999</v>
      </c>
      <c r="C959" s="1" t="s">
        <v>14125</v>
      </c>
      <c r="D959" t="s">
        <v>132</v>
      </c>
    </row>
    <row r="960" spans="1:4" x14ac:dyDescent="0.15">
      <c r="A960" t="s">
        <v>14126</v>
      </c>
      <c r="B960">
        <v>-1.0169920275523601</v>
      </c>
      <c r="C960" s="1" t="s">
        <v>14127</v>
      </c>
      <c r="D960" t="s">
        <v>132</v>
      </c>
    </row>
    <row r="961" spans="1:4" x14ac:dyDescent="0.15">
      <c r="A961" t="s">
        <v>14128</v>
      </c>
      <c r="B961">
        <v>-1.0190794748316401</v>
      </c>
      <c r="C961" s="1" t="s">
        <v>14129</v>
      </c>
      <c r="D961" t="s">
        <v>132</v>
      </c>
    </row>
    <row r="962" spans="1:4" x14ac:dyDescent="0.15">
      <c r="A962" t="s">
        <v>7604</v>
      </c>
      <c r="B962">
        <v>-1.01944336203071</v>
      </c>
      <c r="C962" s="1" t="s">
        <v>14130</v>
      </c>
      <c r="D962" t="s">
        <v>132</v>
      </c>
    </row>
    <row r="963" spans="1:4" x14ac:dyDescent="0.15">
      <c r="A963" t="s">
        <v>7545</v>
      </c>
      <c r="B963">
        <v>-1.0195513646437799</v>
      </c>
      <c r="C963" s="1" t="s">
        <v>14131</v>
      </c>
      <c r="D963" t="s">
        <v>132</v>
      </c>
    </row>
    <row r="964" spans="1:4" x14ac:dyDescent="0.15">
      <c r="A964" t="s">
        <v>2873</v>
      </c>
      <c r="B964">
        <v>-1.0203062318073699</v>
      </c>
      <c r="C964" s="1" t="s">
        <v>14132</v>
      </c>
      <c r="D964" t="s">
        <v>132</v>
      </c>
    </row>
    <row r="965" spans="1:4" x14ac:dyDescent="0.15">
      <c r="A965" t="s">
        <v>14133</v>
      </c>
      <c r="B965">
        <v>-1.02168051727542</v>
      </c>
      <c r="C965" s="1" t="s">
        <v>14134</v>
      </c>
      <c r="D965" t="s">
        <v>132</v>
      </c>
    </row>
    <row r="966" spans="1:4" x14ac:dyDescent="0.15">
      <c r="A966" t="s">
        <v>14135</v>
      </c>
      <c r="B966">
        <v>-1.0247940276187399</v>
      </c>
      <c r="C966" s="1" t="s">
        <v>14136</v>
      </c>
      <c r="D966" t="s">
        <v>132</v>
      </c>
    </row>
    <row r="967" spans="1:4" x14ac:dyDescent="0.15">
      <c r="A967" t="s">
        <v>14137</v>
      </c>
      <c r="B967">
        <v>-1.0279214887785699</v>
      </c>
      <c r="C967" s="1" t="s">
        <v>14138</v>
      </c>
      <c r="D967" t="s">
        <v>132</v>
      </c>
    </row>
    <row r="968" spans="1:4" x14ac:dyDescent="0.15">
      <c r="A968" t="s">
        <v>14139</v>
      </c>
      <c r="B968">
        <v>-1.02968936339404</v>
      </c>
      <c r="C968" s="1" t="s">
        <v>14140</v>
      </c>
      <c r="D968" t="s">
        <v>132</v>
      </c>
    </row>
    <row r="969" spans="1:4" x14ac:dyDescent="0.15">
      <c r="A969" t="s">
        <v>14141</v>
      </c>
      <c r="B969">
        <v>-1.0332145115561799</v>
      </c>
      <c r="C969" s="1" t="s">
        <v>14142</v>
      </c>
      <c r="D969" t="s">
        <v>132</v>
      </c>
    </row>
    <row r="970" spans="1:4" x14ac:dyDescent="0.15">
      <c r="A970" t="s">
        <v>5200</v>
      </c>
      <c r="B970">
        <v>-1.0335475044866</v>
      </c>
      <c r="C970" s="1" t="s">
        <v>14143</v>
      </c>
      <c r="D970" t="s">
        <v>132</v>
      </c>
    </row>
    <row r="971" spans="1:4" x14ac:dyDescent="0.15">
      <c r="A971" t="s">
        <v>14144</v>
      </c>
      <c r="B971">
        <v>-1.03500339310808</v>
      </c>
      <c r="C971" s="1" t="s">
        <v>14145</v>
      </c>
      <c r="D971" t="s">
        <v>132</v>
      </c>
    </row>
    <row r="972" spans="1:4" x14ac:dyDescent="0.15">
      <c r="A972" t="s">
        <v>2958</v>
      </c>
      <c r="B972">
        <v>-1.03500917873828</v>
      </c>
      <c r="C972" s="1" t="s">
        <v>14146</v>
      </c>
      <c r="D972" t="s">
        <v>132</v>
      </c>
    </row>
    <row r="973" spans="1:4" x14ac:dyDescent="0.15">
      <c r="A973" t="s">
        <v>5463</v>
      </c>
      <c r="B973">
        <v>-1.0352325313213899</v>
      </c>
      <c r="C973" s="1" t="s">
        <v>14147</v>
      </c>
      <c r="D973" t="s">
        <v>132</v>
      </c>
    </row>
    <row r="974" spans="1:4" x14ac:dyDescent="0.15">
      <c r="A974" t="s">
        <v>14148</v>
      </c>
      <c r="B974">
        <v>-1.0353660553109401</v>
      </c>
      <c r="C974" s="1" t="s">
        <v>14149</v>
      </c>
      <c r="D974" t="s">
        <v>132</v>
      </c>
    </row>
    <row r="975" spans="1:4" x14ac:dyDescent="0.15">
      <c r="A975" t="s">
        <v>14150</v>
      </c>
      <c r="B975">
        <v>-1.0390059232603199</v>
      </c>
      <c r="C975" s="1" t="s">
        <v>14151</v>
      </c>
      <c r="D975" t="s">
        <v>132</v>
      </c>
    </row>
    <row r="976" spans="1:4" x14ac:dyDescent="0.15">
      <c r="A976" t="s">
        <v>14152</v>
      </c>
      <c r="B976">
        <v>-1.0394947964166401</v>
      </c>
      <c r="C976" s="1" t="s">
        <v>14153</v>
      </c>
      <c r="D976" t="s">
        <v>132</v>
      </c>
    </row>
    <row r="977" spans="1:4" x14ac:dyDescent="0.15">
      <c r="A977" t="s">
        <v>9637</v>
      </c>
      <c r="B977">
        <v>-1.04045404445871</v>
      </c>
      <c r="C977" s="1" t="s">
        <v>14154</v>
      </c>
      <c r="D977" t="s">
        <v>132</v>
      </c>
    </row>
    <row r="978" spans="1:4" x14ac:dyDescent="0.15">
      <c r="A978" t="s">
        <v>14155</v>
      </c>
      <c r="B978">
        <v>-1.0408456225</v>
      </c>
      <c r="C978" s="1" t="s">
        <v>14156</v>
      </c>
      <c r="D978" t="s">
        <v>132</v>
      </c>
    </row>
    <row r="979" spans="1:4" x14ac:dyDescent="0.15">
      <c r="A979" t="s">
        <v>14157</v>
      </c>
      <c r="B979">
        <v>-1.0410611452226599</v>
      </c>
      <c r="C979" s="1" t="s">
        <v>14158</v>
      </c>
      <c r="D979" t="s">
        <v>132</v>
      </c>
    </row>
    <row r="980" spans="1:4" x14ac:dyDescent="0.15">
      <c r="A980" t="s">
        <v>14159</v>
      </c>
      <c r="B980">
        <v>-1.04136181121086</v>
      </c>
      <c r="C980" s="1" t="s">
        <v>14160</v>
      </c>
      <c r="D980" t="s">
        <v>132</v>
      </c>
    </row>
    <row r="981" spans="1:4" x14ac:dyDescent="0.15">
      <c r="A981" t="s">
        <v>14161</v>
      </c>
      <c r="B981">
        <v>-1.0427393661778299</v>
      </c>
      <c r="C981" s="1" t="s">
        <v>14162</v>
      </c>
      <c r="D981" t="s">
        <v>132</v>
      </c>
    </row>
    <row r="982" spans="1:4" x14ac:dyDescent="0.15">
      <c r="A982" t="s">
        <v>6172</v>
      </c>
      <c r="B982">
        <v>-1.04374670613628</v>
      </c>
      <c r="C982" s="1" t="s">
        <v>14163</v>
      </c>
      <c r="D982" t="s">
        <v>132</v>
      </c>
    </row>
    <row r="983" spans="1:4" x14ac:dyDescent="0.15">
      <c r="A983" t="s">
        <v>14164</v>
      </c>
      <c r="B983">
        <v>-1.0458420862870901</v>
      </c>
      <c r="C983" s="1" t="s">
        <v>14165</v>
      </c>
      <c r="D983" t="s">
        <v>132</v>
      </c>
    </row>
    <row r="984" spans="1:4" x14ac:dyDescent="0.15">
      <c r="A984" t="s">
        <v>14166</v>
      </c>
      <c r="B984">
        <v>-1.0475263645866699</v>
      </c>
      <c r="C984" s="1" t="s">
        <v>14167</v>
      </c>
      <c r="D984" t="s">
        <v>132</v>
      </c>
    </row>
    <row r="985" spans="1:4" x14ac:dyDescent="0.15">
      <c r="A985" t="s">
        <v>14168</v>
      </c>
      <c r="B985">
        <v>-1.04892117479723</v>
      </c>
      <c r="C985" s="1" t="s">
        <v>14169</v>
      </c>
      <c r="D985" t="s">
        <v>132</v>
      </c>
    </row>
    <row r="986" spans="1:4" x14ac:dyDescent="0.15">
      <c r="A986" t="s">
        <v>14170</v>
      </c>
      <c r="B986">
        <v>-1.0498530493124301</v>
      </c>
      <c r="C986" s="1" t="s">
        <v>14171</v>
      </c>
      <c r="D986" t="s">
        <v>132</v>
      </c>
    </row>
    <row r="987" spans="1:4" x14ac:dyDescent="0.15">
      <c r="A987" t="s">
        <v>14172</v>
      </c>
      <c r="B987">
        <v>-1.0555361441883699</v>
      </c>
      <c r="C987" s="1" t="s">
        <v>14173</v>
      </c>
      <c r="D987" t="s">
        <v>132</v>
      </c>
    </row>
    <row r="988" spans="1:4" x14ac:dyDescent="0.15">
      <c r="A988" t="s">
        <v>14174</v>
      </c>
      <c r="B988">
        <v>-1.0572763828987699</v>
      </c>
      <c r="C988" s="1" t="s">
        <v>14175</v>
      </c>
      <c r="D988" t="s">
        <v>132</v>
      </c>
    </row>
    <row r="989" spans="1:4" x14ac:dyDescent="0.15">
      <c r="A989" t="s">
        <v>14176</v>
      </c>
      <c r="B989">
        <v>-1.05797143952666</v>
      </c>
      <c r="C989" s="1" t="s">
        <v>14177</v>
      </c>
      <c r="D989" t="s">
        <v>132</v>
      </c>
    </row>
    <row r="990" spans="1:4" x14ac:dyDescent="0.15">
      <c r="A990" t="s">
        <v>14178</v>
      </c>
      <c r="B990">
        <v>-1.06136803640882</v>
      </c>
      <c r="C990" s="1" t="s">
        <v>14179</v>
      </c>
      <c r="D990" t="s">
        <v>132</v>
      </c>
    </row>
    <row r="991" spans="1:4" x14ac:dyDescent="0.15">
      <c r="A991" t="s">
        <v>14180</v>
      </c>
      <c r="B991">
        <v>-1.0616624594269799</v>
      </c>
      <c r="C991" s="1" t="s">
        <v>14181</v>
      </c>
      <c r="D991" t="s">
        <v>132</v>
      </c>
    </row>
    <row r="992" spans="1:4" x14ac:dyDescent="0.15">
      <c r="A992" t="s">
        <v>14182</v>
      </c>
      <c r="B992">
        <v>-1.06450030732963</v>
      </c>
      <c r="C992" s="1" t="s">
        <v>14183</v>
      </c>
      <c r="D992" t="s">
        <v>132</v>
      </c>
    </row>
    <row r="993" spans="1:4" x14ac:dyDescent="0.15">
      <c r="A993" t="s">
        <v>5125</v>
      </c>
      <c r="B993">
        <v>-1.0661699850506301</v>
      </c>
      <c r="C993" s="1" t="s">
        <v>14184</v>
      </c>
      <c r="D993" t="s">
        <v>132</v>
      </c>
    </row>
    <row r="994" spans="1:4" x14ac:dyDescent="0.15">
      <c r="A994" t="s">
        <v>14185</v>
      </c>
      <c r="B994">
        <v>-1.0674706219276799</v>
      </c>
      <c r="C994" s="1" t="s">
        <v>14186</v>
      </c>
      <c r="D994" t="s">
        <v>132</v>
      </c>
    </row>
    <row r="995" spans="1:4" x14ac:dyDescent="0.15">
      <c r="A995" t="s">
        <v>14187</v>
      </c>
      <c r="B995">
        <v>-1.07301354960805</v>
      </c>
      <c r="C995" s="1" t="s">
        <v>14188</v>
      </c>
      <c r="D995" t="s">
        <v>132</v>
      </c>
    </row>
    <row r="996" spans="1:4" x14ac:dyDescent="0.15">
      <c r="A996" t="s">
        <v>14189</v>
      </c>
      <c r="B996">
        <v>-1.07517699615769</v>
      </c>
      <c r="C996" s="1" t="s">
        <v>14190</v>
      </c>
      <c r="D996" t="s">
        <v>132</v>
      </c>
    </row>
    <row r="997" spans="1:4" x14ac:dyDescent="0.15">
      <c r="A997" t="s">
        <v>4751</v>
      </c>
      <c r="B997">
        <v>-1.0752957396931999</v>
      </c>
      <c r="C997" s="1" t="s">
        <v>14191</v>
      </c>
      <c r="D997" t="s">
        <v>132</v>
      </c>
    </row>
    <row r="998" spans="1:4" x14ac:dyDescent="0.15">
      <c r="A998" t="s">
        <v>14192</v>
      </c>
      <c r="B998">
        <v>-1.0754156015661001</v>
      </c>
      <c r="C998" s="1" t="s">
        <v>14193</v>
      </c>
      <c r="D998" t="s">
        <v>132</v>
      </c>
    </row>
    <row r="999" spans="1:4" x14ac:dyDescent="0.15">
      <c r="A999" t="s">
        <v>4546</v>
      </c>
      <c r="B999">
        <v>-1.0781884622776901</v>
      </c>
      <c r="C999" s="1" t="s">
        <v>14194</v>
      </c>
      <c r="D999" t="s">
        <v>132</v>
      </c>
    </row>
    <row r="1000" spans="1:4" x14ac:dyDescent="0.15">
      <c r="A1000" t="s">
        <v>5962</v>
      </c>
      <c r="B1000">
        <v>-1.0782352776847199</v>
      </c>
      <c r="C1000" s="1" t="s">
        <v>14195</v>
      </c>
      <c r="D1000" t="s">
        <v>132</v>
      </c>
    </row>
    <row r="1001" spans="1:4" x14ac:dyDescent="0.15">
      <c r="A1001" t="s">
        <v>14196</v>
      </c>
      <c r="B1001">
        <v>-1.07928370861079</v>
      </c>
      <c r="C1001" s="1" t="s">
        <v>14197</v>
      </c>
      <c r="D1001" t="s">
        <v>132</v>
      </c>
    </row>
    <row r="1002" spans="1:4" x14ac:dyDescent="0.15">
      <c r="A1002" t="s">
        <v>14198</v>
      </c>
      <c r="B1002">
        <v>-1.08366134282745</v>
      </c>
      <c r="C1002" s="1" t="s">
        <v>14199</v>
      </c>
      <c r="D1002" t="s">
        <v>132</v>
      </c>
    </row>
    <row r="1003" spans="1:4" x14ac:dyDescent="0.15">
      <c r="A1003" t="s">
        <v>6604</v>
      </c>
      <c r="B1003">
        <v>-1.0844717228202001</v>
      </c>
      <c r="C1003" s="1" t="s">
        <v>14200</v>
      </c>
      <c r="D1003" t="s">
        <v>132</v>
      </c>
    </row>
    <row r="1004" spans="1:4" x14ac:dyDescent="0.15">
      <c r="A1004" t="s">
        <v>14201</v>
      </c>
      <c r="B1004">
        <v>-1.0847650568270499</v>
      </c>
      <c r="C1004" s="1" t="s">
        <v>14202</v>
      </c>
      <c r="D1004" t="s">
        <v>132</v>
      </c>
    </row>
    <row r="1005" spans="1:4" x14ac:dyDescent="0.15">
      <c r="A1005" t="s">
        <v>14203</v>
      </c>
      <c r="B1005">
        <v>-1.08572042951478</v>
      </c>
      <c r="C1005" s="1" t="s">
        <v>14204</v>
      </c>
      <c r="D1005" t="s">
        <v>132</v>
      </c>
    </row>
    <row r="1006" spans="1:4" x14ac:dyDescent="0.15">
      <c r="A1006" t="s">
        <v>7308</v>
      </c>
      <c r="B1006">
        <v>-1.0861026082925</v>
      </c>
      <c r="C1006" s="1" t="s">
        <v>14205</v>
      </c>
      <c r="D1006" t="s">
        <v>132</v>
      </c>
    </row>
    <row r="1007" spans="1:4" x14ac:dyDescent="0.15">
      <c r="A1007" t="s">
        <v>14206</v>
      </c>
      <c r="B1007">
        <v>-1.08949826229698</v>
      </c>
      <c r="C1007" s="1" t="s">
        <v>14207</v>
      </c>
      <c r="D1007" t="s">
        <v>132</v>
      </c>
    </row>
    <row r="1008" spans="1:4" x14ac:dyDescent="0.15">
      <c r="A1008" t="s">
        <v>14208</v>
      </c>
      <c r="B1008">
        <v>-1.08986257916539</v>
      </c>
      <c r="C1008" s="1" t="s">
        <v>14209</v>
      </c>
      <c r="D1008" t="s">
        <v>132</v>
      </c>
    </row>
    <row r="1009" spans="1:4" x14ac:dyDescent="0.15">
      <c r="A1009" t="s">
        <v>14210</v>
      </c>
      <c r="B1009">
        <v>-1.09128851994972</v>
      </c>
      <c r="C1009" s="1" t="s">
        <v>14211</v>
      </c>
      <c r="D1009" t="s">
        <v>132</v>
      </c>
    </row>
    <row r="1010" spans="1:4" x14ac:dyDescent="0.15">
      <c r="A1010" t="s">
        <v>6643</v>
      </c>
      <c r="B1010">
        <v>-1.0923943684141799</v>
      </c>
      <c r="C1010" s="1" t="s">
        <v>14212</v>
      </c>
      <c r="D1010" t="s">
        <v>132</v>
      </c>
    </row>
    <row r="1011" spans="1:4" x14ac:dyDescent="0.15">
      <c r="A1011" t="s">
        <v>14213</v>
      </c>
      <c r="B1011">
        <v>-1.09465277986064</v>
      </c>
      <c r="C1011" s="1" t="s">
        <v>14214</v>
      </c>
      <c r="D1011" t="s">
        <v>132</v>
      </c>
    </row>
    <row r="1012" spans="1:4" x14ac:dyDescent="0.15">
      <c r="A1012" t="s">
        <v>14215</v>
      </c>
      <c r="B1012">
        <v>-1.0958695241982801</v>
      </c>
      <c r="C1012" s="1" t="s">
        <v>14216</v>
      </c>
      <c r="D1012" t="s">
        <v>132</v>
      </c>
    </row>
    <row r="1013" spans="1:4" x14ac:dyDescent="0.15">
      <c r="A1013" t="s">
        <v>14217</v>
      </c>
      <c r="B1013">
        <v>-1.0973914784226599</v>
      </c>
      <c r="C1013" s="1" t="s">
        <v>14218</v>
      </c>
      <c r="D1013" t="s">
        <v>132</v>
      </c>
    </row>
    <row r="1014" spans="1:4" x14ac:dyDescent="0.15">
      <c r="A1014" t="s">
        <v>14219</v>
      </c>
      <c r="B1014">
        <v>-1.09948748185416</v>
      </c>
      <c r="C1014" s="1" t="s">
        <v>14220</v>
      </c>
      <c r="D1014" t="s">
        <v>132</v>
      </c>
    </row>
    <row r="1015" spans="1:4" x14ac:dyDescent="0.15">
      <c r="A1015" t="s">
        <v>14221</v>
      </c>
      <c r="B1015">
        <v>-1.0997221085679201</v>
      </c>
      <c r="C1015" s="1" t="s">
        <v>14222</v>
      </c>
      <c r="D1015" t="s">
        <v>132</v>
      </c>
    </row>
    <row r="1016" spans="1:4" x14ac:dyDescent="0.15">
      <c r="A1016" t="s">
        <v>14223</v>
      </c>
      <c r="B1016">
        <v>-1.1033894730426299</v>
      </c>
      <c r="C1016" s="1" t="s">
        <v>14224</v>
      </c>
      <c r="D1016" t="s">
        <v>132</v>
      </c>
    </row>
    <row r="1017" spans="1:4" x14ac:dyDescent="0.15">
      <c r="A1017" t="s">
        <v>14225</v>
      </c>
      <c r="B1017">
        <v>-1.10388284438633</v>
      </c>
      <c r="C1017" s="1" t="s">
        <v>14226</v>
      </c>
      <c r="D1017" t="s">
        <v>132</v>
      </c>
    </row>
    <row r="1018" spans="1:4" x14ac:dyDescent="0.15">
      <c r="A1018" t="s">
        <v>14227</v>
      </c>
      <c r="B1018">
        <v>-1.10444836884298</v>
      </c>
      <c r="C1018" s="1" t="s">
        <v>14228</v>
      </c>
      <c r="D1018" t="s">
        <v>132</v>
      </c>
    </row>
    <row r="1019" spans="1:4" x14ac:dyDescent="0.15">
      <c r="A1019" t="s">
        <v>14229</v>
      </c>
      <c r="B1019">
        <v>-1.1046374000836201</v>
      </c>
      <c r="C1019" s="1" t="s">
        <v>14230</v>
      </c>
      <c r="D1019" t="s">
        <v>132</v>
      </c>
    </row>
    <row r="1020" spans="1:4" x14ac:dyDescent="0.15">
      <c r="A1020" t="s">
        <v>3170</v>
      </c>
      <c r="B1020">
        <v>-1.1052791219731599</v>
      </c>
      <c r="C1020" s="1" t="s">
        <v>14231</v>
      </c>
      <c r="D1020" t="s">
        <v>132</v>
      </c>
    </row>
    <row r="1021" spans="1:4" x14ac:dyDescent="0.15">
      <c r="A1021" t="s">
        <v>14232</v>
      </c>
      <c r="B1021">
        <v>-1.1084712335168001</v>
      </c>
      <c r="C1021" s="1" t="s">
        <v>14233</v>
      </c>
      <c r="D1021" t="s">
        <v>132</v>
      </c>
    </row>
    <row r="1022" spans="1:4" x14ac:dyDescent="0.15">
      <c r="A1022" t="s">
        <v>14234</v>
      </c>
      <c r="B1022">
        <v>-1.10883032438881</v>
      </c>
      <c r="C1022" s="1" t="s">
        <v>14235</v>
      </c>
      <c r="D1022" t="s">
        <v>132</v>
      </c>
    </row>
    <row r="1023" spans="1:4" x14ac:dyDescent="0.15">
      <c r="A1023" t="s">
        <v>14236</v>
      </c>
      <c r="B1023">
        <v>-1.10943746145807</v>
      </c>
      <c r="C1023" s="1" t="s">
        <v>14237</v>
      </c>
      <c r="D1023" t="s">
        <v>132</v>
      </c>
    </row>
    <row r="1024" spans="1:4" x14ac:dyDescent="0.15">
      <c r="A1024" t="s">
        <v>14238</v>
      </c>
      <c r="B1024">
        <v>-1.1094797989784699</v>
      </c>
      <c r="C1024" s="1" t="s">
        <v>14239</v>
      </c>
      <c r="D1024" t="s">
        <v>132</v>
      </c>
    </row>
    <row r="1025" spans="1:4" x14ac:dyDescent="0.15">
      <c r="A1025" t="s">
        <v>6220</v>
      </c>
      <c r="B1025">
        <v>-1.1110337803213699</v>
      </c>
      <c r="C1025" s="1" t="s">
        <v>14240</v>
      </c>
      <c r="D1025" t="s">
        <v>132</v>
      </c>
    </row>
    <row r="1026" spans="1:4" x14ac:dyDescent="0.15">
      <c r="A1026" t="s">
        <v>14241</v>
      </c>
      <c r="B1026">
        <v>-1.1114075913619901</v>
      </c>
      <c r="C1026" s="1" t="s">
        <v>14242</v>
      </c>
      <c r="D1026" t="s">
        <v>132</v>
      </c>
    </row>
    <row r="1027" spans="1:4" x14ac:dyDescent="0.15">
      <c r="A1027" t="s">
        <v>5122</v>
      </c>
      <c r="B1027">
        <v>-1.1124376799850999</v>
      </c>
      <c r="C1027" s="1" t="s">
        <v>14243</v>
      </c>
      <c r="D1027" t="s">
        <v>132</v>
      </c>
    </row>
    <row r="1028" spans="1:4" x14ac:dyDescent="0.15">
      <c r="A1028" t="s">
        <v>6943</v>
      </c>
      <c r="B1028">
        <v>-1.11639713109451</v>
      </c>
      <c r="C1028" s="1" t="s">
        <v>14244</v>
      </c>
      <c r="D1028" t="s">
        <v>132</v>
      </c>
    </row>
    <row r="1029" spans="1:4" x14ac:dyDescent="0.15">
      <c r="A1029" t="s">
        <v>14245</v>
      </c>
      <c r="B1029">
        <v>-1.1172997363731101</v>
      </c>
      <c r="C1029" s="1" t="s">
        <v>14246</v>
      </c>
      <c r="D1029" t="s">
        <v>132</v>
      </c>
    </row>
    <row r="1030" spans="1:4" x14ac:dyDescent="0.15">
      <c r="A1030" t="s">
        <v>14247</v>
      </c>
      <c r="B1030">
        <v>-1.1185345799070801</v>
      </c>
      <c r="C1030" s="1" t="s">
        <v>14248</v>
      </c>
      <c r="D1030" t="s">
        <v>132</v>
      </c>
    </row>
    <row r="1031" spans="1:4" x14ac:dyDescent="0.15">
      <c r="A1031" t="s">
        <v>6536</v>
      </c>
      <c r="B1031">
        <v>-1.1198941143340999</v>
      </c>
      <c r="C1031" s="1" t="s">
        <v>14249</v>
      </c>
      <c r="D1031" t="s">
        <v>132</v>
      </c>
    </row>
    <row r="1032" spans="1:4" x14ac:dyDescent="0.15">
      <c r="A1032" t="s">
        <v>14250</v>
      </c>
      <c r="B1032">
        <v>-1.12011251926816</v>
      </c>
      <c r="C1032" s="1" t="s">
        <v>14251</v>
      </c>
      <c r="D1032" t="s">
        <v>132</v>
      </c>
    </row>
    <row r="1033" spans="1:4" x14ac:dyDescent="0.15">
      <c r="A1033" t="s">
        <v>14252</v>
      </c>
      <c r="B1033">
        <v>-1.12340700739721</v>
      </c>
      <c r="C1033" s="1" t="s">
        <v>14253</v>
      </c>
      <c r="D1033" t="s">
        <v>132</v>
      </c>
    </row>
    <row r="1034" spans="1:4" x14ac:dyDescent="0.15">
      <c r="A1034" t="s">
        <v>14254</v>
      </c>
      <c r="B1034">
        <v>-1.12394031627605</v>
      </c>
      <c r="C1034" s="1" t="s">
        <v>14255</v>
      </c>
      <c r="D1034" t="s">
        <v>132</v>
      </c>
    </row>
    <row r="1035" spans="1:4" x14ac:dyDescent="0.15">
      <c r="A1035" t="s">
        <v>14256</v>
      </c>
      <c r="B1035">
        <v>-1.12424294631924</v>
      </c>
      <c r="C1035" s="1" t="s">
        <v>14257</v>
      </c>
      <c r="D1035" t="s">
        <v>132</v>
      </c>
    </row>
    <row r="1036" spans="1:4" x14ac:dyDescent="0.15">
      <c r="A1036" t="s">
        <v>5549</v>
      </c>
      <c r="B1036">
        <v>-1.1262976690633799</v>
      </c>
      <c r="C1036" s="1" t="s">
        <v>14258</v>
      </c>
      <c r="D1036" t="s">
        <v>132</v>
      </c>
    </row>
    <row r="1037" spans="1:4" x14ac:dyDescent="0.15">
      <c r="A1037" t="s">
        <v>14259</v>
      </c>
      <c r="B1037">
        <v>-1.12726730178548</v>
      </c>
      <c r="C1037" s="1" t="s">
        <v>14260</v>
      </c>
      <c r="D1037" t="s">
        <v>132</v>
      </c>
    </row>
    <row r="1038" spans="1:4" x14ac:dyDescent="0.15">
      <c r="A1038" t="s">
        <v>14261</v>
      </c>
      <c r="B1038">
        <v>-1.1293855630979901</v>
      </c>
      <c r="C1038" s="1" t="s">
        <v>14262</v>
      </c>
      <c r="D1038" t="s">
        <v>132</v>
      </c>
    </row>
    <row r="1039" spans="1:4" x14ac:dyDescent="0.15">
      <c r="A1039" t="s">
        <v>11514</v>
      </c>
      <c r="B1039">
        <v>-1.1320025044577999</v>
      </c>
      <c r="C1039" s="1" t="s">
        <v>14263</v>
      </c>
      <c r="D1039" t="s">
        <v>132</v>
      </c>
    </row>
    <row r="1040" spans="1:4" x14ac:dyDescent="0.15">
      <c r="A1040" t="s">
        <v>5935</v>
      </c>
      <c r="B1040">
        <v>-1.1336597178008601</v>
      </c>
      <c r="C1040" s="1" t="s">
        <v>14264</v>
      </c>
      <c r="D1040" t="s">
        <v>132</v>
      </c>
    </row>
    <row r="1041" spans="1:4" x14ac:dyDescent="0.15">
      <c r="A1041" t="s">
        <v>14265</v>
      </c>
      <c r="B1041">
        <v>-1.13404184695077</v>
      </c>
      <c r="C1041" s="1" t="s">
        <v>14266</v>
      </c>
      <c r="D1041" t="s">
        <v>132</v>
      </c>
    </row>
    <row r="1042" spans="1:4" x14ac:dyDescent="0.15">
      <c r="A1042" t="s">
        <v>14267</v>
      </c>
      <c r="B1042">
        <v>-1.1372606477182901</v>
      </c>
      <c r="C1042" s="1" t="s">
        <v>14268</v>
      </c>
      <c r="D1042" t="s">
        <v>132</v>
      </c>
    </row>
    <row r="1043" spans="1:4" x14ac:dyDescent="0.15">
      <c r="A1043" t="s">
        <v>2043</v>
      </c>
      <c r="B1043">
        <v>-1.1409721945699001</v>
      </c>
      <c r="C1043" s="1" t="s">
        <v>14269</v>
      </c>
      <c r="D1043" t="s">
        <v>132</v>
      </c>
    </row>
    <row r="1044" spans="1:4" x14ac:dyDescent="0.15">
      <c r="A1044" t="s">
        <v>14270</v>
      </c>
      <c r="B1044">
        <v>-1.14296215120709</v>
      </c>
      <c r="C1044" s="1" t="s">
        <v>14271</v>
      </c>
      <c r="D1044" t="s">
        <v>132</v>
      </c>
    </row>
    <row r="1045" spans="1:4" x14ac:dyDescent="0.15">
      <c r="A1045" t="s">
        <v>14272</v>
      </c>
      <c r="B1045">
        <v>-1.14629914393935</v>
      </c>
      <c r="C1045" s="1" t="s">
        <v>14273</v>
      </c>
      <c r="D1045" t="s">
        <v>132</v>
      </c>
    </row>
    <row r="1046" spans="1:4" x14ac:dyDescent="0.15">
      <c r="A1046" t="s">
        <v>14274</v>
      </c>
      <c r="B1046">
        <v>-1.14990979038295</v>
      </c>
      <c r="C1046" s="1" t="s">
        <v>14275</v>
      </c>
      <c r="D1046" t="s">
        <v>132</v>
      </c>
    </row>
    <row r="1047" spans="1:4" x14ac:dyDescent="0.15">
      <c r="A1047" t="s">
        <v>14276</v>
      </c>
      <c r="B1047">
        <v>-1.1513651588945399</v>
      </c>
      <c r="C1047" s="1" t="s">
        <v>14277</v>
      </c>
      <c r="D1047" t="s">
        <v>132</v>
      </c>
    </row>
    <row r="1048" spans="1:4" x14ac:dyDescent="0.15">
      <c r="A1048" t="s">
        <v>14278</v>
      </c>
      <c r="B1048">
        <v>-1.15213333274904</v>
      </c>
      <c r="C1048" s="1" t="s">
        <v>14279</v>
      </c>
      <c r="D1048" t="s">
        <v>132</v>
      </c>
    </row>
    <row r="1049" spans="1:4" x14ac:dyDescent="0.15">
      <c r="A1049" t="s">
        <v>14280</v>
      </c>
      <c r="B1049">
        <v>-1.1531962215514</v>
      </c>
      <c r="C1049" s="1" t="s">
        <v>14281</v>
      </c>
      <c r="D1049" t="s">
        <v>132</v>
      </c>
    </row>
    <row r="1050" spans="1:4" x14ac:dyDescent="0.15">
      <c r="A1050" t="s">
        <v>7524</v>
      </c>
      <c r="B1050">
        <v>-1.15350714640584</v>
      </c>
      <c r="C1050" s="1" t="s">
        <v>14282</v>
      </c>
      <c r="D1050" t="s">
        <v>132</v>
      </c>
    </row>
    <row r="1051" spans="1:4" x14ac:dyDescent="0.15">
      <c r="A1051" t="s">
        <v>4440</v>
      </c>
      <c r="B1051">
        <v>-1.1548012243119501</v>
      </c>
      <c r="C1051" s="1" t="s">
        <v>14283</v>
      </c>
      <c r="D1051" t="s">
        <v>132</v>
      </c>
    </row>
    <row r="1052" spans="1:4" x14ac:dyDescent="0.15">
      <c r="A1052" t="s">
        <v>14284</v>
      </c>
      <c r="B1052">
        <v>-1.15500663199432</v>
      </c>
      <c r="C1052" s="1" t="s">
        <v>14285</v>
      </c>
      <c r="D1052" t="s">
        <v>132</v>
      </c>
    </row>
    <row r="1053" spans="1:4" x14ac:dyDescent="0.15">
      <c r="A1053" t="s">
        <v>2795</v>
      </c>
      <c r="B1053">
        <v>-1.1562359936282101</v>
      </c>
      <c r="C1053" s="1" t="s">
        <v>14286</v>
      </c>
      <c r="D1053" t="s">
        <v>132</v>
      </c>
    </row>
    <row r="1054" spans="1:4" x14ac:dyDescent="0.15">
      <c r="A1054" t="s">
        <v>14287</v>
      </c>
      <c r="B1054">
        <v>-1.1565034668579799</v>
      </c>
      <c r="C1054" s="1" t="s">
        <v>14288</v>
      </c>
      <c r="D1054" t="s">
        <v>132</v>
      </c>
    </row>
    <row r="1055" spans="1:4" x14ac:dyDescent="0.15">
      <c r="A1055" t="s">
        <v>14289</v>
      </c>
      <c r="B1055">
        <v>-1.1569100388468001</v>
      </c>
      <c r="C1055" s="1" t="s">
        <v>14290</v>
      </c>
      <c r="D1055" t="s">
        <v>132</v>
      </c>
    </row>
    <row r="1056" spans="1:4" x14ac:dyDescent="0.15">
      <c r="A1056" t="s">
        <v>14291</v>
      </c>
      <c r="B1056">
        <v>-1.1573354596930501</v>
      </c>
      <c r="C1056" s="1" t="s">
        <v>14292</v>
      </c>
      <c r="D1056" t="s">
        <v>132</v>
      </c>
    </row>
    <row r="1057" spans="1:4" x14ac:dyDescent="0.15">
      <c r="A1057" t="s">
        <v>14293</v>
      </c>
      <c r="B1057">
        <v>-1.15820436400321</v>
      </c>
      <c r="C1057" s="1" t="s">
        <v>14294</v>
      </c>
      <c r="D1057" t="s">
        <v>132</v>
      </c>
    </row>
    <row r="1058" spans="1:4" x14ac:dyDescent="0.15">
      <c r="A1058" t="s">
        <v>14295</v>
      </c>
      <c r="B1058">
        <v>-1.1594798729906099</v>
      </c>
      <c r="C1058" s="1" t="s">
        <v>14296</v>
      </c>
      <c r="D1058" t="s">
        <v>132</v>
      </c>
    </row>
    <row r="1059" spans="1:4" x14ac:dyDescent="0.15">
      <c r="A1059" t="s">
        <v>14297</v>
      </c>
      <c r="B1059">
        <v>-1.16031579841792</v>
      </c>
      <c r="C1059" s="1" t="s">
        <v>14298</v>
      </c>
      <c r="D1059" t="s">
        <v>132</v>
      </c>
    </row>
    <row r="1060" spans="1:4" x14ac:dyDescent="0.15">
      <c r="A1060" t="s">
        <v>14299</v>
      </c>
      <c r="B1060">
        <v>-1.1628086608297099</v>
      </c>
      <c r="C1060" s="1" t="s">
        <v>14300</v>
      </c>
      <c r="D1060" t="s">
        <v>132</v>
      </c>
    </row>
    <row r="1061" spans="1:4" x14ac:dyDescent="0.15">
      <c r="A1061" t="s">
        <v>14301</v>
      </c>
      <c r="B1061">
        <v>-1.16438258551589</v>
      </c>
      <c r="C1061" s="1" t="s">
        <v>14302</v>
      </c>
      <c r="D1061" t="s">
        <v>132</v>
      </c>
    </row>
    <row r="1062" spans="1:4" x14ac:dyDescent="0.15">
      <c r="A1062" t="s">
        <v>14303</v>
      </c>
      <c r="B1062">
        <v>-1.16504111419067</v>
      </c>
      <c r="C1062" s="1" t="s">
        <v>14304</v>
      </c>
      <c r="D1062" t="s">
        <v>132</v>
      </c>
    </row>
    <row r="1063" spans="1:4" x14ac:dyDescent="0.15">
      <c r="A1063" t="s">
        <v>14305</v>
      </c>
      <c r="B1063">
        <v>-1.16534551949585</v>
      </c>
      <c r="C1063" s="1" t="s">
        <v>14306</v>
      </c>
      <c r="D1063" t="s">
        <v>132</v>
      </c>
    </row>
    <row r="1064" spans="1:4" x14ac:dyDescent="0.15">
      <c r="A1064" t="s">
        <v>14307</v>
      </c>
      <c r="B1064">
        <v>-1.1668249402626101</v>
      </c>
      <c r="C1064" s="1" t="s">
        <v>14308</v>
      </c>
      <c r="D1064" t="s">
        <v>132</v>
      </c>
    </row>
    <row r="1065" spans="1:4" x14ac:dyDescent="0.15">
      <c r="A1065" t="s">
        <v>14309</v>
      </c>
      <c r="B1065">
        <v>-1.16824867850379</v>
      </c>
      <c r="C1065" s="1" t="s">
        <v>14310</v>
      </c>
      <c r="D1065" t="s">
        <v>132</v>
      </c>
    </row>
    <row r="1066" spans="1:4" x14ac:dyDescent="0.15">
      <c r="A1066" t="s">
        <v>14311</v>
      </c>
      <c r="B1066">
        <v>-1.1709416482680299</v>
      </c>
      <c r="C1066" s="1" t="s">
        <v>14312</v>
      </c>
      <c r="D1066" t="s">
        <v>132</v>
      </c>
    </row>
    <row r="1067" spans="1:4" x14ac:dyDescent="0.15">
      <c r="A1067" t="s">
        <v>3634</v>
      </c>
      <c r="B1067">
        <v>-1.1713633829949599</v>
      </c>
      <c r="C1067" s="1" t="s">
        <v>14313</v>
      </c>
      <c r="D1067" t="s">
        <v>132</v>
      </c>
    </row>
    <row r="1068" spans="1:4" x14ac:dyDescent="0.15">
      <c r="A1068" t="s">
        <v>14314</v>
      </c>
      <c r="B1068">
        <v>-1.1729847544079499</v>
      </c>
      <c r="C1068" s="1" t="s">
        <v>14315</v>
      </c>
      <c r="D1068" t="s">
        <v>132</v>
      </c>
    </row>
    <row r="1069" spans="1:4" x14ac:dyDescent="0.15">
      <c r="A1069" t="s">
        <v>14316</v>
      </c>
      <c r="B1069">
        <v>-1.1730280511856399</v>
      </c>
      <c r="C1069" s="1" t="s">
        <v>14317</v>
      </c>
      <c r="D1069" t="s">
        <v>132</v>
      </c>
    </row>
    <row r="1070" spans="1:4" x14ac:dyDescent="0.15">
      <c r="A1070" t="s">
        <v>14318</v>
      </c>
      <c r="B1070">
        <v>-1.17304343526761</v>
      </c>
      <c r="C1070" s="1" t="s">
        <v>14319</v>
      </c>
      <c r="D1070" t="s">
        <v>132</v>
      </c>
    </row>
    <row r="1071" spans="1:4" x14ac:dyDescent="0.15">
      <c r="A1071" t="s">
        <v>14320</v>
      </c>
      <c r="B1071">
        <v>-1.17351646109411</v>
      </c>
      <c r="C1071" s="1" t="s">
        <v>14321</v>
      </c>
      <c r="D1071" t="s">
        <v>132</v>
      </c>
    </row>
    <row r="1072" spans="1:4" x14ac:dyDescent="0.15">
      <c r="A1072" t="s">
        <v>14322</v>
      </c>
      <c r="B1072">
        <v>-1.1737596623536599</v>
      </c>
      <c r="C1072" s="1" t="s">
        <v>14323</v>
      </c>
      <c r="D1072" t="s">
        <v>132</v>
      </c>
    </row>
    <row r="1073" spans="1:4" x14ac:dyDescent="0.15">
      <c r="A1073" t="s">
        <v>14324</v>
      </c>
      <c r="B1073">
        <v>-1.1754155109014199</v>
      </c>
      <c r="C1073" s="1" t="s">
        <v>14325</v>
      </c>
      <c r="D1073" t="s">
        <v>132</v>
      </c>
    </row>
    <row r="1074" spans="1:4" x14ac:dyDescent="0.15">
      <c r="A1074" t="s">
        <v>14326</v>
      </c>
      <c r="B1074">
        <v>-1.17686549978873</v>
      </c>
      <c r="C1074" s="1" t="s">
        <v>14327</v>
      </c>
      <c r="D1074" t="s">
        <v>132</v>
      </c>
    </row>
    <row r="1075" spans="1:4" x14ac:dyDescent="0.15">
      <c r="A1075" t="s">
        <v>14328</v>
      </c>
      <c r="B1075">
        <v>-1.17700688208521</v>
      </c>
      <c r="C1075" s="1" t="s">
        <v>14329</v>
      </c>
      <c r="D1075" t="s">
        <v>132</v>
      </c>
    </row>
    <row r="1076" spans="1:4" x14ac:dyDescent="0.15">
      <c r="A1076" t="s">
        <v>14330</v>
      </c>
      <c r="B1076">
        <v>-1.1779149894913299</v>
      </c>
      <c r="C1076" s="1" t="s">
        <v>14331</v>
      </c>
      <c r="D1076" t="s">
        <v>132</v>
      </c>
    </row>
    <row r="1077" spans="1:4" x14ac:dyDescent="0.15">
      <c r="A1077" t="s">
        <v>14332</v>
      </c>
      <c r="B1077">
        <v>-1.1788093325509901</v>
      </c>
      <c r="C1077" s="1" t="s">
        <v>14333</v>
      </c>
      <c r="D1077" t="s">
        <v>132</v>
      </c>
    </row>
    <row r="1078" spans="1:4" x14ac:dyDescent="0.15">
      <c r="A1078" t="s">
        <v>14334</v>
      </c>
      <c r="B1078">
        <v>-1.1804858269852101</v>
      </c>
      <c r="C1078" s="1" t="s">
        <v>14335</v>
      </c>
      <c r="D1078" t="s">
        <v>132</v>
      </c>
    </row>
    <row r="1079" spans="1:4" x14ac:dyDescent="0.15">
      <c r="A1079" t="s">
        <v>14336</v>
      </c>
      <c r="B1079">
        <v>-1.18165319544723</v>
      </c>
      <c r="C1079" s="1" t="s">
        <v>14337</v>
      </c>
      <c r="D1079" t="s">
        <v>132</v>
      </c>
    </row>
    <row r="1080" spans="1:4" x14ac:dyDescent="0.15">
      <c r="A1080" t="s">
        <v>14338</v>
      </c>
      <c r="B1080">
        <v>-1.1822287418571</v>
      </c>
      <c r="C1080" s="1" t="s">
        <v>14339</v>
      </c>
      <c r="D1080" t="s">
        <v>132</v>
      </c>
    </row>
    <row r="1081" spans="1:4" x14ac:dyDescent="0.15">
      <c r="A1081" t="s">
        <v>4434</v>
      </c>
      <c r="B1081">
        <v>-1.1862831121090101</v>
      </c>
      <c r="C1081" s="1" t="s">
        <v>14340</v>
      </c>
      <c r="D1081" t="s">
        <v>132</v>
      </c>
    </row>
    <row r="1082" spans="1:4" x14ac:dyDescent="0.15">
      <c r="A1082" t="s">
        <v>3245</v>
      </c>
      <c r="B1082">
        <v>-1.1875141155697599</v>
      </c>
      <c r="C1082" s="1" t="s">
        <v>14341</v>
      </c>
      <c r="D1082" t="s">
        <v>132</v>
      </c>
    </row>
    <row r="1083" spans="1:4" x14ac:dyDescent="0.15">
      <c r="A1083" t="s">
        <v>14342</v>
      </c>
      <c r="B1083">
        <v>-1.1881687343507601</v>
      </c>
      <c r="C1083" s="1" t="s">
        <v>14343</v>
      </c>
      <c r="D1083" t="s">
        <v>132</v>
      </c>
    </row>
    <row r="1084" spans="1:4" x14ac:dyDescent="0.15">
      <c r="A1084" t="s">
        <v>9839</v>
      </c>
      <c r="B1084">
        <v>-1.19196615286893</v>
      </c>
      <c r="C1084" s="1" t="s">
        <v>14344</v>
      </c>
      <c r="D1084" t="s">
        <v>132</v>
      </c>
    </row>
    <row r="1085" spans="1:4" x14ac:dyDescent="0.15">
      <c r="A1085" t="s">
        <v>5669</v>
      </c>
      <c r="B1085">
        <v>-1.1930538116593701</v>
      </c>
      <c r="C1085" s="1" t="s">
        <v>14345</v>
      </c>
      <c r="D1085" t="s">
        <v>132</v>
      </c>
    </row>
    <row r="1086" spans="1:4" x14ac:dyDescent="0.15">
      <c r="A1086" t="s">
        <v>14346</v>
      </c>
      <c r="B1086">
        <v>-1.19666913223531</v>
      </c>
      <c r="C1086" s="1" t="s">
        <v>14347</v>
      </c>
      <c r="D1086" t="s">
        <v>132</v>
      </c>
    </row>
    <row r="1087" spans="1:4" x14ac:dyDescent="0.15">
      <c r="A1087" t="s">
        <v>14348</v>
      </c>
      <c r="B1087">
        <v>-1.1967233179435499</v>
      </c>
      <c r="C1087" s="1" t="s">
        <v>14349</v>
      </c>
      <c r="D1087" t="s">
        <v>132</v>
      </c>
    </row>
    <row r="1088" spans="1:4" x14ac:dyDescent="0.15">
      <c r="A1088" t="s">
        <v>5681</v>
      </c>
      <c r="B1088">
        <v>-1.1985002660514299</v>
      </c>
      <c r="C1088" s="1" t="s">
        <v>14350</v>
      </c>
      <c r="D1088" t="s">
        <v>132</v>
      </c>
    </row>
    <row r="1089" spans="1:4" x14ac:dyDescent="0.15">
      <c r="A1089" t="s">
        <v>14351</v>
      </c>
      <c r="B1089">
        <v>-1.1985099199379201</v>
      </c>
      <c r="C1089" s="1" t="s">
        <v>14352</v>
      </c>
      <c r="D1089" t="s">
        <v>132</v>
      </c>
    </row>
    <row r="1090" spans="1:4" x14ac:dyDescent="0.15">
      <c r="A1090" t="s">
        <v>2834</v>
      </c>
      <c r="B1090">
        <v>-1.1985882670266199</v>
      </c>
      <c r="C1090" s="1" t="s">
        <v>14353</v>
      </c>
      <c r="D1090" t="s">
        <v>132</v>
      </c>
    </row>
    <row r="1091" spans="1:4" x14ac:dyDescent="0.15">
      <c r="A1091" t="s">
        <v>14354</v>
      </c>
      <c r="B1091">
        <v>-1.19890786311423</v>
      </c>
      <c r="C1091" s="1" t="s">
        <v>14355</v>
      </c>
      <c r="D1091" t="s">
        <v>132</v>
      </c>
    </row>
    <row r="1092" spans="1:4" x14ac:dyDescent="0.15">
      <c r="A1092" t="s">
        <v>14356</v>
      </c>
      <c r="B1092">
        <v>-1.2028121251544901</v>
      </c>
      <c r="C1092" s="1" t="s">
        <v>14357</v>
      </c>
      <c r="D1092" t="s">
        <v>132</v>
      </c>
    </row>
    <row r="1093" spans="1:4" x14ac:dyDescent="0.15">
      <c r="A1093" t="s">
        <v>14358</v>
      </c>
      <c r="B1093">
        <v>-1.20322272181861</v>
      </c>
      <c r="C1093" s="1" t="s">
        <v>14359</v>
      </c>
      <c r="D1093" t="s">
        <v>132</v>
      </c>
    </row>
    <row r="1094" spans="1:4" x14ac:dyDescent="0.15">
      <c r="A1094" t="s">
        <v>14360</v>
      </c>
      <c r="B1094">
        <v>-1.20526888309922</v>
      </c>
      <c r="C1094" s="1" t="s">
        <v>14361</v>
      </c>
      <c r="D1094" t="s">
        <v>132</v>
      </c>
    </row>
    <row r="1095" spans="1:4" x14ac:dyDescent="0.15">
      <c r="A1095" t="s">
        <v>7786</v>
      </c>
      <c r="B1095">
        <v>-1.2062036636890801</v>
      </c>
      <c r="C1095" s="1" t="s">
        <v>14362</v>
      </c>
      <c r="D1095" t="s">
        <v>132</v>
      </c>
    </row>
    <row r="1096" spans="1:4" x14ac:dyDescent="0.15">
      <c r="A1096" t="s">
        <v>14363</v>
      </c>
      <c r="B1096">
        <v>-1.2064537014069701</v>
      </c>
      <c r="C1096" s="1" t="s">
        <v>14364</v>
      </c>
      <c r="D1096" t="s">
        <v>132</v>
      </c>
    </row>
    <row r="1097" spans="1:4" x14ac:dyDescent="0.15">
      <c r="A1097" t="s">
        <v>14365</v>
      </c>
      <c r="B1097">
        <v>-1.2104662214377999</v>
      </c>
      <c r="C1097" s="1" t="s">
        <v>14366</v>
      </c>
      <c r="D1097" t="s">
        <v>132</v>
      </c>
    </row>
    <row r="1098" spans="1:4" x14ac:dyDescent="0.15">
      <c r="A1098" t="s">
        <v>14367</v>
      </c>
      <c r="B1098">
        <v>-1.2107798478438601</v>
      </c>
      <c r="C1098" s="1" t="s">
        <v>14368</v>
      </c>
      <c r="D1098" t="s">
        <v>132</v>
      </c>
    </row>
    <row r="1099" spans="1:4" x14ac:dyDescent="0.15">
      <c r="A1099" t="s">
        <v>14369</v>
      </c>
      <c r="B1099">
        <v>-1.2111762103171699</v>
      </c>
      <c r="C1099" s="1" t="s">
        <v>14370</v>
      </c>
      <c r="D1099" t="s">
        <v>132</v>
      </c>
    </row>
    <row r="1100" spans="1:4" x14ac:dyDescent="0.15">
      <c r="A1100" t="s">
        <v>14371</v>
      </c>
      <c r="B1100">
        <v>-1.21312927160914</v>
      </c>
      <c r="C1100" s="1" t="s">
        <v>14372</v>
      </c>
      <c r="D1100" t="s">
        <v>132</v>
      </c>
    </row>
    <row r="1101" spans="1:4" x14ac:dyDescent="0.15">
      <c r="A1101" t="s">
        <v>14373</v>
      </c>
      <c r="B1101">
        <v>-1.2134274260362801</v>
      </c>
      <c r="C1101" s="1" t="s">
        <v>14374</v>
      </c>
      <c r="D1101" t="s">
        <v>132</v>
      </c>
    </row>
    <row r="1102" spans="1:4" x14ac:dyDescent="0.15">
      <c r="A1102" t="s">
        <v>14375</v>
      </c>
      <c r="B1102">
        <v>-1.21438730214172</v>
      </c>
      <c r="C1102" s="1" t="s">
        <v>14376</v>
      </c>
      <c r="D1102" t="s">
        <v>132</v>
      </c>
    </row>
    <row r="1103" spans="1:4" x14ac:dyDescent="0.15">
      <c r="A1103" t="s">
        <v>14377</v>
      </c>
      <c r="B1103">
        <v>-1.2146617074170301</v>
      </c>
      <c r="C1103" s="1" t="s">
        <v>14378</v>
      </c>
      <c r="D1103" t="s">
        <v>132</v>
      </c>
    </row>
    <row r="1104" spans="1:4" x14ac:dyDescent="0.15">
      <c r="A1104" t="s">
        <v>14379</v>
      </c>
      <c r="B1104">
        <v>-1.2167366159415101</v>
      </c>
      <c r="C1104" s="1" t="s">
        <v>14380</v>
      </c>
      <c r="D1104" t="s">
        <v>132</v>
      </c>
    </row>
    <row r="1105" spans="1:4" x14ac:dyDescent="0.15">
      <c r="A1105" t="s">
        <v>14381</v>
      </c>
      <c r="B1105">
        <v>-1.2176671194800499</v>
      </c>
      <c r="C1105" s="1" t="s">
        <v>14382</v>
      </c>
      <c r="D1105" t="s">
        <v>132</v>
      </c>
    </row>
    <row r="1106" spans="1:4" x14ac:dyDescent="0.15">
      <c r="A1106" t="s">
        <v>3890</v>
      </c>
      <c r="B1106">
        <v>-1.2185297164495801</v>
      </c>
      <c r="C1106" s="1" t="s">
        <v>14383</v>
      </c>
      <c r="D1106" t="s">
        <v>132</v>
      </c>
    </row>
    <row r="1107" spans="1:4" x14ac:dyDescent="0.15">
      <c r="A1107" t="s">
        <v>14384</v>
      </c>
      <c r="B1107">
        <v>-1.2200143528323599</v>
      </c>
      <c r="C1107" s="1" t="s">
        <v>14385</v>
      </c>
      <c r="D1107" t="s">
        <v>132</v>
      </c>
    </row>
    <row r="1108" spans="1:4" x14ac:dyDescent="0.15">
      <c r="A1108" t="s">
        <v>6847</v>
      </c>
      <c r="B1108">
        <v>-1.2215876439411499</v>
      </c>
      <c r="C1108" s="1" t="s">
        <v>14386</v>
      </c>
      <c r="D1108" t="s">
        <v>132</v>
      </c>
    </row>
    <row r="1109" spans="1:4" x14ac:dyDescent="0.15">
      <c r="A1109" t="s">
        <v>14387</v>
      </c>
      <c r="B1109">
        <v>-1.2218723220904699</v>
      </c>
      <c r="C1109" s="1" t="s">
        <v>14388</v>
      </c>
      <c r="D1109" t="s">
        <v>132</v>
      </c>
    </row>
    <row r="1110" spans="1:4" x14ac:dyDescent="0.15">
      <c r="A1110" t="s">
        <v>3980</v>
      </c>
      <c r="B1110">
        <v>-1.22235376519318</v>
      </c>
      <c r="C1110" s="1" t="s">
        <v>14389</v>
      </c>
      <c r="D1110" t="s">
        <v>132</v>
      </c>
    </row>
    <row r="1111" spans="1:4" x14ac:dyDescent="0.15">
      <c r="A1111" t="s">
        <v>5543</v>
      </c>
      <c r="B1111">
        <v>-1.2235912022630799</v>
      </c>
      <c r="C1111" s="1" t="s">
        <v>14390</v>
      </c>
      <c r="D1111" t="s">
        <v>132</v>
      </c>
    </row>
    <row r="1112" spans="1:4" x14ac:dyDescent="0.15">
      <c r="A1112" t="s">
        <v>14391</v>
      </c>
      <c r="B1112">
        <v>-1.22375875675983</v>
      </c>
      <c r="C1112" s="1" t="s">
        <v>14392</v>
      </c>
      <c r="D1112" t="s">
        <v>132</v>
      </c>
    </row>
    <row r="1113" spans="1:4" x14ac:dyDescent="0.15">
      <c r="A1113" t="s">
        <v>14393</v>
      </c>
      <c r="B1113">
        <v>-1.2253076165866801</v>
      </c>
      <c r="C1113" s="1" t="s">
        <v>14394</v>
      </c>
      <c r="D1113" t="s">
        <v>132</v>
      </c>
    </row>
    <row r="1114" spans="1:4" x14ac:dyDescent="0.15">
      <c r="A1114" t="s">
        <v>14395</v>
      </c>
      <c r="B1114">
        <v>-1.2257292644561499</v>
      </c>
      <c r="C1114" s="1" t="s">
        <v>14396</v>
      </c>
      <c r="D1114" t="s">
        <v>132</v>
      </c>
    </row>
    <row r="1115" spans="1:4" x14ac:dyDescent="0.15">
      <c r="A1115" t="s">
        <v>14397</v>
      </c>
      <c r="B1115">
        <v>-1.22763373592557</v>
      </c>
      <c r="C1115" s="1" t="s">
        <v>14398</v>
      </c>
      <c r="D1115" t="s">
        <v>132</v>
      </c>
    </row>
    <row r="1116" spans="1:4" x14ac:dyDescent="0.15">
      <c r="A1116" t="s">
        <v>14399</v>
      </c>
      <c r="B1116">
        <v>-1.2286448230356299</v>
      </c>
      <c r="C1116" s="1" t="s">
        <v>14400</v>
      </c>
      <c r="D1116" t="s">
        <v>132</v>
      </c>
    </row>
    <row r="1117" spans="1:4" x14ac:dyDescent="0.15">
      <c r="A1117" t="s">
        <v>14401</v>
      </c>
      <c r="B1117">
        <v>-1.22989718861394</v>
      </c>
      <c r="C1117" s="1" t="s">
        <v>14402</v>
      </c>
      <c r="D1117" t="s">
        <v>132</v>
      </c>
    </row>
    <row r="1118" spans="1:4" x14ac:dyDescent="0.15">
      <c r="A1118" t="s">
        <v>5083</v>
      </c>
      <c r="B1118">
        <v>-1.2325956440339301</v>
      </c>
      <c r="C1118" s="1" t="s">
        <v>14403</v>
      </c>
      <c r="D1118" t="s">
        <v>132</v>
      </c>
    </row>
    <row r="1119" spans="1:4" x14ac:dyDescent="0.15">
      <c r="A1119" t="s">
        <v>14404</v>
      </c>
      <c r="B1119">
        <v>-1.2335190365890201</v>
      </c>
      <c r="C1119" s="1" t="s">
        <v>14405</v>
      </c>
      <c r="D1119" t="s">
        <v>132</v>
      </c>
    </row>
    <row r="1120" spans="1:4" x14ac:dyDescent="0.15">
      <c r="A1120" t="s">
        <v>14406</v>
      </c>
      <c r="B1120">
        <v>-1.23651832712777</v>
      </c>
      <c r="C1120" s="1" t="s">
        <v>14407</v>
      </c>
      <c r="D1120" t="s">
        <v>132</v>
      </c>
    </row>
    <row r="1121" spans="1:4" x14ac:dyDescent="0.15">
      <c r="A1121" t="s">
        <v>14408</v>
      </c>
      <c r="B1121">
        <v>-1.2387026737067699</v>
      </c>
      <c r="C1121" s="1" t="s">
        <v>14409</v>
      </c>
      <c r="D1121" t="s">
        <v>132</v>
      </c>
    </row>
    <row r="1122" spans="1:4" x14ac:dyDescent="0.15">
      <c r="A1122" t="s">
        <v>14410</v>
      </c>
      <c r="B1122">
        <v>-1.23937963517799</v>
      </c>
      <c r="C1122" s="1" t="s">
        <v>14411</v>
      </c>
      <c r="D1122" t="s">
        <v>132</v>
      </c>
    </row>
    <row r="1123" spans="1:4" x14ac:dyDescent="0.15">
      <c r="A1123" t="s">
        <v>14412</v>
      </c>
      <c r="B1123">
        <v>-1.24211395591814</v>
      </c>
      <c r="C1123" s="1" t="s">
        <v>14413</v>
      </c>
      <c r="D1123" t="s">
        <v>132</v>
      </c>
    </row>
    <row r="1124" spans="1:4" x14ac:dyDescent="0.15">
      <c r="A1124" t="s">
        <v>8474</v>
      </c>
      <c r="B1124">
        <v>-1.2439362032302399</v>
      </c>
      <c r="C1124" s="1" t="s">
        <v>14414</v>
      </c>
      <c r="D1124" t="s">
        <v>132</v>
      </c>
    </row>
    <row r="1125" spans="1:4" x14ac:dyDescent="0.15">
      <c r="A1125" t="s">
        <v>6309</v>
      </c>
      <c r="B1125">
        <v>-1.2445116361425701</v>
      </c>
      <c r="C1125" s="1" t="s">
        <v>14415</v>
      </c>
      <c r="D1125" t="s">
        <v>132</v>
      </c>
    </row>
    <row r="1126" spans="1:4" x14ac:dyDescent="0.15">
      <c r="A1126" t="s">
        <v>14416</v>
      </c>
      <c r="B1126">
        <v>-1.2451786160987599</v>
      </c>
      <c r="C1126" s="1" t="s">
        <v>14417</v>
      </c>
      <c r="D1126" t="s">
        <v>132</v>
      </c>
    </row>
    <row r="1127" spans="1:4" x14ac:dyDescent="0.15">
      <c r="A1127" t="s">
        <v>14418</v>
      </c>
      <c r="B1127">
        <v>-1.2465683619025401</v>
      </c>
      <c r="C1127" s="1" t="s">
        <v>14419</v>
      </c>
      <c r="D1127" t="s">
        <v>132</v>
      </c>
    </row>
    <row r="1128" spans="1:4" x14ac:dyDescent="0.15">
      <c r="A1128" t="s">
        <v>14420</v>
      </c>
      <c r="B1128">
        <v>-1.2483387194592499</v>
      </c>
      <c r="C1128" s="1" t="s">
        <v>14421</v>
      </c>
      <c r="D1128" t="s">
        <v>132</v>
      </c>
    </row>
    <row r="1129" spans="1:4" x14ac:dyDescent="0.15">
      <c r="A1129" t="s">
        <v>14422</v>
      </c>
      <c r="B1129">
        <v>-1.2501562754189399</v>
      </c>
      <c r="C1129" s="1" t="s">
        <v>14423</v>
      </c>
      <c r="D1129" t="s">
        <v>132</v>
      </c>
    </row>
    <row r="1130" spans="1:4" x14ac:dyDescent="0.15">
      <c r="A1130" t="s">
        <v>2390</v>
      </c>
      <c r="B1130">
        <v>-1.2509752271427399</v>
      </c>
      <c r="C1130" s="1" t="s">
        <v>14424</v>
      </c>
      <c r="D1130" t="s">
        <v>132</v>
      </c>
    </row>
    <row r="1131" spans="1:4" x14ac:dyDescent="0.15">
      <c r="A1131" t="s">
        <v>5666</v>
      </c>
      <c r="B1131">
        <v>-1.25605938750181</v>
      </c>
      <c r="C1131" s="1" t="s">
        <v>14425</v>
      </c>
      <c r="D1131" t="s">
        <v>132</v>
      </c>
    </row>
    <row r="1132" spans="1:4" x14ac:dyDescent="0.15">
      <c r="A1132" t="s">
        <v>6259</v>
      </c>
      <c r="B1132">
        <v>-1.2570536775091901</v>
      </c>
      <c r="C1132" s="1" t="s">
        <v>14426</v>
      </c>
      <c r="D1132" t="s">
        <v>132</v>
      </c>
    </row>
    <row r="1133" spans="1:4" x14ac:dyDescent="0.15">
      <c r="A1133" t="s">
        <v>14427</v>
      </c>
      <c r="B1133">
        <v>-1.25796734947461</v>
      </c>
      <c r="C1133" s="1" t="s">
        <v>14428</v>
      </c>
      <c r="D1133" t="s">
        <v>132</v>
      </c>
    </row>
    <row r="1134" spans="1:4" x14ac:dyDescent="0.15">
      <c r="A1134" t="s">
        <v>14429</v>
      </c>
      <c r="B1134">
        <v>-1.25826620026894</v>
      </c>
      <c r="C1134" s="1" t="s">
        <v>14430</v>
      </c>
      <c r="D1134" t="s">
        <v>132</v>
      </c>
    </row>
    <row r="1135" spans="1:4" x14ac:dyDescent="0.15">
      <c r="A1135" t="s">
        <v>14431</v>
      </c>
      <c r="B1135">
        <v>-1.25894086910434</v>
      </c>
      <c r="C1135" s="1" t="s">
        <v>14432</v>
      </c>
      <c r="D1135" t="s">
        <v>132</v>
      </c>
    </row>
    <row r="1136" spans="1:4" x14ac:dyDescent="0.15">
      <c r="A1136" t="s">
        <v>14433</v>
      </c>
      <c r="B1136">
        <v>-1.258986987603</v>
      </c>
      <c r="C1136" s="1" t="s">
        <v>14434</v>
      </c>
      <c r="D1136" t="s">
        <v>132</v>
      </c>
    </row>
    <row r="1137" spans="1:4" x14ac:dyDescent="0.15">
      <c r="A1137" t="s">
        <v>14435</v>
      </c>
      <c r="B1137">
        <v>-1.2592622937272</v>
      </c>
      <c r="C1137" s="1" t="s">
        <v>14436</v>
      </c>
      <c r="D1137" t="s">
        <v>132</v>
      </c>
    </row>
    <row r="1138" spans="1:4" x14ac:dyDescent="0.15">
      <c r="A1138" t="s">
        <v>6142</v>
      </c>
      <c r="B1138">
        <v>-1.2599290844447</v>
      </c>
      <c r="C1138" s="1" t="s">
        <v>14437</v>
      </c>
      <c r="D1138" t="s">
        <v>132</v>
      </c>
    </row>
    <row r="1139" spans="1:4" x14ac:dyDescent="0.15">
      <c r="A1139" t="s">
        <v>14438</v>
      </c>
      <c r="B1139">
        <v>-1.26035124620134</v>
      </c>
      <c r="C1139" s="1" t="s">
        <v>14439</v>
      </c>
      <c r="D1139" t="s">
        <v>132</v>
      </c>
    </row>
    <row r="1140" spans="1:4" x14ac:dyDescent="0.15">
      <c r="A1140" t="s">
        <v>4365</v>
      </c>
      <c r="B1140">
        <v>-1.26112126935479</v>
      </c>
      <c r="C1140" s="1" t="s">
        <v>14440</v>
      </c>
      <c r="D1140" t="s">
        <v>132</v>
      </c>
    </row>
    <row r="1141" spans="1:4" x14ac:dyDescent="0.15">
      <c r="A1141" t="s">
        <v>7206</v>
      </c>
      <c r="B1141">
        <v>-1.26118766245582</v>
      </c>
      <c r="C1141" s="1" t="s">
        <v>14441</v>
      </c>
      <c r="D1141" t="s">
        <v>132</v>
      </c>
    </row>
    <row r="1142" spans="1:4" x14ac:dyDescent="0.15">
      <c r="A1142" t="s">
        <v>14442</v>
      </c>
      <c r="B1142">
        <v>-1.26411626276058</v>
      </c>
      <c r="C1142" s="1" t="s">
        <v>14443</v>
      </c>
      <c r="D1142" t="s">
        <v>132</v>
      </c>
    </row>
    <row r="1143" spans="1:4" x14ac:dyDescent="0.15">
      <c r="A1143" t="s">
        <v>5827</v>
      </c>
      <c r="B1143">
        <v>-1.2652989236909999</v>
      </c>
      <c r="C1143" s="1" t="s">
        <v>14444</v>
      </c>
      <c r="D1143" t="s">
        <v>132</v>
      </c>
    </row>
    <row r="1144" spans="1:4" x14ac:dyDescent="0.15">
      <c r="A1144" t="s">
        <v>8817</v>
      </c>
      <c r="B1144">
        <v>-1.2654910022402599</v>
      </c>
      <c r="C1144" s="1" t="s">
        <v>14445</v>
      </c>
      <c r="D1144" t="s">
        <v>132</v>
      </c>
    </row>
    <row r="1145" spans="1:4" x14ac:dyDescent="0.15">
      <c r="A1145" t="s">
        <v>14446</v>
      </c>
      <c r="B1145">
        <v>-1.2663832508066699</v>
      </c>
      <c r="C1145" s="1" t="s">
        <v>14447</v>
      </c>
      <c r="D1145" t="s">
        <v>132</v>
      </c>
    </row>
    <row r="1146" spans="1:4" x14ac:dyDescent="0.15">
      <c r="A1146" t="s">
        <v>14448</v>
      </c>
      <c r="B1146">
        <v>-1.2672941955182799</v>
      </c>
      <c r="C1146" s="1" t="s">
        <v>14449</v>
      </c>
      <c r="D1146" t="s">
        <v>132</v>
      </c>
    </row>
    <row r="1147" spans="1:4" x14ac:dyDescent="0.15">
      <c r="A1147" t="s">
        <v>14450</v>
      </c>
      <c r="B1147">
        <v>-1.2690053057547901</v>
      </c>
      <c r="C1147" s="1" t="s">
        <v>14451</v>
      </c>
      <c r="D1147" t="s">
        <v>132</v>
      </c>
    </row>
    <row r="1148" spans="1:4" x14ac:dyDescent="0.15">
      <c r="A1148" t="s">
        <v>14452</v>
      </c>
      <c r="B1148">
        <v>-1.27028513025923</v>
      </c>
      <c r="C1148" s="1" t="s">
        <v>14453</v>
      </c>
      <c r="D1148" t="s">
        <v>132</v>
      </c>
    </row>
    <row r="1149" spans="1:4" x14ac:dyDescent="0.15">
      <c r="A1149" t="s">
        <v>14454</v>
      </c>
      <c r="B1149">
        <v>-1.2711501715576099</v>
      </c>
      <c r="C1149" s="1" t="s">
        <v>14455</v>
      </c>
      <c r="D1149" t="s">
        <v>132</v>
      </c>
    </row>
    <row r="1150" spans="1:4" x14ac:dyDescent="0.15">
      <c r="A1150" t="s">
        <v>14456</v>
      </c>
      <c r="B1150">
        <v>-1.2729584374582401</v>
      </c>
      <c r="C1150" s="1" t="s">
        <v>14457</v>
      </c>
      <c r="D1150" t="s">
        <v>132</v>
      </c>
    </row>
    <row r="1151" spans="1:4" x14ac:dyDescent="0.15">
      <c r="A1151" t="s">
        <v>14458</v>
      </c>
      <c r="B1151">
        <v>-1.2733003835269601</v>
      </c>
      <c r="C1151" s="1" t="s">
        <v>14459</v>
      </c>
      <c r="D1151" t="s">
        <v>132</v>
      </c>
    </row>
    <row r="1152" spans="1:4" x14ac:dyDescent="0.15">
      <c r="A1152" t="s">
        <v>14460</v>
      </c>
      <c r="B1152">
        <v>-1.27418465086956</v>
      </c>
      <c r="C1152" s="1" t="s">
        <v>14461</v>
      </c>
      <c r="D1152" t="s">
        <v>132</v>
      </c>
    </row>
    <row r="1153" spans="1:4" x14ac:dyDescent="0.15">
      <c r="A1153" t="s">
        <v>14462</v>
      </c>
      <c r="B1153">
        <v>-1.2743801570356199</v>
      </c>
      <c r="C1153" s="1" t="s">
        <v>14463</v>
      </c>
      <c r="D1153" t="s">
        <v>132</v>
      </c>
    </row>
    <row r="1154" spans="1:4" x14ac:dyDescent="0.15">
      <c r="A1154" t="s">
        <v>6775</v>
      </c>
      <c r="B1154">
        <v>-1.27617219657373</v>
      </c>
      <c r="C1154" s="1" t="s">
        <v>14464</v>
      </c>
      <c r="D1154" t="s">
        <v>132</v>
      </c>
    </row>
    <row r="1155" spans="1:4" x14ac:dyDescent="0.15">
      <c r="A1155" t="s">
        <v>14465</v>
      </c>
      <c r="B1155">
        <v>-1.2776516546469601</v>
      </c>
      <c r="C1155" s="1" t="s">
        <v>14466</v>
      </c>
      <c r="D1155" t="s">
        <v>132</v>
      </c>
    </row>
    <row r="1156" spans="1:4" x14ac:dyDescent="0.15">
      <c r="A1156" t="s">
        <v>14467</v>
      </c>
      <c r="B1156">
        <v>-1.27986341023574</v>
      </c>
      <c r="C1156" s="1" t="s">
        <v>14468</v>
      </c>
      <c r="D1156" t="s">
        <v>132</v>
      </c>
    </row>
    <row r="1157" spans="1:4" x14ac:dyDescent="0.15">
      <c r="A1157" t="s">
        <v>7057</v>
      </c>
      <c r="B1157">
        <v>-1.28061326918982</v>
      </c>
      <c r="C1157" s="1" t="s">
        <v>14469</v>
      </c>
      <c r="D1157" t="s">
        <v>132</v>
      </c>
    </row>
    <row r="1158" spans="1:4" x14ac:dyDescent="0.15">
      <c r="A1158" t="s">
        <v>14470</v>
      </c>
      <c r="B1158">
        <v>-1.28369276491669</v>
      </c>
      <c r="C1158" s="1" t="s">
        <v>14471</v>
      </c>
      <c r="D1158" t="s">
        <v>132</v>
      </c>
    </row>
    <row r="1159" spans="1:4" x14ac:dyDescent="0.15">
      <c r="A1159" t="s">
        <v>14472</v>
      </c>
      <c r="B1159">
        <v>-1.28480530069917</v>
      </c>
      <c r="C1159" s="1" t="s">
        <v>14473</v>
      </c>
      <c r="D1159" t="s">
        <v>132</v>
      </c>
    </row>
    <row r="1160" spans="1:4" x14ac:dyDescent="0.15">
      <c r="A1160" t="s">
        <v>7485</v>
      </c>
      <c r="B1160">
        <v>-1.28636119176829</v>
      </c>
      <c r="C1160" s="1" t="s">
        <v>14474</v>
      </c>
      <c r="D1160" t="s">
        <v>132</v>
      </c>
    </row>
    <row r="1161" spans="1:4" x14ac:dyDescent="0.15">
      <c r="A1161" t="s">
        <v>14475</v>
      </c>
      <c r="B1161">
        <v>-1.2865086879872401</v>
      </c>
      <c r="C1161" s="1" t="s">
        <v>14476</v>
      </c>
      <c r="D1161" t="s">
        <v>132</v>
      </c>
    </row>
    <row r="1162" spans="1:4" x14ac:dyDescent="0.15">
      <c r="A1162" t="s">
        <v>14477</v>
      </c>
      <c r="B1162">
        <v>-1.28681841182597</v>
      </c>
      <c r="C1162" s="1" t="s">
        <v>14478</v>
      </c>
      <c r="D1162" t="s">
        <v>132</v>
      </c>
    </row>
    <row r="1163" spans="1:4" x14ac:dyDescent="0.15">
      <c r="A1163" t="s">
        <v>14479</v>
      </c>
      <c r="B1163">
        <v>-1.2873625573568701</v>
      </c>
      <c r="C1163" s="1" t="s">
        <v>14480</v>
      </c>
      <c r="D1163" t="s">
        <v>132</v>
      </c>
    </row>
    <row r="1164" spans="1:4" x14ac:dyDescent="0.15">
      <c r="A1164" t="s">
        <v>14481</v>
      </c>
      <c r="B1164">
        <v>-1.2882153486615799</v>
      </c>
      <c r="C1164" s="1" t="s">
        <v>14482</v>
      </c>
      <c r="D1164" t="s">
        <v>132</v>
      </c>
    </row>
    <row r="1165" spans="1:4" x14ac:dyDescent="0.15">
      <c r="A1165" t="s">
        <v>14483</v>
      </c>
      <c r="B1165">
        <v>-1.2909298705486001</v>
      </c>
      <c r="C1165" s="1" t="s">
        <v>14484</v>
      </c>
      <c r="D1165" t="s">
        <v>132</v>
      </c>
    </row>
    <row r="1166" spans="1:4" x14ac:dyDescent="0.15">
      <c r="A1166" t="s">
        <v>4576</v>
      </c>
      <c r="B1166">
        <v>-1.2910992087995601</v>
      </c>
      <c r="C1166" s="1" t="s">
        <v>14485</v>
      </c>
      <c r="D1166" t="s">
        <v>132</v>
      </c>
    </row>
    <row r="1167" spans="1:4" x14ac:dyDescent="0.15">
      <c r="A1167" t="s">
        <v>14486</v>
      </c>
      <c r="B1167">
        <v>-1.2957242206606301</v>
      </c>
      <c r="C1167" s="1" t="s">
        <v>14487</v>
      </c>
      <c r="D1167" t="s">
        <v>132</v>
      </c>
    </row>
    <row r="1168" spans="1:4" x14ac:dyDescent="0.15">
      <c r="A1168" t="s">
        <v>14488</v>
      </c>
      <c r="B1168">
        <v>-1.2958134115187101</v>
      </c>
      <c r="C1168" s="1" t="s">
        <v>14489</v>
      </c>
      <c r="D1168" t="s">
        <v>132</v>
      </c>
    </row>
    <row r="1169" spans="1:4" x14ac:dyDescent="0.15">
      <c r="A1169" t="s">
        <v>14490</v>
      </c>
      <c r="B1169">
        <v>-1.29635371604056</v>
      </c>
      <c r="C1169" s="1" t="s">
        <v>14491</v>
      </c>
      <c r="D1169" t="s">
        <v>132</v>
      </c>
    </row>
    <row r="1170" spans="1:4" x14ac:dyDescent="0.15">
      <c r="A1170" t="s">
        <v>14492</v>
      </c>
      <c r="B1170">
        <v>-1.29686259003963</v>
      </c>
      <c r="C1170" s="1" t="s">
        <v>14493</v>
      </c>
      <c r="D1170" t="s">
        <v>132</v>
      </c>
    </row>
    <row r="1171" spans="1:4" x14ac:dyDescent="0.15">
      <c r="A1171" t="s">
        <v>14494</v>
      </c>
      <c r="B1171">
        <v>-1.2981451832308799</v>
      </c>
      <c r="C1171" s="1" t="s">
        <v>14495</v>
      </c>
      <c r="D1171" t="s">
        <v>132</v>
      </c>
    </row>
    <row r="1172" spans="1:4" x14ac:dyDescent="0.15">
      <c r="A1172" t="s">
        <v>14496</v>
      </c>
      <c r="B1172">
        <v>-1.3017225217462001</v>
      </c>
      <c r="C1172" s="1" t="s">
        <v>14497</v>
      </c>
      <c r="D1172" t="s">
        <v>132</v>
      </c>
    </row>
    <row r="1173" spans="1:4" x14ac:dyDescent="0.15">
      <c r="A1173" t="s">
        <v>5726</v>
      </c>
      <c r="B1173">
        <v>-1.30359773896582</v>
      </c>
      <c r="C1173" s="1" t="s">
        <v>14498</v>
      </c>
      <c r="D1173" t="s">
        <v>132</v>
      </c>
    </row>
    <row r="1174" spans="1:4" x14ac:dyDescent="0.15">
      <c r="A1174" t="s">
        <v>14499</v>
      </c>
      <c r="B1174">
        <v>-1.3037685905382701</v>
      </c>
      <c r="C1174" s="1" t="s">
        <v>14500</v>
      </c>
      <c r="D1174" t="s">
        <v>132</v>
      </c>
    </row>
    <row r="1175" spans="1:4" x14ac:dyDescent="0.15">
      <c r="A1175" t="s">
        <v>14501</v>
      </c>
      <c r="B1175">
        <v>-1.3050338306011999</v>
      </c>
      <c r="C1175" s="1" t="s">
        <v>14502</v>
      </c>
      <c r="D1175" t="s">
        <v>132</v>
      </c>
    </row>
    <row r="1176" spans="1:4" x14ac:dyDescent="0.15">
      <c r="A1176" t="s">
        <v>14503</v>
      </c>
      <c r="B1176">
        <v>-1.30956112071246</v>
      </c>
      <c r="C1176" s="1" t="s">
        <v>14504</v>
      </c>
      <c r="D1176" t="s">
        <v>132</v>
      </c>
    </row>
    <row r="1177" spans="1:4" x14ac:dyDescent="0.15">
      <c r="A1177" t="s">
        <v>14505</v>
      </c>
      <c r="B1177">
        <v>-1.3097561902752599</v>
      </c>
      <c r="C1177" s="1" t="s">
        <v>14506</v>
      </c>
      <c r="D1177" t="s">
        <v>132</v>
      </c>
    </row>
    <row r="1178" spans="1:4" x14ac:dyDescent="0.15">
      <c r="A1178" t="s">
        <v>9406</v>
      </c>
      <c r="B1178">
        <v>-1.3101076817936199</v>
      </c>
      <c r="C1178" s="1" t="s">
        <v>14507</v>
      </c>
      <c r="D1178" t="s">
        <v>132</v>
      </c>
    </row>
    <row r="1179" spans="1:4" x14ac:dyDescent="0.15">
      <c r="A1179" t="s">
        <v>7105</v>
      </c>
      <c r="B1179">
        <v>-1.3106063147718201</v>
      </c>
      <c r="C1179" s="1" t="s">
        <v>14508</v>
      </c>
      <c r="D1179" t="s">
        <v>132</v>
      </c>
    </row>
    <row r="1180" spans="1:4" x14ac:dyDescent="0.15">
      <c r="A1180" t="s">
        <v>3018</v>
      </c>
      <c r="B1180">
        <v>-1.3107265428941599</v>
      </c>
      <c r="C1180" s="1" t="s">
        <v>14509</v>
      </c>
      <c r="D1180" t="s">
        <v>132</v>
      </c>
    </row>
    <row r="1181" spans="1:4" x14ac:dyDescent="0.15">
      <c r="A1181" t="s">
        <v>14510</v>
      </c>
      <c r="B1181">
        <v>-1.3114934112972001</v>
      </c>
      <c r="C1181" s="1" t="s">
        <v>14511</v>
      </c>
      <c r="D1181" t="s">
        <v>132</v>
      </c>
    </row>
    <row r="1182" spans="1:4" x14ac:dyDescent="0.15">
      <c r="A1182" t="s">
        <v>14512</v>
      </c>
      <c r="B1182">
        <v>-1.3115074354690901</v>
      </c>
      <c r="C1182" s="1" t="s">
        <v>14513</v>
      </c>
      <c r="D1182" t="s">
        <v>132</v>
      </c>
    </row>
    <row r="1183" spans="1:4" x14ac:dyDescent="0.15">
      <c r="A1183" t="s">
        <v>9048</v>
      </c>
      <c r="B1183">
        <v>-1.3153215133595999</v>
      </c>
      <c r="C1183" s="1" t="s">
        <v>14514</v>
      </c>
      <c r="D1183" t="s">
        <v>132</v>
      </c>
    </row>
    <row r="1184" spans="1:4" x14ac:dyDescent="0.15">
      <c r="A1184" t="s">
        <v>14515</v>
      </c>
      <c r="B1184">
        <v>-1.31624568274864</v>
      </c>
      <c r="C1184" s="1" t="s">
        <v>14516</v>
      </c>
      <c r="D1184" t="s">
        <v>132</v>
      </c>
    </row>
    <row r="1185" spans="1:4" x14ac:dyDescent="0.15">
      <c r="A1185" t="s">
        <v>14517</v>
      </c>
      <c r="B1185">
        <v>-1.3165394646084001</v>
      </c>
      <c r="C1185" s="1" t="s">
        <v>14518</v>
      </c>
      <c r="D1185" t="s">
        <v>132</v>
      </c>
    </row>
    <row r="1186" spans="1:4" x14ac:dyDescent="0.15">
      <c r="A1186" t="s">
        <v>14519</v>
      </c>
      <c r="B1186">
        <v>-1.31728597283404</v>
      </c>
      <c r="C1186" s="1" t="s">
        <v>14520</v>
      </c>
      <c r="D1186" t="s">
        <v>132</v>
      </c>
    </row>
    <row r="1187" spans="1:4" x14ac:dyDescent="0.15">
      <c r="A1187" t="s">
        <v>14521</v>
      </c>
      <c r="B1187">
        <v>-1.3179835569839899</v>
      </c>
      <c r="C1187" s="1" t="s">
        <v>14522</v>
      </c>
      <c r="D1187" t="s">
        <v>132</v>
      </c>
    </row>
    <row r="1188" spans="1:4" x14ac:dyDescent="0.15">
      <c r="A1188" t="s">
        <v>14523</v>
      </c>
      <c r="B1188">
        <v>-1.3188705449542899</v>
      </c>
      <c r="C1188" s="1" t="s">
        <v>14524</v>
      </c>
      <c r="D1188" t="s">
        <v>132</v>
      </c>
    </row>
    <row r="1189" spans="1:4" x14ac:dyDescent="0.15">
      <c r="A1189" t="s">
        <v>14525</v>
      </c>
      <c r="B1189">
        <v>-1.31995144711358</v>
      </c>
      <c r="C1189" s="1" t="s">
        <v>14526</v>
      </c>
      <c r="D1189" t="s">
        <v>132</v>
      </c>
    </row>
    <row r="1190" spans="1:4" x14ac:dyDescent="0.15">
      <c r="A1190" t="s">
        <v>14527</v>
      </c>
      <c r="B1190">
        <v>-1.3208291355588699</v>
      </c>
      <c r="C1190" s="1" t="s">
        <v>14528</v>
      </c>
      <c r="D1190" t="s">
        <v>132</v>
      </c>
    </row>
    <row r="1191" spans="1:4" x14ac:dyDescent="0.15">
      <c r="A1191" t="s">
        <v>14529</v>
      </c>
      <c r="B1191">
        <v>-1.3234448996033801</v>
      </c>
      <c r="C1191" s="1" t="s">
        <v>14530</v>
      </c>
      <c r="D1191" t="s">
        <v>132</v>
      </c>
    </row>
    <row r="1192" spans="1:4" x14ac:dyDescent="0.15">
      <c r="A1192" t="s">
        <v>14531</v>
      </c>
      <c r="B1192">
        <v>-1.32355251662331</v>
      </c>
      <c r="C1192" s="1" t="s">
        <v>14532</v>
      </c>
      <c r="D1192" t="s">
        <v>132</v>
      </c>
    </row>
    <row r="1193" spans="1:4" x14ac:dyDescent="0.15">
      <c r="A1193" t="s">
        <v>14533</v>
      </c>
      <c r="B1193">
        <v>-1.32360618988999</v>
      </c>
      <c r="C1193" s="1" t="s">
        <v>14534</v>
      </c>
      <c r="D1193" t="s">
        <v>132</v>
      </c>
    </row>
    <row r="1194" spans="1:4" x14ac:dyDescent="0.15">
      <c r="A1194" t="s">
        <v>14535</v>
      </c>
      <c r="B1194">
        <v>-1.32476764083359</v>
      </c>
      <c r="C1194" s="1" t="s">
        <v>14536</v>
      </c>
      <c r="D1194" t="s">
        <v>132</v>
      </c>
    </row>
    <row r="1195" spans="1:4" x14ac:dyDescent="0.15">
      <c r="A1195" t="s">
        <v>2807</v>
      </c>
      <c r="B1195">
        <v>-1.32608206249893</v>
      </c>
      <c r="C1195" s="1" t="s">
        <v>14537</v>
      </c>
      <c r="D1195" t="s">
        <v>132</v>
      </c>
    </row>
    <row r="1196" spans="1:4" x14ac:dyDescent="0.15">
      <c r="A1196" t="s">
        <v>14538</v>
      </c>
      <c r="B1196">
        <v>-1.3275186071868901</v>
      </c>
      <c r="C1196" s="1" t="s">
        <v>14539</v>
      </c>
      <c r="D1196" t="s">
        <v>132</v>
      </c>
    </row>
    <row r="1197" spans="1:4" x14ac:dyDescent="0.15">
      <c r="A1197" t="s">
        <v>3538</v>
      </c>
      <c r="B1197">
        <v>-1.3276066179806501</v>
      </c>
      <c r="C1197" s="1" t="s">
        <v>14540</v>
      </c>
      <c r="D1197" t="s">
        <v>132</v>
      </c>
    </row>
    <row r="1198" spans="1:4" x14ac:dyDescent="0.15">
      <c r="A1198" t="s">
        <v>14541</v>
      </c>
      <c r="B1198">
        <v>-1.32802367575098</v>
      </c>
      <c r="C1198" s="1" t="s">
        <v>14542</v>
      </c>
      <c r="D1198" t="s">
        <v>132</v>
      </c>
    </row>
    <row r="1199" spans="1:4" x14ac:dyDescent="0.15">
      <c r="A1199" t="s">
        <v>14543</v>
      </c>
      <c r="B1199">
        <v>-1.3286438973027901</v>
      </c>
      <c r="C1199" s="1" t="s">
        <v>14544</v>
      </c>
      <c r="D1199" t="s">
        <v>132</v>
      </c>
    </row>
    <row r="1200" spans="1:4" x14ac:dyDescent="0.15">
      <c r="A1200" t="s">
        <v>6492</v>
      </c>
      <c r="B1200">
        <v>-1.3286831683894</v>
      </c>
      <c r="C1200" s="1" t="s">
        <v>14545</v>
      </c>
      <c r="D1200" t="s">
        <v>132</v>
      </c>
    </row>
    <row r="1201" spans="1:4" x14ac:dyDescent="0.15">
      <c r="A1201" t="s">
        <v>14546</v>
      </c>
      <c r="B1201">
        <v>-1.3292966608861001</v>
      </c>
      <c r="C1201" s="1" t="s">
        <v>14547</v>
      </c>
      <c r="D1201" t="s">
        <v>132</v>
      </c>
    </row>
    <row r="1202" spans="1:4" x14ac:dyDescent="0.15">
      <c r="A1202" t="s">
        <v>14548</v>
      </c>
      <c r="B1202">
        <v>-1.32937809043036</v>
      </c>
      <c r="C1202" s="1" t="s">
        <v>14549</v>
      </c>
      <c r="D1202" t="s">
        <v>132</v>
      </c>
    </row>
    <row r="1203" spans="1:4" x14ac:dyDescent="0.15">
      <c r="A1203" t="s">
        <v>14550</v>
      </c>
      <c r="B1203">
        <v>-1.3294134508584501</v>
      </c>
      <c r="C1203" s="1" t="s">
        <v>14551</v>
      </c>
      <c r="D1203" t="s">
        <v>132</v>
      </c>
    </row>
    <row r="1204" spans="1:4" x14ac:dyDescent="0.15">
      <c r="A1204" t="s">
        <v>14552</v>
      </c>
      <c r="B1204">
        <v>-1.3309678016344</v>
      </c>
      <c r="C1204" s="1" t="s">
        <v>14553</v>
      </c>
      <c r="D1204" t="s">
        <v>132</v>
      </c>
    </row>
    <row r="1205" spans="1:4" x14ac:dyDescent="0.15">
      <c r="A1205" t="s">
        <v>14554</v>
      </c>
      <c r="B1205">
        <v>-1.3335296479568</v>
      </c>
      <c r="C1205" s="1" t="s">
        <v>14555</v>
      </c>
      <c r="D1205" t="s">
        <v>132</v>
      </c>
    </row>
    <row r="1206" spans="1:4" x14ac:dyDescent="0.15">
      <c r="A1206" t="s">
        <v>14556</v>
      </c>
      <c r="B1206">
        <v>-1.3344600824666799</v>
      </c>
      <c r="C1206" s="1" t="s">
        <v>14557</v>
      </c>
      <c r="D1206" t="s">
        <v>132</v>
      </c>
    </row>
    <row r="1207" spans="1:4" x14ac:dyDescent="0.15">
      <c r="A1207" t="s">
        <v>14558</v>
      </c>
      <c r="B1207">
        <v>-1.3346820451096</v>
      </c>
      <c r="C1207" s="1" t="s">
        <v>14559</v>
      </c>
      <c r="D1207" t="s">
        <v>132</v>
      </c>
    </row>
    <row r="1208" spans="1:4" x14ac:dyDescent="0.15">
      <c r="A1208" t="s">
        <v>5295</v>
      </c>
      <c r="B1208">
        <v>-1.3365379736844301</v>
      </c>
      <c r="C1208" s="1" t="s">
        <v>14560</v>
      </c>
      <c r="D1208" t="s">
        <v>132</v>
      </c>
    </row>
    <row r="1209" spans="1:4" x14ac:dyDescent="0.15">
      <c r="A1209" t="s">
        <v>6453</v>
      </c>
      <c r="B1209">
        <v>-1.3368218033942401</v>
      </c>
      <c r="C1209" s="1" t="s">
        <v>14561</v>
      </c>
      <c r="D1209" t="s">
        <v>132</v>
      </c>
    </row>
    <row r="1210" spans="1:4" x14ac:dyDescent="0.15">
      <c r="A1210" t="s">
        <v>6527</v>
      </c>
      <c r="B1210">
        <v>-1.33734245637976</v>
      </c>
      <c r="C1210" s="1" t="s">
        <v>14562</v>
      </c>
      <c r="D1210" t="s">
        <v>132</v>
      </c>
    </row>
    <row r="1211" spans="1:4" x14ac:dyDescent="0.15">
      <c r="A1211" t="s">
        <v>14563</v>
      </c>
      <c r="B1211">
        <v>-1.33736595122747</v>
      </c>
      <c r="C1211" s="1" t="s">
        <v>14564</v>
      </c>
      <c r="D1211" t="s">
        <v>132</v>
      </c>
    </row>
    <row r="1212" spans="1:4" x14ac:dyDescent="0.15">
      <c r="A1212" t="s">
        <v>5708</v>
      </c>
      <c r="B1212">
        <v>-1.33787940509086</v>
      </c>
      <c r="C1212" s="1" t="s">
        <v>14565</v>
      </c>
      <c r="D1212" t="s">
        <v>132</v>
      </c>
    </row>
    <row r="1213" spans="1:4" x14ac:dyDescent="0.15">
      <c r="A1213" t="s">
        <v>14566</v>
      </c>
      <c r="B1213">
        <v>-1.33824034248534</v>
      </c>
      <c r="C1213" s="1" t="s">
        <v>14567</v>
      </c>
      <c r="D1213" t="s">
        <v>132</v>
      </c>
    </row>
    <row r="1214" spans="1:4" x14ac:dyDescent="0.15">
      <c r="A1214" t="s">
        <v>14568</v>
      </c>
      <c r="B1214">
        <v>-1.34044222126337</v>
      </c>
      <c r="C1214" s="1" t="s">
        <v>14569</v>
      </c>
      <c r="D1214" t="s">
        <v>132</v>
      </c>
    </row>
    <row r="1215" spans="1:4" x14ac:dyDescent="0.15">
      <c r="A1215" t="s">
        <v>2970</v>
      </c>
      <c r="B1215">
        <v>-1.3424806686070601</v>
      </c>
      <c r="C1215" s="1" t="s">
        <v>14570</v>
      </c>
      <c r="D1215" t="s">
        <v>132</v>
      </c>
    </row>
    <row r="1216" spans="1:4" x14ac:dyDescent="0.15">
      <c r="A1216" t="s">
        <v>14571</v>
      </c>
      <c r="B1216">
        <v>-1.3438396199015901</v>
      </c>
      <c r="C1216" s="1" t="s">
        <v>14572</v>
      </c>
      <c r="D1216" t="s">
        <v>132</v>
      </c>
    </row>
    <row r="1217" spans="1:4" x14ac:dyDescent="0.15">
      <c r="A1217" t="s">
        <v>14573</v>
      </c>
      <c r="B1217">
        <v>-1.3449046581947799</v>
      </c>
      <c r="C1217" s="1" t="s">
        <v>14574</v>
      </c>
      <c r="D1217" t="s">
        <v>132</v>
      </c>
    </row>
    <row r="1218" spans="1:4" x14ac:dyDescent="0.15">
      <c r="A1218" t="s">
        <v>5618</v>
      </c>
      <c r="B1218">
        <v>-1.3457918658208401</v>
      </c>
      <c r="C1218" s="1" t="s">
        <v>14575</v>
      </c>
      <c r="D1218" t="s">
        <v>132</v>
      </c>
    </row>
    <row r="1219" spans="1:4" x14ac:dyDescent="0.15">
      <c r="A1219" t="s">
        <v>14576</v>
      </c>
      <c r="B1219">
        <v>-1.3481749849973801</v>
      </c>
      <c r="C1219" s="1" t="s">
        <v>14577</v>
      </c>
      <c r="D1219" t="s">
        <v>132</v>
      </c>
    </row>
    <row r="1220" spans="1:4" x14ac:dyDescent="0.15">
      <c r="A1220" t="s">
        <v>14578</v>
      </c>
      <c r="B1220">
        <v>-1.34842486383312</v>
      </c>
      <c r="C1220" s="1" t="s">
        <v>14579</v>
      </c>
      <c r="D1220" t="s">
        <v>132</v>
      </c>
    </row>
    <row r="1221" spans="1:4" x14ac:dyDescent="0.15">
      <c r="A1221" t="s">
        <v>9155</v>
      </c>
      <c r="B1221">
        <v>-1.3495983058940699</v>
      </c>
      <c r="C1221" s="1" t="s">
        <v>14580</v>
      </c>
      <c r="D1221" t="s">
        <v>132</v>
      </c>
    </row>
    <row r="1222" spans="1:4" x14ac:dyDescent="0.15">
      <c r="A1222" t="s">
        <v>14581</v>
      </c>
      <c r="B1222">
        <v>-1.3527677279019199</v>
      </c>
      <c r="C1222" s="1" t="s">
        <v>14582</v>
      </c>
      <c r="D1222" t="s">
        <v>132</v>
      </c>
    </row>
    <row r="1223" spans="1:4" x14ac:dyDescent="0.15">
      <c r="A1223" t="s">
        <v>8516</v>
      </c>
      <c r="B1223">
        <v>-1.35315967908055</v>
      </c>
      <c r="C1223" s="1" t="s">
        <v>14583</v>
      </c>
      <c r="D1223" t="s">
        <v>132</v>
      </c>
    </row>
    <row r="1224" spans="1:4" x14ac:dyDescent="0.15">
      <c r="A1224" t="s">
        <v>14584</v>
      </c>
      <c r="B1224">
        <v>-1.3537743071205901</v>
      </c>
      <c r="C1224" s="1" t="s">
        <v>14585</v>
      </c>
      <c r="D1224" t="s">
        <v>132</v>
      </c>
    </row>
    <row r="1225" spans="1:4" x14ac:dyDescent="0.15">
      <c r="A1225" t="s">
        <v>14586</v>
      </c>
      <c r="B1225">
        <v>-1.3546572590107899</v>
      </c>
      <c r="C1225" s="1" t="s">
        <v>14587</v>
      </c>
      <c r="D1225" t="s">
        <v>132</v>
      </c>
    </row>
    <row r="1226" spans="1:4" x14ac:dyDescent="0.15">
      <c r="A1226" t="s">
        <v>14588</v>
      </c>
      <c r="B1226">
        <v>-1.3561442800143999</v>
      </c>
      <c r="C1226" s="1" t="s">
        <v>14589</v>
      </c>
      <c r="D1226" t="s">
        <v>132</v>
      </c>
    </row>
    <row r="1227" spans="1:4" x14ac:dyDescent="0.15">
      <c r="A1227" t="s">
        <v>14590</v>
      </c>
      <c r="B1227">
        <v>-1.3568027629194099</v>
      </c>
      <c r="C1227" s="1" t="s">
        <v>14591</v>
      </c>
      <c r="D1227" t="s">
        <v>132</v>
      </c>
    </row>
    <row r="1228" spans="1:4" x14ac:dyDescent="0.15">
      <c r="A1228" t="s">
        <v>6091</v>
      </c>
      <c r="B1228">
        <v>-1.3619098150015101</v>
      </c>
      <c r="C1228" s="1" t="s">
        <v>14592</v>
      </c>
      <c r="D1228" t="s">
        <v>132</v>
      </c>
    </row>
    <row r="1229" spans="1:4" x14ac:dyDescent="0.15">
      <c r="A1229" t="s">
        <v>14593</v>
      </c>
      <c r="B1229">
        <v>-1.36303523293832</v>
      </c>
      <c r="C1229" s="1" t="s">
        <v>14594</v>
      </c>
      <c r="D1229" t="s">
        <v>132</v>
      </c>
    </row>
    <row r="1230" spans="1:4" x14ac:dyDescent="0.15">
      <c r="A1230" t="s">
        <v>14595</v>
      </c>
      <c r="B1230">
        <v>-1.36603837884184</v>
      </c>
      <c r="C1230" s="1" t="s">
        <v>14596</v>
      </c>
      <c r="D1230" t="s">
        <v>132</v>
      </c>
    </row>
    <row r="1231" spans="1:4" x14ac:dyDescent="0.15">
      <c r="A1231" t="s">
        <v>14597</v>
      </c>
      <c r="B1231">
        <v>-1.3671019462929099</v>
      </c>
      <c r="C1231" s="1" t="s">
        <v>14598</v>
      </c>
      <c r="D1231" t="s">
        <v>132</v>
      </c>
    </row>
    <row r="1232" spans="1:4" x14ac:dyDescent="0.15">
      <c r="A1232" t="s">
        <v>5741</v>
      </c>
      <c r="B1232">
        <v>-1.36756526057717</v>
      </c>
      <c r="C1232" s="1" t="s">
        <v>14599</v>
      </c>
      <c r="D1232" t="s">
        <v>132</v>
      </c>
    </row>
    <row r="1233" spans="1:4" x14ac:dyDescent="0.15">
      <c r="A1233" t="s">
        <v>14600</v>
      </c>
      <c r="B1233">
        <v>-1.3676517662797101</v>
      </c>
      <c r="C1233" s="1" t="s">
        <v>14601</v>
      </c>
      <c r="D1233" t="s">
        <v>132</v>
      </c>
    </row>
    <row r="1234" spans="1:4" x14ac:dyDescent="0.15">
      <c r="A1234" t="s">
        <v>9825</v>
      </c>
      <c r="B1234">
        <v>-1.3689741674704099</v>
      </c>
      <c r="C1234" s="1" t="s">
        <v>14602</v>
      </c>
      <c r="D1234" t="s">
        <v>132</v>
      </c>
    </row>
    <row r="1235" spans="1:4" x14ac:dyDescent="0.15">
      <c r="A1235" t="s">
        <v>4344</v>
      </c>
      <c r="B1235">
        <v>-1.37057751524468</v>
      </c>
      <c r="C1235" s="1" t="s">
        <v>14603</v>
      </c>
      <c r="D1235" t="s">
        <v>132</v>
      </c>
    </row>
    <row r="1236" spans="1:4" x14ac:dyDescent="0.15">
      <c r="A1236" t="s">
        <v>14604</v>
      </c>
      <c r="B1236">
        <v>-1.3715855032272199</v>
      </c>
      <c r="C1236" s="1" t="s">
        <v>14605</v>
      </c>
      <c r="D1236" t="s">
        <v>132</v>
      </c>
    </row>
    <row r="1237" spans="1:4" x14ac:dyDescent="0.15">
      <c r="A1237" t="s">
        <v>14606</v>
      </c>
      <c r="B1237">
        <v>-1.37258836889397</v>
      </c>
      <c r="C1237" s="1" t="s">
        <v>14607</v>
      </c>
      <c r="D1237" t="s">
        <v>132</v>
      </c>
    </row>
    <row r="1238" spans="1:4" x14ac:dyDescent="0.15">
      <c r="A1238" t="s">
        <v>14608</v>
      </c>
      <c r="B1238">
        <v>-1.3737336322982201</v>
      </c>
      <c r="C1238" s="1" t="s">
        <v>14609</v>
      </c>
      <c r="D1238" t="s">
        <v>132</v>
      </c>
    </row>
    <row r="1239" spans="1:4" x14ac:dyDescent="0.15">
      <c r="A1239" t="s">
        <v>14610</v>
      </c>
      <c r="B1239">
        <v>-1.38092389474218</v>
      </c>
      <c r="C1239" s="1" t="s">
        <v>14611</v>
      </c>
      <c r="D1239" t="s">
        <v>132</v>
      </c>
    </row>
    <row r="1240" spans="1:4" x14ac:dyDescent="0.15">
      <c r="A1240" t="s">
        <v>14612</v>
      </c>
      <c r="B1240">
        <v>-1.3836558541256401</v>
      </c>
      <c r="C1240" s="1" t="s">
        <v>14613</v>
      </c>
      <c r="D1240" t="s">
        <v>132</v>
      </c>
    </row>
    <row r="1241" spans="1:4" x14ac:dyDescent="0.15">
      <c r="A1241" t="s">
        <v>5251</v>
      </c>
      <c r="B1241">
        <v>-1.38560418729415</v>
      </c>
      <c r="C1241" s="1" t="s">
        <v>14614</v>
      </c>
      <c r="D1241" t="s">
        <v>132</v>
      </c>
    </row>
    <row r="1242" spans="1:4" x14ac:dyDescent="0.15">
      <c r="A1242" t="s">
        <v>14615</v>
      </c>
      <c r="B1242">
        <v>-1.38679293886251</v>
      </c>
      <c r="C1242" s="1" t="s">
        <v>14616</v>
      </c>
      <c r="D1242" t="s">
        <v>132</v>
      </c>
    </row>
    <row r="1243" spans="1:4" x14ac:dyDescent="0.15">
      <c r="A1243" t="s">
        <v>14617</v>
      </c>
      <c r="B1243">
        <v>-1.3878643683705501</v>
      </c>
      <c r="C1243" s="1" t="s">
        <v>14618</v>
      </c>
      <c r="D1243" t="s">
        <v>132</v>
      </c>
    </row>
    <row r="1244" spans="1:4" x14ac:dyDescent="0.15">
      <c r="A1244" t="s">
        <v>14619</v>
      </c>
      <c r="B1244">
        <v>-1.39136886605208</v>
      </c>
      <c r="C1244" s="1" t="s">
        <v>14620</v>
      </c>
      <c r="D1244" t="s">
        <v>132</v>
      </c>
    </row>
    <row r="1245" spans="1:4" x14ac:dyDescent="0.15">
      <c r="A1245" t="s">
        <v>5753</v>
      </c>
      <c r="B1245">
        <v>-1.3913765590113001</v>
      </c>
      <c r="C1245" s="1" t="s">
        <v>14621</v>
      </c>
      <c r="D1245" t="s">
        <v>132</v>
      </c>
    </row>
    <row r="1246" spans="1:4" x14ac:dyDescent="0.15">
      <c r="A1246" t="s">
        <v>4678</v>
      </c>
      <c r="B1246">
        <v>-1.39214346883395</v>
      </c>
      <c r="C1246" s="1" t="s">
        <v>14622</v>
      </c>
      <c r="D1246" t="s">
        <v>132</v>
      </c>
    </row>
    <row r="1247" spans="1:4" x14ac:dyDescent="0.15">
      <c r="A1247" t="s">
        <v>14623</v>
      </c>
      <c r="B1247">
        <v>-1.39372925025425</v>
      </c>
      <c r="C1247" s="1" t="s">
        <v>14624</v>
      </c>
      <c r="D1247" t="s">
        <v>132</v>
      </c>
    </row>
    <row r="1248" spans="1:4" x14ac:dyDescent="0.15">
      <c r="A1248" t="s">
        <v>14625</v>
      </c>
      <c r="B1248">
        <v>-1.3950774695704899</v>
      </c>
      <c r="C1248" s="1" t="s">
        <v>14626</v>
      </c>
      <c r="D1248" t="s">
        <v>132</v>
      </c>
    </row>
    <row r="1249" spans="1:4" x14ac:dyDescent="0.15">
      <c r="A1249" t="s">
        <v>14627</v>
      </c>
      <c r="B1249">
        <v>-1.39676846219701</v>
      </c>
      <c r="C1249" s="1" t="s">
        <v>14628</v>
      </c>
      <c r="D1249" t="s">
        <v>132</v>
      </c>
    </row>
    <row r="1250" spans="1:4" x14ac:dyDescent="0.15">
      <c r="A1250" t="s">
        <v>14629</v>
      </c>
      <c r="B1250">
        <v>-1.39895585994954</v>
      </c>
      <c r="C1250" s="1" t="s">
        <v>14630</v>
      </c>
      <c r="D1250" t="s">
        <v>132</v>
      </c>
    </row>
    <row r="1251" spans="1:4" x14ac:dyDescent="0.15">
      <c r="A1251" t="s">
        <v>14631</v>
      </c>
      <c r="B1251">
        <v>-1.3989802884456299</v>
      </c>
      <c r="C1251" s="1" t="s">
        <v>14632</v>
      </c>
      <c r="D1251" t="s">
        <v>132</v>
      </c>
    </row>
    <row r="1252" spans="1:4" x14ac:dyDescent="0.15">
      <c r="A1252" t="s">
        <v>4261</v>
      </c>
      <c r="B1252">
        <v>-1.4015164143419201</v>
      </c>
      <c r="C1252" s="1" t="s">
        <v>14633</v>
      </c>
      <c r="D1252" t="s">
        <v>132</v>
      </c>
    </row>
    <row r="1253" spans="1:4" x14ac:dyDescent="0.15">
      <c r="A1253" t="s">
        <v>14634</v>
      </c>
      <c r="B1253">
        <v>-1.4017041884246799</v>
      </c>
      <c r="C1253" s="1" t="s">
        <v>14635</v>
      </c>
      <c r="D1253" t="s">
        <v>132</v>
      </c>
    </row>
    <row r="1254" spans="1:4" x14ac:dyDescent="0.15">
      <c r="A1254" t="s">
        <v>14636</v>
      </c>
      <c r="B1254">
        <v>-1.4026405077529001</v>
      </c>
      <c r="C1254" s="1" t="s">
        <v>14637</v>
      </c>
      <c r="D1254" t="s">
        <v>132</v>
      </c>
    </row>
    <row r="1255" spans="1:4" x14ac:dyDescent="0.15">
      <c r="A1255" t="s">
        <v>2735</v>
      </c>
      <c r="B1255">
        <v>-1.4055778638598699</v>
      </c>
      <c r="C1255" s="1" t="s">
        <v>14638</v>
      </c>
      <c r="D1255" t="s">
        <v>132</v>
      </c>
    </row>
    <row r="1256" spans="1:4" x14ac:dyDescent="0.15">
      <c r="A1256" t="s">
        <v>14639</v>
      </c>
      <c r="B1256">
        <v>-1.40592313520712</v>
      </c>
      <c r="C1256" s="1" t="s">
        <v>14640</v>
      </c>
      <c r="D1256" t="s">
        <v>132</v>
      </c>
    </row>
    <row r="1257" spans="1:4" x14ac:dyDescent="0.15">
      <c r="A1257" t="s">
        <v>14641</v>
      </c>
      <c r="B1257">
        <v>-1.4070958965593301</v>
      </c>
      <c r="C1257" s="1" t="s">
        <v>14642</v>
      </c>
      <c r="D1257" t="s">
        <v>132</v>
      </c>
    </row>
    <row r="1258" spans="1:4" x14ac:dyDescent="0.15">
      <c r="A1258" t="s">
        <v>14643</v>
      </c>
      <c r="B1258">
        <v>-1.40742756527298</v>
      </c>
      <c r="C1258" s="1" t="s">
        <v>14644</v>
      </c>
      <c r="D1258" t="s">
        <v>132</v>
      </c>
    </row>
    <row r="1259" spans="1:4" x14ac:dyDescent="0.15">
      <c r="A1259" t="s">
        <v>14645</v>
      </c>
      <c r="B1259">
        <v>-1.40803457501953</v>
      </c>
      <c r="C1259" s="1" t="s">
        <v>14646</v>
      </c>
      <c r="D1259" t="s">
        <v>132</v>
      </c>
    </row>
    <row r="1260" spans="1:4" x14ac:dyDescent="0.15">
      <c r="A1260" t="s">
        <v>14647</v>
      </c>
      <c r="B1260">
        <v>-1.40886322563278</v>
      </c>
      <c r="C1260" s="1" t="s">
        <v>14648</v>
      </c>
      <c r="D1260" t="s">
        <v>132</v>
      </c>
    </row>
    <row r="1261" spans="1:4" x14ac:dyDescent="0.15">
      <c r="A1261" t="s">
        <v>14649</v>
      </c>
      <c r="B1261">
        <v>-1.40908915833415</v>
      </c>
      <c r="C1261" s="1" t="s">
        <v>14650</v>
      </c>
      <c r="D1261" t="s">
        <v>132</v>
      </c>
    </row>
    <row r="1262" spans="1:4" x14ac:dyDescent="0.15">
      <c r="A1262" t="s">
        <v>14651</v>
      </c>
      <c r="B1262">
        <v>-1.41011232897662</v>
      </c>
      <c r="C1262" s="1" t="s">
        <v>14652</v>
      </c>
      <c r="D1262" t="s">
        <v>132</v>
      </c>
    </row>
    <row r="1263" spans="1:4" x14ac:dyDescent="0.15">
      <c r="A1263" t="s">
        <v>7332</v>
      </c>
      <c r="B1263">
        <v>-1.4109431917336399</v>
      </c>
      <c r="C1263" s="1" t="s">
        <v>14653</v>
      </c>
      <c r="D1263" t="s">
        <v>132</v>
      </c>
    </row>
    <row r="1264" spans="1:4" x14ac:dyDescent="0.15">
      <c r="A1264" t="s">
        <v>14654</v>
      </c>
      <c r="B1264">
        <v>-1.4109870369692501</v>
      </c>
      <c r="C1264" s="1" t="s">
        <v>14655</v>
      </c>
      <c r="D1264" t="s">
        <v>132</v>
      </c>
    </row>
    <row r="1265" spans="1:4" x14ac:dyDescent="0.15">
      <c r="A1265" t="s">
        <v>14656</v>
      </c>
      <c r="B1265">
        <v>-1.4130594928864999</v>
      </c>
      <c r="C1265" s="1" t="s">
        <v>14657</v>
      </c>
      <c r="D1265" t="s">
        <v>132</v>
      </c>
    </row>
    <row r="1266" spans="1:4" x14ac:dyDescent="0.15">
      <c r="A1266" t="s">
        <v>14658</v>
      </c>
      <c r="B1266">
        <v>-1.41431497621305</v>
      </c>
      <c r="C1266" s="1" t="s">
        <v>14659</v>
      </c>
      <c r="D1266" t="s">
        <v>132</v>
      </c>
    </row>
    <row r="1267" spans="1:4" x14ac:dyDescent="0.15">
      <c r="A1267" t="s">
        <v>14660</v>
      </c>
      <c r="B1267">
        <v>-1.4151671632351399</v>
      </c>
      <c r="C1267" s="1" t="s">
        <v>14661</v>
      </c>
      <c r="D1267" t="s">
        <v>132</v>
      </c>
    </row>
    <row r="1268" spans="1:4" x14ac:dyDescent="0.15">
      <c r="A1268" t="s">
        <v>14662</v>
      </c>
      <c r="B1268">
        <v>-1.41522480964389</v>
      </c>
      <c r="C1268" s="1" t="s">
        <v>14663</v>
      </c>
      <c r="D1268" t="s">
        <v>132</v>
      </c>
    </row>
    <row r="1269" spans="1:4" x14ac:dyDescent="0.15">
      <c r="A1269" t="s">
        <v>14664</v>
      </c>
      <c r="B1269">
        <v>-1.4153684377178499</v>
      </c>
      <c r="C1269" s="1" t="s">
        <v>14665</v>
      </c>
      <c r="D1269" t="s">
        <v>132</v>
      </c>
    </row>
    <row r="1270" spans="1:4" x14ac:dyDescent="0.15">
      <c r="A1270" t="s">
        <v>14666</v>
      </c>
      <c r="B1270">
        <v>-1.4187129604497499</v>
      </c>
      <c r="C1270" s="1" t="s">
        <v>14667</v>
      </c>
      <c r="D1270" t="s">
        <v>132</v>
      </c>
    </row>
    <row r="1271" spans="1:4" x14ac:dyDescent="0.15">
      <c r="A1271" t="s">
        <v>14668</v>
      </c>
      <c r="B1271">
        <v>-1.4189690010063301</v>
      </c>
      <c r="C1271" s="1" t="s">
        <v>14669</v>
      </c>
      <c r="D1271" t="s">
        <v>132</v>
      </c>
    </row>
    <row r="1272" spans="1:4" x14ac:dyDescent="0.15">
      <c r="A1272" t="s">
        <v>5113</v>
      </c>
      <c r="B1272">
        <v>-1.4201736665565701</v>
      </c>
      <c r="C1272" s="1" t="s">
        <v>14670</v>
      </c>
      <c r="D1272" t="s">
        <v>132</v>
      </c>
    </row>
    <row r="1273" spans="1:4" x14ac:dyDescent="0.15">
      <c r="A1273" t="s">
        <v>14671</v>
      </c>
      <c r="B1273">
        <v>-1.42019882147367</v>
      </c>
      <c r="C1273" s="1" t="s">
        <v>14672</v>
      </c>
      <c r="D1273" t="s">
        <v>132</v>
      </c>
    </row>
    <row r="1274" spans="1:4" x14ac:dyDescent="0.15">
      <c r="A1274" t="s">
        <v>14673</v>
      </c>
      <c r="B1274">
        <v>-1.42096981440359</v>
      </c>
      <c r="C1274" s="1" t="s">
        <v>14674</v>
      </c>
      <c r="D1274" t="s">
        <v>132</v>
      </c>
    </row>
    <row r="1275" spans="1:4" x14ac:dyDescent="0.15">
      <c r="A1275" t="s">
        <v>14675</v>
      </c>
      <c r="B1275">
        <v>-1.4211997990176199</v>
      </c>
      <c r="C1275" s="1" t="s">
        <v>14676</v>
      </c>
      <c r="D1275" t="s">
        <v>132</v>
      </c>
    </row>
    <row r="1276" spans="1:4" x14ac:dyDescent="0.15">
      <c r="A1276" t="s">
        <v>14677</v>
      </c>
      <c r="B1276">
        <v>-1.42500413261973</v>
      </c>
      <c r="C1276" s="1" t="s">
        <v>14678</v>
      </c>
      <c r="D1276" t="s">
        <v>132</v>
      </c>
    </row>
    <row r="1277" spans="1:4" x14ac:dyDescent="0.15">
      <c r="A1277" t="s">
        <v>14679</v>
      </c>
      <c r="B1277">
        <v>-1.4257007984500201</v>
      </c>
      <c r="C1277" s="1" t="s">
        <v>14680</v>
      </c>
      <c r="D1277" t="s">
        <v>132</v>
      </c>
    </row>
    <row r="1278" spans="1:4" x14ac:dyDescent="0.15">
      <c r="A1278" t="s">
        <v>219</v>
      </c>
      <c r="B1278">
        <v>-1.4261442431584701</v>
      </c>
      <c r="C1278" s="1" t="s">
        <v>14681</v>
      </c>
      <c r="D1278" t="s">
        <v>132</v>
      </c>
    </row>
    <row r="1279" spans="1:4" x14ac:dyDescent="0.15">
      <c r="A1279" t="s">
        <v>6010</v>
      </c>
      <c r="B1279">
        <v>-1.4289688263138101</v>
      </c>
      <c r="C1279" s="1" t="s">
        <v>14682</v>
      </c>
      <c r="D1279" t="s">
        <v>132</v>
      </c>
    </row>
    <row r="1280" spans="1:4" x14ac:dyDescent="0.15">
      <c r="A1280" t="s">
        <v>7371</v>
      </c>
      <c r="B1280">
        <v>-1.4294900342318</v>
      </c>
      <c r="C1280" s="1" t="s">
        <v>14683</v>
      </c>
      <c r="D1280" t="s">
        <v>132</v>
      </c>
    </row>
    <row r="1281" spans="1:4" x14ac:dyDescent="0.15">
      <c r="A1281" t="s">
        <v>14684</v>
      </c>
      <c r="B1281">
        <v>-1.43110038761486</v>
      </c>
      <c r="C1281" s="1" t="s">
        <v>14685</v>
      </c>
      <c r="D1281" t="s">
        <v>132</v>
      </c>
    </row>
    <row r="1282" spans="1:4" x14ac:dyDescent="0.15">
      <c r="A1282" t="s">
        <v>14686</v>
      </c>
      <c r="B1282">
        <v>-1.4322665548498399</v>
      </c>
      <c r="C1282" s="1" t="s">
        <v>14687</v>
      </c>
      <c r="D1282" t="s">
        <v>132</v>
      </c>
    </row>
    <row r="1283" spans="1:4" x14ac:dyDescent="0.15">
      <c r="A1283" t="s">
        <v>14688</v>
      </c>
      <c r="B1283">
        <v>-1.4330008255417299</v>
      </c>
      <c r="C1283" s="1" t="s">
        <v>14689</v>
      </c>
      <c r="D1283" t="s">
        <v>132</v>
      </c>
    </row>
    <row r="1284" spans="1:4" x14ac:dyDescent="0.15">
      <c r="A1284" t="s">
        <v>14690</v>
      </c>
      <c r="B1284">
        <v>-1.43326184183901</v>
      </c>
      <c r="C1284" s="1" t="s">
        <v>14691</v>
      </c>
      <c r="D1284" t="s">
        <v>132</v>
      </c>
    </row>
    <row r="1285" spans="1:4" x14ac:dyDescent="0.15">
      <c r="A1285" t="s">
        <v>9550</v>
      </c>
      <c r="B1285">
        <v>-1.43465814815201</v>
      </c>
      <c r="C1285" s="1" t="s">
        <v>14692</v>
      </c>
      <c r="D1285" t="s">
        <v>132</v>
      </c>
    </row>
    <row r="1286" spans="1:4" x14ac:dyDescent="0.15">
      <c r="A1286" t="s">
        <v>14693</v>
      </c>
      <c r="B1286">
        <v>-1.43734765354808</v>
      </c>
      <c r="C1286" s="1" t="s">
        <v>14694</v>
      </c>
      <c r="D1286" t="s">
        <v>132</v>
      </c>
    </row>
    <row r="1287" spans="1:4" x14ac:dyDescent="0.15">
      <c r="A1287" t="s">
        <v>14695</v>
      </c>
      <c r="B1287">
        <v>-1.4375621579189499</v>
      </c>
      <c r="C1287" s="1" t="s">
        <v>14696</v>
      </c>
      <c r="D1287" t="s">
        <v>132</v>
      </c>
    </row>
    <row r="1288" spans="1:4" x14ac:dyDescent="0.15">
      <c r="A1288" t="s">
        <v>14697</v>
      </c>
      <c r="B1288">
        <v>-1.4404894807926001</v>
      </c>
      <c r="C1288" s="1" t="s">
        <v>14698</v>
      </c>
      <c r="D1288" t="s">
        <v>132</v>
      </c>
    </row>
    <row r="1289" spans="1:4" x14ac:dyDescent="0.15">
      <c r="A1289" t="s">
        <v>14699</v>
      </c>
      <c r="B1289">
        <v>-1.44084828729346</v>
      </c>
      <c r="C1289" s="1" t="s">
        <v>14700</v>
      </c>
      <c r="D1289" t="s">
        <v>132</v>
      </c>
    </row>
    <row r="1290" spans="1:4" x14ac:dyDescent="0.15">
      <c r="A1290" t="s">
        <v>14701</v>
      </c>
      <c r="B1290">
        <v>-1.4409538528181101</v>
      </c>
      <c r="C1290" s="1" t="s">
        <v>14702</v>
      </c>
      <c r="D1290" t="s">
        <v>132</v>
      </c>
    </row>
    <row r="1291" spans="1:4" x14ac:dyDescent="0.15">
      <c r="A1291" t="s">
        <v>14703</v>
      </c>
      <c r="B1291">
        <v>-1.4410407631609301</v>
      </c>
      <c r="C1291" s="1" t="s">
        <v>14704</v>
      </c>
      <c r="D1291" t="s">
        <v>132</v>
      </c>
    </row>
    <row r="1292" spans="1:4" x14ac:dyDescent="0.15">
      <c r="A1292" t="s">
        <v>5107</v>
      </c>
      <c r="B1292">
        <v>-1.44113266690102</v>
      </c>
      <c r="C1292" s="1" t="s">
        <v>14705</v>
      </c>
      <c r="D1292" t="s">
        <v>132</v>
      </c>
    </row>
    <row r="1293" spans="1:4" x14ac:dyDescent="0.15">
      <c r="A1293" t="s">
        <v>14706</v>
      </c>
      <c r="B1293">
        <v>-1.4414400688886599</v>
      </c>
      <c r="C1293" s="1" t="s">
        <v>14707</v>
      </c>
      <c r="D1293" t="s">
        <v>132</v>
      </c>
    </row>
    <row r="1294" spans="1:4" x14ac:dyDescent="0.15">
      <c r="A1294" t="s">
        <v>14708</v>
      </c>
      <c r="B1294">
        <v>-1.44166991658855</v>
      </c>
      <c r="C1294" s="1" t="s">
        <v>14709</v>
      </c>
      <c r="D1294" t="s">
        <v>132</v>
      </c>
    </row>
    <row r="1295" spans="1:4" x14ac:dyDescent="0.15">
      <c r="A1295" t="s">
        <v>14710</v>
      </c>
      <c r="B1295">
        <v>-1.44219871285829</v>
      </c>
      <c r="C1295" s="1" t="s">
        <v>14711</v>
      </c>
      <c r="D1295" t="s">
        <v>132</v>
      </c>
    </row>
    <row r="1296" spans="1:4" x14ac:dyDescent="0.15">
      <c r="A1296" t="s">
        <v>10785</v>
      </c>
      <c r="B1296">
        <v>-1.44331225698372</v>
      </c>
      <c r="C1296" s="1" t="s">
        <v>14712</v>
      </c>
      <c r="D1296" t="s">
        <v>132</v>
      </c>
    </row>
    <row r="1297" spans="1:4" x14ac:dyDescent="0.15">
      <c r="A1297" t="s">
        <v>14713</v>
      </c>
      <c r="B1297">
        <v>-1.4434673353301899</v>
      </c>
      <c r="C1297" s="1" t="s">
        <v>14714</v>
      </c>
      <c r="D1297" t="s">
        <v>132</v>
      </c>
    </row>
    <row r="1298" spans="1:4" x14ac:dyDescent="0.15">
      <c r="A1298" t="s">
        <v>14715</v>
      </c>
      <c r="B1298">
        <v>-1.4438598451051501</v>
      </c>
      <c r="C1298" s="1" t="s">
        <v>14716</v>
      </c>
      <c r="D1298" t="s">
        <v>132</v>
      </c>
    </row>
    <row r="1299" spans="1:4" x14ac:dyDescent="0.15">
      <c r="A1299" t="s">
        <v>14717</v>
      </c>
      <c r="B1299">
        <v>-1.4444818807875699</v>
      </c>
      <c r="C1299" s="1" t="s">
        <v>14718</v>
      </c>
      <c r="D1299" t="s">
        <v>132</v>
      </c>
    </row>
    <row r="1300" spans="1:4" x14ac:dyDescent="0.15">
      <c r="A1300" t="s">
        <v>6721</v>
      </c>
      <c r="B1300">
        <v>-1.4487613656345499</v>
      </c>
      <c r="C1300" s="1" t="s">
        <v>14719</v>
      </c>
      <c r="D1300" t="s">
        <v>132</v>
      </c>
    </row>
    <row r="1301" spans="1:4" x14ac:dyDescent="0.15">
      <c r="A1301" t="s">
        <v>5537</v>
      </c>
      <c r="B1301">
        <v>-1.45215812064639</v>
      </c>
      <c r="C1301" s="1" t="s">
        <v>14720</v>
      </c>
      <c r="D1301" t="s">
        <v>132</v>
      </c>
    </row>
    <row r="1302" spans="1:4" x14ac:dyDescent="0.15">
      <c r="A1302" t="s">
        <v>7464</v>
      </c>
      <c r="B1302">
        <v>-1.4570914574554199</v>
      </c>
      <c r="C1302" s="1" t="s">
        <v>14721</v>
      </c>
      <c r="D1302" t="s">
        <v>132</v>
      </c>
    </row>
    <row r="1303" spans="1:4" x14ac:dyDescent="0.15">
      <c r="A1303" t="s">
        <v>14722</v>
      </c>
      <c r="B1303">
        <v>-1.45727519413271</v>
      </c>
      <c r="C1303" s="1" t="s">
        <v>14723</v>
      </c>
      <c r="D1303" t="s">
        <v>132</v>
      </c>
    </row>
    <row r="1304" spans="1:4" x14ac:dyDescent="0.15">
      <c r="A1304" t="s">
        <v>4875</v>
      </c>
      <c r="B1304">
        <v>-1.4593941527918599</v>
      </c>
      <c r="C1304" s="1" t="s">
        <v>14724</v>
      </c>
      <c r="D1304" t="s">
        <v>132</v>
      </c>
    </row>
    <row r="1305" spans="1:4" x14ac:dyDescent="0.15">
      <c r="A1305" t="s">
        <v>14725</v>
      </c>
      <c r="B1305">
        <v>-1.46170487140032</v>
      </c>
      <c r="C1305" s="1" t="s">
        <v>14726</v>
      </c>
      <c r="D1305" t="s">
        <v>132</v>
      </c>
    </row>
    <row r="1306" spans="1:4" x14ac:dyDescent="0.15">
      <c r="A1306" t="s">
        <v>14727</v>
      </c>
      <c r="B1306">
        <v>-1.4617556992279901</v>
      </c>
      <c r="C1306" s="1" t="s">
        <v>14728</v>
      </c>
      <c r="D1306" t="s">
        <v>132</v>
      </c>
    </row>
    <row r="1307" spans="1:4" x14ac:dyDescent="0.15">
      <c r="A1307" t="s">
        <v>6175</v>
      </c>
      <c r="B1307">
        <v>-1.46555969371803</v>
      </c>
      <c r="C1307" s="1" t="s">
        <v>14729</v>
      </c>
      <c r="D1307" t="s">
        <v>132</v>
      </c>
    </row>
    <row r="1308" spans="1:4" x14ac:dyDescent="0.15">
      <c r="A1308" t="s">
        <v>7060</v>
      </c>
      <c r="B1308">
        <v>-1.4663457351434499</v>
      </c>
      <c r="C1308" s="1" t="s">
        <v>14730</v>
      </c>
      <c r="D1308" t="s">
        <v>132</v>
      </c>
    </row>
    <row r="1309" spans="1:4" x14ac:dyDescent="0.15">
      <c r="A1309" t="s">
        <v>14731</v>
      </c>
      <c r="B1309">
        <v>-1.4675507491847499</v>
      </c>
      <c r="C1309" s="1" t="s">
        <v>14732</v>
      </c>
      <c r="D1309" t="s">
        <v>132</v>
      </c>
    </row>
    <row r="1310" spans="1:4" x14ac:dyDescent="0.15">
      <c r="A1310" t="s">
        <v>14733</v>
      </c>
      <c r="B1310">
        <v>-1.4703008634788099</v>
      </c>
      <c r="C1310" s="1" t="s">
        <v>14734</v>
      </c>
      <c r="D1310" t="s">
        <v>132</v>
      </c>
    </row>
    <row r="1311" spans="1:4" x14ac:dyDescent="0.15">
      <c r="A1311" t="s">
        <v>14735</v>
      </c>
      <c r="B1311">
        <v>-1.4706316426153301</v>
      </c>
      <c r="C1311" s="1" t="s">
        <v>14736</v>
      </c>
      <c r="D1311" t="s">
        <v>132</v>
      </c>
    </row>
    <row r="1312" spans="1:4" x14ac:dyDescent="0.15">
      <c r="A1312" t="s">
        <v>11450</v>
      </c>
      <c r="B1312">
        <v>-1.4711681992385299</v>
      </c>
      <c r="C1312" s="1" t="s">
        <v>14737</v>
      </c>
      <c r="D1312" t="s">
        <v>132</v>
      </c>
    </row>
    <row r="1313" spans="1:4" x14ac:dyDescent="0.15">
      <c r="A1313" t="s">
        <v>14738</v>
      </c>
      <c r="B1313">
        <v>-1.4714559645991101</v>
      </c>
      <c r="C1313" s="1" t="s">
        <v>14739</v>
      </c>
      <c r="D1313" t="s">
        <v>132</v>
      </c>
    </row>
    <row r="1314" spans="1:4" x14ac:dyDescent="0.15">
      <c r="A1314" t="s">
        <v>14740</v>
      </c>
      <c r="B1314">
        <v>-1.4734605815783</v>
      </c>
      <c r="C1314" s="1" t="s">
        <v>14741</v>
      </c>
      <c r="D1314" t="s">
        <v>132</v>
      </c>
    </row>
    <row r="1315" spans="1:4" x14ac:dyDescent="0.15">
      <c r="A1315" t="s">
        <v>1730</v>
      </c>
      <c r="B1315">
        <v>-1.47463530652129</v>
      </c>
      <c r="C1315" s="1" t="s">
        <v>14742</v>
      </c>
      <c r="D1315" t="s">
        <v>132</v>
      </c>
    </row>
    <row r="1316" spans="1:4" x14ac:dyDescent="0.15">
      <c r="A1316" t="s">
        <v>3598</v>
      </c>
      <c r="B1316">
        <v>-1.47470724944994</v>
      </c>
      <c r="C1316" s="1" t="s">
        <v>14743</v>
      </c>
      <c r="D1316" t="s">
        <v>132</v>
      </c>
    </row>
    <row r="1317" spans="1:4" x14ac:dyDescent="0.15">
      <c r="A1317" t="s">
        <v>441</v>
      </c>
      <c r="B1317">
        <v>-1.4747443269913001</v>
      </c>
      <c r="C1317" s="1" t="s">
        <v>14744</v>
      </c>
      <c r="D1317" t="s">
        <v>132</v>
      </c>
    </row>
    <row r="1318" spans="1:4" x14ac:dyDescent="0.15">
      <c r="A1318" t="s">
        <v>14745</v>
      </c>
      <c r="B1318">
        <v>-1.4751491120026099</v>
      </c>
      <c r="C1318" s="1" t="s">
        <v>14746</v>
      </c>
      <c r="D1318" t="s">
        <v>132</v>
      </c>
    </row>
    <row r="1319" spans="1:4" x14ac:dyDescent="0.15">
      <c r="A1319" t="s">
        <v>14747</v>
      </c>
      <c r="B1319">
        <v>-1.4759309961295299</v>
      </c>
      <c r="C1319" s="1" t="s">
        <v>14748</v>
      </c>
      <c r="D1319" t="s">
        <v>132</v>
      </c>
    </row>
    <row r="1320" spans="1:4" x14ac:dyDescent="0.15">
      <c r="A1320" t="s">
        <v>14749</v>
      </c>
      <c r="B1320">
        <v>-1.4782965057744</v>
      </c>
      <c r="C1320" s="1" t="s">
        <v>14750</v>
      </c>
      <c r="D1320" t="s">
        <v>132</v>
      </c>
    </row>
    <row r="1321" spans="1:4" x14ac:dyDescent="0.15">
      <c r="A1321" t="s">
        <v>4820</v>
      </c>
      <c r="B1321">
        <v>-1.47841338911195</v>
      </c>
      <c r="C1321" s="1" t="s">
        <v>14751</v>
      </c>
      <c r="D1321" t="s">
        <v>132</v>
      </c>
    </row>
    <row r="1322" spans="1:4" x14ac:dyDescent="0.15">
      <c r="A1322" t="s">
        <v>14752</v>
      </c>
      <c r="B1322">
        <v>-1.4793708984956999</v>
      </c>
      <c r="C1322" s="1" t="s">
        <v>14753</v>
      </c>
      <c r="D1322" t="s">
        <v>132</v>
      </c>
    </row>
    <row r="1323" spans="1:4" x14ac:dyDescent="0.15">
      <c r="A1323" t="s">
        <v>14754</v>
      </c>
      <c r="B1323">
        <v>-1.4806160155146499</v>
      </c>
      <c r="C1323" s="1" t="s">
        <v>14755</v>
      </c>
      <c r="D1323" t="s">
        <v>132</v>
      </c>
    </row>
    <row r="1324" spans="1:4" x14ac:dyDescent="0.15">
      <c r="A1324" t="s">
        <v>14756</v>
      </c>
      <c r="B1324">
        <v>-1.48150738720167</v>
      </c>
      <c r="C1324" s="1" t="s">
        <v>14757</v>
      </c>
      <c r="D1324" t="s">
        <v>132</v>
      </c>
    </row>
    <row r="1325" spans="1:4" x14ac:dyDescent="0.15">
      <c r="A1325" t="s">
        <v>6390</v>
      </c>
      <c r="B1325">
        <v>-1.48165732775673</v>
      </c>
      <c r="C1325" s="1" t="s">
        <v>14758</v>
      </c>
      <c r="D1325" t="s">
        <v>132</v>
      </c>
    </row>
    <row r="1326" spans="1:4" x14ac:dyDescent="0.15">
      <c r="A1326" t="s">
        <v>14759</v>
      </c>
      <c r="B1326">
        <v>-1.4830040546529499</v>
      </c>
      <c r="C1326" s="1" t="s">
        <v>14760</v>
      </c>
      <c r="D1326" t="s">
        <v>132</v>
      </c>
    </row>
    <row r="1327" spans="1:4" x14ac:dyDescent="0.15">
      <c r="A1327" t="s">
        <v>14761</v>
      </c>
      <c r="B1327">
        <v>-1.4843140667024901</v>
      </c>
      <c r="C1327" s="1" t="s">
        <v>14762</v>
      </c>
      <c r="D1327" t="s">
        <v>132</v>
      </c>
    </row>
    <row r="1328" spans="1:4" x14ac:dyDescent="0.15">
      <c r="A1328" t="s">
        <v>14763</v>
      </c>
      <c r="B1328">
        <v>-1.4864171336894501</v>
      </c>
      <c r="C1328" s="1" t="s">
        <v>14764</v>
      </c>
      <c r="D1328" t="s">
        <v>132</v>
      </c>
    </row>
    <row r="1329" spans="1:4" x14ac:dyDescent="0.15">
      <c r="A1329" t="s">
        <v>5406</v>
      </c>
      <c r="B1329">
        <v>-1.48781457172162</v>
      </c>
      <c r="C1329" s="1" t="s">
        <v>14765</v>
      </c>
      <c r="D1329" t="s">
        <v>132</v>
      </c>
    </row>
    <row r="1330" spans="1:4" x14ac:dyDescent="0.15">
      <c r="A1330" t="s">
        <v>14766</v>
      </c>
      <c r="B1330">
        <v>-1.49061426307762</v>
      </c>
      <c r="C1330" s="1" t="s">
        <v>14767</v>
      </c>
      <c r="D1330" t="s">
        <v>132</v>
      </c>
    </row>
    <row r="1331" spans="1:4" x14ac:dyDescent="0.15">
      <c r="A1331" t="s">
        <v>1196</v>
      </c>
      <c r="B1331">
        <v>-1.4909561037199099</v>
      </c>
      <c r="C1331" s="1" t="s">
        <v>14768</v>
      </c>
      <c r="D1331" t="s">
        <v>132</v>
      </c>
    </row>
    <row r="1332" spans="1:4" x14ac:dyDescent="0.15">
      <c r="A1332" t="s">
        <v>7816</v>
      </c>
      <c r="B1332">
        <v>-1.4910574186647301</v>
      </c>
      <c r="C1332" s="1" t="s">
        <v>14769</v>
      </c>
      <c r="D1332" t="s">
        <v>132</v>
      </c>
    </row>
    <row r="1333" spans="1:4" x14ac:dyDescent="0.15">
      <c r="A1333" t="s">
        <v>2082</v>
      </c>
      <c r="B1333">
        <v>-1.4922420100871101</v>
      </c>
      <c r="C1333" s="1" t="s">
        <v>14770</v>
      </c>
      <c r="D1333" t="s">
        <v>132</v>
      </c>
    </row>
    <row r="1334" spans="1:4" x14ac:dyDescent="0.15">
      <c r="A1334" t="s">
        <v>14771</v>
      </c>
      <c r="B1334">
        <v>-1.49235360560496</v>
      </c>
      <c r="C1334" s="1" t="s">
        <v>14772</v>
      </c>
      <c r="D1334" t="s">
        <v>132</v>
      </c>
    </row>
    <row r="1335" spans="1:4" x14ac:dyDescent="0.15">
      <c r="A1335" t="s">
        <v>14773</v>
      </c>
      <c r="B1335">
        <v>-1.4929702884704401</v>
      </c>
      <c r="C1335" s="1" t="s">
        <v>14774</v>
      </c>
      <c r="D1335" t="s">
        <v>132</v>
      </c>
    </row>
    <row r="1336" spans="1:4" x14ac:dyDescent="0.15">
      <c r="A1336" t="s">
        <v>14775</v>
      </c>
      <c r="B1336">
        <v>-1.49384494976875</v>
      </c>
      <c r="C1336" s="1" t="s">
        <v>14776</v>
      </c>
      <c r="D1336" t="s">
        <v>132</v>
      </c>
    </row>
    <row r="1337" spans="1:4" x14ac:dyDescent="0.15">
      <c r="A1337" t="s">
        <v>14777</v>
      </c>
      <c r="B1337">
        <v>-1.4948032558803199</v>
      </c>
      <c r="C1337" s="1" t="s">
        <v>14778</v>
      </c>
      <c r="D1337" t="s">
        <v>132</v>
      </c>
    </row>
    <row r="1338" spans="1:4" x14ac:dyDescent="0.15">
      <c r="A1338" t="s">
        <v>14779</v>
      </c>
      <c r="B1338">
        <v>-1.4969763225500701</v>
      </c>
      <c r="C1338" s="1" t="s">
        <v>14780</v>
      </c>
      <c r="D1338" t="s">
        <v>132</v>
      </c>
    </row>
    <row r="1339" spans="1:4" x14ac:dyDescent="0.15">
      <c r="A1339" t="s">
        <v>14781</v>
      </c>
      <c r="B1339">
        <v>-1.4974874253816901</v>
      </c>
      <c r="C1339" s="1" t="s">
        <v>14782</v>
      </c>
      <c r="D1339" t="s">
        <v>132</v>
      </c>
    </row>
    <row r="1340" spans="1:4" x14ac:dyDescent="0.15">
      <c r="A1340" t="s">
        <v>14783</v>
      </c>
      <c r="B1340">
        <v>-1.49846957115997</v>
      </c>
      <c r="C1340" s="1" t="s">
        <v>14784</v>
      </c>
      <c r="D1340" t="s">
        <v>132</v>
      </c>
    </row>
    <row r="1341" spans="1:4" x14ac:dyDescent="0.15">
      <c r="A1341" t="s">
        <v>14785</v>
      </c>
      <c r="B1341">
        <v>-1.4998463039398899</v>
      </c>
      <c r="C1341" s="1" t="s">
        <v>14786</v>
      </c>
      <c r="D1341" t="s">
        <v>132</v>
      </c>
    </row>
    <row r="1342" spans="1:4" x14ac:dyDescent="0.15">
      <c r="A1342" t="s">
        <v>14787</v>
      </c>
      <c r="B1342">
        <v>-1.5013994195184901</v>
      </c>
      <c r="C1342" s="1" t="s">
        <v>14788</v>
      </c>
      <c r="D1342" t="s">
        <v>132</v>
      </c>
    </row>
    <row r="1343" spans="1:4" x14ac:dyDescent="0.15">
      <c r="A1343" t="s">
        <v>14789</v>
      </c>
      <c r="B1343">
        <v>-1.5019168256712601</v>
      </c>
      <c r="C1343" s="1" t="s">
        <v>14790</v>
      </c>
      <c r="D1343" t="s">
        <v>132</v>
      </c>
    </row>
    <row r="1344" spans="1:4" x14ac:dyDescent="0.15">
      <c r="A1344" t="s">
        <v>5289</v>
      </c>
      <c r="B1344">
        <v>-1.5080240570582699</v>
      </c>
      <c r="C1344" s="1" t="s">
        <v>14791</v>
      </c>
      <c r="D1344" t="s">
        <v>132</v>
      </c>
    </row>
    <row r="1345" spans="1:4" x14ac:dyDescent="0.15">
      <c r="A1345" t="s">
        <v>14792</v>
      </c>
      <c r="B1345">
        <v>-1.5080724119247599</v>
      </c>
      <c r="C1345" s="1" t="s">
        <v>14793</v>
      </c>
      <c r="D1345" t="s">
        <v>132</v>
      </c>
    </row>
    <row r="1346" spans="1:4" x14ac:dyDescent="0.15">
      <c r="A1346" t="s">
        <v>7158</v>
      </c>
      <c r="B1346">
        <v>-1.5094408939097499</v>
      </c>
      <c r="C1346" s="1" t="s">
        <v>14794</v>
      </c>
      <c r="D1346" t="s">
        <v>132</v>
      </c>
    </row>
    <row r="1347" spans="1:4" x14ac:dyDescent="0.15">
      <c r="A1347" t="s">
        <v>14795</v>
      </c>
      <c r="B1347">
        <v>-1.5099558284016801</v>
      </c>
      <c r="C1347" s="1" t="s">
        <v>14796</v>
      </c>
      <c r="D1347" t="s">
        <v>132</v>
      </c>
    </row>
    <row r="1348" spans="1:4" x14ac:dyDescent="0.15">
      <c r="A1348" t="s">
        <v>6306</v>
      </c>
      <c r="B1348">
        <v>-1.5120085787729001</v>
      </c>
      <c r="C1348" s="1" t="s">
        <v>14797</v>
      </c>
      <c r="D1348" t="s">
        <v>132</v>
      </c>
    </row>
    <row r="1349" spans="1:4" x14ac:dyDescent="0.15">
      <c r="A1349" t="s">
        <v>14798</v>
      </c>
      <c r="B1349">
        <v>-1.51310210348177</v>
      </c>
      <c r="C1349" s="1" t="s">
        <v>14799</v>
      </c>
      <c r="D1349" t="s">
        <v>132</v>
      </c>
    </row>
    <row r="1350" spans="1:4" x14ac:dyDescent="0.15">
      <c r="A1350" t="s">
        <v>7626</v>
      </c>
      <c r="B1350">
        <v>-1.51341752366777</v>
      </c>
      <c r="C1350" s="1" t="s">
        <v>14800</v>
      </c>
      <c r="D1350" t="s">
        <v>132</v>
      </c>
    </row>
    <row r="1351" spans="1:4" x14ac:dyDescent="0.15">
      <c r="A1351" t="s">
        <v>3878</v>
      </c>
      <c r="B1351">
        <v>-1.5157343547350299</v>
      </c>
      <c r="C1351" s="1" t="s">
        <v>14801</v>
      </c>
      <c r="D1351" t="s">
        <v>132</v>
      </c>
    </row>
    <row r="1352" spans="1:4" x14ac:dyDescent="0.15">
      <c r="A1352" t="s">
        <v>14802</v>
      </c>
      <c r="B1352">
        <v>-1.5160199403489201</v>
      </c>
      <c r="C1352" s="1" t="s">
        <v>14803</v>
      </c>
      <c r="D1352" t="s">
        <v>132</v>
      </c>
    </row>
    <row r="1353" spans="1:4" x14ac:dyDescent="0.15">
      <c r="A1353" t="s">
        <v>3508</v>
      </c>
      <c r="B1353">
        <v>-1.51906962631766</v>
      </c>
      <c r="C1353" s="1" t="s">
        <v>14804</v>
      </c>
      <c r="D1353" t="s">
        <v>132</v>
      </c>
    </row>
    <row r="1354" spans="1:4" x14ac:dyDescent="0.15">
      <c r="A1354" t="s">
        <v>2914</v>
      </c>
      <c r="B1354">
        <v>-1.5199572994922801</v>
      </c>
      <c r="C1354" s="1" t="s">
        <v>14805</v>
      </c>
      <c r="D1354" t="s">
        <v>132</v>
      </c>
    </row>
    <row r="1355" spans="1:4" x14ac:dyDescent="0.15">
      <c r="A1355" t="s">
        <v>14806</v>
      </c>
      <c r="B1355">
        <v>-1.5203216438529501</v>
      </c>
      <c r="C1355" s="1" t="s">
        <v>14807</v>
      </c>
      <c r="D1355" t="s">
        <v>132</v>
      </c>
    </row>
    <row r="1356" spans="1:4" x14ac:dyDescent="0.15">
      <c r="A1356" t="s">
        <v>14808</v>
      </c>
      <c r="B1356">
        <v>-1.5208256249106999</v>
      </c>
      <c r="C1356" s="1" t="s">
        <v>14809</v>
      </c>
      <c r="D1356" t="s">
        <v>132</v>
      </c>
    </row>
    <row r="1357" spans="1:4" x14ac:dyDescent="0.15">
      <c r="A1357" t="s">
        <v>14810</v>
      </c>
      <c r="B1357">
        <v>-1.5228482195242401</v>
      </c>
      <c r="C1357" s="1" t="s">
        <v>14811</v>
      </c>
      <c r="D1357" t="s">
        <v>132</v>
      </c>
    </row>
    <row r="1358" spans="1:4" x14ac:dyDescent="0.15">
      <c r="A1358" t="s">
        <v>14812</v>
      </c>
      <c r="B1358">
        <v>-1.5238653957814401</v>
      </c>
      <c r="C1358" s="1" t="s">
        <v>14813</v>
      </c>
      <c r="D1358" t="s">
        <v>132</v>
      </c>
    </row>
    <row r="1359" spans="1:4" x14ac:dyDescent="0.15">
      <c r="A1359" t="s">
        <v>14814</v>
      </c>
      <c r="B1359">
        <v>-1.5242533901220801</v>
      </c>
      <c r="C1359" s="1" t="s">
        <v>14815</v>
      </c>
      <c r="D1359" t="s">
        <v>132</v>
      </c>
    </row>
    <row r="1360" spans="1:4" x14ac:dyDescent="0.15">
      <c r="A1360" t="s">
        <v>14816</v>
      </c>
      <c r="B1360">
        <v>-1.52497519590492</v>
      </c>
      <c r="C1360" s="1" t="s">
        <v>14817</v>
      </c>
      <c r="D1360" t="s">
        <v>132</v>
      </c>
    </row>
    <row r="1361" spans="1:4" x14ac:dyDescent="0.15">
      <c r="A1361" t="s">
        <v>14818</v>
      </c>
      <c r="B1361">
        <v>-1.5254055051906501</v>
      </c>
      <c r="C1361" s="1" t="s">
        <v>14819</v>
      </c>
      <c r="D1361" t="s">
        <v>132</v>
      </c>
    </row>
    <row r="1362" spans="1:4" x14ac:dyDescent="0.15">
      <c r="A1362" t="s">
        <v>14820</v>
      </c>
      <c r="B1362">
        <v>-1.5260569388326299</v>
      </c>
      <c r="C1362" s="1" t="s">
        <v>14821</v>
      </c>
      <c r="D1362" t="s">
        <v>132</v>
      </c>
    </row>
    <row r="1363" spans="1:4" x14ac:dyDescent="0.15">
      <c r="A1363" t="s">
        <v>14822</v>
      </c>
      <c r="B1363">
        <v>-1.5263621613600999</v>
      </c>
      <c r="C1363" s="1" t="s">
        <v>14823</v>
      </c>
      <c r="D1363" t="s">
        <v>132</v>
      </c>
    </row>
    <row r="1364" spans="1:4" x14ac:dyDescent="0.15">
      <c r="A1364" t="s">
        <v>14824</v>
      </c>
      <c r="B1364">
        <v>-1.5269482524878999</v>
      </c>
      <c r="C1364" s="1" t="s">
        <v>14825</v>
      </c>
      <c r="D1364" t="s">
        <v>132</v>
      </c>
    </row>
    <row r="1365" spans="1:4" x14ac:dyDescent="0.15">
      <c r="A1365" t="s">
        <v>14826</v>
      </c>
      <c r="B1365">
        <v>-1.52825047079444</v>
      </c>
      <c r="C1365" s="1" t="s">
        <v>14827</v>
      </c>
      <c r="D1365" t="s">
        <v>132</v>
      </c>
    </row>
    <row r="1366" spans="1:4" x14ac:dyDescent="0.15">
      <c r="A1366" t="s">
        <v>9580</v>
      </c>
      <c r="B1366">
        <v>-1.5285632020973601</v>
      </c>
      <c r="C1366" s="1" t="s">
        <v>14828</v>
      </c>
      <c r="D1366" t="s">
        <v>132</v>
      </c>
    </row>
    <row r="1367" spans="1:4" x14ac:dyDescent="0.15">
      <c r="A1367" t="s">
        <v>8763</v>
      </c>
      <c r="B1367">
        <v>-1.5303794631513401</v>
      </c>
      <c r="C1367" s="1" t="s">
        <v>14829</v>
      </c>
      <c r="D1367" t="s">
        <v>132</v>
      </c>
    </row>
    <row r="1368" spans="1:4" x14ac:dyDescent="0.15">
      <c r="A1368" t="s">
        <v>4293</v>
      </c>
      <c r="B1368">
        <v>-1.54112220829445</v>
      </c>
      <c r="C1368" s="1" t="s">
        <v>14830</v>
      </c>
      <c r="D1368" t="s">
        <v>132</v>
      </c>
    </row>
    <row r="1369" spans="1:4" x14ac:dyDescent="0.15">
      <c r="A1369" t="s">
        <v>14831</v>
      </c>
      <c r="B1369">
        <v>-1.54169991378474</v>
      </c>
      <c r="C1369" s="1" t="s">
        <v>14832</v>
      </c>
      <c r="D1369" t="s">
        <v>132</v>
      </c>
    </row>
    <row r="1370" spans="1:4" x14ac:dyDescent="0.15">
      <c r="A1370" t="s">
        <v>14833</v>
      </c>
      <c r="B1370">
        <v>-1.5477064033297401</v>
      </c>
      <c r="C1370" s="1" t="s">
        <v>14834</v>
      </c>
      <c r="D1370" t="s">
        <v>132</v>
      </c>
    </row>
    <row r="1371" spans="1:4" x14ac:dyDescent="0.15">
      <c r="A1371" t="s">
        <v>14835</v>
      </c>
      <c r="B1371">
        <v>-1.5477410821439801</v>
      </c>
      <c r="C1371" s="1" t="s">
        <v>14836</v>
      </c>
      <c r="D1371" t="s">
        <v>132</v>
      </c>
    </row>
    <row r="1372" spans="1:4" x14ac:dyDescent="0.15">
      <c r="A1372" t="s">
        <v>5809</v>
      </c>
      <c r="B1372">
        <v>-1.5498502428383301</v>
      </c>
      <c r="C1372" s="1" t="s">
        <v>14837</v>
      </c>
      <c r="D1372" t="s">
        <v>132</v>
      </c>
    </row>
    <row r="1373" spans="1:4" x14ac:dyDescent="0.15">
      <c r="A1373" t="s">
        <v>14838</v>
      </c>
      <c r="B1373">
        <v>-1.5500268982186201</v>
      </c>
      <c r="C1373" s="1" t="s">
        <v>14839</v>
      </c>
      <c r="D1373" t="s">
        <v>132</v>
      </c>
    </row>
    <row r="1374" spans="1:4" x14ac:dyDescent="0.15">
      <c r="A1374" t="s">
        <v>14840</v>
      </c>
      <c r="B1374">
        <v>-1.5574107084992601</v>
      </c>
      <c r="C1374" s="1" t="s">
        <v>14841</v>
      </c>
      <c r="D1374" t="s">
        <v>132</v>
      </c>
    </row>
    <row r="1375" spans="1:4" x14ac:dyDescent="0.15">
      <c r="A1375" t="s">
        <v>14842</v>
      </c>
      <c r="B1375">
        <v>-1.5574515827890201</v>
      </c>
      <c r="C1375" s="1" t="s">
        <v>14843</v>
      </c>
      <c r="D1375" t="s">
        <v>132</v>
      </c>
    </row>
    <row r="1376" spans="1:4" x14ac:dyDescent="0.15">
      <c r="A1376" t="s">
        <v>14844</v>
      </c>
      <c r="B1376">
        <v>-1.5623920388980701</v>
      </c>
      <c r="C1376" s="1" t="s">
        <v>14845</v>
      </c>
      <c r="D1376" t="s">
        <v>132</v>
      </c>
    </row>
    <row r="1377" spans="1:4" x14ac:dyDescent="0.15">
      <c r="A1377" t="s">
        <v>14846</v>
      </c>
      <c r="B1377">
        <v>-1.5653485005666099</v>
      </c>
      <c r="C1377" s="1" t="s">
        <v>14847</v>
      </c>
      <c r="D1377" t="s">
        <v>132</v>
      </c>
    </row>
    <row r="1378" spans="1:4" x14ac:dyDescent="0.15">
      <c r="A1378" t="s">
        <v>4796</v>
      </c>
      <c r="B1378">
        <v>-1.56885480654481</v>
      </c>
      <c r="C1378" s="1" t="s">
        <v>14848</v>
      </c>
      <c r="D1378" t="s">
        <v>132</v>
      </c>
    </row>
    <row r="1379" spans="1:4" x14ac:dyDescent="0.15">
      <c r="A1379" t="s">
        <v>14849</v>
      </c>
      <c r="B1379">
        <v>-1.5691540471591501</v>
      </c>
      <c r="C1379" s="1" t="s">
        <v>14850</v>
      </c>
      <c r="D1379" t="s">
        <v>132</v>
      </c>
    </row>
    <row r="1380" spans="1:4" x14ac:dyDescent="0.15">
      <c r="A1380" t="s">
        <v>14851</v>
      </c>
      <c r="B1380">
        <v>-1.56929237455311</v>
      </c>
      <c r="C1380" s="1" t="s">
        <v>14852</v>
      </c>
      <c r="D1380" t="s">
        <v>132</v>
      </c>
    </row>
    <row r="1381" spans="1:4" x14ac:dyDescent="0.15">
      <c r="A1381" t="s">
        <v>14853</v>
      </c>
      <c r="B1381">
        <v>-1.5693587358205601</v>
      </c>
      <c r="C1381" s="1" t="s">
        <v>14854</v>
      </c>
      <c r="D1381" t="s">
        <v>132</v>
      </c>
    </row>
    <row r="1382" spans="1:4" x14ac:dyDescent="0.15">
      <c r="A1382" t="s">
        <v>14855</v>
      </c>
      <c r="B1382">
        <v>-1.56992063821432</v>
      </c>
      <c r="C1382" s="1" t="s">
        <v>14856</v>
      </c>
      <c r="D1382" t="s">
        <v>132</v>
      </c>
    </row>
    <row r="1383" spans="1:4" x14ac:dyDescent="0.15">
      <c r="A1383" t="s">
        <v>14857</v>
      </c>
      <c r="B1383">
        <v>-1.5708434636220301</v>
      </c>
      <c r="C1383" s="1" t="s">
        <v>14858</v>
      </c>
      <c r="D1383" t="s">
        <v>132</v>
      </c>
    </row>
    <row r="1384" spans="1:4" x14ac:dyDescent="0.15">
      <c r="A1384" t="s">
        <v>11587</v>
      </c>
      <c r="B1384">
        <v>-1.5712390110256</v>
      </c>
      <c r="C1384" s="1" t="s">
        <v>14859</v>
      </c>
      <c r="D1384" t="s">
        <v>132</v>
      </c>
    </row>
    <row r="1385" spans="1:4" x14ac:dyDescent="0.15">
      <c r="A1385" t="s">
        <v>14860</v>
      </c>
      <c r="B1385">
        <v>-1.57160896310072</v>
      </c>
      <c r="C1385" s="1" t="s">
        <v>14861</v>
      </c>
      <c r="D1385" t="s">
        <v>132</v>
      </c>
    </row>
    <row r="1386" spans="1:4" x14ac:dyDescent="0.15">
      <c r="A1386" t="s">
        <v>14862</v>
      </c>
      <c r="B1386">
        <v>-1.5742379026519</v>
      </c>
      <c r="C1386" s="1" t="s">
        <v>14863</v>
      </c>
      <c r="D1386" t="s">
        <v>132</v>
      </c>
    </row>
    <row r="1387" spans="1:4" x14ac:dyDescent="0.15">
      <c r="A1387" t="s">
        <v>14864</v>
      </c>
      <c r="B1387">
        <v>-1.57497153125017</v>
      </c>
      <c r="C1387" s="1" t="s">
        <v>14865</v>
      </c>
      <c r="D1387" t="s">
        <v>132</v>
      </c>
    </row>
    <row r="1388" spans="1:4" x14ac:dyDescent="0.15">
      <c r="A1388" t="s">
        <v>4986</v>
      </c>
      <c r="B1388">
        <v>-1.57539633838751</v>
      </c>
      <c r="C1388" s="1" t="s">
        <v>14866</v>
      </c>
      <c r="D1388" t="s">
        <v>132</v>
      </c>
    </row>
    <row r="1389" spans="1:4" x14ac:dyDescent="0.15">
      <c r="A1389" t="s">
        <v>2828</v>
      </c>
      <c r="B1389">
        <v>-1.5760266540244201</v>
      </c>
      <c r="C1389" s="1" t="s">
        <v>14867</v>
      </c>
      <c r="D1389" t="s">
        <v>132</v>
      </c>
    </row>
    <row r="1390" spans="1:4" x14ac:dyDescent="0.15">
      <c r="A1390" t="s">
        <v>812</v>
      </c>
      <c r="B1390">
        <v>-1.57738177478839</v>
      </c>
      <c r="C1390" s="1" t="s">
        <v>14868</v>
      </c>
      <c r="D1390" t="s">
        <v>132</v>
      </c>
    </row>
    <row r="1391" spans="1:4" x14ac:dyDescent="0.15">
      <c r="A1391" t="s">
        <v>14869</v>
      </c>
      <c r="B1391">
        <v>-1.5777151931692499</v>
      </c>
      <c r="C1391" s="1" t="s">
        <v>14870</v>
      </c>
      <c r="D1391" t="s">
        <v>132</v>
      </c>
    </row>
    <row r="1392" spans="1:4" x14ac:dyDescent="0.15">
      <c r="A1392" t="s">
        <v>14871</v>
      </c>
      <c r="B1392">
        <v>-1.5785954727507301</v>
      </c>
      <c r="C1392" s="1" t="s">
        <v>14872</v>
      </c>
      <c r="D1392" t="s">
        <v>132</v>
      </c>
    </row>
    <row r="1393" spans="1:4" x14ac:dyDescent="0.15">
      <c r="A1393" t="s">
        <v>14873</v>
      </c>
      <c r="B1393">
        <v>-1.58408771056278</v>
      </c>
      <c r="C1393" s="1" t="s">
        <v>14874</v>
      </c>
      <c r="D1393" t="s">
        <v>132</v>
      </c>
    </row>
    <row r="1394" spans="1:4" x14ac:dyDescent="0.15">
      <c r="A1394" t="s">
        <v>14875</v>
      </c>
      <c r="B1394">
        <v>-1.5848644048529199</v>
      </c>
      <c r="C1394" s="1" t="s">
        <v>14876</v>
      </c>
      <c r="D1394" t="s">
        <v>132</v>
      </c>
    </row>
    <row r="1395" spans="1:4" x14ac:dyDescent="0.15">
      <c r="A1395" t="s">
        <v>14877</v>
      </c>
      <c r="B1395">
        <v>-1.5850756683849201</v>
      </c>
      <c r="C1395" s="1" t="s">
        <v>14878</v>
      </c>
      <c r="D1395" t="s">
        <v>132</v>
      </c>
    </row>
    <row r="1396" spans="1:4" x14ac:dyDescent="0.15">
      <c r="A1396" t="s">
        <v>14879</v>
      </c>
      <c r="B1396">
        <v>-1.5864248706755999</v>
      </c>
      <c r="C1396" s="1" t="s">
        <v>14880</v>
      </c>
      <c r="D1396" t="s">
        <v>132</v>
      </c>
    </row>
    <row r="1397" spans="1:4" x14ac:dyDescent="0.15">
      <c r="A1397" t="s">
        <v>3487</v>
      </c>
      <c r="B1397">
        <v>-1.5865075115374501</v>
      </c>
      <c r="C1397" s="1" t="s">
        <v>14881</v>
      </c>
      <c r="D1397" t="s">
        <v>132</v>
      </c>
    </row>
    <row r="1398" spans="1:4" x14ac:dyDescent="0.15">
      <c r="A1398" t="s">
        <v>14882</v>
      </c>
      <c r="B1398">
        <v>-1.5880155768608899</v>
      </c>
      <c r="C1398" s="1" t="s">
        <v>14883</v>
      </c>
      <c r="D1398" t="s">
        <v>132</v>
      </c>
    </row>
    <row r="1399" spans="1:4" x14ac:dyDescent="0.15">
      <c r="A1399" t="s">
        <v>14884</v>
      </c>
      <c r="B1399">
        <v>-1.5885599934863699</v>
      </c>
      <c r="C1399" s="1" t="s">
        <v>14885</v>
      </c>
      <c r="D1399" t="s">
        <v>132</v>
      </c>
    </row>
    <row r="1400" spans="1:4" x14ac:dyDescent="0.15">
      <c r="A1400" t="s">
        <v>14886</v>
      </c>
      <c r="B1400">
        <v>-1.58902860671048</v>
      </c>
      <c r="C1400" s="1" t="s">
        <v>14887</v>
      </c>
      <c r="D1400" t="s">
        <v>132</v>
      </c>
    </row>
    <row r="1401" spans="1:4" x14ac:dyDescent="0.15">
      <c r="A1401" t="s">
        <v>14888</v>
      </c>
      <c r="B1401">
        <v>-1.58955784657799</v>
      </c>
      <c r="C1401" s="1" t="s">
        <v>14889</v>
      </c>
      <c r="D1401" t="s">
        <v>132</v>
      </c>
    </row>
    <row r="1402" spans="1:4" x14ac:dyDescent="0.15">
      <c r="A1402" t="s">
        <v>189</v>
      </c>
      <c r="B1402">
        <v>-1.59031344156641</v>
      </c>
      <c r="C1402" s="1" t="s">
        <v>14890</v>
      </c>
      <c r="D1402" t="s">
        <v>132</v>
      </c>
    </row>
    <row r="1403" spans="1:4" x14ac:dyDescent="0.15">
      <c r="A1403" t="s">
        <v>14891</v>
      </c>
      <c r="B1403">
        <v>-1.5913277507736701</v>
      </c>
      <c r="C1403" s="1" t="s">
        <v>14892</v>
      </c>
      <c r="D1403" t="s">
        <v>132</v>
      </c>
    </row>
    <row r="1404" spans="1:4" x14ac:dyDescent="0.15">
      <c r="A1404" t="s">
        <v>14893</v>
      </c>
      <c r="B1404">
        <v>-1.5913838966909799</v>
      </c>
      <c r="C1404" s="1" t="s">
        <v>14894</v>
      </c>
      <c r="D1404" t="s">
        <v>132</v>
      </c>
    </row>
    <row r="1405" spans="1:4" x14ac:dyDescent="0.15">
      <c r="A1405" t="s">
        <v>14895</v>
      </c>
      <c r="B1405">
        <v>-1.59208654612081</v>
      </c>
      <c r="C1405" s="1" t="s">
        <v>14896</v>
      </c>
      <c r="D1405" t="s">
        <v>132</v>
      </c>
    </row>
    <row r="1406" spans="1:4" x14ac:dyDescent="0.15">
      <c r="A1406" t="s">
        <v>7377</v>
      </c>
      <c r="B1406">
        <v>-1.5923314869549301</v>
      </c>
      <c r="C1406" s="1" t="s">
        <v>14897</v>
      </c>
      <c r="D1406" t="s">
        <v>132</v>
      </c>
    </row>
    <row r="1407" spans="1:4" x14ac:dyDescent="0.15">
      <c r="A1407" t="s">
        <v>14898</v>
      </c>
      <c r="B1407">
        <v>-1.59448327093154</v>
      </c>
      <c r="C1407" s="1" t="s">
        <v>14899</v>
      </c>
      <c r="D1407" t="s">
        <v>132</v>
      </c>
    </row>
    <row r="1408" spans="1:4" x14ac:dyDescent="0.15">
      <c r="A1408" t="s">
        <v>3592</v>
      </c>
      <c r="B1408">
        <v>-1.5963850948745799</v>
      </c>
      <c r="C1408" s="1" t="s">
        <v>14900</v>
      </c>
      <c r="D1408" t="s">
        <v>132</v>
      </c>
    </row>
    <row r="1409" spans="1:4" x14ac:dyDescent="0.15">
      <c r="A1409" t="s">
        <v>14901</v>
      </c>
      <c r="B1409">
        <v>-1.59667204358879</v>
      </c>
      <c r="C1409" s="1" t="s">
        <v>14902</v>
      </c>
      <c r="D1409" t="s">
        <v>132</v>
      </c>
    </row>
    <row r="1410" spans="1:4" x14ac:dyDescent="0.15">
      <c r="A1410" t="s">
        <v>14903</v>
      </c>
      <c r="B1410">
        <v>-1.59672649526354</v>
      </c>
      <c r="C1410" s="1" t="s">
        <v>14904</v>
      </c>
      <c r="D1410" t="s">
        <v>132</v>
      </c>
    </row>
    <row r="1411" spans="1:4" x14ac:dyDescent="0.15">
      <c r="A1411" t="s">
        <v>14905</v>
      </c>
      <c r="B1411">
        <v>-1.5971329234690601</v>
      </c>
      <c r="C1411" s="1" t="s">
        <v>14906</v>
      </c>
      <c r="D1411" t="s">
        <v>132</v>
      </c>
    </row>
    <row r="1412" spans="1:4" x14ac:dyDescent="0.15">
      <c r="A1412" t="s">
        <v>14907</v>
      </c>
      <c r="B1412">
        <v>-1.5975441398397101</v>
      </c>
      <c r="C1412" s="1" t="s">
        <v>14908</v>
      </c>
      <c r="D1412" t="s">
        <v>132</v>
      </c>
    </row>
    <row r="1413" spans="1:4" x14ac:dyDescent="0.15">
      <c r="A1413" t="s">
        <v>14909</v>
      </c>
      <c r="B1413">
        <v>-1.59869441792888</v>
      </c>
      <c r="C1413" s="1" t="s">
        <v>14910</v>
      </c>
      <c r="D1413" t="s">
        <v>132</v>
      </c>
    </row>
    <row r="1414" spans="1:4" x14ac:dyDescent="0.15">
      <c r="A1414" t="s">
        <v>14911</v>
      </c>
      <c r="B1414">
        <v>-1.5995825141097699</v>
      </c>
      <c r="C1414" s="1" t="s">
        <v>14912</v>
      </c>
      <c r="D1414" t="s">
        <v>132</v>
      </c>
    </row>
    <row r="1415" spans="1:4" x14ac:dyDescent="0.15">
      <c r="A1415" t="s">
        <v>11564</v>
      </c>
      <c r="B1415">
        <v>-1.6003918674157001</v>
      </c>
      <c r="C1415" s="1" t="s">
        <v>14913</v>
      </c>
      <c r="D1415" t="s">
        <v>132</v>
      </c>
    </row>
    <row r="1416" spans="1:4" x14ac:dyDescent="0.15">
      <c r="A1416" t="s">
        <v>14914</v>
      </c>
      <c r="B1416">
        <v>-1.6006655805747101</v>
      </c>
      <c r="C1416" s="1" t="s">
        <v>14915</v>
      </c>
      <c r="D1416" t="s">
        <v>132</v>
      </c>
    </row>
    <row r="1417" spans="1:4" x14ac:dyDescent="0.15">
      <c r="A1417" t="s">
        <v>14916</v>
      </c>
      <c r="B1417">
        <v>-1.60154430041203</v>
      </c>
      <c r="C1417" s="1" t="s">
        <v>14917</v>
      </c>
      <c r="D1417" t="s">
        <v>132</v>
      </c>
    </row>
    <row r="1418" spans="1:4" x14ac:dyDescent="0.15">
      <c r="A1418" t="s">
        <v>14918</v>
      </c>
      <c r="B1418">
        <v>-1.6030315778669</v>
      </c>
      <c r="C1418" s="1" t="s">
        <v>14919</v>
      </c>
      <c r="D1418" t="s">
        <v>132</v>
      </c>
    </row>
    <row r="1419" spans="1:4" x14ac:dyDescent="0.15">
      <c r="A1419" t="s">
        <v>14920</v>
      </c>
      <c r="B1419">
        <v>-1.6048165784911801</v>
      </c>
      <c r="C1419" s="1" t="s">
        <v>14921</v>
      </c>
      <c r="D1419" t="s">
        <v>132</v>
      </c>
    </row>
    <row r="1420" spans="1:4" x14ac:dyDescent="0.15">
      <c r="A1420" t="s">
        <v>14922</v>
      </c>
      <c r="B1420">
        <v>-1.6071893697294599</v>
      </c>
      <c r="C1420" s="1" t="s">
        <v>14923</v>
      </c>
      <c r="D1420" t="s">
        <v>132</v>
      </c>
    </row>
    <row r="1421" spans="1:4" x14ac:dyDescent="0.15">
      <c r="A1421" t="s">
        <v>8320</v>
      </c>
      <c r="B1421">
        <v>-1.6077539382772901</v>
      </c>
      <c r="C1421" s="1" t="s">
        <v>14924</v>
      </c>
      <c r="D1421" t="s">
        <v>132</v>
      </c>
    </row>
    <row r="1422" spans="1:4" x14ac:dyDescent="0.15">
      <c r="A1422" t="s">
        <v>14925</v>
      </c>
      <c r="B1422">
        <v>-1.6142775185551199</v>
      </c>
      <c r="C1422" s="1" t="s">
        <v>14926</v>
      </c>
      <c r="D1422" t="s">
        <v>132</v>
      </c>
    </row>
    <row r="1423" spans="1:4" x14ac:dyDescent="0.15">
      <c r="A1423" t="s">
        <v>3655</v>
      </c>
      <c r="B1423">
        <v>-1.6148278711661801</v>
      </c>
      <c r="C1423" s="1" t="s">
        <v>14927</v>
      </c>
      <c r="D1423" t="s">
        <v>132</v>
      </c>
    </row>
    <row r="1424" spans="1:4" x14ac:dyDescent="0.15">
      <c r="A1424" t="s">
        <v>2002</v>
      </c>
      <c r="B1424">
        <v>-1.61713749736817</v>
      </c>
      <c r="C1424" s="1" t="s">
        <v>14928</v>
      </c>
      <c r="D1424" t="s">
        <v>132</v>
      </c>
    </row>
    <row r="1425" spans="1:4" x14ac:dyDescent="0.15">
      <c r="A1425" t="s">
        <v>14929</v>
      </c>
      <c r="B1425">
        <v>-1.6183836215282701</v>
      </c>
      <c r="C1425" s="1" t="s">
        <v>14930</v>
      </c>
      <c r="D1425" t="s">
        <v>132</v>
      </c>
    </row>
    <row r="1426" spans="1:4" x14ac:dyDescent="0.15">
      <c r="A1426" t="s">
        <v>14931</v>
      </c>
      <c r="B1426">
        <v>-1.6193464520016601</v>
      </c>
      <c r="C1426" s="1" t="s">
        <v>14932</v>
      </c>
      <c r="D1426" t="s">
        <v>132</v>
      </c>
    </row>
    <row r="1427" spans="1:4" x14ac:dyDescent="0.15">
      <c r="A1427" t="s">
        <v>14933</v>
      </c>
      <c r="B1427">
        <v>-1.6225294831077599</v>
      </c>
      <c r="C1427" s="1" t="s">
        <v>14934</v>
      </c>
      <c r="D1427" t="s">
        <v>132</v>
      </c>
    </row>
    <row r="1428" spans="1:4" x14ac:dyDescent="0.15">
      <c r="A1428" t="s">
        <v>9923</v>
      </c>
      <c r="B1428">
        <v>-1.62392931075459</v>
      </c>
      <c r="C1428" s="1" t="s">
        <v>14935</v>
      </c>
      <c r="D1428" t="s">
        <v>132</v>
      </c>
    </row>
    <row r="1429" spans="1:4" x14ac:dyDescent="0.15">
      <c r="A1429" t="s">
        <v>5155</v>
      </c>
      <c r="B1429">
        <v>-1.62536991672242</v>
      </c>
      <c r="C1429" s="1" t="s">
        <v>14936</v>
      </c>
      <c r="D1429" t="s">
        <v>132</v>
      </c>
    </row>
    <row r="1430" spans="1:4" x14ac:dyDescent="0.15">
      <c r="A1430" t="s">
        <v>6706</v>
      </c>
      <c r="B1430">
        <v>-1.6271336553790401</v>
      </c>
      <c r="C1430" s="1" t="s">
        <v>14937</v>
      </c>
      <c r="D1430" t="s">
        <v>132</v>
      </c>
    </row>
    <row r="1431" spans="1:4" x14ac:dyDescent="0.15">
      <c r="A1431" t="s">
        <v>14938</v>
      </c>
      <c r="B1431">
        <v>-1.63281385142378</v>
      </c>
      <c r="C1431" s="1" t="s">
        <v>14939</v>
      </c>
      <c r="D1431" t="s">
        <v>132</v>
      </c>
    </row>
    <row r="1432" spans="1:4" x14ac:dyDescent="0.15">
      <c r="A1432" t="s">
        <v>14940</v>
      </c>
      <c r="B1432">
        <v>-1.6346425995442999</v>
      </c>
      <c r="C1432" s="1" t="s">
        <v>14941</v>
      </c>
      <c r="D1432" t="s">
        <v>132</v>
      </c>
    </row>
    <row r="1433" spans="1:4" x14ac:dyDescent="0.15">
      <c r="A1433" t="s">
        <v>3248</v>
      </c>
      <c r="B1433">
        <v>-1.6353819987460201</v>
      </c>
      <c r="C1433" s="1" t="s">
        <v>14942</v>
      </c>
      <c r="D1433" t="s">
        <v>132</v>
      </c>
    </row>
    <row r="1434" spans="1:4" x14ac:dyDescent="0.15">
      <c r="A1434" t="s">
        <v>14943</v>
      </c>
      <c r="B1434">
        <v>-1.6384894408617601</v>
      </c>
      <c r="C1434" s="1" t="s">
        <v>14944</v>
      </c>
      <c r="D1434" t="s">
        <v>132</v>
      </c>
    </row>
    <row r="1435" spans="1:4" x14ac:dyDescent="0.15">
      <c r="A1435" t="s">
        <v>1415</v>
      </c>
      <c r="B1435">
        <v>-1.64271151790698</v>
      </c>
      <c r="C1435" s="1" t="s">
        <v>14945</v>
      </c>
      <c r="D1435" t="s">
        <v>132</v>
      </c>
    </row>
    <row r="1436" spans="1:4" x14ac:dyDescent="0.15">
      <c r="A1436" t="s">
        <v>14946</v>
      </c>
      <c r="B1436">
        <v>-1.64681291731459</v>
      </c>
      <c r="C1436" s="1" t="s">
        <v>14947</v>
      </c>
      <c r="D1436" t="s">
        <v>132</v>
      </c>
    </row>
    <row r="1437" spans="1:4" x14ac:dyDescent="0.15">
      <c r="A1437" t="s">
        <v>14948</v>
      </c>
      <c r="B1437">
        <v>-1.6498734060472999</v>
      </c>
      <c r="C1437" s="1" t="s">
        <v>14949</v>
      </c>
      <c r="D1437" t="s">
        <v>132</v>
      </c>
    </row>
    <row r="1438" spans="1:4" x14ac:dyDescent="0.15">
      <c r="A1438" t="s">
        <v>14950</v>
      </c>
      <c r="B1438">
        <v>-1.6553288642241399</v>
      </c>
      <c r="C1438" s="1" t="s">
        <v>14951</v>
      </c>
      <c r="D1438" t="s">
        <v>132</v>
      </c>
    </row>
    <row r="1439" spans="1:4" x14ac:dyDescent="0.15">
      <c r="A1439" t="s">
        <v>2849</v>
      </c>
      <c r="B1439">
        <v>-1.6571090815554199</v>
      </c>
      <c r="C1439" s="1" t="s">
        <v>14952</v>
      </c>
      <c r="D1439" t="s">
        <v>132</v>
      </c>
    </row>
    <row r="1440" spans="1:4" x14ac:dyDescent="0.15">
      <c r="A1440" t="s">
        <v>14953</v>
      </c>
      <c r="B1440">
        <v>-1.6573322601924401</v>
      </c>
      <c r="C1440" s="1" t="s">
        <v>14954</v>
      </c>
      <c r="D1440" t="s">
        <v>132</v>
      </c>
    </row>
    <row r="1441" spans="1:4" x14ac:dyDescent="0.15">
      <c r="A1441" t="s">
        <v>14955</v>
      </c>
      <c r="B1441">
        <v>-1.6608154693218899</v>
      </c>
      <c r="C1441" s="1" t="s">
        <v>14956</v>
      </c>
      <c r="D1441" t="s">
        <v>132</v>
      </c>
    </row>
    <row r="1442" spans="1:4" x14ac:dyDescent="0.15">
      <c r="A1442" t="s">
        <v>14957</v>
      </c>
      <c r="B1442">
        <v>-1.66229790035277</v>
      </c>
      <c r="C1442" s="1" t="s">
        <v>14958</v>
      </c>
      <c r="D1442" t="s">
        <v>132</v>
      </c>
    </row>
    <row r="1443" spans="1:4" x14ac:dyDescent="0.15">
      <c r="A1443" t="s">
        <v>14959</v>
      </c>
      <c r="B1443">
        <v>-1.66359164078749</v>
      </c>
      <c r="C1443" s="1" t="s">
        <v>14960</v>
      </c>
      <c r="D1443" t="s">
        <v>132</v>
      </c>
    </row>
    <row r="1444" spans="1:4" x14ac:dyDescent="0.15">
      <c r="A1444" t="s">
        <v>14961</v>
      </c>
      <c r="B1444">
        <v>-1.66544581098452</v>
      </c>
      <c r="C1444" s="1" t="s">
        <v>14962</v>
      </c>
      <c r="D1444" t="s">
        <v>132</v>
      </c>
    </row>
    <row r="1445" spans="1:4" x14ac:dyDescent="0.15">
      <c r="A1445" t="s">
        <v>14963</v>
      </c>
      <c r="B1445">
        <v>-1.66663781274047</v>
      </c>
      <c r="C1445" s="1" t="s">
        <v>14964</v>
      </c>
      <c r="D1445" t="s">
        <v>132</v>
      </c>
    </row>
    <row r="1446" spans="1:4" x14ac:dyDescent="0.15">
      <c r="A1446" t="s">
        <v>3117</v>
      </c>
      <c r="B1446">
        <v>-1.6721781392670001</v>
      </c>
      <c r="C1446" s="1" t="s">
        <v>14965</v>
      </c>
      <c r="D1446" t="s">
        <v>132</v>
      </c>
    </row>
    <row r="1447" spans="1:4" x14ac:dyDescent="0.15">
      <c r="A1447" t="s">
        <v>6378</v>
      </c>
      <c r="B1447">
        <v>-1.6742001493832399</v>
      </c>
      <c r="C1447" s="1" t="s">
        <v>14966</v>
      </c>
      <c r="D1447" t="s">
        <v>132</v>
      </c>
    </row>
    <row r="1448" spans="1:4" x14ac:dyDescent="0.15">
      <c r="A1448" t="s">
        <v>6226</v>
      </c>
      <c r="B1448">
        <v>-1.6767523688267201</v>
      </c>
      <c r="C1448" s="1" t="s">
        <v>14967</v>
      </c>
      <c r="D1448" t="s">
        <v>132</v>
      </c>
    </row>
    <row r="1449" spans="1:4" x14ac:dyDescent="0.15">
      <c r="A1449" t="s">
        <v>14968</v>
      </c>
      <c r="B1449">
        <v>-1.67800774373118</v>
      </c>
      <c r="C1449" s="1" t="s">
        <v>14969</v>
      </c>
      <c r="D1449" t="s">
        <v>132</v>
      </c>
    </row>
    <row r="1450" spans="1:4" x14ac:dyDescent="0.15">
      <c r="A1450" t="s">
        <v>4045</v>
      </c>
      <c r="B1450">
        <v>-1.6781900054880901</v>
      </c>
      <c r="C1450" s="1" t="s">
        <v>14970</v>
      </c>
      <c r="D1450" t="s">
        <v>132</v>
      </c>
    </row>
    <row r="1451" spans="1:4" x14ac:dyDescent="0.15">
      <c r="A1451" t="s">
        <v>14971</v>
      </c>
      <c r="B1451">
        <v>-1.68149811821769</v>
      </c>
      <c r="C1451" s="1" t="s">
        <v>14972</v>
      </c>
      <c r="D1451" t="s">
        <v>132</v>
      </c>
    </row>
    <row r="1452" spans="1:4" x14ac:dyDescent="0.15">
      <c r="A1452" t="s">
        <v>9829</v>
      </c>
      <c r="B1452">
        <v>-1.6823462907359801</v>
      </c>
      <c r="C1452" s="1" t="s">
        <v>14973</v>
      </c>
      <c r="D1452" t="s">
        <v>132</v>
      </c>
    </row>
    <row r="1453" spans="1:4" x14ac:dyDescent="0.15">
      <c r="A1453" t="s">
        <v>14974</v>
      </c>
      <c r="B1453">
        <v>-1.68510928868228</v>
      </c>
      <c r="C1453" s="1" t="s">
        <v>14975</v>
      </c>
      <c r="D1453" t="s">
        <v>132</v>
      </c>
    </row>
    <row r="1454" spans="1:4" x14ac:dyDescent="0.15">
      <c r="A1454" t="s">
        <v>6625</v>
      </c>
      <c r="B1454">
        <v>-1.68723736459975</v>
      </c>
      <c r="C1454" s="1" t="s">
        <v>14976</v>
      </c>
      <c r="D1454" t="s">
        <v>132</v>
      </c>
    </row>
    <row r="1455" spans="1:4" x14ac:dyDescent="0.15">
      <c r="A1455" t="s">
        <v>14977</v>
      </c>
      <c r="B1455">
        <v>-1.6875342936892801</v>
      </c>
      <c r="C1455" s="1" t="s">
        <v>14978</v>
      </c>
      <c r="D1455" t="s">
        <v>132</v>
      </c>
    </row>
    <row r="1456" spans="1:4" x14ac:dyDescent="0.15">
      <c r="A1456" t="s">
        <v>5687</v>
      </c>
      <c r="B1456">
        <v>-1.69244410796704</v>
      </c>
      <c r="C1456" s="1" t="s">
        <v>14979</v>
      </c>
      <c r="D1456" t="s">
        <v>132</v>
      </c>
    </row>
    <row r="1457" spans="1:4" x14ac:dyDescent="0.15">
      <c r="A1457" t="s">
        <v>14980</v>
      </c>
      <c r="B1457">
        <v>-1.6927259389443701</v>
      </c>
      <c r="C1457" s="1" t="s">
        <v>14981</v>
      </c>
      <c r="D1457" t="s">
        <v>132</v>
      </c>
    </row>
    <row r="1458" spans="1:4" x14ac:dyDescent="0.15">
      <c r="A1458" t="s">
        <v>14982</v>
      </c>
      <c r="B1458">
        <v>-1.6966452260449101</v>
      </c>
      <c r="C1458" s="1" t="s">
        <v>14983</v>
      </c>
      <c r="D1458" t="s">
        <v>132</v>
      </c>
    </row>
    <row r="1459" spans="1:4" x14ac:dyDescent="0.15">
      <c r="A1459" t="s">
        <v>14984</v>
      </c>
      <c r="B1459">
        <v>-1.69942037289265</v>
      </c>
      <c r="C1459" s="1" t="s">
        <v>14985</v>
      </c>
      <c r="D1459" t="s">
        <v>132</v>
      </c>
    </row>
    <row r="1460" spans="1:4" x14ac:dyDescent="0.15">
      <c r="A1460" t="s">
        <v>14986</v>
      </c>
      <c r="B1460">
        <v>-1.69943729901406</v>
      </c>
      <c r="C1460" s="1" t="s">
        <v>14987</v>
      </c>
      <c r="D1460" t="s">
        <v>132</v>
      </c>
    </row>
    <row r="1461" spans="1:4" x14ac:dyDescent="0.15">
      <c r="A1461" t="s">
        <v>14988</v>
      </c>
      <c r="B1461">
        <v>-1.7031420455778601</v>
      </c>
      <c r="C1461" s="1" t="s">
        <v>14989</v>
      </c>
      <c r="D1461" t="s">
        <v>132</v>
      </c>
    </row>
    <row r="1462" spans="1:4" x14ac:dyDescent="0.15">
      <c r="A1462" t="s">
        <v>4081</v>
      </c>
      <c r="B1462">
        <v>-1.7069883624839799</v>
      </c>
      <c r="C1462" s="1" t="s">
        <v>14990</v>
      </c>
      <c r="D1462" t="s">
        <v>132</v>
      </c>
    </row>
    <row r="1463" spans="1:4" x14ac:dyDescent="0.15">
      <c r="A1463" t="s">
        <v>14991</v>
      </c>
      <c r="B1463">
        <v>-1.70700633459528</v>
      </c>
      <c r="C1463" s="1" t="s">
        <v>14992</v>
      </c>
      <c r="D1463" t="s">
        <v>132</v>
      </c>
    </row>
    <row r="1464" spans="1:4" x14ac:dyDescent="0.15">
      <c r="A1464" t="s">
        <v>14993</v>
      </c>
      <c r="B1464">
        <v>-1.7078141128418001</v>
      </c>
      <c r="C1464" s="1" t="s">
        <v>14994</v>
      </c>
      <c r="D1464" t="s">
        <v>132</v>
      </c>
    </row>
    <row r="1465" spans="1:4" x14ac:dyDescent="0.15">
      <c r="A1465" t="s">
        <v>9094</v>
      </c>
      <c r="B1465">
        <v>-1.7135816411898701</v>
      </c>
      <c r="C1465" s="1" t="s">
        <v>14995</v>
      </c>
      <c r="D1465" t="s">
        <v>132</v>
      </c>
    </row>
    <row r="1466" spans="1:4" x14ac:dyDescent="0.15">
      <c r="A1466" t="s">
        <v>14996</v>
      </c>
      <c r="B1466">
        <v>-1.7137091853100499</v>
      </c>
      <c r="C1466" s="1" t="s">
        <v>14997</v>
      </c>
      <c r="D1466" t="s">
        <v>132</v>
      </c>
    </row>
    <row r="1467" spans="1:4" x14ac:dyDescent="0.15">
      <c r="A1467" t="s">
        <v>14998</v>
      </c>
      <c r="B1467">
        <v>-1.7176822082710299</v>
      </c>
      <c r="C1467" s="1" t="s">
        <v>14999</v>
      </c>
      <c r="D1467" t="s">
        <v>132</v>
      </c>
    </row>
    <row r="1468" spans="1:4" x14ac:dyDescent="0.15">
      <c r="A1468" t="s">
        <v>15000</v>
      </c>
      <c r="B1468">
        <v>-1.7183069560505899</v>
      </c>
      <c r="C1468" s="1" t="s">
        <v>15001</v>
      </c>
      <c r="D1468" t="s">
        <v>132</v>
      </c>
    </row>
    <row r="1469" spans="1:4" x14ac:dyDescent="0.15">
      <c r="A1469" t="s">
        <v>15002</v>
      </c>
      <c r="B1469">
        <v>-1.7189570086802299</v>
      </c>
      <c r="C1469" s="1" t="s">
        <v>15003</v>
      </c>
      <c r="D1469" t="s">
        <v>132</v>
      </c>
    </row>
    <row r="1470" spans="1:4" x14ac:dyDescent="0.15">
      <c r="A1470" t="s">
        <v>15004</v>
      </c>
      <c r="B1470">
        <v>-1.72000235764294</v>
      </c>
      <c r="C1470" s="1" t="s">
        <v>15005</v>
      </c>
      <c r="D1470" t="s">
        <v>132</v>
      </c>
    </row>
    <row r="1471" spans="1:4" x14ac:dyDescent="0.15">
      <c r="A1471" t="s">
        <v>11197</v>
      </c>
      <c r="B1471">
        <v>-1.7204440515596799</v>
      </c>
      <c r="C1471" s="1" t="s">
        <v>15006</v>
      </c>
      <c r="D1471" t="s">
        <v>132</v>
      </c>
    </row>
    <row r="1472" spans="1:4" x14ac:dyDescent="0.15">
      <c r="A1472" t="s">
        <v>4264</v>
      </c>
      <c r="B1472">
        <v>-1.7233137939970999</v>
      </c>
      <c r="C1472" s="1" t="s">
        <v>15007</v>
      </c>
      <c r="D1472" t="s">
        <v>132</v>
      </c>
    </row>
    <row r="1473" spans="1:4" x14ac:dyDescent="0.15">
      <c r="A1473" t="s">
        <v>15008</v>
      </c>
      <c r="B1473">
        <v>-1.7235695433140199</v>
      </c>
      <c r="C1473" s="1" t="s">
        <v>15009</v>
      </c>
      <c r="D1473" t="s">
        <v>132</v>
      </c>
    </row>
    <row r="1474" spans="1:4" x14ac:dyDescent="0.15">
      <c r="A1474" t="s">
        <v>15010</v>
      </c>
      <c r="B1474">
        <v>-1.7257647231889199</v>
      </c>
      <c r="C1474" s="1" t="s">
        <v>15011</v>
      </c>
      <c r="D1474" t="s">
        <v>132</v>
      </c>
    </row>
    <row r="1475" spans="1:4" x14ac:dyDescent="0.15">
      <c r="A1475" t="s">
        <v>15012</v>
      </c>
      <c r="B1475">
        <v>-1.72608642109643</v>
      </c>
      <c r="C1475" s="1" t="s">
        <v>15013</v>
      </c>
      <c r="D1475" t="s">
        <v>132</v>
      </c>
    </row>
    <row r="1476" spans="1:4" x14ac:dyDescent="0.15">
      <c r="A1476" t="s">
        <v>15014</v>
      </c>
      <c r="B1476">
        <v>-1.7268449394258401</v>
      </c>
      <c r="C1476" s="1" t="s">
        <v>15015</v>
      </c>
      <c r="D1476" t="s">
        <v>132</v>
      </c>
    </row>
    <row r="1477" spans="1:4" x14ac:dyDescent="0.15">
      <c r="A1477" t="s">
        <v>15016</v>
      </c>
      <c r="B1477">
        <v>-1.7275964832609401</v>
      </c>
      <c r="C1477" s="1" t="s">
        <v>15017</v>
      </c>
      <c r="D1477" t="s">
        <v>132</v>
      </c>
    </row>
    <row r="1478" spans="1:4" x14ac:dyDescent="0.15">
      <c r="A1478" t="s">
        <v>10274</v>
      </c>
      <c r="B1478">
        <v>-1.72812279103793</v>
      </c>
      <c r="C1478" s="1" t="s">
        <v>15018</v>
      </c>
      <c r="D1478" t="s">
        <v>132</v>
      </c>
    </row>
    <row r="1479" spans="1:4" x14ac:dyDescent="0.15">
      <c r="A1479" t="s">
        <v>15019</v>
      </c>
      <c r="B1479">
        <v>-1.72815201627628</v>
      </c>
      <c r="C1479" s="1" t="s">
        <v>15020</v>
      </c>
      <c r="D1479" t="s">
        <v>132</v>
      </c>
    </row>
    <row r="1480" spans="1:4" x14ac:dyDescent="0.15">
      <c r="A1480" t="s">
        <v>15021</v>
      </c>
      <c r="B1480">
        <v>-1.7342889499327501</v>
      </c>
      <c r="C1480" s="1" t="s">
        <v>15022</v>
      </c>
      <c r="D1480" t="s">
        <v>132</v>
      </c>
    </row>
    <row r="1481" spans="1:4" x14ac:dyDescent="0.15">
      <c r="A1481" t="s">
        <v>15023</v>
      </c>
      <c r="B1481">
        <v>-1.7359214794739299</v>
      </c>
      <c r="C1481" s="1" t="s">
        <v>15024</v>
      </c>
      <c r="D1481" t="s">
        <v>132</v>
      </c>
    </row>
    <row r="1482" spans="1:4" x14ac:dyDescent="0.15">
      <c r="A1482" t="s">
        <v>15025</v>
      </c>
      <c r="B1482">
        <v>-1.73710799780374</v>
      </c>
      <c r="C1482" s="1" t="s">
        <v>15026</v>
      </c>
      <c r="D1482" t="s">
        <v>132</v>
      </c>
    </row>
    <row r="1483" spans="1:4" x14ac:dyDescent="0.15">
      <c r="A1483" t="s">
        <v>15027</v>
      </c>
      <c r="B1483">
        <v>-1.7372962228212601</v>
      </c>
      <c r="C1483" s="1" t="s">
        <v>15028</v>
      </c>
      <c r="D1483" t="s">
        <v>132</v>
      </c>
    </row>
    <row r="1484" spans="1:4" x14ac:dyDescent="0.15">
      <c r="A1484" t="s">
        <v>15029</v>
      </c>
      <c r="B1484">
        <v>-1.7376762246811099</v>
      </c>
      <c r="C1484" s="1" t="s">
        <v>15030</v>
      </c>
      <c r="D1484" t="s">
        <v>132</v>
      </c>
    </row>
    <row r="1485" spans="1:4" x14ac:dyDescent="0.15">
      <c r="A1485" t="s">
        <v>1889</v>
      </c>
      <c r="B1485">
        <v>-1.7446468889484901</v>
      </c>
      <c r="C1485" s="1" t="s">
        <v>15031</v>
      </c>
      <c r="D1485" t="s">
        <v>132</v>
      </c>
    </row>
    <row r="1486" spans="1:4" x14ac:dyDescent="0.15">
      <c r="A1486" t="s">
        <v>11032</v>
      </c>
      <c r="B1486">
        <v>-1.7450360561178799</v>
      </c>
      <c r="C1486" s="1" t="s">
        <v>15032</v>
      </c>
      <c r="D1486" t="s">
        <v>132</v>
      </c>
    </row>
    <row r="1487" spans="1:4" x14ac:dyDescent="0.15">
      <c r="A1487" t="s">
        <v>15033</v>
      </c>
      <c r="B1487">
        <v>-1.74594318316176</v>
      </c>
      <c r="C1487" s="1" t="s">
        <v>15034</v>
      </c>
      <c r="D1487" t="s">
        <v>132</v>
      </c>
    </row>
    <row r="1488" spans="1:4" x14ac:dyDescent="0.15">
      <c r="A1488" t="s">
        <v>15035</v>
      </c>
      <c r="B1488">
        <v>-1.7467183457414299</v>
      </c>
      <c r="C1488" s="1" t="s">
        <v>15036</v>
      </c>
      <c r="D1488" t="s">
        <v>132</v>
      </c>
    </row>
    <row r="1489" spans="1:4" x14ac:dyDescent="0.15">
      <c r="A1489" t="s">
        <v>5489</v>
      </c>
      <c r="B1489">
        <v>-1.74748232697797</v>
      </c>
      <c r="C1489" s="1" t="s">
        <v>15037</v>
      </c>
      <c r="D1489" t="s">
        <v>132</v>
      </c>
    </row>
    <row r="1490" spans="1:4" x14ac:dyDescent="0.15">
      <c r="A1490" t="s">
        <v>15038</v>
      </c>
      <c r="B1490">
        <v>-1.75240193419514</v>
      </c>
      <c r="C1490" s="1" t="s">
        <v>15039</v>
      </c>
      <c r="D1490" t="s">
        <v>132</v>
      </c>
    </row>
    <row r="1491" spans="1:4" x14ac:dyDescent="0.15">
      <c r="A1491" t="s">
        <v>15040</v>
      </c>
      <c r="B1491">
        <v>-1.75380266229304</v>
      </c>
      <c r="C1491" s="1" t="s">
        <v>15041</v>
      </c>
      <c r="D1491" t="s">
        <v>132</v>
      </c>
    </row>
    <row r="1492" spans="1:4" x14ac:dyDescent="0.15">
      <c r="A1492" t="s">
        <v>155</v>
      </c>
      <c r="B1492">
        <v>-1.7539115571552699</v>
      </c>
      <c r="C1492" s="1" t="s">
        <v>15042</v>
      </c>
      <c r="D1492" t="s">
        <v>132</v>
      </c>
    </row>
    <row r="1493" spans="1:4" x14ac:dyDescent="0.15">
      <c r="A1493" t="s">
        <v>15043</v>
      </c>
      <c r="B1493">
        <v>-1.7576415805326899</v>
      </c>
      <c r="C1493" s="1" t="s">
        <v>15044</v>
      </c>
      <c r="D1493" t="s">
        <v>132</v>
      </c>
    </row>
    <row r="1494" spans="1:4" x14ac:dyDescent="0.15">
      <c r="A1494" t="s">
        <v>15045</v>
      </c>
      <c r="B1494">
        <v>-1.75797587775681</v>
      </c>
      <c r="C1494" s="1" t="s">
        <v>15046</v>
      </c>
      <c r="D1494" t="s">
        <v>132</v>
      </c>
    </row>
    <row r="1495" spans="1:4" x14ac:dyDescent="0.15">
      <c r="A1495" t="s">
        <v>15047</v>
      </c>
      <c r="B1495">
        <v>-1.7604113909402399</v>
      </c>
      <c r="C1495" s="1" t="s">
        <v>15048</v>
      </c>
      <c r="D1495" t="s">
        <v>132</v>
      </c>
    </row>
    <row r="1496" spans="1:4" x14ac:dyDescent="0.15">
      <c r="A1496" t="s">
        <v>15049</v>
      </c>
      <c r="B1496">
        <v>-1.76673628031714</v>
      </c>
      <c r="C1496" s="1" t="s">
        <v>15050</v>
      </c>
      <c r="D1496" t="s">
        <v>132</v>
      </c>
    </row>
    <row r="1497" spans="1:4" x14ac:dyDescent="0.15">
      <c r="A1497" t="s">
        <v>15051</v>
      </c>
      <c r="B1497">
        <v>-1.77103867080823</v>
      </c>
      <c r="C1497" s="1" t="s">
        <v>15052</v>
      </c>
      <c r="D1497" t="s">
        <v>132</v>
      </c>
    </row>
    <row r="1498" spans="1:4" x14ac:dyDescent="0.15">
      <c r="A1498" t="s">
        <v>3337</v>
      </c>
      <c r="B1498">
        <v>-1.77205981402931</v>
      </c>
      <c r="C1498" s="1" t="s">
        <v>15053</v>
      </c>
      <c r="D1498" t="s">
        <v>132</v>
      </c>
    </row>
    <row r="1499" spans="1:4" x14ac:dyDescent="0.15">
      <c r="A1499" t="s">
        <v>3206</v>
      </c>
      <c r="B1499">
        <v>-1.7769911053422001</v>
      </c>
      <c r="C1499" s="1" t="s">
        <v>15054</v>
      </c>
      <c r="D1499" t="s">
        <v>132</v>
      </c>
    </row>
    <row r="1500" spans="1:4" x14ac:dyDescent="0.15">
      <c r="A1500" t="s">
        <v>5824</v>
      </c>
      <c r="B1500">
        <v>-1.7786952828189899</v>
      </c>
      <c r="C1500" s="1" t="s">
        <v>15055</v>
      </c>
      <c r="D1500" t="s">
        <v>132</v>
      </c>
    </row>
    <row r="1501" spans="1:4" x14ac:dyDescent="0.15">
      <c r="A1501" t="s">
        <v>15056</v>
      </c>
      <c r="B1501">
        <v>-1.78107529228497</v>
      </c>
      <c r="C1501" s="1" t="s">
        <v>15057</v>
      </c>
      <c r="D1501" t="s">
        <v>132</v>
      </c>
    </row>
    <row r="1502" spans="1:4" x14ac:dyDescent="0.15">
      <c r="A1502" t="s">
        <v>15058</v>
      </c>
      <c r="B1502">
        <v>-1.78279008182587</v>
      </c>
      <c r="C1502" s="1" t="s">
        <v>15059</v>
      </c>
      <c r="D1502" t="s">
        <v>132</v>
      </c>
    </row>
    <row r="1503" spans="1:4" x14ac:dyDescent="0.15">
      <c r="A1503" t="s">
        <v>15060</v>
      </c>
      <c r="B1503">
        <v>-1.7842008732382599</v>
      </c>
      <c r="C1503" s="1" t="s">
        <v>15061</v>
      </c>
      <c r="D1503" t="s">
        <v>132</v>
      </c>
    </row>
    <row r="1504" spans="1:4" x14ac:dyDescent="0.15">
      <c r="A1504" t="s">
        <v>15062</v>
      </c>
      <c r="B1504">
        <v>-1.79004684852759</v>
      </c>
      <c r="C1504" s="1" t="s">
        <v>15063</v>
      </c>
      <c r="D1504" t="s">
        <v>132</v>
      </c>
    </row>
    <row r="1505" spans="1:4" x14ac:dyDescent="0.15">
      <c r="A1505" t="s">
        <v>1608</v>
      </c>
      <c r="B1505">
        <v>-1.7924400140402399</v>
      </c>
      <c r="C1505" s="1" t="s">
        <v>15064</v>
      </c>
      <c r="D1505" t="s">
        <v>132</v>
      </c>
    </row>
    <row r="1506" spans="1:4" x14ac:dyDescent="0.15">
      <c r="A1506" t="s">
        <v>4663</v>
      </c>
      <c r="B1506">
        <v>-1.7939928388367501</v>
      </c>
      <c r="C1506" s="1" t="s">
        <v>15065</v>
      </c>
      <c r="D1506" t="s">
        <v>132</v>
      </c>
    </row>
    <row r="1507" spans="1:4" x14ac:dyDescent="0.15">
      <c r="A1507" t="s">
        <v>15066</v>
      </c>
      <c r="B1507">
        <v>-1.79621747526385</v>
      </c>
      <c r="C1507" s="1" t="s">
        <v>15067</v>
      </c>
      <c r="D1507" t="s">
        <v>132</v>
      </c>
    </row>
    <row r="1508" spans="1:4" x14ac:dyDescent="0.15">
      <c r="A1508" t="s">
        <v>15068</v>
      </c>
      <c r="B1508">
        <v>-1.7996619165336201</v>
      </c>
      <c r="C1508" s="1" t="s">
        <v>15069</v>
      </c>
      <c r="D1508" t="s">
        <v>132</v>
      </c>
    </row>
    <row r="1509" spans="1:4" x14ac:dyDescent="0.15">
      <c r="A1509" t="s">
        <v>15070</v>
      </c>
      <c r="B1509">
        <v>-1.7997738135121999</v>
      </c>
      <c r="C1509" s="1" t="s">
        <v>15071</v>
      </c>
      <c r="D1509" t="s">
        <v>132</v>
      </c>
    </row>
    <row r="1510" spans="1:4" x14ac:dyDescent="0.15">
      <c r="A1510" t="s">
        <v>15072</v>
      </c>
      <c r="B1510">
        <v>-1.8022927116346199</v>
      </c>
      <c r="C1510" s="1" t="s">
        <v>15073</v>
      </c>
      <c r="D1510" t="s">
        <v>132</v>
      </c>
    </row>
    <row r="1511" spans="1:4" x14ac:dyDescent="0.15">
      <c r="A1511" t="s">
        <v>3535</v>
      </c>
      <c r="B1511">
        <v>-1.80290318402952</v>
      </c>
      <c r="C1511" s="1" t="s">
        <v>15074</v>
      </c>
      <c r="D1511" t="s">
        <v>132</v>
      </c>
    </row>
    <row r="1512" spans="1:4" x14ac:dyDescent="0.15">
      <c r="A1512" t="s">
        <v>15075</v>
      </c>
      <c r="B1512">
        <v>-1.8029113912801</v>
      </c>
      <c r="C1512" s="1" t="s">
        <v>15076</v>
      </c>
      <c r="D1512" t="s">
        <v>132</v>
      </c>
    </row>
    <row r="1513" spans="1:4" x14ac:dyDescent="0.15">
      <c r="A1513" t="s">
        <v>15077</v>
      </c>
      <c r="B1513">
        <v>-1.80433451549241</v>
      </c>
      <c r="C1513" s="1" t="s">
        <v>15078</v>
      </c>
      <c r="D1513" t="s">
        <v>132</v>
      </c>
    </row>
    <row r="1514" spans="1:4" x14ac:dyDescent="0.15">
      <c r="A1514" t="s">
        <v>15079</v>
      </c>
      <c r="B1514">
        <v>-1.80706444331092</v>
      </c>
      <c r="C1514" s="1" t="s">
        <v>15080</v>
      </c>
      <c r="D1514" t="s">
        <v>132</v>
      </c>
    </row>
    <row r="1515" spans="1:4" x14ac:dyDescent="0.15">
      <c r="A1515" t="s">
        <v>4570</v>
      </c>
      <c r="B1515">
        <v>-1.8104414346715301</v>
      </c>
      <c r="C1515" s="1" t="s">
        <v>15081</v>
      </c>
      <c r="D1515" t="s">
        <v>132</v>
      </c>
    </row>
    <row r="1516" spans="1:4" x14ac:dyDescent="0.15">
      <c r="A1516" t="s">
        <v>463</v>
      </c>
      <c r="B1516">
        <v>-1.8104616055356599</v>
      </c>
      <c r="C1516" s="1" t="s">
        <v>15082</v>
      </c>
      <c r="D1516" t="s">
        <v>132</v>
      </c>
    </row>
    <row r="1517" spans="1:4" x14ac:dyDescent="0.15">
      <c r="A1517" t="s">
        <v>4003</v>
      </c>
      <c r="B1517">
        <v>-1.81324545241883</v>
      </c>
      <c r="C1517" s="1" t="s">
        <v>15083</v>
      </c>
      <c r="D1517" t="s">
        <v>132</v>
      </c>
    </row>
    <row r="1518" spans="1:4" x14ac:dyDescent="0.15">
      <c r="A1518" t="s">
        <v>15084</v>
      </c>
      <c r="B1518">
        <v>-1.8141355074558401</v>
      </c>
      <c r="C1518" s="1" t="s">
        <v>15085</v>
      </c>
      <c r="D1518" t="s">
        <v>132</v>
      </c>
    </row>
    <row r="1519" spans="1:4" x14ac:dyDescent="0.15">
      <c r="A1519" t="s">
        <v>5567</v>
      </c>
      <c r="B1519">
        <v>-1.8178981330528501</v>
      </c>
      <c r="C1519" s="1" t="s">
        <v>15086</v>
      </c>
      <c r="D1519" t="s">
        <v>132</v>
      </c>
    </row>
    <row r="1520" spans="1:4" x14ac:dyDescent="0.15">
      <c r="A1520" t="s">
        <v>3541</v>
      </c>
      <c r="B1520">
        <v>-1.8212097731557599</v>
      </c>
      <c r="C1520" s="1" t="s">
        <v>15087</v>
      </c>
      <c r="D1520" t="s">
        <v>132</v>
      </c>
    </row>
    <row r="1521" spans="1:4" x14ac:dyDescent="0.15">
      <c r="A1521" t="s">
        <v>15088</v>
      </c>
      <c r="B1521">
        <v>-1.8236957600669299</v>
      </c>
      <c r="C1521" s="1" t="s">
        <v>15089</v>
      </c>
      <c r="D1521" t="s">
        <v>132</v>
      </c>
    </row>
    <row r="1522" spans="1:4" x14ac:dyDescent="0.15">
      <c r="A1522" t="s">
        <v>15090</v>
      </c>
      <c r="B1522">
        <v>-1.82738957772058</v>
      </c>
      <c r="C1522" s="1" t="s">
        <v>15091</v>
      </c>
      <c r="D1522" t="s">
        <v>132</v>
      </c>
    </row>
    <row r="1523" spans="1:4" x14ac:dyDescent="0.15">
      <c r="A1523" t="s">
        <v>15092</v>
      </c>
      <c r="B1523">
        <v>-1.8280963617010799</v>
      </c>
      <c r="C1523" s="1" t="s">
        <v>15093</v>
      </c>
      <c r="D1523" t="s">
        <v>132</v>
      </c>
    </row>
    <row r="1524" spans="1:4" x14ac:dyDescent="0.15">
      <c r="A1524" t="s">
        <v>505</v>
      </c>
      <c r="B1524">
        <v>-1.8281748746933699</v>
      </c>
      <c r="C1524" s="1" t="s">
        <v>15094</v>
      </c>
      <c r="D1524" t="s">
        <v>132</v>
      </c>
    </row>
    <row r="1525" spans="1:4" x14ac:dyDescent="0.15">
      <c r="A1525" t="s">
        <v>15095</v>
      </c>
      <c r="B1525">
        <v>-1.8295887110071201</v>
      </c>
      <c r="C1525" s="1" t="s">
        <v>15096</v>
      </c>
      <c r="D1525" t="s">
        <v>132</v>
      </c>
    </row>
    <row r="1526" spans="1:4" x14ac:dyDescent="0.15">
      <c r="A1526" t="s">
        <v>15097</v>
      </c>
      <c r="B1526">
        <v>-1.8320023964026499</v>
      </c>
      <c r="C1526" s="1" t="s">
        <v>15098</v>
      </c>
      <c r="D1526" t="s">
        <v>132</v>
      </c>
    </row>
    <row r="1527" spans="1:4" x14ac:dyDescent="0.15">
      <c r="A1527" t="s">
        <v>7428</v>
      </c>
      <c r="B1527">
        <v>-1.8335867119018301</v>
      </c>
      <c r="C1527" s="1" t="s">
        <v>15099</v>
      </c>
      <c r="D1527" t="s">
        <v>132</v>
      </c>
    </row>
    <row r="1528" spans="1:4" x14ac:dyDescent="0.15">
      <c r="A1528" t="s">
        <v>130</v>
      </c>
      <c r="B1528">
        <v>-1.83443257482962</v>
      </c>
      <c r="C1528" s="1" t="s">
        <v>15100</v>
      </c>
      <c r="D1528" t="s">
        <v>132</v>
      </c>
    </row>
    <row r="1529" spans="1:4" x14ac:dyDescent="0.15">
      <c r="A1529" t="s">
        <v>15101</v>
      </c>
      <c r="B1529">
        <v>-1.8370181844145299</v>
      </c>
      <c r="C1529" s="1" t="s">
        <v>15102</v>
      </c>
      <c r="D1529" t="s">
        <v>132</v>
      </c>
    </row>
    <row r="1530" spans="1:4" x14ac:dyDescent="0.15">
      <c r="A1530" t="s">
        <v>4914</v>
      </c>
      <c r="B1530">
        <v>-1.8389060330390301</v>
      </c>
      <c r="C1530" s="1" t="s">
        <v>15103</v>
      </c>
      <c r="D1530" t="s">
        <v>132</v>
      </c>
    </row>
    <row r="1531" spans="1:4" x14ac:dyDescent="0.15">
      <c r="A1531" t="s">
        <v>15104</v>
      </c>
      <c r="B1531">
        <v>-1.8394071607540701</v>
      </c>
      <c r="C1531" s="1" t="s">
        <v>15105</v>
      </c>
      <c r="D1531" t="s">
        <v>132</v>
      </c>
    </row>
    <row r="1532" spans="1:4" x14ac:dyDescent="0.15">
      <c r="A1532" t="s">
        <v>15106</v>
      </c>
      <c r="B1532">
        <v>-1.8434646008598199</v>
      </c>
      <c r="C1532" s="1" t="s">
        <v>15107</v>
      </c>
      <c r="D1532" t="s">
        <v>132</v>
      </c>
    </row>
    <row r="1533" spans="1:4" x14ac:dyDescent="0.15">
      <c r="A1533" t="s">
        <v>15108</v>
      </c>
      <c r="B1533">
        <v>-1.8451237864348999</v>
      </c>
      <c r="C1533" s="1" t="s">
        <v>15109</v>
      </c>
      <c r="D1533" t="s">
        <v>132</v>
      </c>
    </row>
    <row r="1534" spans="1:4" x14ac:dyDescent="0.15">
      <c r="A1534" t="s">
        <v>1346</v>
      </c>
      <c r="B1534">
        <v>-1.84652054544695</v>
      </c>
      <c r="C1534" s="1" t="s">
        <v>15110</v>
      </c>
      <c r="D1534" t="s">
        <v>132</v>
      </c>
    </row>
    <row r="1535" spans="1:4" x14ac:dyDescent="0.15">
      <c r="A1535" t="s">
        <v>15111</v>
      </c>
      <c r="B1535">
        <v>-1.8465387845097601</v>
      </c>
      <c r="C1535" s="1" t="s">
        <v>15112</v>
      </c>
      <c r="D1535" t="s">
        <v>132</v>
      </c>
    </row>
    <row r="1536" spans="1:4" x14ac:dyDescent="0.15">
      <c r="A1536" t="s">
        <v>2988</v>
      </c>
      <c r="B1536">
        <v>-1.8466536156042701</v>
      </c>
      <c r="C1536" s="1" t="s">
        <v>15113</v>
      </c>
      <c r="D1536" t="s">
        <v>132</v>
      </c>
    </row>
    <row r="1537" spans="1:4" x14ac:dyDescent="0.15">
      <c r="A1537" t="s">
        <v>15114</v>
      </c>
      <c r="B1537">
        <v>-1.84785301811632</v>
      </c>
      <c r="C1537" s="1" t="s">
        <v>15115</v>
      </c>
      <c r="D1537" t="s">
        <v>132</v>
      </c>
    </row>
    <row r="1538" spans="1:4" x14ac:dyDescent="0.15">
      <c r="A1538" t="s">
        <v>15116</v>
      </c>
      <c r="B1538">
        <v>-1.8486472053859</v>
      </c>
      <c r="C1538" s="1" t="s">
        <v>15117</v>
      </c>
      <c r="D1538" t="s">
        <v>132</v>
      </c>
    </row>
    <row r="1539" spans="1:4" x14ac:dyDescent="0.15">
      <c r="A1539" t="s">
        <v>15118</v>
      </c>
      <c r="B1539">
        <v>-1.85101463001768</v>
      </c>
      <c r="C1539" s="1" t="s">
        <v>15119</v>
      </c>
      <c r="D1539" t="s">
        <v>132</v>
      </c>
    </row>
    <row r="1540" spans="1:4" x14ac:dyDescent="0.15">
      <c r="A1540" t="s">
        <v>3997</v>
      </c>
      <c r="B1540">
        <v>-1.8511168243784</v>
      </c>
      <c r="C1540" s="1" t="s">
        <v>15120</v>
      </c>
      <c r="D1540" t="s">
        <v>132</v>
      </c>
    </row>
    <row r="1541" spans="1:4" x14ac:dyDescent="0.15">
      <c r="A1541" t="s">
        <v>15121</v>
      </c>
      <c r="B1541">
        <v>-1.8519133941164601</v>
      </c>
      <c r="C1541" s="1" t="s">
        <v>15122</v>
      </c>
      <c r="D1541" t="s">
        <v>132</v>
      </c>
    </row>
    <row r="1542" spans="1:4" x14ac:dyDescent="0.15">
      <c r="A1542" t="s">
        <v>15123</v>
      </c>
      <c r="B1542">
        <v>-1.8534474232862901</v>
      </c>
      <c r="C1542" s="1" t="s">
        <v>15124</v>
      </c>
      <c r="D1542" t="s">
        <v>132</v>
      </c>
    </row>
    <row r="1543" spans="1:4" x14ac:dyDescent="0.15">
      <c r="A1543" t="s">
        <v>15125</v>
      </c>
      <c r="B1543">
        <v>-1.8583861351367501</v>
      </c>
      <c r="C1543" s="1" t="s">
        <v>15126</v>
      </c>
      <c r="D1543" t="s">
        <v>132</v>
      </c>
    </row>
    <row r="1544" spans="1:4" x14ac:dyDescent="0.15">
      <c r="A1544" t="s">
        <v>15127</v>
      </c>
      <c r="B1544">
        <v>-1.86196320273404</v>
      </c>
      <c r="C1544" s="1" t="s">
        <v>15128</v>
      </c>
      <c r="D1544" t="s">
        <v>132</v>
      </c>
    </row>
    <row r="1545" spans="1:4" x14ac:dyDescent="0.15">
      <c r="A1545" t="s">
        <v>15129</v>
      </c>
      <c r="B1545">
        <v>-1.8623468008809401</v>
      </c>
      <c r="C1545" s="1" t="s">
        <v>15130</v>
      </c>
      <c r="D1545" t="s">
        <v>132</v>
      </c>
    </row>
    <row r="1546" spans="1:4" x14ac:dyDescent="0.15">
      <c r="A1546" t="s">
        <v>15131</v>
      </c>
      <c r="B1546">
        <v>-1.8651564317095399</v>
      </c>
      <c r="C1546" s="1" t="s">
        <v>15132</v>
      </c>
      <c r="D1546" t="s">
        <v>132</v>
      </c>
    </row>
    <row r="1547" spans="1:4" x14ac:dyDescent="0.15">
      <c r="A1547" t="s">
        <v>15133</v>
      </c>
      <c r="B1547">
        <v>-1.86870549203626</v>
      </c>
      <c r="C1547" s="1" t="s">
        <v>15134</v>
      </c>
      <c r="D1547" t="s">
        <v>132</v>
      </c>
    </row>
    <row r="1548" spans="1:4" x14ac:dyDescent="0.15">
      <c r="A1548" t="s">
        <v>11375</v>
      </c>
      <c r="B1548">
        <v>-1.87101146717135</v>
      </c>
      <c r="C1548" s="1" t="s">
        <v>15135</v>
      </c>
      <c r="D1548" t="s">
        <v>132</v>
      </c>
    </row>
    <row r="1549" spans="1:4" x14ac:dyDescent="0.15">
      <c r="A1549" t="s">
        <v>15136</v>
      </c>
      <c r="B1549">
        <v>-1.87305619515939</v>
      </c>
      <c r="C1549" s="1" t="s">
        <v>15137</v>
      </c>
      <c r="D1549" t="s">
        <v>132</v>
      </c>
    </row>
    <row r="1550" spans="1:4" x14ac:dyDescent="0.15">
      <c r="A1550" t="s">
        <v>7593</v>
      </c>
      <c r="B1550">
        <v>-1.8763335005627699</v>
      </c>
      <c r="C1550" s="1" t="s">
        <v>15138</v>
      </c>
      <c r="D1550" t="s">
        <v>132</v>
      </c>
    </row>
    <row r="1551" spans="1:4" x14ac:dyDescent="0.15">
      <c r="A1551" t="s">
        <v>15139</v>
      </c>
      <c r="B1551">
        <v>-1.8777408722128299</v>
      </c>
      <c r="C1551" s="1" t="s">
        <v>15140</v>
      </c>
      <c r="D1551" t="s">
        <v>132</v>
      </c>
    </row>
    <row r="1552" spans="1:4" x14ac:dyDescent="0.15">
      <c r="A1552" t="s">
        <v>8864</v>
      </c>
      <c r="B1552">
        <v>-1.88280341012106</v>
      </c>
      <c r="C1552" s="1" t="s">
        <v>15141</v>
      </c>
      <c r="D1552" t="s">
        <v>132</v>
      </c>
    </row>
    <row r="1553" spans="1:4" x14ac:dyDescent="0.15">
      <c r="A1553" t="s">
        <v>15142</v>
      </c>
      <c r="B1553">
        <v>-1.88611204290415</v>
      </c>
      <c r="C1553" s="1" t="s">
        <v>15143</v>
      </c>
      <c r="D1553" t="s">
        <v>132</v>
      </c>
    </row>
    <row r="1554" spans="1:4" x14ac:dyDescent="0.15">
      <c r="A1554" t="s">
        <v>15144</v>
      </c>
      <c r="B1554">
        <v>-1.88796039428177</v>
      </c>
      <c r="C1554" s="1" t="s">
        <v>15145</v>
      </c>
      <c r="D1554" t="s">
        <v>132</v>
      </c>
    </row>
    <row r="1555" spans="1:4" x14ac:dyDescent="0.15">
      <c r="A1555" t="s">
        <v>15146</v>
      </c>
      <c r="B1555">
        <v>-1.8942333407610901</v>
      </c>
      <c r="C1555" s="1" t="s">
        <v>15147</v>
      </c>
      <c r="D1555" t="s">
        <v>132</v>
      </c>
    </row>
    <row r="1556" spans="1:4" x14ac:dyDescent="0.15">
      <c r="A1556" t="s">
        <v>15148</v>
      </c>
      <c r="B1556">
        <v>-1.8962048346999101</v>
      </c>
      <c r="C1556" s="1" t="s">
        <v>15149</v>
      </c>
      <c r="D1556" t="s">
        <v>132</v>
      </c>
    </row>
    <row r="1557" spans="1:4" x14ac:dyDescent="0.15">
      <c r="A1557" t="s">
        <v>15150</v>
      </c>
      <c r="B1557">
        <v>-1.90289993751602</v>
      </c>
      <c r="C1557" s="1" t="s">
        <v>15151</v>
      </c>
      <c r="D1557" t="s">
        <v>132</v>
      </c>
    </row>
    <row r="1558" spans="1:4" x14ac:dyDescent="0.15">
      <c r="A1558" t="s">
        <v>15152</v>
      </c>
      <c r="B1558">
        <v>-1.9035943073433099</v>
      </c>
      <c r="C1558" s="1" t="s">
        <v>15153</v>
      </c>
      <c r="D1558" t="s">
        <v>132</v>
      </c>
    </row>
    <row r="1559" spans="1:4" x14ac:dyDescent="0.15">
      <c r="A1559" t="s">
        <v>2022</v>
      </c>
      <c r="B1559">
        <v>-1.9051387805409501</v>
      </c>
      <c r="C1559" s="1" t="s">
        <v>15154</v>
      </c>
      <c r="D1559" t="s">
        <v>132</v>
      </c>
    </row>
    <row r="1560" spans="1:4" x14ac:dyDescent="0.15">
      <c r="A1560" t="s">
        <v>15155</v>
      </c>
      <c r="B1560">
        <v>-1.9065851936179901</v>
      </c>
      <c r="C1560" s="1" t="s">
        <v>15156</v>
      </c>
      <c r="D1560" t="s">
        <v>132</v>
      </c>
    </row>
    <row r="1561" spans="1:4" x14ac:dyDescent="0.15">
      <c r="A1561" t="s">
        <v>9287</v>
      </c>
      <c r="B1561">
        <v>-1.9079863268242101</v>
      </c>
      <c r="C1561" s="1" t="s">
        <v>15157</v>
      </c>
      <c r="D1561" t="s">
        <v>132</v>
      </c>
    </row>
    <row r="1562" spans="1:4" x14ac:dyDescent="0.15">
      <c r="A1562" t="s">
        <v>15158</v>
      </c>
      <c r="B1562">
        <v>-1.9144869522116399</v>
      </c>
      <c r="C1562" s="1" t="s">
        <v>15159</v>
      </c>
      <c r="D1562" t="s">
        <v>132</v>
      </c>
    </row>
    <row r="1563" spans="1:4" x14ac:dyDescent="0.15">
      <c r="A1563" t="s">
        <v>3947</v>
      </c>
      <c r="B1563">
        <v>-1.9168577121891199</v>
      </c>
      <c r="C1563" s="1" t="s">
        <v>15160</v>
      </c>
      <c r="D1563" t="s">
        <v>132</v>
      </c>
    </row>
    <row r="1564" spans="1:4" x14ac:dyDescent="0.15">
      <c r="A1564" t="s">
        <v>8618</v>
      </c>
      <c r="B1564">
        <v>-1.91993763137812</v>
      </c>
      <c r="C1564" s="1" t="s">
        <v>15161</v>
      </c>
      <c r="D1564" t="s">
        <v>132</v>
      </c>
    </row>
    <row r="1565" spans="1:4" x14ac:dyDescent="0.15">
      <c r="A1565" t="s">
        <v>7527</v>
      </c>
      <c r="B1565">
        <v>-1.9216504416809499</v>
      </c>
      <c r="C1565" s="1" t="s">
        <v>15162</v>
      </c>
      <c r="D1565" t="s">
        <v>132</v>
      </c>
    </row>
    <row r="1566" spans="1:4" x14ac:dyDescent="0.15">
      <c r="A1566" t="s">
        <v>11010</v>
      </c>
      <c r="B1566">
        <v>-1.9228084497842399</v>
      </c>
      <c r="C1566" s="1" t="s">
        <v>15163</v>
      </c>
      <c r="D1566" t="s">
        <v>132</v>
      </c>
    </row>
    <row r="1567" spans="1:4" x14ac:dyDescent="0.15">
      <c r="A1567" t="s">
        <v>15164</v>
      </c>
      <c r="B1567">
        <v>-1.92320100431059</v>
      </c>
      <c r="C1567" s="1" t="s">
        <v>15165</v>
      </c>
      <c r="D1567" t="s">
        <v>132</v>
      </c>
    </row>
    <row r="1568" spans="1:4" x14ac:dyDescent="0.15">
      <c r="A1568" t="s">
        <v>15166</v>
      </c>
      <c r="B1568">
        <v>-1.9266395313906799</v>
      </c>
      <c r="C1568" s="1" t="s">
        <v>15167</v>
      </c>
      <c r="D1568" t="s">
        <v>132</v>
      </c>
    </row>
    <row r="1569" spans="1:4" x14ac:dyDescent="0.15">
      <c r="A1569" t="s">
        <v>5848</v>
      </c>
      <c r="B1569">
        <v>-1.92846044640071</v>
      </c>
      <c r="C1569" s="1" t="s">
        <v>15168</v>
      </c>
      <c r="D1569" t="s">
        <v>132</v>
      </c>
    </row>
    <row r="1570" spans="1:4" x14ac:dyDescent="0.15">
      <c r="A1570" t="s">
        <v>15169</v>
      </c>
      <c r="B1570">
        <v>-1.9285534473452699</v>
      </c>
      <c r="C1570" s="1" t="s">
        <v>15170</v>
      </c>
      <c r="D1570" t="s">
        <v>132</v>
      </c>
    </row>
    <row r="1571" spans="1:4" x14ac:dyDescent="0.15">
      <c r="A1571" t="s">
        <v>15171</v>
      </c>
      <c r="B1571">
        <v>-1.92866298156611</v>
      </c>
      <c r="C1571" s="1" t="s">
        <v>15172</v>
      </c>
      <c r="D1571" t="s">
        <v>132</v>
      </c>
    </row>
    <row r="1572" spans="1:4" x14ac:dyDescent="0.15">
      <c r="A1572" t="s">
        <v>15173</v>
      </c>
      <c r="B1572">
        <v>-1.9328987987322599</v>
      </c>
      <c r="C1572" s="1" t="s">
        <v>15174</v>
      </c>
      <c r="D1572" t="s">
        <v>132</v>
      </c>
    </row>
    <row r="1573" spans="1:4" x14ac:dyDescent="0.15">
      <c r="A1573" t="s">
        <v>5774</v>
      </c>
      <c r="B1573">
        <v>-1.93351252975753</v>
      </c>
      <c r="C1573" s="1" t="s">
        <v>15175</v>
      </c>
      <c r="D1573" t="s">
        <v>132</v>
      </c>
    </row>
    <row r="1574" spans="1:4" x14ac:dyDescent="0.15">
      <c r="A1574" t="s">
        <v>8546</v>
      </c>
      <c r="B1574">
        <v>-1.9337741875265999</v>
      </c>
      <c r="C1574" s="1" t="s">
        <v>15176</v>
      </c>
      <c r="D1574" t="s">
        <v>132</v>
      </c>
    </row>
    <row r="1575" spans="1:4" x14ac:dyDescent="0.15">
      <c r="A1575" t="s">
        <v>11704</v>
      </c>
      <c r="B1575">
        <v>-1.9378846486635</v>
      </c>
      <c r="C1575" s="1" t="s">
        <v>15177</v>
      </c>
      <c r="D1575" t="s">
        <v>132</v>
      </c>
    </row>
    <row r="1576" spans="1:4" x14ac:dyDescent="0.15">
      <c r="A1576" t="s">
        <v>15178</v>
      </c>
      <c r="B1576">
        <v>-1.93949357908013</v>
      </c>
      <c r="C1576" s="1" t="s">
        <v>15179</v>
      </c>
      <c r="D1576" t="s">
        <v>132</v>
      </c>
    </row>
    <row r="1577" spans="1:4" x14ac:dyDescent="0.15">
      <c r="A1577" t="s">
        <v>4666</v>
      </c>
      <c r="B1577">
        <v>-1.9397188049815399</v>
      </c>
      <c r="C1577" s="1" t="s">
        <v>15180</v>
      </c>
      <c r="D1577" t="s">
        <v>132</v>
      </c>
    </row>
    <row r="1578" spans="1:4" x14ac:dyDescent="0.15">
      <c r="A1578" t="s">
        <v>4469</v>
      </c>
      <c r="B1578">
        <v>-1.9423370617939699</v>
      </c>
      <c r="C1578" s="1" t="s">
        <v>15181</v>
      </c>
      <c r="D1578" t="s">
        <v>132</v>
      </c>
    </row>
    <row r="1579" spans="1:4" x14ac:dyDescent="0.15">
      <c r="A1579" t="s">
        <v>5492</v>
      </c>
      <c r="B1579">
        <v>-1.94546435803186</v>
      </c>
      <c r="C1579" s="1" t="s">
        <v>15182</v>
      </c>
      <c r="D1579" t="s">
        <v>132</v>
      </c>
    </row>
    <row r="1580" spans="1:4" x14ac:dyDescent="0.15">
      <c r="A1580" t="s">
        <v>15183</v>
      </c>
      <c r="B1580">
        <v>-1.9471721386377401</v>
      </c>
      <c r="C1580" s="1" t="s">
        <v>15184</v>
      </c>
      <c r="D1580" t="s">
        <v>132</v>
      </c>
    </row>
    <row r="1581" spans="1:4" x14ac:dyDescent="0.15">
      <c r="A1581" t="s">
        <v>15185</v>
      </c>
      <c r="B1581">
        <v>-1.95300975719509</v>
      </c>
      <c r="C1581" s="1" t="s">
        <v>15186</v>
      </c>
      <c r="D1581" t="s">
        <v>132</v>
      </c>
    </row>
    <row r="1582" spans="1:4" x14ac:dyDescent="0.15">
      <c r="A1582" t="s">
        <v>15187</v>
      </c>
      <c r="B1582">
        <v>-1.95650382338423</v>
      </c>
      <c r="C1582" s="1" t="s">
        <v>15188</v>
      </c>
      <c r="D1582" t="s">
        <v>132</v>
      </c>
    </row>
    <row r="1583" spans="1:4" x14ac:dyDescent="0.15">
      <c r="A1583" t="s">
        <v>15189</v>
      </c>
      <c r="B1583">
        <v>-1.9584196589638501</v>
      </c>
      <c r="C1583" s="1" t="s">
        <v>15190</v>
      </c>
      <c r="D1583" t="s">
        <v>132</v>
      </c>
    </row>
    <row r="1584" spans="1:4" x14ac:dyDescent="0.15">
      <c r="A1584" t="s">
        <v>7407</v>
      </c>
      <c r="B1584">
        <v>-1.95845430710558</v>
      </c>
      <c r="C1584" s="1" t="s">
        <v>15191</v>
      </c>
      <c r="D1584" t="s">
        <v>132</v>
      </c>
    </row>
    <row r="1585" spans="1:4" x14ac:dyDescent="0.15">
      <c r="A1585" t="s">
        <v>15192</v>
      </c>
      <c r="B1585">
        <v>-1.95925849456164</v>
      </c>
      <c r="C1585" s="1" t="s">
        <v>15193</v>
      </c>
      <c r="D1585" t="s">
        <v>132</v>
      </c>
    </row>
    <row r="1586" spans="1:4" x14ac:dyDescent="0.15">
      <c r="A1586" t="s">
        <v>7263</v>
      </c>
      <c r="B1586">
        <v>-1.9615715435597101</v>
      </c>
      <c r="C1586" s="1" t="s">
        <v>15194</v>
      </c>
      <c r="D1586" t="s">
        <v>132</v>
      </c>
    </row>
    <row r="1587" spans="1:4" x14ac:dyDescent="0.15">
      <c r="A1587" t="s">
        <v>15195</v>
      </c>
      <c r="B1587">
        <v>-1.9706075803498899</v>
      </c>
      <c r="C1587" s="1" t="s">
        <v>15196</v>
      </c>
      <c r="D1587" t="s">
        <v>132</v>
      </c>
    </row>
    <row r="1588" spans="1:4" x14ac:dyDescent="0.15">
      <c r="A1588" t="s">
        <v>15197</v>
      </c>
      <c r="B1588">
        <v>-1.9709803007112201</v>
      </c>
      <c r="C1588" s="1" t="s">
        <v>15198</v>
      </c>
      <c r="D1588" t="s">
        <v>132</v>
      </c>
    </row>
    <row r="1589" spans="1:4" x14ac:dyDescent="0.15">
      <c r="A1589" t="s">
        <v>9488</v>
      </c>
      <c r="B1589">
        <v>-1.9721113526968601</v>
      </c>
      <c r="C1589" s="1" t="s">
        <v>15199</v>
      </c>
      <c r="D1589" t="s">
        <v>132</v>
      </c>
    </row>
    <row r="1590" spans="1:4" x14ac:dyDescent="0.15">
      <c r="A1590" t="s">
        <v>1769</v>
      </c>
      <c r="B1590">
        <v>-1.9732182295067799</v>
      </c>
      <c r="C1590" s="1" t="s">
        <v>15200</v>
      </c>
      <c r="D1590" t="s">
        <v>132</v>
      </c>
    </row>
    <row r="1591" spans="1:4" x14ac:dyDescent="0.15">
      <c r="A1591" t="s">
        <v>15201</v>
      </c>
      <c r="B1591">
        <v>-1.9768083718745399</v>
      </c>
      <c r="C1591" s="1" t="s">
        <v>15202</v>
      </c>
      <c r="D1591" t="s">
        <v>132</v>
      </c>
    </row>
    <row r="1592" spans="1:4" x14ac:dyDescent="0.15">
      <c r="A1592" t="s">
        <v>91</v>
      </c>
      <c r="B1592">
        <v>-1.97763911488875</v>
      </c>
      <c r="C1592" s="1" t="s">
        <v>15203</v>
      </c>
      <c r="D1592" t="s">
        <v>132</v>
      </c>
    </row>
    <row r="1593" spans="1:4" x14ac:dyDescent="0.15">
      <c r="A1593" t="s">
        <v>15204</v>
      </c>
      <c r="B1593">
        <v>-1.97832381309757</v>
      </c>
      <c r="C1593" s="1" t="s">
        <v>15205</v>
      </c>
      <c r="D1593" t="s">
        <v>132</v>
      </c>
    </row>
    <row r="1594" spans="1:4" x14ac:dyDescent="0.15">
      <c r="A1594" t="s">
        <v>1742</v>
      </c>
      <c r="B1594">
        <v>-1.9802936612063999</v>
      </c>
      <c r="C1594" s="1" t="s">
        <v>15206</v>
      </c>
      <c r="D1594" t="s">
        <v>132</v>
      </c>
    </row>
    <row r="1595" spans="1:4" x14ac:dyDescent="0.15">
      <c r="A1595" t="s">
        <v>15207</v>
      </c>
      <c r="B1595">
        <v>-1.98261327645715</v>
      </c>
      <c r="C1595" s="1" t="s">
        <v>15208</v>
      </c>
      <c r="D1595" t="s">
        <v>132</v>
      </c>
    </row>
    <row r="1596" spans="1:4" x14ac:dyDescent="0.15">
      <c r="A1596" t="s">
        <v>15209</v>
      </c>
      <c r="B1596">
        <v>-1.98507948273754</v>
      </c>
      <c r="C1596" s="1" t="s">
        <v>15210</v>
      </c>
      <c r="D1596" t="s">
        <v>132</v>
      </c>
    </row>
    <row r="1597" spans="1:4" x14ac:dyDescent="0.15">
      <c r="A1597" t="s">
        <v>15211</v>
      </c>
      <c r="B1597">
        <v>-1.98674330952307</v>
      </c>
      <c r="C1597" s="1" t="s">
        <v>15212</v>
      </c>
      <c r="D1597" t="s">
        <v>132</v>
      </c>
    </row>
    <row r="1598" spans="1:4" x14ac:dyDescent="0.15">
      <c r="A1598" t="s">
        <v>15213</v>
      </c>
      <c r="B1598">
        <v>-1.9871966517344299</v>
      </c>
      <c r="C1598" s="1" t="s">
        <v>15214</v>
      </c>
      <c r="D1598" t="s">
        <v>132</v>
      </c>
    </row>
    <row r="1599" spans="1:4" x14ac:dyDescent="0.15">
      <c r="A1599" t="s">
        <v>15215</v>
      </c>
      <c r="B1599">
        <v>-1.9900246369432499</v>
      </c>
      <c r="C1599" s="1" t="s">
        <v>15216</v>
      </c>
      <c r="D1599" t="s">
        <v>132</v>
      </c>
    </row>
    <row r="1600" spans="1:4" x14ac:dyDescent="0.15">
      <c r="A1600" t="s">
        <v>15217</v>
      </c>
      <c r="B1600">
        <v>-1.99137747937128</v>
      </c>
      <c r="C1600" s="1" t="s">
        <v>15218</v>
      </c>
      <c r="D1600" t="s">
        <v>132</v>
      </c>
    </row>
    <row r="1601" spans="1:4" x14ac:dyDescent="0.15">
      <c r="A1601" t="s">
        <v>15219</v>
      </c>
      <c r="B1601">
        <v>-1.99201740730705</v>
      </c>
      <c r="C1601" s="1" t="s">
        <v>15220</v>
      </c>
      <c r="D1601" t="s">
        <v>132</v>
      </c>
    </row>
    <row r="1602" spans="1:4" x14ac:dyDescent="0.15">
      <c r="A1602" t="s">
        <v>1367</v>
      </c>
      <c r="B1602">
        <v>-1.9940000455817</v>
      </c>
      <c r="C1602" s="1" t="s">
        <v>15221</v>
      </c>
      <c r="D1602" t="s">
        <v>132</v>
      </c>
    </row>
    <row r="1603" spans="1:4" x14ac:dyDescent="0.15">
      <c r="A1603" t="s">
        <v>15222</v>
      </c>
      <c r="B1603">
        <v>-1.99899186382745</v>
      </c>
      <c r="C1603" s="1" t="s">
        <v>15223</v>
      </c>
      <c r="D1603" t="s">
        <v>132</v>
      </c>
    </row>
    <row r="1604" spans="1:4" x14ac:dyDescent="0.15">
      <c r="A1604" t="s">
        <v>15224</v>
      </c>
      <c r="B1604">
        <v>-2.0006171238771802</v>
      </c>
      <c r="C1604" s="1" t="s">
        <v>15225</v>
      </c>
      <c r="D1604" t="s">
        <v>132</v>
      </c>
    </row>
    <row r="1605" spans="1:4" x14ac:dyDescent="0.15">
      <c r="A1605" t="s">
        <v>9663</v>
      </c>
      <c r="B1605">
        <v>-2.0021198278535901</v>
      </c>
      <c r="C1605" s="1" t="s">
        <v>15226</v>
      </c>
      <c r="D1605" t="s">
        <v>132</v>
      </c>
    </row>
    <row r="1606" spans="1:4" x14ac:dyDescent="0.15">
      <c r="A1606" t="s">
        <v>15227</v>
      </c>
      <c r="B1606">
        <v>-2.0037322365092201</v>
      </c>
      <c r="C1606" s="1" t="s">
        <v>15228</v>
      </c>
      <c r="D1606" t="s">
        <v>132</v>
      </c>
    </row>
    <row r="1607" spans="1:4" x14ac:dyDescent="0.15">
      <c r="A1607" t="s">
        <v>2994</v>
      </c>
      <c r="B1607">
        <v>-2.0041425133947599</v>
      </c>
      <c r="C1607" s="1" t="s">
        <v>15229</v>
      </c>
      <c r="D1607" t="s">
        <v>132</v>
      </c>
    </row>
    <row r="1608" spans="1:4" x14ac:dyDescent="0.15">
      <c r="A1608" t="s">
        <v>15230</v>
      </c>
      <c r="B1608">
        <v>-2.0071025351341301</v>
      </c>
      <c r="C1608" s="1" t="s">
        <v>15231</v>
      </c>
      <c r="D1608" t="s">
        <v>132</v>
      </c>
    </row>
    <row r="1609" spans="1:4" x14ac:dyDescent="0.15">
      <c r="A1609" t="s">
        <v>15232</v>
      </c>
      <c r="B1609">
        <v>-2.0071393822546302</v>
      </c>
      <c r="C1609" s="1" t="s">
        <v>15233</v>
      </c>
      <c r="D1609" t="s">
        <v>132</v>
      </c>
    </row>
    <row r="1610" spans="1:4" x14ac:dyDescent="0.15">
      <c r="A1610" t="s">
        <v>15234</v>
      </c>
      <c r="B1610">
        <v>-2.0071758921852401</v>
      </c>
      <c r="C1610" s="1" t="s">
        <v>15235</v>
      </c>
      <c r="D1610" t="s">
        <v>132</v>
      </c>
    </row>
    <row r="1611" spans="1:4" x14ac:dyDescent="0.15">
      <c r="A1611" t="s">
        <v>3343</v>
      </c>
      <c r="B1611">
        <v>-2.0088903972998899</v>
      </c>
      <c r="C1611" s="1" t="s">
        <v>15236</v>
      </c>
      <c r="D1611" t="s">
        <v>132</v>
      </c>
    </row>
    <row r="1612" spans="1:4" x14ac:dyDescent="0.15">
      <c r="A1612" t="s">
        <v>15237</v>
      </c>
      <c r="B1612">
        <v>-2.0119956949670801</v>
      </c>
      <c r="C1612" s="1" t="s">
        <v>15238</v>
      </c>
      <c r="D1612" t="s">
        <v>132</v>
      </c>
    </row>
    <row r="1613" spans="1:4" x14ac:dyDescent="0.15">
      <c r="A1613" t="s">
        <v>15239</v>
      </c>
      <c r="B1613">
        <v>-2.0150995759591201</v>
      </c>
      <c r="C1613" s="1" t="s">
        <v>15240</v>
      </c>
      <c r="D1613" t="s">
        <v>132</v>
      </c>
    </row>
    <row r="1614" spans="1:4" x14ac:dyDescent="0.15">
      <c r="A1614" t="s">
        <v>15241</v>
      </c>
      <c r="B1614">
        <v>-2.0191743197315501</v>
      </c>
      <c r="C1614" s="1" t="s">
        <v>15242</v>
      </c>
      <c r="D1614" t="s">
        <v>132</v>
      </c>
    </row>
    <row r="1615" spans="1:4" x14ac:dyDescent="0.15">
      <c r="A1615" t="s">
        <v>15243</v>
      </c>
      <c r="B1615">
        <v>-2.02116048252923</v>
      </c>
      <c r="C1615" s="1" t="s">
        <v>15244</v>
      </c>
      <c r="D1615" t="s">
        <v>132</v>
      </c>
    </row>
    <row r="1616" spans="1:4" x14ac:dyDescent="0.15">
      <c r="A1616" t="s">
        <v>6877</v>
      </c>
      <c r="B1616">
        <v>-2.0216954573835202</v>
      </c>
      <c r="C1616" s="1" t="s">
        <v>15245</v>
      </c>
      <c r="D1616" t="s">
        <v>132</v>
      </c>
    </row>
    <row r="1617" spans="1:4" x14ac:dyDescent="0.15">
      <c r="A1617" t="s">
        <v>7946</v>
      </c>
      <c r="B1617">
        <v>-2.02174015496341</v>
      </c>
      <c r="C1617" s="1" t="s">
        <v>15246</v>
      </c>
      <c r="D1617" t="s">
        <v>132</v>
      </c>
    </row>
    <row r="1618" spans="1:4" x14ac:dyDescent="0.15">
      <c r="A1618" t="s">
        <v>4392</v>
      </c>
      <c r="B1618">
        <v>-2.0254837047079701</v>
      </c>
      <c r="C1618" s="1" t="s">
        <v>15247</v>
      </c>
      <c r="D1618" t="s">
        <v>132</v>
      </c>
    </row>
    <row r="1619" spans="1:4" x14ac:dyDescent="0.15">
      <c r="A1619" t="s">
        <v>5561</v>
      </c>
      <c r="B1619">
        <v>-2.0256484015297</v>
      </c>
      <c r="C1619" s="1" t="s">
        <v>15248</v>
      </c>
      <c r="D1619" t="s">
        <v>132</v>
      </c>
    </row>
    <row r="1620" spans="1:4" x14ac:dyDescent="0.15">
      <c r="A1620" t="s">
        <v>15249</v>
      </c>
      <c r="B1620">
        <v>-2.02994043952061</v>
      </c>
      <c r="C1620" s="1" t="s">
        <v>15250</v>
      </c>
      <c r="D1620" t="s">
        <v>132</v>
      </c>
    </row>
    <row r="1621" spans="1:4" x14ac:dyDescent="0.15">
      <c r="A1621" t="s">
        <v>4231</v>
      </c>
      <c r="B1621">
        <v>-2.0351072033481299</v>
      </c>
      <c r="C1621" s="1" t="s">
        <v>15251</v>
      </c>
      <c r="D1621" t="s">
        <v>132</v>
      </c>
    </row>
    <row r="1622" spans="1:4" x14ac:dyDescent="0.15">
      <c r="A1622" t="s">
        <v>5031</v>
      </c>
      <c r="B1622">
        <v>-2.0358208341231201</v>
      </c>
      <c r="C1622" s="1" t="s">
        <v>15252</v>
      </c>
      <c r="D1622" t="s">
        <v>132</v>
      </c>
    </row>
    <row r="1623" spans="1:4" x14ac:dyDescent="0.15">
      <c r="A1623" t="s">
        <v>15253</v>
      </c>
      <c r="B1623">
        <v>-2.0386608952015899</v>
      </c>
      <c r="C1623" s="1" t="s">
        <v>15254</v>
      </c>
      <c r="D1623" t="s">
        <v>132</v>
      </c>
    </row>
    <row r="1624" spans="1:4" x14ac:dyDescent="0.15">
      <c r="A1624" t="s">
        <v>15255</v>
      </c>
      <c r="B1624">
        <v>-2.0404628814999799</v>
      </c>
      <c r="C1624" s="1" t="s">
        <v>15256</v>
      </c>
      <c r="D1624" t="s">
        <v>132</v>
      </c>
    </row>
    <row r="1625" spans="1:4" x14ac:dyDescent="0.15">
      <c r="A1625" t="s">
        <v>15257</v>
      </c>
      <c r="B1625">
        <v>-2.04194502627205</v>
      </c>
      <c r="C1625" s="1" t="s">
        <v>15258</v>
      </c>
      <c r="D1625" t="s">
        <v>132</v>
      </c>
    </row>
    <row r="1626" spans="1:4" x14ac:dyDescent="0.15">
      <c r="A1626" t="s">
        <v>15259</v>
      </c>
      <c r="B1626">
        <v>-2.0440599596582101</v>
      </c>
      <c r="C1626" s="1" t="s">
        <v>15260</v>
      </c>
      <c r="D1626" t="s">
        <v>132</v>
      </c>
    </row>
    <row r="1627" spans="1:4" x14ac:dyDescent="0.15">
      <c r="A1627" t="s">
        <v>15261</v>
      </c>
      <c r="B1627">
        <v>-2.0459299994153701</v>
      </c>
      <c r="C1627" s="1" t="s">
        <v>15262</v>
      </c>
      <c r="D1627" t="s">
        <v>132</v>
      </c>
    </row>
    <row r="1628" spans="1:4" x14ac:dyDescent="0.15">
      <c r="A1628" t="s">
        <v>15263</v>
      </c>
      <c r="B1628">
        <v>-2.0491648606914401</v>
      </c>
      <c r="C1628" s="1" t="s">
        <v>15264</v>
      </c>
      <c r="D1628" t="s">
        <v>132</v>
      </c>
    </row>
    <row r="1629" spans="1:4" x14ac:dyDescent="0.15">
      <c r="A1629" t="s">
        <v>10809</v>
      </c>
      <c r="B1629">
        <v>-2.0509050674418998</v>
      </c>
      <c r="C1629" s="1" t="s">
        <v>15265</v>
      </c>
      <c r="D1629" t="s">
        <v>132</v>
      </c>
    </row>
    <row r="1630" spans="1:4" x14ac:dyDescent="0.15">
      <c r="A1630" t="s">
        <v>10531</v>
      </c>
      <c r="B1630">
        <v>-2.0531831166221202</v>
      </c>
      <c r="C1630" s="1" t="s">
        <v>15266</v>
      </c>
      <c r="D1630" t="s">
        <v>132</v>
      </c>
    </row>
    <row r="1631" spans="1:4" x14ac:dyDescent="0.15">
      <c r="A1631" t="s">
        <v>15267</v>
      </c>
      <c r="B1631">
        <v>-2.0561862580389398</v>
      </c>
      <c r="C1631" s="1" t="s">
        <v>15268</v>
      </c>
      <c r="D1631" t="s">
        <v>132</v>
      </c>
    </row>
    <row r="1632" spans="1:4" x14ac:dyDescent="0.15">
      <c r="A1632" t="s">
        <v>1319</v>
      </c>
      <c r="B1632">
        <v>-2.0583983324116901</v>
      </c>
      <c r="C1632" s="1" t="s">
        <v>15269</v>
      </c>
      <c r="D1632" t="s">
        <v>132</v>
      </c>
    </row>
    <row r="1633" spans="1:4" x14ac:dyDescent="0.15">
      <c r="A1633" t="s">
        <v>15270</v>
      </c>
      <c r="B1633">
        <v>-2.0644770539421402</v>
      </c>
      <c r="C1633" s="1" t="s">
        <v>15271</v>
      </c>
      <c r="D1633" t="s">
        <v>132</v>
      </c>
    </row>
    <row r="1634" spans="1:4" x14ac:dyDescent="0.15">
      <c r="A1634" t="s">
        <v>15272</v>
      </c>
      <c r="B1634">
        <v>-2.0668463948525799</v>
      </c>
      <c r="C1634" s="1" t="s">
        <v>15273</v>
      </c>
      <c r="D1634" t="s">
        <v>132</v>
      </c>
    </row>
    <row r="1635" spans="1:4" x14ac:dyDescent="0.15">
      <c r="A1635" t="s">
        <v>10696</v>
      </c>
      <c r="B1635">
        <v>-2.0670331443197898</v>
      </c>
      <c r="C1635" s="1" t="s">
        <v>15274</v>
      </c>
      <c r="D1635" t="s">
        <v>132</v>
      </c>
    </row>
    <row r="1636" spans="1:4" x14ac:dyDescent="0.15">
      <c r="A1636" t="s">
        <v>15275</v>
      </c>
      <c r="B1636">
        <v>-2.0672750336991998</v>
      </c>
      <c r="C1636" s="1" t="s">
        <v>15276</v>
      </c>
      <c r="D1636" t="s">
        <v>132</v>
      </c>
    </row>
    <row r="1637" spans="1:4" x14ac:dyDescent="0.15">
      <c r="A1637" t="s">
        <v>7585</v>
      </c>
      <c r="B1637">
        <v>-2.0699503695057802</v>
      </c>
      <c r="C1637" s="1" t="s">
        <v>15277</v>
      </c>
      <c r="D1637" t="s">
        <v>132</v>
      </c>
    </row>
    <row r="1638" spans="1:4" x14ac:dyDescent="0.15">
      <c r="A1638" t="s">
        <v>4905</v>
      </c>
      <c r="B1638">
        <v>-2.07247254326525</v>
      </c>
      <c r="C1638" s="1" t="s">
        <v>15278</v>
      </c>
      <c r="D1638" t="s">
        <v>132</v>
      </c>
    </row>
    <row r="1639" spans="1:4" x14ac:dyDescent="0.15">
      <c r="A1639" t="s">
        <v>4377</v>
      </c>
      <c r="B1639">
        <v>-2.0732029878590201</v>
      </c>
      <c r="C1639" s="1" t="s">
        <v>15279</v>
      </c>
      <c r="D1639" t="s">
        <v>132</v>
      </c>
    </row>
    <row r="1640" spans="1:4" x14ac:dyDescent="0.15">
      <c r="A1640" t="s">
        <v>9897</v>
      </c>
      <c r="B1640">
        <v>-2.0773134553969599</v>
      </c>
      <c r="C1640" s="1" t="s">
        <v>15280</v>
      </c>
      <c r="D1640" t="s">
        <v>132</v>
      </c>
    </row>
    <row r="1641" spans="1:4" x14ac:dyDescent="0.15">
      <c r="A1641" t="s">
        <v>15281</v>
      </c>
      <c r="B1641">
        <v>-2.0786689394522999</v>
      </c>
      <c r="C1641" s="1" t="s">
        <v>15282</v>
      </c>
      <c r="D1641" t="s">
        <v>132</v>
      </c>
    </row>
    <row r="1642" spans="1:4" x14ac:dyDescent="0.15">
      <c r="A1642" t="s">
        <v>15283</v>
      </c>
      <c r="B1642">
        <v>-2.0809095228068402</v>
      </c>
      <c r="C1642" s="1" t="s">
        <v>15284</v>
      </c>
      <c r="D1642" t="s">
        <v>132</v>
      </c>
    </row>
    <row r="1643" spans="1:4" x14ac:dyDescent="0.15">
      <c r="A1643" t="s">
        <v>15285</v>
      </c>
      <c r="B1643">
        <v>-2.0923016759638902</v>
      </c>
      <c r="C1643" s="1" t="s">
        <v>15286</v>
      </c>
      <c r="D1643" t="s">
        <v>132</v>
      </c>
    </row>
    <row r="1644" spans="1:4" x14ac:dyDescent="0.15">
      <c r="A1644" t="s">
        <v>3436</v>
      </c>
      <c r="B1644">
        <v>-2.0967613325936698</v>
      </c>
      <c r="C1644" s="1" t="s">
        <v>15287</v>
      </c>
      <c r="D1644" t="s">
        <v>132</v>
      </c>
    </row>
    <row r="1645" spans="1:4" x14ac:dyDescent="0.15">
      <c r="A1645" t="s">
        <v>15288</v>
      </c>
      <c r="B1645">
        <v>-2.0991976845251901</v>
      </c>
      <c r="C1645" s="1" t="s">
        <v>15289</v>
      </c>
      <c r="D1645" t="s">
        <v>132</v>
      </c>
    </row>
    <row r="1646" spans="1:4" x14ac:dyDescent="0.15">
      <c r="A1646" t="s">
        <v>15290</v>
      </c>
      <c r="B1646">
        <v>-2.1077476184932</v>
      </c>
      <c r="C1646" s="1" t="s">
        <v>15291</v>
      </c>
      <c r="D1646" t="s">
        <v>132</v>
      </c>
    </row>
    <row r="1647" spans="1:4" x14ac:dyDescent="0.15">
      <c r="A1647" t="s">
        <v>9590</v>
      </c>
      <c r="B1647">
        <v>-2.1080383157469602</v>
      </c>
      <c r="C1647" s="1" t="s">
        <v>15292</v>
      </c>
      <c r="D1647" t="s">
        <v>132</v>
      </c>
    </row>
    <row r="1648" spans="1:4" x14ac:dyDescent="0.15">
      <c r="A1648" t="s">
        <v>10767</v>
      </c>
      <c r="B1648">
        <v>-2.1104607888881199</v>
      </c>
      <c r="C1648" s="1" t="s">
        <v>15293</v>
      </c>
      <c r="D1648" t="s">
        <v>132</v>
      </c>
    </row>
    <row r="1649" spans="1:4" x14ac:dyDescent="0.15">
      <c r="A1649" t="s">
        <v>15294</v>
      </c>
      <c r="B1649">
        <v>-2.1109266144760102</v>
      </c>
      <c r="C1649" s="1" t="s">
        <v>15295</v>
      </c>
      <c r="D1649" t="s">
        <v>132</v>
      </c>
    </row>
    <row r="1650" spans="1:4" x14ac:dyDescent="0.15">
      <c r="A1650" t="s">
        <v>15296</v>
      </c>
      <c r="B1650">
        <v>-2.1123892927467001</v>
      </c>
      <c r="C1650" s="1" t="s">
        <v>15297</v>
      </c>
      <c r="D1650" t="s">
        <v>132</v>
      </c>
    </row>
    <row r="1651" spans="1:4" x14ac:dyDescent="0.15">
      <c r="A1651" t="s">
        <v>15298</v>
      </c>
      <c r="B1651">
        <v>-2.1144114346386198</v>
      </c>
      <c r="C1651" s="1" t="s">
        <v>15299</v>
      </c>
      <c r="D1651" t="s">
        <v>132</v>
      </c>
    </row>
    <row r="1652" spans="1:4" x14ac:dyDescent="0.15">
      <c r="A1652" t="s">
        <v>15300</v>
      </c>
      <c r="B1652">
        <v>-2.11488893983298</v>
      </c>
      <c r="C1652" s="1" t="s">
        <v>15301</v>
      </c>
      <c r="D1652" t="s">
        <v>132</v>
      </c>
    </row>
    <row r="1653" spans="1:4" x14ac:dyDescent="0.15">
      <c r="A1653" t="s">
        <v>15302</v>
      </c>
      <c r="B1653">
        <v>-2.1149246903083898</v>
      </c>
      <c r="C1653" s="1" t="s">
        <v>15303</v>
      </c>
      <c r="D1653" t="s">
        <v>132</v>
      </c>
    </row>
    <row r="1654" spans="1:4" x14ac:dyDescent="0.15">
      <c r="A1654" t="s">
        <v>15304</v>
      </c>
      <c r="B1654">
        <v>-2.1209298516417401</v>
      </c>
      <c r="C1654" s="1" t="s">
        <v>15305</v>
      </c>
      <c r="D1654" t="s">
        <v>132</v>
      </c>
    </row>
    <row r="1655" spans="1:4" x14ac:dyDescent="0.15">
      <c r="A1655" t="s">
        <v>3266</v>
      </c>
      <c r="B1655">
        <v>-2.1251293605560799</v>
      </c>
      <c r="C1655" s="1" t="s">
        <v>15306</v>
      </c>
      <c r="D1655" t="s">
        <v>132</v>
      </c>
    </row>
    <row r="1656" spans="1:4" x14ac:dyDescent="0.15">
      <c r="A1656" t="s">
        <v>9303</v>
      </c>
      <c r="B1656">
        <v>-2.1279613392779999</v>
      </c>
      <c r="C1656" s="1" t="s">
        <v>15307</v>
      </c>
      <c r="D1656" t="s">
        <v>132</v>
      </c>
    </row>
    <row r="1657" spans="1:4" x14ac:dyDescent="0.15">
      <c r="A1657" t="s">
        <v>10249</v>
      </c>
      <c r="B1657">
        <v>-2.12798097776786</v>
      </c>
      <c r="C1657" s="1" t="s">
        <v>15308</v>
      </c>
      <c r="D1657" t="s">
        <v>132</v>
      </c>
    </row>
    <row r="1658" spans="1:4" x14ac:dyDescent="0.15">
      <c r="A1658" t="s">
        <v>15309</v>
      </c>
      <c r="B1658">
        <v>-2.1332612982559498</v>
      </c>
      <c r="C1658" s="1" t="s">
        <v>15310</v>
      </c>
      <c r="D1658" t="s">
        <v>132</v>
      </c>
    </row>
    <row r="1659" spans="1:4" x14ac:dyDescent="0.15">
      <c r="A1659" t="s">
        <v>15311</v>
      </c>
      <c r="B1659">
        <v>-2.1410591316229501</v>
      </c>
      <c r="C1659" s="1" t="s">
        <v>15312</v>
      </c>
      <c r="D1659" t="s">
        <v>132</v>
      </c>
    </row>
    <row r="1660" spans="1:4" x14ac:dyDescent="0.15">
      <c r="A1660" t="s">
        <v>15313</v>
      </c>
      <c r="B1660">
        <v>-2.1430170507218702</v>
      </c>
      <c r="C1660" s="1" t="s">
        <v>15314</v>
      </c>
      <c r="D1660" t="s">
        <v>132</v>
      </c>
    </row>
    <row r="1661" spans="1:4" x14ac:dyDescent="0.15">
      <c r="A1661" t="s">
        <v>15315</v>
      </c>
      <c r="B1661">
        <v>-2.1442215344481199</v>
      </c>
      <c r="C1661" s="1" t="s">
        <v>15316</v>
      </c>
      <c r="D1661" t="s">
        <v>132</v>
      </c>
    </row>
    <row r="1662" spans="1:4" x14ac:dyDescent="0.15">
      <c r="A1662" t="s">
        <v>15317</v>
      </c>
      <c r="B1662">
        <v>-2.1494271493030199</v>
      </c>
      <c r="C1662" s="1" t="s">
        <v>15318</v>
      </c>
      <c r="D1662" t="s">
        <v>132</v>
      </c>
    </row>
    <row r="1663" spans="1:4" x14ac:dyDescent="0.15">
      <c r="A1663" t="s">
        <v>15319</v>
      </c>
      <c r="B1663">
        <v>-2.1508399883298699</v>
      </c>
      <c r="C1663" s="1" t="s">
        <v>15320</v>
      </c>
      <c r="D1663" t="s">
        <v>132</v>
      </c>
    </row>
    <row r="1664" spans="1:4" x14ac:dyDescent="0.15">
      <c r="A1664" t="s">
        <v>15321</v>
      </c>
      <c r="B1664">
        <v>-2.1600564002512899</v>
      </c>
      <c r="C1664" s="1" t="s">
        <v>15322</v>
      </c>
      <c r="D1664" t="s">
        <v>132</v>
      </c>
    </row>
    <row r="1665" spans="1:4" x14ac:dyDescent="0.15">
      <c r="A1665" t="s">
        <v>15323</v>
      </c>
      <c r="B1665">
        <v>-2.1616136117546199</v>
      </c>
      <c r="C1665" s="1" t="s">
        <v>15324</v>
      </c>
      <c r="D1665" t="s">
        <v>132</v>
      </c>
    </row>
    <row r="1666" spans="1:4" x14ac:dyDescent="0.15">
      <c r="A1666" t="s">
        <v>147</v>
      </c>
      <c r="B1666">
        <v>-2.1665104349047999</v>
      </c>
      <c r="C1666" s="1" t="s">
        <v>15325</v>
      </c>
      <c r="D1666" t="s">
        <v>132</v>
      </c>
    </row>
    <row r="1667" spans="1:4" x14ac:dyDescent="0.15">
      <c r="A1667" t="s">
        <v>15326</v>
      </c>
      <c r="B1667">
        <v>-2.1693061916611098</v>
      </c>
      <c r="C1667" s="1" t="s">
        <v>15327</v>
      </c>
      <c r="D1667" t="s">
        <v>132</v>
      </c>
    </row>
    <row r="1668" spans="1:4" x14ac:dyDescent="0.15">
      <c r="A1668" t="s">
        <v>15328</v>
      </c>
      <c r="B1668">
        <v>-2.1747052361311399</v>
      </c>
      <c r="C1668" s="1" t="s">
        <v>15329</v>
      </c>
      <c r="D1668" t="s">
        <v>132</v>
      </c>
    </row>
    <row r="1669" spans="1:4" x14ac:dyDescent="0.15">
      <c r="A1669" t="s">
        <v>15330</v>
      </c>
      <c r="B1669">
        <v>-2.1796080983882402</v>
      </c>
      <c r="C1669" s="1" t="s">
        <v>15331</v>
      </c>
      <c r="D1669" t="s">
        <v>132</v>
      </c>
    </row>
    <row r="1670" spans="1:4" x14ac:dyDescent="0.15">
      <c r="A1670" t="s">
        <v>5310</v>
      </c>
      <c r="B1670">
        <v>-2.18160370657136</v>
      </c>
      <c r="C1670" s="1" t="s">
        <v>15332</v>
      </c>
      <c r="D1670" t="s">
        <v>132</v>
      </c>
    </row>
    <row r="1671" spans="1:4" x14ac:dyDescent="0.15">
      <c r="A1671" t="s">
        <v>15333</v>
      </c>
      <c r="B1671">
        <v>-2.1856014092285401</v>
      </c>
      <c r="C1671" s="1" t="s">
        <v>15334</v>
      </c>
      <c r="D1671" t="s">
        <v>132</v>
      </c>
    </row>
    <row r="1672" spans="1:4" x14ac:dyDescent="0.15">
      <c r="A1672" t="s">
        <v>15335</v>
      </c>
      <c r="B1672">
        <v>-2.1874448797584298</v>
      </c>
      <c r="C1672" s="1" t="s">
        <v>15336</v>
      </c>
      <c r="D1672" t="s">
        <v>132</v>
      </c>
    </row>
    <row r="1673" spans="1:4" x14ac:dyDescent="0.15">
      <c r="A1673" t="s">
        <v>15337</v>
      </c>
      <c r="B1673">
        <v>-2.1908695928060502</v>
      </c>
      <c r="C1673" s="1" t="s">
        <v>15338</v>
      </c>
      <c r="D1673" t="s">
        <v>132</v>
      </c>
    </row>
    <row r="1674" spans="1:4" x14ac:dyDescent="0.15">
      <c r="A1674" t="s">
        <v>15339</v>
      </c>
      <c r="B1674">
        <v>-2.1968761468370199</v>
      </c>
      <c r="C1674" s="1" t="s">
        <v>15340</v>
      </c>
      <c r="D1674" t="s">
        <v>132</v>
      </c>
    </row>
    <row r="1675" spans="1:4" x14ac:dyDescent="0.15">
      <c r="A1675" t="s">
        <v>15341</v>
      </c>
      <c r="B1675">
        <v>-2.2023967345542901</v>
      </c>
      <c r="C1675" s="1" t="s">
        <v>15342</v>
      </c>
      <c r="D1675" t="s">
        <v>132</v>
      </c>
    </row>
    <row r="1676" spans="1:4" x14ac:dyDescent="0.15">
      <c r="A1676" t="s">
        <v>15343</v>
      </c>
      <c r="B1676">
        <v>-2.2050123579687502</v>
      </c>
      <c r="C1676" s="1" t="s">
        <v>15344</v>
      </c>
      <c r="D1676" t="s">
        <v>132</v>
      </c>
    </row>
    <row r="1677" spans="1:4" x14ac:dyDescent="0.15">
      <c r="A1677" t="s">
        <v>15345</v>
      </c>
      <c r="B1677">
        <v>-2.2050930201457999</v>
      </c>
      <c r="C1677" s="1" t="s">
        <v>15346</v>
      </c>
      <c r="D1677" t="s">
        <v>132</v>
      </c>
    </row>
    <row r="1678" spans="1:4" x14ac:dyDescent="0.15">
      <c r="A1678" t="s">
        <v>15347</v>
      </c>
      <c r="B1678">
        <v>-2.2080445853647999</v>
      </c>
      <c r="C1678" s="1" t="s">
        <v>15348</v>
      </c>
      <c r="D1678" t="s">
        <v>132</v>
      </c>
    </row>
    <row r="1679" spans="1:4" x14ac:dyDescent="0.15">
      <c r="A1679" t="s">
        <v>15349</v>
      </c>
      <c r="B1679">
        <v>-2.2094537086176098</v>
      </c>
      <c r="C1679" s="1" t="s">
        <v>15350</v>
      </c>
      <c r="D1679" t="s">
        <v>132</v>
      </c>
    </row>
    <row r="1680" spans="1:4" x14ac:dyDescent="0.15">
      <c r="A1680" t="s">
        <v>15351</v>
      </c>
      <c r="B1680">
        <v>-2.2136755892279401</v>
      </c>
      <c r="C1680" s="1" t="s">
        <v>15352</v>
      </c>
      <c r="D1680" t="s">
        <v>132</v>
      </c>
    </row>
    <row r="1681" spans="1:4" x14ac:dyDescent="0.15">
      <c r="A1681" t="s">
        <v>15353</v>
      </c>
      <c r="B1681">
        <v>-2.2185754105712401</v>
      </c>
      <c r="C1681" s="1" t="s">
        <v>15354</v>
      </c>
      <c r="D1681" t="s">
        <v>132</v>
      </c>
    </row>
    <row r="1682" spans="1:4" x14ac:dyDescent="0.15">
      <c r="A1682" t="s">
        <v>15355</v>
      </c>
      <c r="B1682">
        <v>-2.2323480915216298</v>
      </c>
      <c r="C1682" s="1" t="s">
        <v>15356</v>
      </c>
      <c r="D1682" t="s">
        <v>132</v>
      </c>
    </row>
    <row r="1683" spans="1:4" x14ac:dyDescent="0.15">
      <c r="A1683" t="s">
        <v>22</v>
      </c>
      <c r="B1683">
        <v>-2.2347705006323801</v>
      </c>
      <c r="C1683" s="1" t="s">
        <v>15357</v>
      </c>
      <c r="D1683" t="s">
        <v>132</v>
      </c>
    </row>
    <row r="1684" spans="1:4" x14ac:dyDescent="0.15">
      <c r="A1684" t="s">
        <v>9132</v>
      </c>
      <c r="B1684">
        <v>-2.2401751787025899</v>
      </c>
      <c r="C1684" s="1" t="s">
        <v>15358</v>
      </c>
      <c r="D1684" t="s">
        <v>132</v>
      </c>
    </row>
    <row r="1685" spans="1:4" x14ac:dyDescent="0.15">
      <c r="A1685" t="s">
        <v>15359</v>
      </c>
      <c r="B1685">
        <v>-2.2412583808140298</v>
      </c>
      <c r="C1685" s="1" t="s">
        <v>15360</v>
      </c>
      <c r="D1685" t="s">
        <v>132</v>
      </c>
    </row>
    <row r="1686" spans="1:4" x14ac:dyDescent="0.15">
      <c r="A1686" t="s">
        <v>15361</v>
      </c>
      <c r="B1686">
        <v>-2.2416837920989399</v>
      </c>
      <c r="C1686" s="1" t="s">
        <v>15362</v>
      </c>
      <c r="D1686" t="s">
        <v>132</v>
      </c>
    </row>
    <row r="1687" spans="1:4" x14ac:dyDescent="0.15">
      <c r="A1687" t="s">
        <v>15363</v>
      </c>
      <c r="B1687">
        <v>-2.2443050578068702</v>
      </c>
      <c r="C1687" s="1" t="s">
        <v>15364</v>
      </c>
      <c r="D1687" t="s">
        <v>132</v>
      </c>
    </row>
    <row r="1688" spans="1:4" x14ac:dyDescent="0.15">
      <c r="A1688" t="s">
        <v>15365</v>
      </c>
      <c r="B1688">
        <v>-2.2450088534607602</v>
      </c>
      <c r="C1688" s="1" t="s">
        <v>15366</v>
      </c>
      <c r="D1688" t="s">
        <v>132</v>
      </c>
    </row>
    <row r="1689" spans="1:4" x14ac:dyDescent="0.15">
      <c r="A1689" t="s">
        <v>15367</v>
      </c>
      <c r="B1689">
        <v>-2.2507019528385999</v>
      </c>
      <c r="C1689" s="1" t="s">
        <v>15368</v>
      </c>
      <c r="D1689" t="s">
        <v>132</v>
      </c>
    </row>
    <row r="1690" spans="1:4" x14ac:dyDescent="0.15">
      <c r="A1690" t="s">
        <v>9631</v>
      </c>
      <c r="B1690">
        <v>-2.2507122576354499</v>
      </c>
      <c r="C1690" s="1" t="s">
        <v>15369</v>
      </c>
      <c r="D1690" t="s">
        <v>132</v>
      </c>
    </row>
    <row r="1691" spans="1:4" x14ac:dyDescent="0.15">
      <c r="A1691" t="s">
        <v>15370</v>
      </c>
      <c r="B1691">
        <v>-2.2590253344480802</v>
      </c>
      <c r="C1691" s="1" t="s">
        <v>15371</v>
      </c>
      <c r="D1691" t="s">
        <v>132</v>
      </c>
    </row>
    <row r="1692" spans="1:4" x14ac:dyDescent="0.15">
      <c r="A1692" t="s">
        <v>15372</v>
      </c>
      <c r="B1692">
        <v>-2.26032889889481</v>
      </c>
      <c r="C1692" s="1" t="s">
        <v>15373</v>
      </c>
      <c r="D1692" t="s">
        <v>132</v>
      </c>
    </row>
    <row r="1693" spans="1:4" x14ac:dyDescent="0.15">
      <c r="A1693" t="s">
        <v>15374</v>
      </c>
      <c r="B1693">
        <v>-2.26080585131356</v>
      </c>
      <c r="C1693" s="1" t="s">
        <v>15375</v>
      </c>
      <c r="D1693" t="s">
        <v>132</v>
      </c>
    </row>
    <row r="1694" spans="1:4" x14ac:dyDescent="0.15">
      <c r="A1694" t="s">
        <v>15376</v>
      </c>
      <c r="B1694">
        <v>-2.2630056908677099</v>
      </c>
      <c r="C1694" s="1" t="s">
        <v>15377</v>
      </c>
      <c r="D1694" t="s">
        <v>132</v>
      </c>
    </row>
    <row r="1695" spans="1:4" x14ac:dyDescent="0.15">
      <c r="A1695" t="s">
        <v>15378</v>
      </c>
      <c r="B1695">
        <v>-2.2668136111145998</v>
      </c>
      <c r="C1695" s="1" t="s">
        <v>15379</v>
      </c>
      <c r="D1695" t="s">
        <v>132</v>
      </c>
    </row>
    <row r="1696" spans="1:4" x14ac:dyDescent="0.15">
      <c r="A1696" t="s">
        <v>6931</v>
      </c>
      <c r="B1696">
        <v>-2.2674493763347301</v>
      </c>
      <c r="C1696" s="1" t="s">
        <v>15380</v>
      </c>
      <c r="D1696" t="s">
        <v>132</v>
      </c>
    </row>
    <row r="1697" spans="1:4" x14ac:dyDescent="0.15">
      <c r="A1697" t="s">
        <v>15381</v>
      </c>
      <c r="B1697">
        <v>-2.26943087354655</v>
      </c>
      <c r="C1697" s="1" t="s">
        <v>15382</v>
      </c>
      <c r="D1697" t="s">
        <v>132</v>
      </c>
    </row>
    <row r="1698" spans="1:4" x14ac:dyDescent="0.15">
      <c r="A1698" t="s">
        <v>15383</v>
      </c>
      <c r="B1698">
        <v>-2.2837746188346699</v>
      </c>
      <c r="C1698" s="1" t="s">
        <v>15384</v>
      </c>
      <c r="D1698" t="s">
        <v>132</v>
      </c>
    </row>
    <row r="1699" spans="1:4" x14ac:dyDescent="0.15">
      <c r="A1699" t="s">
        <v>15385</v>
      </c>
      <c r="B1699">
        <v>-2.2843286761088799</v>
      </c>
      <c r="C1699" s="1" t="s">
        <v>15386</v>
      </c>
      <c r="D1699" t="s">
        <v>132</v>
      </c>
    </row>
    <row r="1700" spans="1:4" x14ac:dyDescent="0.15">
      <c r="A1700" t="s">
        <v>15387</v>
      </c>
      <c r="B1700">
        <v>-2.2844173566225501</v>
      </c>
      <c r="C1700" s="1" t="s">
        <v>15388</v>
      </c>
      <c r="D1700" t="s">
        <v>132</v>
      </c>
    </row>
    <row r="1701" spans="1:4" x14ac:dyDescent="0.15">
      <c r="A1701" t="s">
        <v>15389</v>
      </c>
      <c r="B1701">
        <v>-2.2851438276046401</v>
      </c>
      <c r="C1701" s="1" t="s">
        <v>15390</v>
      </c>
      <c r="D1701" t="s">
        <v>132</v>
      </c>
    </row>
    <row r="1702" spans="1:4" x14ac:dyDescent="0.15">
      <c r="A1702" t="s">
        <v>15391</v>
      </c>
      <c r="B1702">
        <v>-2.2890276356039201</v>
      </c>
      <c r="C1702" s="1" t="s">
        <v>15392</v>
      </c>
      <c r="D1702" t="s">
        <v>132</v>
      </c>
    </row>
    <row r="1703" spans="1:4" x14ac:dyDescent="0.15">
      <c r="A1703" t="s">
        <v>10727</v>
      </c>
      <c r="B1703">
        <v>-2.29478458893202</v>
      </c>
      <c r="C1703" s="1" t="s">
        <v>15393</v>
      </c>
      <c r="D1703" t="s">
        <v>132</v>
      </c>
    </row>
    <row r="1704" spans="1:4" x14ac:dyDescent="0.15">
      <c r="A1704" t="s">
        <v>15394</v>
      </c>
      <c r="B1704">
        <v>-2.2960709642891701</v>
      </c>
      <c r="C1704" s="1" t="s">
        <v>15395</v>
      </c>
      <c r="D1704" t="s">
        <v>132</v>
      </c>
    </row>
    <row r="1705" spans="1:4" x14ac:dyDescent="0.15">
      <c r="A1705" t="s">
        <v>15396</v>
      </c>
      <c r="B1705">
        <v>-2.2978366358466999</v>
      </c>
      <c r="C1705" s="1" t="s">
        <v>15397</v>
      </c>
      <c r="D1705" t="s">
        <v>132</v>
      </c>
    </row>
    <row r="1706" spans="1:4" x14ac:dyDescent="0.15">
      <c r="A1706" t="s">
        <v>15398</v>
      </c>
      <c r="B1706">
        <v>-2.29955984996624</v>
      </c>
      <c r="C1706" s="1" t="s">
        <v>15399</v>
      </c>
      <c r="D1706" t="s">
        <v>132</v>
      </c>
    </row>
    <row r="1707" spans="1:4" x14ac:dyDescent="0.15">
      <c r="A1707" t="s">
        <v>9805</v>
      </c>
      <c r="B1707">
        <v>-2.3001691414607799</v>
      </c>
      <c r="C1707" s="1" t="s">
        <v>15400</v>
      </c>
      <c r="D1707" t="s">
        <v>132</v>
      </c>
    </row>
    <row r="1708" spans="1:4" x14ac:dyDescent="0.15">
      <c r="A1708" t="s">
        <v>5418</v>
      </c>
      <c r="B1708">
        <v>-2.3036891850093899</v>
      </c>
      <c r="C1708" s="1" t="s">
        <v>15401</v>
      </c>
      <c r="D1708" t="s">
        <v>132</v>
      </c>
    </row>
    <row r="1709" spans="1:4" x14ac:dyDescent="0.15">
      <c r="A1709" t="s">
        <v>15402</v>
      </c>
      <c r="B1709">
        <v>-2.3166362356015</v>
      </c>
      <c r="C1709" s="1" t="s">
        <v>15403</v>
      </c>
      <c r="D1709" t="s">
        <v>132</v>
      </c>
    </row>
    <row r="1710" spans="1:4" x14ac:dyDescent="0.15">
      <c r="A1710" t="s">
        <v>2882</v>
      </c>
      <c r="B1710">
        <v>-2.3180667352738702</v>
      </c>
      <c r="C1710" s="1" t="s">
        <v>15404</v>
      </c>
      <c r="D1710" t="s">
        <v>132</v>
      </c>
    </row>
    <row r="1711" spans="1:4" x14ac:dyDescent="0.15">
      <c r="A1711" t="s">
        <v>15405</v>
      </c>
      <c r="B1711">
        <v>-2.3221904002997</v>
      </c>
      <c r="C1711" s="1" t="s">
        <v>15406</v>
      </c>
      <c r="D1711" t="s">
        <v>132</v>
      </c>
    </row>
    <row r="1712" spans="1:4" x14ac:dyDescent="0.15">
      <c r="A1712" t="s">
        <v>15407</v>
      </c>
      <c r="B1712">
        <v>-2.3235822503138199</v>
      </c>
      <c r="C1712" s="1" t="s">
        <v>15408</v>
      </c>
      <c r="D1712" t="s">
        <v>132</v>
      </c>
    </row>
    <row r="1713" spans="1:4" x14ac:dyDescent="0.15">
      <c r="A1713" t="s">
        <v>4953</v>
      </c>
      <c r="B1713">
        <v>-2.3244069023029601</v>
      </c>
      <c r="C1713" s="1" t="s">
        <v>15409</v>
      </c>
      <c r="D1713" t="s">
        <v>132</v>
      </c>
    </row>
    <row r="1714" spans="1:4" x14ac:dyDescent="0.15">
      <c r="A1714" t="s">
        <v>15410</v>
      </c>
      <c r="B1714">
        <v>-2.3304360089445799</v>
      </c>
      <c r="C1714" s="1" t="s">
        <v>15411</v>
      </c>
      <c r="D1714" t="s">
        <v>132</v>
      </c>
    </row>
    <row r="1715" spans="1:4" x14ac:dyDescent="0.15">
      <c r="A1715" t="s">
        <v>15412</v>
      </c>
      <c r="B1715">
        <v>-2.3369258308901402</v>
      </c>
      <c r="C1715" s="1" t="s">
        <v>15413</v>
      </c>
      <c r="D1715" t="s">
        <v>132</v>
      </c>
    </row>
    <row r="1716" spans="1:4" x14ac:dyDescent="0.15">
      <c r="A1716" t="s">
        <v>15414</v>
      </c>
      <c r="B1716">
        <v>-2.3398151729514902</v>
      </c>
      <c r="C1716" s="1" t="s">
        <v>15415</v>
      </c>
      <c r="D1716" t="s">
        <v>132</v>
      </c>
    </row>
    <row r="1717" spans="1:4" x14ac:dyDescent="0.15">
      <c r="A1717" t="s">
        <v>15416</v>
      </c>
      <c r="B1717">
        <v>-2.3418336318405801</v>
      </c>
      <c r="C1717" s="1" t="s">
        <v>15417</v>
      </c>
      <c r="D1717" t="s">
        <v>132</v>
      </c>
    </row>
    <row r="1718" spans="1:4" x14ac:dyDescent="0.15">
      <c r="A1718" t="s">
        <v>15418</v>
      </c>
      <c r="B1718">
        <v>-2.3424695158201598</v>
      </c>
      <c r="C1718" s="1" t="s">
        <v>15419</v>
      </c>
      <c r="D1718" t="s">
        <v>132</v>
      </c>
    </row>
    <row r="1719" spans="1:4" x14ac:dyDescent="0.15">
      <c r="A1719" t="s">
        <v>15420</v>
      </c>
      <c r="B1719">
        <v>-2.3439566263968499</v>
      </c>
      <c r="C1719" s="1" t="s">
        <v>15421</v>
      </c>
      <c r="D1719" t="s">
        <v>132</v>
      </c>
    </row>
    <row r="1720" spans="1:4" x14ac:dyDescent="0.15">
      <c r="A1720" t="s">
        <v>15422</v>
      </c>
      <c r="B1720">
        <v>-2.3453342777216899</v>
      </c>
      <c r="C1720" s="1" t="s">
        <v>15423</v>
      </c>
      <c r="D1720" t="s">
        <v>132</v>
      </c>
    </row>
    <row r="1721" spans="1:4" x14ac:dyDescent="0.15">
      <c r="A1721" t="s">
        <v>15424</v>
      </c>
      <c r="B1721">
        <v>-2.3621295659192301</v>
      </c>
      <c r="C1721" s="1" t="s">
        <v>15425</v>
      </c>
      <c r="D1721" t="s">
        <v>132</v>
      </c>
    </row>
    <row r="1722" spans="1:4" x14ac:dyDescent="0.15">
      <c r="A1722" t="s">
        <v>6369</v>
      </c>
      <c r="B1722">
        <v>-2.36381889890529</v>
      </c>
      <c r="C1722" s="1" t="s">
        <v>15426</v>
      </c>
      <c r="D1722" t="s">
        <v>132</v>
      </c>
    </row>
    <row r="1723" spans="1:4" x14ac:dyDescent="0.15">
      <c r="A1723" t="s">
        <v>15427</v>
      </c>
      <c r="B1723">
        <v>-2.3735915658650599</v>
      </c>
      <c r="C1723" s="1" t="s">
        <v>15428</v>
      </c>
      <c r="D1723" t="s">
        <v>132</v>
      </c>
    </row>
    <row r="1724" spans="1:4" x14ac:dyDescent="0.15">
      <c r="A1724" t="s">
        <v>15429</v>
      </c>
      <c r="B1724">
        <v>-2.38870620095636</v>
      </c>
      <c r="C1724" s="1" t="s">
        <v>15430</v>
      </c>
      <c r="D1724" t="s">
        <v>132</v>
      </c>
    </row>
    <row r="1725" spans="1:4" x14ac:dyDescent="0.15">
      <c r="A1725" t="s">
        <v>1047</v>
      </c>
      <c r="B1725">
        <v>-2.3900814268920101</v>
      </c>
      <c r="C1725" s="1" t="s">
        <v>15431</v>
      </c>
      <c r="D1725" t="s">
        <v>132</v>
      </c>
    </row>
    <row r="1726" spans="1:4" x14ac:dyDescent="0.15">
      <c r="A1726" t="s">
        <v>15432</v>
      </c>
      <c r="B1726">
        <v>-2.3922006626667498</v>
      </c>
      <c r="C1726" s="1" t="s">
        <v>15433</v>
      </c>
      <c r="D1726" t="s">
        <v>132</v>
      </c>
    </row>
    <row r="1727" spans="1:4" x14ac:dyDescent="0.15">
      <c r="A1727" t="s">
        <v>15434</v>
      </c>
      <c r="B1727">
        <v>-2.3957980441326701</v>
      </c>
      <c r="C1727" s="1" t="s">
        <v>15435</v>
      </c>
      <c r="D1727" t="s">
        <v>132</v>
      </c>
    </row>
    <row r="1728" spans="1:4" x14ac:dyDescent="0.15">
      <c r="A1728" t="s">
        <v>15436</v>
      </c>
      <c r="B1728">
        <v>-2.4040100857117901</v>
      </c>
      <c r="C1728" s="1" t="s">
        <v>15437</v>
      </c>
      <c r="D1728" t="s">
        <v>132</v>
      </c>
    </row>
    <row r="1729" spans="1:4" x14ac:dyDescent="0.15">
      <c r="A1729" t="s">
        <v>15438</v>
      </c>
      <c r="B1729">
        <v>-2.4042388564803501</v>
      </c>
      <c r="C1729" s="1" t="s">
        <v>15439</v>
      </c>
      <c r="D1729" t="s">
        <v>132</v>
      </c>
    </row>
    <row r="1730" spans="1:4" x14ac:dyDescent="0.15">
      <c r="A1730" t="s">
        <v>15440</v>
      </c>
      <c r="B1730">
        <v>-2.4109859775342302</v>
      </c>
      <c r="C1730" s="1" t="s">
        <v>15441</v>
      </c>
      <c r="D1730" t="s">
        <v>132</v>
      </c>
    </row>
    <row r="1731" spans="1:4" x14ac:dyDescent="0.15">
      <c r="A1731" t="s">
        <v>10914</v>
      </c>
      <c r="B1731">
        <v>-2.4164452768857001</v>
      </c>
      <c r="C1731" s="1" t="s">
        <v>15442</v>
      </c>
      <c r="D1731" t="s">
        <v>132</v>
      </c>
    </row>
    <row r="1732" spans="1:4" x14ac:dyDescent="0.15">
      <c r="A1732" t="s">
        <v>15443</v>
      </c>
      <c r="B1732">
        <v>-2.4177257170667601</v>
      </c>
      <c r="C1732" s="1" t="s">
        <v>15444</v>
      </c>
      <c r="D1732" t="s">
        <v>132</v>
      </c>
    </row>
    <row r="1733" spans="1:4" x14ac:dyDescent="0.15">
      <c r="A1733" t="s">
        <v>15445</v>
      </c>
      <c r="B1733">
        <v>-2.44119929628053</v>
      </c>
      <c r="C1733" s="1" t="s">
        <v>15446</v>
      </c>
      <c r="D1733" t="s">
        <v>132</v>
      </c>
    </row>
    <row r="1734" spans="1:4" x14ac:dyDescent="0.15">
      <c r="A1734" t="s">
        <v>15447</v>
      </c>
      <c r="B1734">
        <v>-2.4473963490622301</v>
      </c>
      <c r="C1734" s="1" t="s">
        <v>15448</v>
      </c>
      <c r="D1734" t="s">
        <v>132</v>
      </c>
    </row>
    <row r="1735" spans="1:4" x14ac:dyDescent="0.15">
      <c r="A1735" t="s">
        <v>15449</v>
      </c>
      <c r="B1735">
        <v>-2.4485242558725</v>
      </c>
      <c r="C1735" s="1" t="s">
        <v>15450</v>
      </c>
      <c r="D1735" t="s">
        <v>132</v>
      </c>
    </row>
    <row r="1736" spans="1:4" x14ac:dyDescent="0.15">
      <c r="A1736" t="s">
        <v>15451</v>
      </c>
      <c r="B1736">
        <v>-2.4551609343290699</v>
      </c>
      <c r="C1736" s="1" t="s">
        <v>15452</v>
      </c>
      <c r="D1736" t="s">
        <v>132</v>
      </c>
    </row>
    <row r="1737" spans="1:4" x14ac:dyDescent="0.15">
      <c r="A1737" t="s">
        <v>15453</v>
      </c>
      <c r="B1737">
        <v>-2.4563669432917301</v>
      </c>
      <c r="C1737" s="1" t="s">
        <v>15454</v>
      </c>
      <c r="D1737" t="s">
        <v>132</v>
      </c>
    </row>
    <row r="1738" spans="1:4" x14ac:dyDescent="0.15">
      <c r="A1738" t="s">
        <v>15455</v>
      </c>
      <c r="B1738">
        <v>-2.4635679548869698</v>
      </c>
      <c r="C1738" s="1" t="s">
        <v>15456</v>
      </c>
      <c r="D1738" t="s">
        <v>132</v>
      </c>
    </row>
    <row r="1739" spans="1:4" x14ac:dyDescent="0.15">
      <c r="A1739" t="s">
        <v>15457</v>
      </c>
      <c r="B1739">
        <v>-2.46404075560462</v>
      </c>
      <c r="C1739" s="1" t="s">
        <v>15458</v>
      </c>
      <c r="D1739" t="s">
        <v>132</v>
      </c>
    </row>
    <row r="1740" spans="1:4" x14ac:dyDescent="0.15">
      <c r="A1740" t="s">
        <v>15459</v>
      </c>
      <c r="B1740">
        <v>-2.47531057765518</v>
      </c>
      <c r="C1740" s="1" t="s">
        <v>15460</v>
      </c>
      <c r="D1740" t="s">
        <v>132</v>
      </c>
    </row>
    <row r="1741" spans="1:4" x14ac:dyDescent="0.15">
      <c r="A1741" t="s">
        <v>4778</v>
      </c>
      <c r="B1741">
        <v>-2.4765662590398598</v>
      </c>
      <c r="C1741" s="1" t="s">
        <v>15461</v>
      </c>
      <c r="D1741" t="s">
        <v>132</v>
      </c>
    </row>
    <row r="1742" spans="1:4" x14ac:dyDescent="0.15">
      <c r="A1742" t="s">
        <v>680</v>
      </c>
      <c r="B1742">
        <v>-2.4772869794242198</v>
      </c>
      <c r="C1742" s="1" t="s">
        <v>15462</v>
      </c>
      <c r="D1742" t="s">
        <v>132</v>
      </c>
    </row>
    <row r="1743" spans="1:4" x14ac:dyDescent="0.15">
      <c r="A1743" t="s">
        <v>10648</v>
      </c>
      <c r="B1743">
        <v>-2.4875790548902601</v>
      </c>
      <c r="C1743" s="1" t="s">
        <v>15463</v>
      </c>
      <c r="D1743" t="s">
        <v>132</v>
      </c>
    </row>
    <row r="1744" spans="1:4" x14ac:dyDescent="0.15">
      <c r="A1744" t="s">
        <v>15464</v>
      </c>
      <c r="B1744">
        <v>-2.4922179065705699</v>
      </c>
      <c r="C1744" s="1" t="s">
        <v>15465</v>
      </c>
      <c r="D1744" t="s">
        <v>132</v>
      </c>
    </row>
    <row r="1745" spans="1:4" x14ac:dyDescent="0.15">
      <c r="A1745" t="s">
        <v>15466</v>
      </c>
      <c r="B1745">
        <v>-2.4952541930782801</v>
      </c>
      <c r="C1745" s="1" t="s">
        <v>15467</v>
      </c>
      <c r="D1745" t="s">
        <v>132</v>
      </c>
    </row>
    <row r="1746" spans="1:4" x14ac:dyDescent="0.15">
      <c r="A1746" t="s">
        <v>15468</v>
      </c>
      <c r="B1746">
        <v>-2.4958883735790298</v>
      </c>
      <c r="C1746" s="1" t="s">
        <v>15469</v>
      </c>
      <c r="D1746" t="s">
        <v>132</v>
      </c>
    </row>
    <row r="1747" spans="1:4" x14ac:dyDescent="0.15">
      <c r="A1747" t="s">
        <v>15470</v>
      </c>
      <c r="B1747">
        <v>-2.5039321113424799</v>
      </c>
      <c r="C1747" s="1" t="s">
        <v>15471</v>
      </c>
      <c r="D1747" t="s">
        <v>132</v>
      </c>
    </row>
    <row r="1748" spans="1:4" x14ac:dyDescent="0.15">
      <c r="A1748" t="s">
        <v>15472</v>
      </c>
      <c r="B1748">
        <v>-2.5079022346611501</v>
      </c>
      <c r="C1748" s="1" t="s">
        <v>15473</v>
      </c>
      <c r="D1748" t="s">
        <v>132</v>
      </c>
    </row>
    <row r="1749" spans="1:4" x14ac:dyDescent="0.15">
      <c r="A1749" t="s">
        <v>79</v>
      </c>
      <c r="B1749">
        <v>-2.5114929099968899</v>
      </c>
      <c r="C1749" s="1" t="s">
        <v>15474</v>
      </c>
      <c r="D1749" t="s">
        <v>132</v>
      </c>
    </row>
    <row r="1750" spans="1:4" x14ac:dyDescent="0.15">
      <c r="A1750" t="s">
        <v>15475</v>
      </c>
      <c r="B1750">
        <v>-2.51275387795092</v>
      </c>
      <c r="C1750" s="1" t="s">
        <v>15476</v>
      </c>
      <c r="D1750" t="s">
        <v>132</v>
      </c>
    </row>
    <row r="1751" spans="1:4" x14ac:dyDescent="0.15">
      <c r="A1751" t="s">
        <v>3550</v>
      </c>
      <c r="B1751">
        <v>-2.52055064877413</v>
      </c>
      <c r="C1751" s="1" t="s">
        <v>15477</v>
      </c>
      <c r="D1751" t="s">
        <v>132</v>
      </c>
    </row>
    <row r="1752" spans="1:4" x14ac:dyDescent="0.15">
      <c r="A1752" t="s">
        <v>15478</v>
      </c>
      <c r="B1752">
        <v>-2.5231246155691598</v>
      </c>
      <c r="C1752" s="1" t="s">
        <v>15479</v>
      </c>
      <c r="D1752" t="s">
        <v>132</v>
      </c>
    </row>
    <row r="1753" spans="1:4" x14ac:dyDescent="0.15">
      <c r="A1753" t="s">
        <v>15480</v>
      </c>
      <c r="B1753">
        <v>-2.5252709258000401</v>
      </c>
      <c r="C1753" s="1" t="s">
        <v>15481</v>
      </c>
      <c r="D1753" t="s">
        <v>132</v>
      </c>
    </row>
    <row r="1754" spans="1:4" x14ac:dyDescent="0.15">
      <c r="A1754" t="s">
        <v>15482</v>
      </c>
      <c r="B1754">
        <v>-2.52850783361967</v>
      </c>
      <c r="C1754" s="1" t="s">
        <v>15483</v>
      </c>
      <c r="D1754" t="s">
        <v>132</v>
      </c>
    </row>
    <row r="1755" spans="1:4" x14ac:dyDescent="0.15">
      <c r="A1755" t="s">
        <v>15484</v>
      </c>
      <c r="B1755">
        <v>-2.5313564570666802</v>
      </c>
      <c r="C1755" s="1" t="s">
        <v>15485</v>
      </c>
      <c r="D1755" t="s">
        <v>132</v>
      </c>
    </row>
    <row r="1756" spans="1:4" x14ac:dyDescent="0.15">
      <c r="A1756" t="s">
        <v>8978</v>
      </c>
      <c r="B1756">
        <v>-2.54433582155173</v>
      </c>
      <c r="C1756" s="1" t="s">
        <v>15486</v>
      </c>
      <c r="D1756" t="s">
        <v>132</v>
      </c>
    </row>
    <row r="1757" spans="1:4" x14ac:dyDescent="0.15">
      <c r="A1757" t="s">
        <v>15487</v>
      </c>
      <c r="B1757">
        <v>-2.55343161761399</v>
      </c>
      <c r="C1757" s="1" t="s">
        <v>15488</v>
      </c>
      <c r="D1757" t="s">
        <v>132</v>
      </c>
    </row>
    <row r="1758" spans="1:4" x14ac:dyDescent="0.15">
      <c r="A1758" t="s">
        <v>4627</v>
      </c>
      <c r="B1758">
        <v>-2.5631256382714702</v>
      </c>
      <c r="C1758" s="1" t="s">
        <v>15489</v>
      </c>
      <c r="D1758" t="s">
        <v>132</v>
      </c>
    </row>
    <row r="1759" spans="1:4" x14ac:dyDescent="0.15">
      <c r="A1759" t="s">
        <v>15490</v>
      </c>
      <c r="B1759">
        <v>-2.5663345779403599</v>
      </c>
      <c r="C1759" s="1" t="s">
        <v>15491</v>
      </c>
      <c r="D1759" t="s">
        <v>132</v>
      </c>
    </row>
    <row r="1760" spans="1:4" x14ac:dyDescent="0.15">
      <c r="A1760" t="s">
        <v>1014</v>
      </c>
      <c r="B1760">
        <v>-2.56948555498077</v>
      </c>
      <c r="C1760" s="1" t="s">
        <v>15492</v>
      </c>
      <c r="D1760" t="s">
        <v>132</v>
      </c>
    </row>
    <row r="1761" spans="1:4" x14ac:dyDescent="0.15">
      <c r="A1761" t="s">
        <v>15493</v>
      </c>
      <c r="B1761">
        <v>-2.5792763574250999</v>
      </c>
      <c r="C1761" s="1" t="s">
        <v>15494</v>
      </c>
      <c r="D1761" t="s">
        <v>132</v>
      </c>
    </row>
    <row r="1762" spans="1:4" x14ac:dyDescent="0.15">
      <c r="A1762" t="s">
        <v>15495</v>
      </c>
      <c r="B1762">
        <v>-2.5888281804033699</v>
      </c>
      <c r="C1762" s="1" t="s">
        <v>15496</v>
      </c>
      <c r="D1762" t="s">
        <v>132</v>
      </c>
    </row>
    <row r="1763" spans="1:4" x14ac:dyDescent="0.15">
      <c r="A1763" t="s">
        <v>15497</v>
      </c>
      <c r="B1763">
        <v>-2.5895524043253602</v>
      </c>
      <c r="C1763" s="1" t="s">
        <v>15498</v>
      </c>
      <c r="D1763" t="s">
        <v>132</v>
      </c>
    </row>
    <row r="1764" spans="1:4" x14ac:dyDescent="0.15">
      <c r="A1764" t="s">
        <v>4060</v>
      </c>
      <c r="B1764">
        <v>-2.5978417634183</v>
      </c>
      <c r="C1764" s="1" t="s">
        <v>15499</v>
      </c>
      <c r="D1764" t="s">
        <v>132</v>
      </c>
    </row>
    <row r="1765" spans="1:4" x14ac:dyDescent="0.15">
      <c r="A1765" t="s">
        <v>15500</v>
      </c>
      <c r="B1765">
        <v>-2.59984461297539</v>
      </c>
      <c r="C1765" s="1" t="s">
        <v>15501</v>
      </c>
      <c r="D1765" t="s">
        <v>132</v>
      </c>
    </row>
    <row r="1766" spans="1:4" x14ac:dyDescent="0.15">
      <c r="A1766" t="s">
        <v>15502</v>
      </c>
      <c r="B1766">
        <v>-2.6151664588611201</v>
      </c>
      <c r="C1766" s="1" t="s">
        <v>15503</v>
      </c>
      <c r="D1766" t="s">
        <v>132</v>
      </c>
    </row>
    <row r="1767" spans="1:4" x14ac:dyDescent="0.15">
      <c r="A1767" t="s">
        <v>2905</v>
      </c>
      <c r="B1767">
        <v>-2.6239034403149799</v>
      </c>
      <c r="C1767" s="1" t="s">
        <v>15504</v>
      </c>
      <c r="D1767" t="s">
        <v>132</v>
      </c>
    </row>
    <row r="1768" spans="1:4" x14ac:dyDescent="0.15">
      <c r="A1768" t="s">
        <v>457</v>
      </c>
      <c r="B1768">
        <v>-2.6309542081585602</v>
      </c>
      <c r="C1768" s="1" t="s">
        <v>15505</v>
      </c>
      <c r="D1768" t="s">
        <v>132</v>
      </c>
    </row>
    <row r="1769" spans="1:4" x14ac:dyDescent="0.15">
      <c r="A1769" t="s">
        <v>15506</v>
      </c>
      <c r="B1769">
        <v>-2.6405266100004701</v>
      </c>
      <c r="C1769" s="1" t="s">
        <v>15507</v>
      </c>
      <c r="D1769" t="s">
        <v>132</v>
      </c>
    </row>
    <row r="1770" spans="1:4" x14ac:dyDescent="0.15">
      <c r="A1770" t="s">
        <v>15508</v>
      </c>
      <c r="B1770">
        <v>-2.6436165262036</v>
      </c>
      <c r="C1770" s="1" t="s">
        <v>15509</v>
      </c>
      <c r="D1770" t="s">
        <v>132</v>
      </c>
    </row>
    <row r="1771" spans="1:4" x14ac:dyDescent="0.15">
      <c r="A1771" t="s">
        <v>15510</v>
      </c>
      <c r="B1771">
        <v>-2.6501944379828699</v>
      </c>
      <c r="C1771" s="1" t="s">
        <v>15511</v>
      </c>
      <c r="D1771" t="s">
        <v>132</v>
      </c>
    </row>
    <row r="1772" spans="1:4" x14ac:dyDescent="0.15">
      <c r="A1772" t="s">
        <v>15512</v>
      </c>
      <c r="B1772">
        <v>-2.6554821392136501</v>
      </c>
      <c r="C1772" s="1" t="s">
        <v>15513</v>
      </c>
      <c r="D1772" t="s">
        <v>132</v>
      </c>
    </row>
    <row r="1773" spans="1:4" x14ac:dyDescent="0.15">
      <c r="A1773" t="s">
        <v>15514</v>
      </c>
      <c r="B1773">
        <v>-2.65763469174308</v>
      </c>
      <c r="C1773" s="1" t="s">
        <v>15515</v>
      </c>
      <c r="D1773" t="s">
        <v>132</v>
      </c>
    </row>
    <row r="1774" spans="1:4" x14ac:dyDescent="0.15">
      <c r="A1774" t="s">
        <v>1700</v>
      </c>
      <c r="B1774">
        <v>-2.6663167152153999</v>
      </c>
      <c r="C1774" s="1" t="s">
        <v>15516</v>
      </c>
      <c r="D1774" t="s">
        <v>132</v>
      </c>
    </row>
    <row r="1775" spans="1:4" x14ac:dyDescent="0.15">
      <c r="A1775" t="s">
        <v>15517</v>
      </c>
      <c r="B1775">
        <v>-2.6789250760795502</v>
      </c>
      <c r="C1775" s="1" t="s">
        <v>15518</v>
      </c>
      <c r="D1775" t="s">
        <v>132</v>
      </c>
    </row>
    <row r="1776" spans="1:4" x14ac:dyDescent="0.15">
      <c r="A1776" t="s">
        <v>1094</v>
      </c>
      <c r="B1776">
        <v>-2.6965619011575099</v>
      </c>
      <c r="C1776" s="1" t="s">
        <v>15519</v>
      </c>
      <c r="D1776" t="s">
        <v>132</v>
      </c>
    </row>
    <row r="1777" spans="1:4" x14ac:dyDescent="0.15">
      <c r="A1777" t="s">
        <v>15520</v>
      </c>
      <c r="B1777">
        <v>-2.7018322696473702</v>
      </c>
      <c r="C1777" s="1" t="s">
        <v>15521</v>
      </c>
      <c r="D1777" t="s">
        <v>132</v>
      </c>
    </row>
    <row r="1778" spans="1:4" x14ac:dyDescent="0.15">
      <c r="A1778" t="s">
        <v>15522</v>
      </c>
      <c r="B1778">
        <v>-2.7024993858348298</v>
      </c>
      <c r="C1778" s="1" t="s">
        <v>15523</v>
      </c>
      <c r="D1778" t="s">
        <v>132</v>
      </c>
    </row>
    <row r="1779" spans="1:4" x14ac:dyDescent="0.15">
      <c r="A1779" t="s">
        <v>2282</v>
      </c>
      <c r="B1779">
        <v>-2.7119814071817498</v>
      </c>
      <c r="C1779" s="1" t="s">
        <v>15524</v>
      </c>
      <c r="D1779" t="s">
        <v>132</v>
      </c>
    </row>
    <row r="1780" spans="1:4" x14ac:dyDescent="0.15">
      <c r="A1780" t="s">
        <v>15525</v>
      </c>
      <c r="B1780">
        <v>-2.7281762413119401</v>
      </c>
      <c r="C1780" s="1" t="s">
        <v>15526</v>
      </c>
      <c r="D1780" t="s">
        <v>132</v>
      </c>
    </row>
    <row r="1781" spans="1:4" x14ac:dyDescent="0.15">
      <c r="A1781" t="s">
        <v>15527</v>
      </c>
      <c r="B1781">
        <v>-2.73310769952261</v>
      </c>
      <c r="C1781" s="1" t="s">
        <v>15528</v>
      </c>
      <c r="D1781" t="s">
        <v>132</v>
      </c>
    </row>
    <row r="1782" spans="1:4" x14ac:dyDescent="0.15">
      <c r="A1782" t="s">
        <v>15529</v>
      </c>
      <c r="B1782">
        <v>-2.7414163199636299</v>
      </c>
      <c r="C1782" s="1" t="s">
        <v>15530</v>
      </c>
      <c r="D1782" t="s">
        <v>132</v>
      </c>
    </row>
    <row r="1783" spans="1:4" x14ac:dyDescent="0.15">
      <c r="A1783" t="s">
        <v>15531</v>
      </c>
      <c r="B1783">
        <v>-2.7417995131126398</v>
      </c>
      <c r="C1783" s="1" t="s">
        <v>15532</v>
      </c>
      <c r="D1783" t="s">
        <v>132</v>
      </c>
    </row>
    <row r="1784" spans="1:4" x14ac:dyDescent="0.15">
      <c r="A1784" t="s">
        <v>15533</v>
      </c>
      <c r="B1784">
        <v>-2.7475369153742801</v>
      </c>
      <c r="C1784" s="1" t="s">
        <v>15534</v>
      </c>
      <c r="D1784" t="s">
        <v>132</v>
      </c>
    </row>
    <row r="1785" spans="1:4" x14ac:dyDescent="0.15">
      <c r="A1785" t="s">
        <v>4087</v>
      </c>
      <c r="B1785">
        <v>-2.7598548473965399</v>
      </c>
      <c r="C1785" s="1" t="s">
        <v>15535</v>
      </c>
      <c r="D1785" t="s">
        <v>132</v>
      </c>
    </row>
    <row r="1786" spans="1:4" x14ac:dyDescent="0.15">
      <c r="A1786" t="s">
        <v>4021</v>
      </c>
      <c r="B1786">
        <v>-2.7632552097639498</v>
      </c>
      <c r="C1786" s="1" t="s">
        <v>15536</v>
      </c>
      <c r="D1786" t="s">
        <v>132</v>
      </c>
    </row>
    <row r="1787" spans="1:4" x14ac:dyDescent="0.15">
      <c r="A1787" t="s">
        <v>1011</v>
      </c>
      <c r="B1787">
        <v>-2.7711369350513402</v>
      </c>
      <c r="C1787" s="1" t="s">
        <v>15537</v>
      </c>
      <c r="D1787" t="s">
        <v>132</v>
      </c>
    </row>
    <row r="1788" spans="1:4" x14ac:dyDescent="0.15">
      <c r="A1788" t="s">
        <v>15538</v>
      </c>
      <c r="B1788">
        <v>-2.7826927675944799</v>
      </c>
      <c r="C1788" s="1" t="s">
        <v>15539</v>
      </c>
      <c r="D1788" t="s">
        <v>132</v>
      </c>
    </row>
    <row r="1789" spans="1:4" x14ac:dyDescent="0.15">
      <c r="A1789" t="s">
        <v>15540</v>
      </c>
      <c r="B1789">
        <v>-2.7873643486970598</v>
      </c>
      <c r="C1789" s="1" t="s">
        <v>15541</v>
      </c>
      <c r="D1789" t="s">
        <v>132</v>
      </c>
    </row>
    <row r="1790" spans="1:4" x14ac:dyDescent="0.15">
      <c r="A1790" t="s">
        <v>15542</v>
      </c>
      <c r="B1790">
        <v>-2.7919801712264598</v>
      </c>
      <c r="C1790" s="1" t="s">
        <v>15543</v>
      </c>
      <c r="D1790" t="s">
        <v>132</v>
      </c>
    </row>
    <row r="1791" spans="1:4" x14ac:dyDescent="0.15">
      <c r="A1791" t="s">
        <v>15544</v>
      </c>
      <c r="B1791">
        <v>-2.8364893304496501</v>
      </c>
      <c r="C1791" s="1" t="s">
        <v>15545</v>
      </c>
      <c r="D1791" t="s">
        <v>132</v>
      </c>
    </row>
    <row r="1792" spans="1:4" x14ac:dyDescent="0.15">
      <c r="A1792" t="s">
        <v>15546</v>
      </c>
      <c r="B1792">
        <v>-2.8446219171183702</v>
      </c>
      <c r="C1792" s="1" t="s">
        <v>15547</v>
      </c>
      <c r="D1792" t="s">
        <v>132</v>
      </c>
    </row>
    <row r="1793" spans="1:4" x14ac:dyDescent="0.15">
      <c r="A1793" t="s">
        <v>15548</v>
      </c>
      <c r="B1793">
        <v>-2.8513860762712699</v>
      </c>
      <c r="C1793" s="1" t="s">
        <v>15549</v>
      </c>
      <c r="D1793" t="s">
        <v>132</v>
      </c>
    </row>
    <row r="1794" spans="1:4" x14ac:dyDescent="0.15">
      <c r="A1794" t="s">
        <v>5705</v>
      </c>
      <c r="B1794">
        <v>-2.8527999994245801</v>
      </c>
      <c r="C1794" s="1" t="s">
        <v>15550</v>
      </c>
      <c r="D1794" t="s">
        <v>132</v>
      </c>
    </row>
    <row r="1795" spans="1:4" x14ac:dyDescent="0.15">
      <c r="A1795" t="s">
        <v>1655</v>
      </c>
      <c r="B1795">
        <v>-2.8529145141783898</v>
      </c>
      <c r="C1795" s="1" t="s">
        <v>15551</v>
      </c>
      <c r="D1795" t="s">
        <v>132</v>
      </c>
    </row>
    <row r="1796" spans="1:4" x14ac:dyDescent="0.15">
      <c r="A1796" t="s">
        <v>15552</v>
      </c>
      <c r="B1796">
        <v>-2.8657504687879598</v>
      </c>
      <c r="C1796" s="1" t="s">
        <v>15553</v>
      </c>
      <c r="D1796" t="s">
        <v>132</v>
      </c>
    </row>
    <row r="1797" spans="1:4" x14ac:dyDescent="0.15">
      <c r="A1797" t="s">
        <v>15554</v>
      </c>
      <c r="B1797">
        <v>-2.8714403474093899</v>
      </c>
      <c r="C1797" s="1" t="s">
        <v>15555</v>
      </c>
      <c r="D1797" t="s">
        <v>132</v>
      </c>
    </row>
    <row r="1798" spans="1:4" x14ac:dyDescent="0.15">
      <c r="A1798" t="s">
        <v>15556</v>
      </c>
      <c r="B1798">
        <v>-2.8940609053413402</v>
      </c>
      <c r="C1798" s="1" t="s">
        <v>15557</v>
      </c>
      <c r="D1798" t="s">
        <v>132</v>
      </c>
    </row>
    <row r="1799" spans="1:4" x14ac:dyDescent="0.15">
      <c r="A1799" t="s">
        <v>15558</v>
      </c>
      <c r="B1799">
        <v>-2.9013585640488402</v>
      </c>
      <c r="C1799" s="1" t="s">
        <v>15559</v>
      </c>
      <c r="D1799" t="s">
        <v>132</v>
      </c>
    </row>
    <row r="1800" spans="1:4" x14ac:dyDescent="0.15">
      <c r="A1800" t="s">
        <v>15560</v>
      </c>
      <c r="B1800">
        <v>-2.9086185696408502</v>
      </c>
      <c r="C1800" s="1" t="s">
        <v>15561</v>
      </c>
      <c r="D1800" t="s">
        <v>132</v>
      </c>
    </row>
    <row r="1801" spans="1:4" x14ac:dyDescent="0.15">
      <c r="A1801" t="s">
        <v>15562</v>
      </c>
      <c r="B1801">
        <v>-2.9438762883335801</v>
      </c>
      <c r="C1801" s="1" t="s">
        <v>15563</v>
      </c>
      <c r="D1801" t="s">
        <v>132</v>
      </c>
    </row>
    <row r="1802" spans="1:4" x14ac:dyDescent="0.15">
      <c r="A1802" t="s">
        <v>827</v>
      </c>
      <c r="B1802">
        <v>-2.95255951730813</v>
      </c>
      <c r="C1802" s="1" t="s">
        <v>15564</v>
      </c>
      <c r="D1802" t="s">
        <v>132</v>
      </c>
    </row>
    <row r="1803" spans="1:4" x14ac:dyDescent="0.15">
      <c r="A1803" t="s">
        <v>15565</v>
      </c>
      <c r="B1803">
        <v>-2.9692141315623499</v>
      </c>
      <c r="C1803" s="1" t="s">
        <v>15566</v>
      </c>
      <c r="D1803" t="s">
        <v>132</v>
      </c>
    </row>
    <row r="1804" spans="1:4" x14ac:dyDescent="0.15">
      <c r="A1804" t="s">
        <v>15567</v>
      </c>
      <c r="B1804">
        <v>-3.0456587493228602</v>
      </c>
      <c r="C1804" s="1" t="s">
        <v>15568</v>
      </c>
      <c r="D1804" t="s">
        <v>132</v>
      </c>
    </row>
    <row r="1805" spans="1:4" x14ac:dyDescent="0.15">
      <c r="A1805" t="s">
        <v>7589</v>
      </c>
      <c r="B1805">
        <v>-3.04565995879494</v>
      </c>
      <c r="C1805" s="1" t="s">
        <v>15569</v>
      </c>
      <c r="D1805" t="s">
        <v>132</v>
      </c>
    </row>
    <row r="1806" spans="1:4" x14ac:dyDescent="0.15">
      <c r="A1806" t="s">
        <v>5052</v>
      </c>
      <c r="B1806">
        <v>-3.0533369263950001</v>
      </c>
      <c r="C1806" s="1" t="s">
        <v>15570</v>
      </c>
      <c r="D1806" t="s">
        <v>132</v>
      </c>
    </row>
    <row r="1807" spans="1:4" x14ac:dyDescent="0.15">
      <c r="A1807" t="s">
        <v>15571</v>
      </c>
      <c r="B1807">
        <v>-3.0536413733519301</v>
      </c>
      <c r="C1807" s="1" t="s">
        <v>15572</v>
      </c>
      <c r="D1807" t="s">
        <v>132</v>
      </c>
    </row>
    <row r="1808" spans="1:4" x14ac:dyDescent="0.15">
      <c r="A1808" t="s">
        <v>15573</v>
      </c>
      <c r="B1808">
        <v>-3.0852033864053401</v>
      </c>
      <c r="C1808" s="1" t="s">
        <v>15574</v>
      </c>
      <c r="D1808" t="s">
        <v>132</v>
      </c>
    </row>
    <row r="1809" spans="1:4" x14ac:dyDescent="0.15">
      <c r="A1809" t="s">
        <v>15575</v>
      </c>
      <c r="B1809">
        <v>-3.0869892977267099</v>
      </c>
      <c r="C1809" s="1" t="s">
        <v>15576</v>
      </c>
      <c r="D1809" t="s">
        <v>132</v>
      </c>
    </row>
    <row r="1810" spans="1:4" x14ac:dyDescent="0.15">
      <c r="A1810" t="s">
        <v>15577</v>
      </c>
      <c r="B1810">
        <v>-3.0993575213850799</v>
      </c>
      <c r="C1810" s="1" t="s">
        <v>15578</v>
      </c>
      <c r="D1810" t="s">
        <v>132</v>
      </c>
    </row>
    <row r="1811" spans="1:4" x14ac:dyDescent="0.15">
      <c r="A1811" t="s">
        <v>3986</v>
      </c>
      <c r="B1811">
        <v>-3.1105143842912799</v>
      </c>
      <c r="C1811" s="1" t="s">
        <v>15579</v>
      </c>
      <c r="D1811" t="s">
        <v>132</v>
      </c>
    </row>
    <row r="1812" spans="1:4" x14ac:dyDescent="0.15">
      <c r="A1812" t="s">
        <v>599</v>
      </c>
      <c r="B1812">
        <v>-3.12212400269209</v>
      </c>
      <c r="C1812" s="1" t="s">
        <v>15580</v>
      </c>
      <c r="D1812" t="s">
        <v>132</v>
      </c>
    </row>
    <row r="1813" spans="1:4" x14ac:dyDescent="0.15">
      <c r="A1813" t="s">
        <v>15581</v>
      </c>
      <c r="B1813">
        <v>-3.1463301426768702</v>
      </c>
      <c r="C1813" s="1" t="s">
        <v>15582</v>
      </c>
      <c r="D1813" t="s">
        <v>132</v>
      </c>
    </row>
    <row r="1814" spans="1:4" x14ac:dyDescent="0.15">
      <c r="A1814" t="s">
        <v>15583</v>
      </c>
      <c r="B1814">
        <v>-3.2324294474371902</v>
      </c>
      <c r="C1814" s="1" t="s">
        <v>15584</v>
      </c>
      <c r="D1814" t="s">
        <v>132</v>
      </c>
    </row>
    <row r="1815" spans="1:4" x14ac:dyDescent="0.15">
      <c r="A1815" t="s">
        <v>15585</v>
      </c>
      <c r="B1815">
        <v>-3.2339585673476101</v>
      </c>
      <c r="C1815" s="1" t="s">
        <v>15586</v>
      </c>
      <c r="D1815" t="s">
        <v>132</v>
      </c>
    </row>
    <row r="1816" spans="1:4" x14ac:dyDescent="0.15">
      <c r="A1816" t="s">
        <v>15587</v>
      </c>
      <c r="B1816">
        <v>-3.2588227097036402</v>
      </c>
      <c r="C1816" s="1" t="s">
        <v>15588</v>
      </c>
      <c r="D1816" t="s">
        <v>132</v>
      </c>
    </row>
    <row r="1817" spans="1:4" x14ac:dyDescent="0.15">
      <c r="A1817" t="s">
        <v>11066</v>
      </c>
      <c r="B1817">
        <v>-3.2669516264204601</v>
      </c>
      <c r="C1817" s="1" t="s">
        <v>15589</v>
      </c>
      <c r="D1817" t="s">
        <v>132</v>
      </c>
    </row>
    <row r="1818" spans="1:4" x14ac:dyDescent="0.15">
      <c r="A1818" t="s">
        <v>15590</v>
      </c>
      <c r="B1818">
        <v>-3.2813665367837399</v>
      </c>
      <c r="C1818" s="1" t="s">
        <v>15591</v>
      </c>
      <c r="D1818" t="s">
        <v>132</v>
      </c>
    </row>
    <row r="1819" spans="1:4" x14ac:dyDescent="0.15">
      <c r="A1819" t="s">
        <v>15592</v>
      </c>
      <c r="B1819">
        <v>-3.30972642914874</v>
      </c>
      <c r="C1819" s="1" t="s">
        <v>15593</v>
      </c>
      <c r="D1819" t="s">
        <v>132</v>
      </c>
    </row>
    <row r="1820" spans="1:4" x14ac:dyDescent="0.15">
      <c r="A1820" t="s">
        <v>2229</v>
      </c>
      <c r="B1820">
        <v>-3.3147613656059298</v>
      </c>
      <c r="C1820" s="1" t="s">
        <v>15594</v>
      </c>
      <c r="D1820" t="s">
        <v>132</v>
      </c>
    </row>
    <row r="1821" spans="1:4" x14ac:dyDescent="0.15">
      <c r="A1821" t="s">
        <v>15595</v>
      </c>
      <c r="B1821">
        <v>-3.3195506687856899</v>
      </c>
      <c r="C1821" s="1" t="s">
        <v>15596</v>
      </c>
      <c r="D1821" t="s">
        <v>132</v>
      </c>
    </row>
    <row r="1822" spans="1:4" x14ac:dyDescent="0.15">
      <c r="A1822" t="s">
        <v>15597</v>
      </c>
      <c r="B1822">
        <v>-3.3846960586306301</v>
      </c>
      <c r="C1822" s="1" t="s">
        <v>15598</v>
      </c>
      <c r="D1822" t="s">
        <v>132</v>
      </c>
    </row>
    <row r="1823" spans="1:4" x14ac:dyDescent="0.15">
      <c r="A1823" t="s">
        <v>15599</v>
      </c>
      <c r="B1823">
        <v>-3.4009461210901701</v>
      </c>
      <c r="C1823" s="1" t="s">
        <v>15600</v>
      </c>
      <c r="D1823" t="s">
        <v>132</v>
      </c>
    </row>
    <row r="1824" spans="1:4" x14ac:dyDescent="0.15">
      <c r="A1824" t="s">
        <v>15601</v>
      </c>
      <c r="B1824">
        <v>-3.4034705655748101</v>
      </c>
      <c r="C1824" s="1" t="s">
        <v>15602</v>
      </c>
      <c r="D1824" t="s">
        <v>132</v>
      </c>
    </row>
    <row r="1825" spans="1:4" x14ac:dyDescent="0.15">
      <c r="A1825" t="s">
        <v>15603</v>
      </c>
      <c r="B1825">
        <v>-3.40424274523519</v>
      </c>
      <c r="C1825" s="1" t="s">
        <v>15604</v>
      </c>
      <c r="D1825" t="s">
        <v>132</v>
      </c>
    </row>
    <row r="1826" spans="1:4" x14ac:dyDescent="0.15">
      <c r="A1826" t="s">
        <v>15605</v>
      </c>
      <c r="B1826">
        <v>-3.41442950027057</v>
      </c>
      <c r="C1826" s="1" t="s">
        <v>15606</v>
      </c>
      <c r="D1826" t="s">
        <v>132</v>
      </c>
    </row>
    <row r="1827" spans="1:4" x14ac:dyDescent="0.15">
      <c r="A1827" t="s">
        <v>15607</v>
      </c>
      <c r="B1827">
        <v>-3.4394880043772398</v>
      </c>
      <c r="C1827" s="1" t="s">
        <v>15608</v>
      </c>
      <c r="D1827" t="s">
        <v>132</v>
      </c>
    </row>
    <row r="1828" spans="1:4" x14ac:dyDescent="0.15">
      <c r="A1828" t="s">
        <v>15609</v>
      </c>
      <c r="B1828">
        <v>-3.4593752262870798</v>
      </c>
      <c r="C1828" s="1" t="s">
        <v>15610</v>
      </c>
      <c r="D1828" t="s">
        <v>132</v>
      </c>
    </row>
    <row r="1829" spans="1:4" x14ac:dyDescent="0.15">
      <c r="A1829" t="s">
        <v>15611</v>
      </c>
      <c r="B1829">
        <v>-3.4968997352073501</v>
      </c>
      <c r="C1829" s="1" t="s">
        <v>15612</v>
      </c>
      <c r="D1829" t="s">
        <v>132</v>
      </c>
    </row>
    <row r="1830" spans="1:4" x14ac:dyDescent="0.15">
      <c r="A1830" t="s">
        <v>15613</v>
      </c>
      <c r="B1830">
        <v>-3.6707853474961798</v>
      </c>
      <c r="C1830" s="1" t="s">
        <v>15614</v>
      </c>
      <c r="D1830" t="s">
        <v>132</v>
      </c>
    </row>
    <row r="1831" spans="1:4" x14ac:dyDescent="0.15">
      <c r="A1831" t="s">
        <v>15615</v>
      </c>
      <c r="B1831">
        <v>-3.72855577999829</v>
      </c>
      <c r="C1831" s="1" t="s">
        <v>15616</v>
      </c>
      <c r="D1831" t="s">
        <v>132</v>
      </c>
    </row>
    <row r="1832" spans="1:4" x14ac:dyDescent="0.15">
      <c r="A1832" t="s">
        <v>15617</v>
      </c>
      <c r="B1832">
        <v>-3.7310807126583501</v>
      </c>
      <c r="C1832" s="1" t="s">
        <v>15618</v>
      </c>
      <c r="D1832" t="s">
        <v>132</v>
      </c>
    </row>
    <row r="1833" spans="1:4" x14ac:dyDescent="0.15">
      <c r="A1833" t="s">
        <v>2747</v>
      </c>
      <c r="B1833">
        <v>-3.7803122235112898</v>
      </c>
      <c r="C1833" s="1" t="s">
        <v>15619</v>
      </c>
      <c r="D1833" t="s">
        <v>132</v>
      </c>
    </row>
    <row r="1834" spans="1:4" x14ac:dyDescent="0.15">
      <c r="A1834" t="s">
        <v>1957</v>
      </c>
      <c r="B1834">
        <v>-3.7840409454984898</v>
      </c>
      <c r="C1834" s="1" t="s">
        <v>15620</v>
      </c>
      <c r="D1834" t="s">
        <v>132</v>
      </c>
    </row>
    <row r="1835" spans="1:4" x14ac:dyDescent="0.15">
      <c r="A1835" t="s">
        <v>993</v>
      </c>
      <c r="B1835">
        <v>-3.80609887749113</v>
      </c>
      <c r="C1835" s="1" t="s">
        <v>15621</v>
      </c>
      <c r="D1835" t="s">
        <v>132</v>
      </c>
    </row>
    <row r="1836" spans="1:4" x14ac:dyDescent="0.15">
      <c r="A1836" t="s">
        <v>15622</v>
      </c>
      <c r="B1836">
        <v>-3.9680473353805801</v>
      </c>
      <c r="C1836" s="1" t="s">
        <v>15623</v>
      </c>
      <c r="D1836" t="s">
        <v>132</v>
      </c>
    </row>
    <row r="1837" spans="1:4" x14ac:dyDescent="0.15">
      <c r="A1837" t="s">
        <v>15624</v>
      </c>
      <c r="B1837">
        <v>-3.9996955978614199</v>
      </c>
      <c r="C1837" s="1" t="s">
        <v>15625</v>
      </c>
      <c r="D1837" t="s">
        <v>132</v>
      </c>
    </row>
    <row r="1838" spans="1:4" x14ac:dyDescent="0.15">
      <c r="A1838" t="s">
        <v>15626</v>
      </c>
      <c r="B1838">
        <v>-4.0095475355660799</v>
      </c>
      <c r="C1838" s="1" t="s">
        <v>15627</v>
      </c>
      <c r="D1838" t="s">
        <v>132</v>
      </c>
    </row>
    <row r="1839" spans="1:4" x14ac:dyDescent="0.15">
      <c r="A1839" t="s">
        <v>11100</v>
      </c>
      <c r="B1839">
        <v>-4.0184556457628799</v>
      </c>
      <c r="C1839" s="1" t="s">
        <v>15628</v>
      </c>
      <c r="D1839" t="s">
        <v>132</v>
      </c>
    </row>
    <row r="1840" spans="1:4" x14ac:dyDescent="0.15">
      <c r="A1840" t="s">
        <v>15629</v>
      </c>
      <c r="B1840">
        <v>-4.0203336026132996</v>
      </c>
      <c r="C1840" s="1" t="s">
        <v>15630</v>
      </c>
      <c r="D1840" t="s">
        <v>132</v>
      </c>
    </row>
    <row r="1841" spans="1:4" x14ac:dyDescent="0.15">
      <c r="A1841" t="s">
        <v>15631</v>
      </c>
      <c r="B1841">
        <v>-4.0214986389822203</v>
      </c>
      <c r="C1841" s="1" t="s">
        <v>15632</v>
      </c>
      <c r="D1841" t="s">
        <v>132</v>
      </c>
    </row>
    <row r="1842" spans="1:4" x14ac:dyDescent="0.15">
      <c r="A1842" t="s">
        <v>15633</v>
      </c>
      <c r="B1842">
        <v>-4.0579395059041099</v>
      </c>
      <c r="C1842" s="1" t="s">
        <v>15634</v>
      </c>
      <c r="D1842" t="s">
        <v>132</v>
      </c>
    </row>
    <row r="1843" spans="1:4" x14ac:dyDescent="0.15">
      <c r="A1843" t="s">
        <v>15635</v>
      </c>
      <c r="B1843">
        <v>-4.1311615358485101</v>
      </c>
      <c r="C1843" s="1" t="s">
        <v>15636</v>
      </c>
      <c r="D1843" t="s">
        <v>132</v>
      </c>
    </row>
    <row r="1844" spans="1:4" x14ac:dyDescent="0.15">
      <c r="A1844" t="s">
        <v>15637</v>
      </c>
      <c r="B1844">
        <v>-4.1367472313885498</v>
      </c>
      <c r="C1844" s="1" t="s">
        <v>15638</v>
      </c>
      <c r="D1844" t="s">
        <v>132</v>
      </c>
    </row>
    <row r="1845" spans="1:4" x14ac:dyDescent="0.15">
      <c r="A1845" t="s">
        <v>15639</v>
      </c>
      <c r="B1845">
        <v>-4.3039746379012502</v>
      </c>
      <c r="C1845" s="1" t="s">
        <v>15640</v>
      </c>
      <c r="D1845" t="s">
        <v>132</v>
      </c>
    </row>
    <row r="1846" spans="1:4" x14ac:dyDescent="0.15">
      <c r="A1846" t="s">
        <v>15641</v>
      </c>
      <c r="B1846">
        <v>-4.3358811905078101</v>
      </c>
      <c r="C1846" s="1" t="s">
        <v>15642</v>
      </c>
      <c r="D1846" t="s">
        <v>132</v>
      </c>
    </row>
    <row r="1847" spans="1:4" x14ac:dyDescent="0.15">
      <c r="A1847" t="s">
        <v>15643</v>
      </c>
      <c r="B1847">
        <v>-4.4297334645507096</v>
      </c>
      <c r="C1847" s="1" t="s">
        <v>15644</v>
      </c>
      <c r="D1847" t="s">
        <v>132</v>
      </c>
    </row>
    <row r="1848" spans="1:4" x14ac:dyDescent="0.15">
      <c r="A1848" t="s">
        <v>15645</v>
      </c>
      <c r="B1848">
        <v>-4.4349083189334202</v>
      </c>
      <c r="C1848" s="1" t="s">
        <v>15646</v>
      </c>
      <c r="D1848" t="s">
        <v>132</v>
      </c>
    </row>
    <row r="1849" spans="1:4" x14ac:dyDescent="0.15">
      <c r="A1849" t="s">
        <v>1456</v>
      </c>
      <c r="B1849">
        <v>-4.5001362834513303</v>
      </c>
      <c r="C1849" s="1" t="s">
        <v>15647</v>
      </c>
      <c r="D1849" t="s">
        <v>132</v>
      </c>
    </row>
    <row r="1850" spans="1:4" x14ac:dyDescent="0.15">
      <c r="A1850" t="s">
        <v>15648</v>
      </c>
      <c r="B1850">
        <v>-4.6920646186003703</v>
      </c>
      <c r="C1850" s="1" t="s">
        <v>15649</v>
      </c>
      <c r="D1850" t="s">
        <v>132</v>
      </c>
    </row>
    <row r="1851" spans="1:4" x14ac:dyDescent="0.15">
      <c r="A1851" t="s">
        <v>15650</v>
      </c>
      <c r="B1851">
        <v>-4.7345922546187396</v>
      </c>
      <c r="C1851" s="1" t="s">
        <v>15651</v>
      </c>
      <c r="D1851" t="s">
        <v>132</v>
      </c>
    </row>
    <row r="1852" spans="1:4" x14ac:dyDescent="0.15">
      <c r="A1852" t="s">
        <v>15652</v>
      </c>
      <c r="B1852">
        <v>-5.1250737007040899</v>
      </c>
      <c r="C1852" s="1" t="s">
        <v>15653</v>
      </c>
      <c r="D1852" t="s">
        <v>132</v>
      </c>
    </row>
    <row r="1853" spans="1:4" x14ac:dyDescent="0.15">
      <c r="A1853" t="s">
        <v>2624</v>
      </c>
      <c r="B1853">
        <v>-5.4050451412172604</v>
      </c>
      <c r="C1853" s="1" t="s">
        <v>15654</v>
      </c>
      <c r="D1853" t="s">
        <v>132</v>
      </c>
    </row>
    <row r="1854" spans="1:4" x14ac:dyDescent="0.15">
      <c r="A1854" t="s">
        <v>15655</v>
      </c>
      <c r="B1854">
        <v>-5.5233887896107499</v>
      </c>
      <c r="C1854" s="1" t="s">
        <v>15656</v>
      </c>
      <c r="D1854" t="s">
        <v>132</v>
      </c>
    </row>
    <row r="1855" spans="1:4" x14ac:dyDescent="0.15">
      <c r="A1855" t="s">
        <v>15657</v>
      </c>
      <c r="B1855">
        <v>-6.4202912975222599</v>
      </c>
      <c r="C1855" s="1" t="s">
        <v>15658</v>
      </c>
      <c r="D1855" t="s">
        <v>132</v>
      </c>
    </row>
  </sheetData>
  <sortState xmlns:xlrd2="http://schemas.microsoft.com/office/spreadsheetml/2017/richdata2" ref="A2:D1855">
    <sortCondition descending="1" ref="B2"/>
  </sortState>
  <phoneticPr fontId="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6"/>
  <sheetViews>
    <sheetView workbookViewId="0">
      <selection activeCell="B1" sqref="B1"/>
    </sheetView>
  </sheetViews>
  <sheetFormatPr defaultColWidth="9.125" defaultRowHeight="13.5" x14ac:dyDescent="0.15"/>
  <cols>
    <col min="1" max="1" width="9.625"/>
    <col min="2" max="2" width="14"/>
    <col min="3" max="4" width="9.625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15659</v>
      </c>
      <c r="B2" s="1" t="s">
        <v>15660</v>
      </c>
      <c r="C2" s="1" t="s">
        <v>15661</v>
      </c>
      <c r="D2" t="s">
        <v>6</v>
      </c>
    </row>
    <row r="3" spans="1:4" x14ac:dyDescent="0.15">
      <c r="A3" t="s">
        <v>15662</v>
      </c>
      <c r="B3" s="1" t="s">
        <v>15663</v>
      </c>
      <c r="C3" s="1" t="s">
        <v>15664</v>
      </c>
      <c r="D3" t="s">
        <v>6</v>
      </c>
    </row>
    <row r="4" spans="1:4" x14ac:dyDescent="0.15">
      <c r="A4" t="s">
        <v>15665</v>
      </c>
      <c r="B4" s="1" t="s">
        <v>15666</v>
      </c>
      <c r="C4" s="1" t="s">
        <v>15667</v>
      </c>
      <c r="D4" t="s">
        <v>6</v>
      </c>
    </row>
    <row r="5" spans="1:4" x14ac:dyDescent="0.15">
      <c r="A5" t="s">
        <v>15668</v>
      </c>
      <c r="B5" s="1" t="s">
        <v>15669</v>
      </c>
      <c r="C5" s="1" t="s">
        <v>15670</v>
      </c>
      <c r="D5" t="s">
        <v>6</v>
      </c>
    </row>
    <row r="6" spans="1:4" x14ac:dyDescent="0.15">
      <c r="A6" t="s">
        <v>11755</v>
      </c>
      <c r="B6" s="1" t="s">
        <v>15671</v>
      </c>
      <c r="C6" s="1" t="s">
        <v>15672</v>
      </c>
      <c r="D6" t="s">
        <v>6</v>
      </c>
    </row>
    <row r="7" spans="1:4" x14ac:dyDescent="0.15">
      <c r="A7" t="s">
        <v>15673</v>
      </c>
      <c r="B7" s="1" t="s">
        <v>15674</v>
      </c>
      <c r="C7" s="1" t="s">
        <v>15675</v>
      </c>
      <c r="D7" t="s">
        <v>6</v>
      </c>
    </row>
    <row r="8" spans="1:4" x14ac:dyDescent="0.15">
      <c r="A8" t="s">
        <v>15676</v>
      </c>
      <c r="B8" s="1" t="s">
        <v>15677</v>
      </c>
      <c r="C8" s="1" t="s">
        <v>15678</v>
      </c>
      <c r="D8" t="s">
        <v>6</v>
      </c>
    </row>
    <row r="9" spans="1:4" x14ac:dyDescent="0.15">
      <c r="A9" t="s">
        <v>15679</v>
      </c>
      <c r="B9" s="1" t="s">
        <v>15680</v>
      </c>
      <c r="C9" s="1" t="s">
        <v>15681</v>
      </c>
      <c r="D9" t="s">
        <v>6</v>
      </c>
    </row>
    <row r="10" spans="1:4" x14ac:dyDescent="0.15">
      <c r="A10" t="s">
        <v>15682</v>
      </c>
      <c r="B10" s="1" t="s">
        <v>15683</v>
      </c>
      <c r="C10" s="1" t="s">
        <v>15684</v>
      </c>
      <c r="D10" t="s">
        <v>6</v>
      </c>
    </row>
    <row r="11" spans="1:4" x14ac:dyDescent="0.15">
      <c r="A11" t="s">
        <v>15685</v>
      </c>
      <c r="B11" s="1" t="s">
        <v>15686</v>
      </c>
      <c r="C11" s="1" t="s">
        <v>15687</v>
      </c>
      <c r="D11" t="s">
        <v>6</v>
      </c>
    </row>
    <row r="12" spans="1:4" x14ac:dyDescent="0.15">
      <c r="A12" t="s">
        <v>15599</v>
      </c>
      <c r="B12" s="1" t="s">
        <v>15688</v>
      </c>
      <c r="C12" s="1" t="s">
        <v>15689</v>
      </c>
      <c r="D12" t="s">
        <v>6</v>
      </c>
    </row>
    <row r="13" spans="1:4" x14ac:dyDescent="0.15">
      <c r="A13" t="s">
        <v>15690</v>
      </c>
      <c r="B13" s="1" t="s">
        <v>15691</v>
      </c>
      <c r="C13" s="1" t="s">
        <v>15692</v>
      </c>
      <c r="D13" t="s">
        <v>6</v>
      </c>
    </row>
    <row r="14" spans="1:4" x14ac:dyDescent="0.15">
      <c r="A14" t="s">
        <v>15693</v>
      </c>
      <c r="B14" s="1" t="s">
        <v>15694</v>
      </c>
      <c r="C14" s="1" t="s">
        <v>15695</v>
      </c>
      <c r="D14" t="s">
        <v>6</v>
      </c>
    </row>
    <row r="15" spans="1:4" x14ac:dyDescent="0.15">
      <c r="A15" t="s">
        <v>15696</v>
      </c>
      <c r="B15" s="1" t="s">
        <v>15697</v>
      </c>
      <c r="C15" s="1" t="s">
        <v>15698</v>
      </c>
      <c r="D15" t="s">
        <v>6</v>
      </c>
    </row>
    <row r="16" spans="1:4" x14ac:dyDescent="0.15">
      <c r="A16" t="s">
        <v>15699</v>
      </c>
      <c r="B16" s="1" t="s">
        <v>15700</v>
      </c>
      <c r="C16" s="1" t="s">
        <v>15701</v>
      </c>
      <c r="D16" t="s">
        <v>6</v>
      </c>
    </row>
    <row r="17" spans="1:4" x14ac:dyDescent="0.15">
      <c r="A17" t="s">
        <v>15702</v>
      </c>
      <c r="B17" s="1" t="s">
        <v>15703</v>
      </c>
      <c r="C17" s="1" t="s">
        <v>15704</v>
      </c>
      <c r="D17" t="s">
        <v>6</v>
      </c>
    </row>
    <row r="18" spans="1:4" x14ac:dyDescent="0.15">
      <c r="A18" t="s">
        <v>15705</v>
      </c>
      <c r="B18" s="1" t="s">
        <v>15706</v>
      </c>
      <c r="C18" s="1" t="s">
        <v>15707</v>
      </c>
      <c r="D18" t="s">
        <v>6</v>
      </c>
    </row>
    <row r="19" spans="1:4" x14ac:dyDescent="0.15">
      <c r="A19" t="s">
        <v>15708</v>
      </c>
      <c r="B19" s="1" t="s">
        <v>15709</v>
      </c>
      <c r="C19" s="1" t="s">
        <v>15710</v>
      </c>
      <c r="D19" t="s">
        <v>6</v>
      </c>
    </row>
    <row r="20" spans="1:4" x14ac:dyDescent="0.15">
      <c r="A20" t="s">
        <v>15711</v>
      </c>
      <c r="B20" s="1" t="s">
        <v>15712</v>
      </c>
      <c r="C20" s="1" t="s">
        <v>15713</v>
      </c>
      <c r="D20" t="s">
        <v>6</v>
      </c>
    </row>
    <row r="21" spans="1:4" x14ac:dyDescent="0.15">
      <c r="A21" t="s">
        <v>794</v>
      </c>
      <c r="B21" s="1" t="s">
        <v>15714</v>
      </c>
      <c r="C21" s="1" t="s">
        <v>15715</v>
      </c>
      <c r="D21" t="s">
        <v>6</v>
      </c>
    </row>
    <row r="22" spans="1:4" x14ac:dyDescent="0.15">
      <c r="A22" t="s">
        <v>806</v>
      </c>
      <c r="B22" s="1" t="s">
        <v>15716</v>
      </c>
      <c r="C22" s="1" t="s">
        <v>15717</v>
      </c>
      <c r="D22" t="s">
        <v>6</v>
      </c>
    </row>
    <row r="23" spans="1:4" x14ac:dyDescent="0.15">
      <c r="A23" t="s">
        <v>15718</v>
      </c>
      <c r="B23" s="1" t="s">
        <v>15719</v>
      </c>
      <c r="C23" s="1" t="s">
        <v>15720</v>
      </c>
      <c r="D23" t="s">
        <v>6</v>
      </c>
    </row>
    <row r="24" spans="1:4" x14ac:dyDescent="0.15">
      <c r="A24" t="s">
        <v>15721</v>
      </c>
      <c r="B24" s="1" t="s">
        <v>15722</v>
      </c>
      <c r="C24" s="1" t="s">
        <v>15723</v>
      </c>
      <c r="D24" t="s">
        <v>6</v>
      </c>
    </row>
    <row r="25" spans="1:4" x14ac:dyDescent="0.15">
      <c r="A25" t="s">
        <v>219</v>
      </c>
      <c r="B25" s="1" t="s">
        <v>15724</v>
      </c>
      <c r="C25" s="1" t="s">
        <v>15725</v>
      </c>
      <c r="D25" t="s">
        <v>6</v>
      </c>
    </row>
    <row r="26" spans="1:4" x14ac:dyDescent="0.15">
      <c r="A26" t="s">
        <v>15726</v>
      </c>
      <c r="B26" s="1" t="s">
        <v>15727</v>
      </c>
      <c r="C26" s="1" t="s">
        <v>15728</v>
      </c>
      <c r="D26" t="s">
        <v>6</v>
      </c>
    </row>
    <row r="27" spans="1:4" x14ac:dyDescent="0.15">
      <c r="A27" t="s">
        <v>869</v>
      </c>
      <c r="B27" s="1" t="s">
        <v>15729</v>
      </c>
      <c r="C27" s="1" t="s">
        <v>15730</v>
      </c>
      <c r="D27" t="s">
        <v>6</v>
      </c>
    </row>
    <row r="28" spans="1:4" x14ac:dyDescent="0.15">
      <c r="A28" t="s">
        <v>15731</v>
      </c>
      <c r="B28" s="1" t="s">
        <v>15732</v>
      </c>
      <c r="C28" s="1" t="s">
        <v>15733</v>
      </c>
      <c r="D28" t="s">
        <v>6</v>
      </c>
    </row>
    <row r="29" spans="1:4" x14ac:dyDescent="0.15">
      <c r="A29" t="s">
        <v>15734</v>
      </c>
      <c r="B29" s="1" t="s">
        <v>15735</v>
      </c>
      <c r="C29" s="1" t="s">
        <v>15736</v>
      </c>
      <c r="D29" t="s">
        <v>6</v>
      </c>
    </row>
    <row r="30" spans="1:4" x14ac:dyDescent="0.15">
      <c r="A30" t="s">
        <v>15737</v>
      </c>
      <c r="B30" s="1" t="s">
        <v>15738</v>
      </c>
      <c r="C30" s="1" t="s">
        <v>15739</v>
      </c>
      <c r="D30" t="s">
        <v>6</v>
      </c>
    </row>
    <row r="31" spans="1:4" x14ac:dyDescent="0.15">
      <c r="A31" t="s">
        <v>15740</v>
      </c>
      <c r="B31" s="1" t="s">
        <v>15741</v>
      </c>
      <c r="C31" s="1" t="s">
        <v>15742</v>
      </c>
      <c r="D31" t="s">
        <v>6</v>
      </c>
    </row>
    <row r="32" spans="1:4" x14ac:dyDescent="0.15">
      <c r="A32" t="s">
        <v>15743</v>
      </c>
      <c r="B32" s="1" t="s">
        <v>15744</v>
      </c>
      <c r="C32" s="1" t="s">
        <v>15745</v>
      </c>
      <c r="D32" t="s">
        <v>6</v>
      </c>
    </row>
    <row r="33" spans="1:4" x14ac:dyDescent="0.15">
      <c r="A33" t="s">
        <v>15746</v>
      </c>
      <c r="B33" s="1" t="s">
        <v>15747</v>
      </c>
      <c r="C33" s="1" t="s">
        <v>15748</v>
      </c>
      <c r="D33" t="s">
        <v>6</v>
      </c>
    </row>
    <row r="34" spans="1:4" x14ac:dyDescent="0.15">
      <c r="A34" t="s">
        <v>15749</v>
      </c>
      <c r="B34" s="1" t="s">
        <v>15750</v>
      </c>
      <c r="C34" s="1" t="s">
        <v>15751</v>
      </c>
      <c r="D34" t="s">
        <v>6</v>
      </c>
    </row>
    <row r="35" spans="1:4" x14ac:dyDescent="0.15">
      <c r="A35" t="s">
        <v>15752</v>
      </c>
      <c r="B35" s="1" t="s">
        <v>15753</v>
      </c>
      <c r="C35" s="1" t="s">
        <v>15754</v>
      </c>
      <c r="D35" t="s">
        <v>6</v>
      </c>
    </row>
    <row r="36" spans="1:4" x14ac:dyDescent="0.15">
      <c r="A36" t="s">
        <v>15755</v>
      </c>
      <c r="B36" s="1" t="s">
        <v>15756</v>
      </c>
      <c r="C36" s="1" t="s">
        <v>15757</v>
      </c>
      <c r="D36" t="s">
        <v>6</v>
      </c>
    </row>
    <row r="37" spans="1:4" x14ac:dyDescent="0.15">
      <c r="A37" t="s">
        <v>15758</v>
      </c>
      <c r="B37" s="1" t="s">
        <v>15759</v>
      </c>
      <c r="C37" s="1" t="s">
        <v>15760</v>
      </c>
      <c r="D37" t="s">
        <v>6</v>
      </c>
    </row>
    <row r="38" spans="1:4" x14ac:dyDescent="0.15">
      <c r="A38" t="s">
        <v>15761</v>
      </c>
      <c r="B38" s="1" t="s">
        <v>15762</v>
      </c>
      <c r="C38" s="1" t="s">
        <v>15763</v>
      </c>
      <c r="D38" t="s">
        <v>6</v>
      </c>
    </row>
    <row r="39" spans="1:4" x14ac:dyDescent="0.15">
      <c r="A39" t="s">
        <v>542</v>
      </c>
      <c r="B39" s="1" t="s">
        <v>15764</v>
      </c>
      <c r="C39" s="1" t="s">
        <v>15765</v>
      </c>
      <c r="D39" t="s">
        <v>6</v>
      </c>
    </row>
    <row r="40" spans="1:4" x14ac:dyDescent="0.15">
      <c r="A40" t="s">
        <v>15766</v>
      </c>
      <c r="B40" s="1" t="s">
        <v>15767</v>
      </c>
      <c r="C40" s="1" t="s">
        <v>15768</v>
      </c>
      <c r="D40" t="s">
        <v>6</v>
      </c>
    </row>
    <row r="41" spans="1:4" x14ac:dyDescent="0.15">
      <c r="A41" t="s">
        <v>15769</v>
      </c>
      <c r="B41" s="1" t="s">
        <v>15770</v>
      </c>
      <c r="C41" s="1" t="s">
        <v>15771</v>
      </c>
      <c r="D41" t="s">
        <v>6</v>
      </c>
    </row>
    <row r="42" spans="1:4" x14ac:dyDescent="0.15">
      <c r="A42" t="s">
        <v>15772</v>
      </c>
      <c r="B42" s="1" t="s">
        <v>15773</v>
      </c>
      <c r="C42" s="1" t="s">
        <v>15774</v>
      </c>
      <c r="D42" t="s">
        <v>6</v>
      </c>
    </row>
    <row r="43" spans="1:4" x14ac:dyDescent="0.15">
      <c r="A43" t="s">
        <v>15775</v>
      </c>
      <c r="B43" s="1" t="s">
        <v>15776</v>
      </c>
      <c r="C43" s="1" t="s">
        <v>15777</v>
      </c>
      <c r="D43" t="s">
        <v>6</v>
      </c>
    </row>
    <row r="44" spans="1:4" x14ac:dyDescent="0.15">
      <c r="A44" t="s">
        <v>15778</v>
      </c>
      <c r="B44" s="1" t="s">
        <v>15779</v>
      </c>
      <c r="C44" s="1" t="s">
        <v>15780</v>
      </c>
      <c r="D44" t="s">
        <v>6</v>
      </c>
    </row>
    <row r="45" spans="1:4" x14ac:dyDescent="0.15">
      <c r="A45" t="s">
        <v>15781</v>
      </c>
      <c r="B45" s="1" t="s">
        <v>15782</v>
      </c>
      <c r="C45" s="1" t="s">
        <v>15783</v>
      </c>
      <c r="D45" t="s">
        <v>6</v>
      </c>
    </row>
    <row r="46" spans="1:4" x14ac:dyDescent="0.15">
      <c r="A46" t="s">
        <v>15784</v>
      </c>
      <c r="B46" s="1" t="s">
        <v>15785</v>
      </c>
      <c r="C46" s="1" t="s">
        <v>15786</v>
      </c>
      <c r="D46" t="s">
        <v>6</v>
      </c>
    </row>
    <row r="47" spans="1:4" x14ac:dyDescent="0.15">
      <c r="A47" t="s">
        <v>15787</v>
      </c>
      <c r="B47" s="1" t="s">
        <v>15788</v>
      </c>
      <c r="C47" s="1" t="s">
        <v>15789</v>
      </c>
      <c r="D47" t="s">
        <v>6</v>
      </c>
    </row>
    <row r="48" spans="1:4" x14ac:dyDescent="0.15">
      <c r="A48" t="s">
        <v>15790</v>
      </c>
      <c r="B48" s="1" t="s">
        <v>15791</v>
      </c>
      <c r="C48" s="1" t="s">
        <v>15792</v>
      </c>
      <c r="D48" t="s">
        <v>6</v>
      </c>
    </row>
    <row r="49" spans="1:4" x14ac:dyDescent="0.15">
      <c r="A49" t="s">
        <v>15793</v>
      </c>
      <c r="B49" s="1" t="s">
        <v>15794</v>
      </c>
      <c r="C49" s="1" t="s">
        <v>15795</v>
      </c>
      <c r="D49" t="s">
        <v>6</v>
      </c>
    </row>
    <row r="50" spans="1:4" x14ac:dyDescent="0.15">
      <c r="A50" t="s">
        <v>15796</v>
      </c>
      <c r="B50" s="1" t="s">
        <v>15797</v>
      </c>
      <c r="C50" s="1" t="s">
        <v>15798</v>
      </c>
      <c r="D50" t="s">
        <v>6</v>
      </c>
    </row>
    <row r="51" spans="1:4" x14ac:dyDescent="0.15">
      <c r="A51" t="s">
        <v>15799</v>
      </c>
      <c r="B51" s="1" t="s">
        <v>15800</v>
      </c>
      <c r="C51" s="1" t="s">
        <v>15801</v>
      </c>
      <c r="D51" t="s">
        <v>6</v>
      </c>
    </row>
    <row r="52" spans="1:4" x14ac:dyDescent="0.15">
      <c r="A52" t="s">
        <v>10896</v>
      </c>
      <c r="B52" s="1" t="s">
        <v>15802</v>
      </c>
      <c r="C52" s="1" t="s">
        <v>15803</v>
      </c>
      <c r="D52" t="s">
        <v>6</v>
      </c>
    </row>
    <row r="53" spans="1:4" x14ac:dyDescent="0.15">
      <c r="A53" t="s">
        <v>15804</v>
      </c>
      <c r="B53" s="1" t="s">
        <v>15805</v>
      </c>
      <c r="C53" s="1" t="s">
        <v>15806</v>
      </c>
      <c r="D53" t="s">
        <v>6</v>
      </c>
    </row>
    <row r="54" spans="1:4" x14ac:dyDescent="0.15">
      <c r="A54" t="s">
        <v>289</v>
      </c>
      <c r="B54" s="1" t="s">
        <v>15807</v>
      </c>
      <c r="C54" s="1" t="s">
        <v>15808</v>
      </c>
      <c r="D54" t="s">
        <v>6</v>
      </c>
    </row>
    <row r="55" spans="1:4" x14ac:dyDescent="0.15">
      <c r="A55" t="s">
        <v>15809</v>
      </c>
      <c r="B55" s="1" t="s">
        <v>15810</v>
      </c>
      <c r="C55" s="1" t="s">
        <v>15811</v>
      </c>
      <c r="D55" t="s">
        <v>6</v>
      </c>
    </row>
    <row r="56" spans="1:4" x14ac:dyDescent="0.15">
      <c r="A56" t="s">
        <v>11140</v>
      </c>
      <c r="B56" s="1" t="s">
        <v>15812</v>
      </c>
      <c r="C56" s="1" t="s">
        <v>15813</v>
      </c>
      <c r="D56" t="s">
        <v>6</v>
      </c>
    </row>
    <row r="57" spans="1:4" x14ac:dyDescent="0.15">
      <c r="A57" t="s">
        <v>15814</v>
      </c>
      <c r="B57" s="1" t="s">
        <v>15815</v>
      </c>
      <c r="C57" s="1" t="s">
        <v>15816</v>
      </c>
      <c r="D57" t="s">
        <v>6</v>
      </c>
    </row>
    <row r="58" spans="1:4" x14ac:dyDescent="0.15">
      <c r="A58" t="s">
        <v>15817</v>
      </c>
      <c r="B58" s="1" t="s">
        <v>15818</v>
      </c>
      <c r="C58" s="1" t="s">
        <v>15819</v>
      </c>
      <c r="D58" t="s">
        <v>6</v>
      </c>
    </row>
    <row r="59" spans="1:4" x14ac:dyDescent="0.15">
      <c r="A59" t="s">
        <v>15383</v>
      </c>
      <c r="B59" s="1" t="s">
        <v>15820</v>
      </c>
      <c r="C59" s="1" t="s">
        <v>15821</v>
      </c>
      <c r="D59" t="s">
        <v>6</v>
      </c>
    </row>
    <row r="60" spans="1:4" x14ac:dyDescent="0.15">
      <c r="A60" t="s">
        <v>15822</v>
      </c>
      <c r="B60" s="1" t="s">
        <v>15823</v>
      </c>
      <c r="C60" s="1" t="s">
        <v>15824</v>
      </c>
      <c r="D60" t="s">
        <v>6</v>
      </c>
    </row>
    <row r="61" spans="1:4" x14ac:dyDescent="0.15">
      <c r="A61" t="s">
        <v>15825</v>
      </c>
      <c r="B61" s="1" t="s">
        <v>15826</v>
      </c>
      <c r="C61" s="1" t="s">
        <v>15827</v>
      </c>
      <c r="D61" t="s">
        <v>6</v>
      </c>
    </row>
    <row r="62" spans="1:4" x14ac:dyDescent="0.15">
      <c r="A62" t="s">
        <v>15828</v>
      </c>
      <c r="B62" s="1" t="s">
        <v>15829</v>
      </c>
      <c r="C62" s="1" t="s">
        <v>15830</v>
      </c>
      <c r="D62" t="s">
        <v>6</v>
      </c>
    </row>
    <row r="63" spans="1:4" x14ac:dyDescent="0.15">
      <c r="A63" t="s">
        <v>10704</v>
      </c>
      <c r="B63" s="1" t="s">
        <v>15831</v>
      </c>
      <c r="C63" s="1" t="s">
        <v>15832</v>
      </c>
      <c r="D63" t="s">
        <v>6</v>
      </c>
    </row>
    <row r="64" spans="1:4" x14ac:dyDescent="0.15">
      <c r="A64" t="s">
        <v>15833</v>
      </c>
      <c r="B64" s="1" t="s">
        <v>15834</v>
      </c>
      <c r="C64" s="1" t="s">
        <v>15835</v>
      </c>
      <c r="D64" t="s">
        <v>6</v>
      </c>
    </row>
    <row r="65" spans="1:4" x14ac:dyDescent="0.15">
      <c r="A65" t="s">
        <v>15836</v>
      </c>
      <c r="B65" s="1" t="s">
        <v>15837</v>
      </c>
      <c r="C65" s="1" t="s">
        <v>15838</v>
      </c>
      <c r="D65" t="s">
        <v>6</v>
      </c>
    </row>
    <row r="66" spans="1:4" x14ac:dyDescent="0.15">
      <c r="A66" t="s">
        <v>15839</v>
      </c>
      <c r="B66" s="1" t="s">
        <v>15840</v>
      </c>
      <c r="C66" s="1" t="s">
        <v>15841</v>
      </c>
      <c r="D66" t="s">
        <v>6</v>
      </c>
    </row>
    <row r="67" spans="1:4" x14ac:dyDescent="0.15">
      <c r="A67" t="s">
        <v>15842</v>
      </c>
      <c r="B67" s="1" t="s">
        <v>15843</v>
      </c>
      <c r="C67" s="1" t="s">
        <v>15844</v>
      </c>
      <c r="D67" t="s">
        <v>6</v>
      </c>
    </row>
    <row r="68" spans="1:4" x14ac:dyDescent="0.15">
      <c r="A68" t="s">
        <v>15845</v>
      </c>
      <c r="B68" s="1" t="s">
        <v>15846</v>
      </c>
      <c r="C68" s="1" t="s">
        <v>15847</v>
      </c>
      <c r="D68" t="s">
        <v>6</v>
      </c>
    </row>
    <row r="69" spans="1:4" x14ac:dyDescent="0.15">
      <c r="A69" t="s">
        <v>15848</v>
      </c>
      <c r="B69" s="1" t="s">
        <v>15849</v>
      </c>
      <c r="C69" s="1" t="s">
        <v>15850</v>
      </c>
      <c r="D69" t="s">
        <v>6</v>
      </c>
    </row>
    <row r="70" spans="1:4" x14ac:dyDescent="0.15">
      <c r="A70" t="s">
        <v>15851</v>
      </c>
      <c r="B70" s="1" t="s">
        <v>15852</v>
      </c>
      <c r="C70" s="1" t="s">
        <v>15853</v>
      </c>
      <c r="D70" t="s">
        <v>6</v>
      </c>
    </row>
    <row r="71" spans="1:4" x14ac:dyDescent="0.15">
      <c r="A71" t="s">
        <v>11686</v>
      </c>
      <c r="B71" s="1" t="s">
        <v>15854</v>
      </c>
      <c r="C71" s="1" t="s">
        <v>15855</v>
      </c>
      <c r="D71" t="s">
        <v>6</v>
      </c>
    </row>
    <row r="72" spans="1:4" x14ac:dyDescent="0.15">
      <c r="A72" t="s">
        <v>15856</v>
      </c>
      <c r="B72" s="1" t="s">
        <v>15857</v>
      </c>
      <c r="C72" s="1" t="s">
        <v>15858</v>
      </c>
      <c r="D72" t="s">
        <v>6</v>
      </c>
    </row>
    <row r="73" spans="1:4" x14ac:dyDescent="0.15">
      <c r="A73" t="s">
        <v>15859</v>
      </c>
      <c r="B73" s="1" t="s">
        <v>15860</v>
      </c>
      <c r="C73" s="1" t="s">
        <v>15861</v>
      </c>
      <c r="D73" t="s">
        <v>6</v>
      </c>
    </row>
    <row r="74" spans="1:4" x14ac:dyDescent="0.15">
      <c r="A74" t="s">
        <v>15862</v>
      </c>
      <c r="B74" s="1" t="s">
        <v>15863</v>
      </c>
      <c r="C74" s="1" t="s">
        <v>15864</v>
      </c>
      <c r="D74" t="s">
        <v>6</v>
      </c>
    </row>
    <row r="75" spans="1:4" x14ac:dyDescent="0.15">
      <c r="A75" t="s">
        <v>15865</v>
      </c>
      <c r="B75" s="1" t="s">
        <v>15866</v>
      </c>
      <c r="C75" s="1" t="s">
        <v>15867</v>
      </c>
      <c r="D75" t="s">
        <v>6</v>
      </c>
    </row>
    <row r="76" spans="1:4" x14ac:dyDescent="0.15">
      <c r="A76" t="s">
        <v>15868</v>
      </c>
      <c r="B76" s="1" t="s">
        <v>15869</v>
      </c>
      <c r="C76" s="1" t="s">
        <v>15870</v>
      </c>
      <c r="D76" t="s">
        <v>6</v>
      </c>
    </row>
    <row r="77" spans="1:4" x14ac:dyDescent="0.15">
      <c r="A77" t="s">
        <v>15871</v>
      </c>
      <c r="B77" s="1" t="s">
        <v>15872</v>
      </c>
      <c r="C77" s="1" t="s">
        <v>15873</v>
      </c>
      <c r="D77" t="s">
        <v>6</v>
      </c>
    </row>
    <row r="78" spans="1:4" x14ac:dyDescent="0.15">
      <c r="A78" t="s">
        <v>15874</v>
      </c>
      <c r="B78" s="1" t="s">
        <v>15875</v>
      </c>
      <c r="C78" s="1" t="s">
        <v>15876</v>
      </c>
      <c r="D78" t="s">
        <v>6</v>
      </c>
    </row>
    <row r="79" spans="1:4" x14ac:dyDescent="0.15">
      <c r="A79" t="s">
        <v>15877</v>
      </c>
      <c r="B79" s="1" t="s">
        <v>15878</v>
      </c>
      <c r="C79" s="1" t="s">
        <v>15879</v>
      </c>
      <c r="D79" t="s">
        <v>6</v>
      </c>
    </row>
    <row r="80" spans="1:4" x14ac:dyDescent="0.15">
      <c r="A80" t="s">
        <v>15880</v>
      </c>
      <c r="B80" s="1" t="s">
        <v>15881</v>
      </c>
      <c r="C80" s="1" t="s">
        <v>15882</v>
      </c>
      <c r="D80" t="s">
        <v>6</v>
      </c>
    </row>
    <row r="81" spans="1:4" x14ac:dyDescent="0.15">
      <c r="A81" t="s">
        <v>15883</v>
      </c>
      <c r="B81" s="1" t="s">
        <v>15884</v>
      </c>
      <c r="C81" s="1" t="s">
        <v>15885</v>
      </c>
      <c r="D81" t="s">
        <v>6</v>
      </c>
    </row>
    <row r="82" spans="1:4" x14ac:dyDescent="0.15">
      <c r="A82" t="s">
        <v>15886</v>
      </c>
      <c r="B82" s="1" t="s">
        <v>15887</v>
      </c>
      <c r="C82" s="1" t="s">
        <v>15888</v>
      </c>
      <c r="D82" t="s">
        <v>6</v>
      </c>
    </row>
    <row r="83" spans="1:4" x14ac:dyDescent="0.15">
      <c r="A83" t="s">
        <v>15889</v>
      </c>
      <c r="B83" s="1" t="s">
        <v>15890</v>
      </c>
      <c r="C83" s="1" t="s">
        <v>15891</v>
      </c>
      <c r="D83" t="s">
        <v>6</v>
      </c>
    </row>
    <row r="84" spans="1:4" x14ac:dyDescent="0.15">
      <c r="A84" t="s">
        <v>15892</v>
      </c>
      <c r="B84" s="1" t="s">
        <v>15893</v>
      </c>
      <c r="C84" s="1" t="s">
        <v>15894</v>
      </c>
      <c r="D84" t="s">
        <v>6</v>
      </c>
    </row>
    <row r="85" spans="1:4" x14ac:dyDescent="0.15">
      <c r="A85" t="s">
        <v>15895</v>
      </c>
      <c r="B85" s="1" t="s">
        <v>15896</v>
      </c>
      <c r="C85" s="1" t="s">
        <v>15897</v>
      </c>
      <c r="D85" t="s">
        <v>6</v>
      </c>
    </row>
    <row r="86" spans="1:4" x14ac:dyDescent="0.15">
      <c r="A86" t="s">
        <v>15898</v>
      </c>
      <c r="B86" s="1" t="s">
        <v>15899</v>
      </c>
      <c r="C86" s="1" t="s">
        <v>15900</v>
      </c>
      <c r="D86" t="s">
        <v>6</v>
      </c>
    </row>
    <row r="87" spans="1:4" x14ac:dyDescent="0.15">
      <c r="A87" t="s">
        <v>15901</v>
      </c>
      <c r="B87" s="1" t="s">
        <v>15902</v>
      </c>
      <c r="C87" s="1" t="s">
        <v>15903</v>
      </c>
      <c r="D87" t="s">
        <v>6</v>
      </c>
    </row>
    <row r="88" spans="1:4" x14ac:dyDescent="0.15">
      <c r="A88" t="s">
        <v>15904</v>
      </c>
      <c r="B88" s="1" t="s">
        <v>15905</v>
      </c>
      <c r="C88" s="1" t="s">
        <v>15906</v>
      </c>
      <c r="D88" t="s">
        <v>6</v>
      </c>
    </row>
    <row r="89" spans="1:4" x14ac:dyDescent="0.15">
      <c r="A89" t="s">
        <v>15907</v>
      </c>
      <c r="B89" s="1" t="s">
        <v>15908</v>
      </c>
      <c r="C89" s="1" t="s">
        <v>15909</v>
      </c>
      <c r="D89" t="s">
        <v>6</v>
      </c>
    </row>
    <row r="90" spans="1:4" x14ac:dyDescent="0.15">
      <c r="A90" t="s">
        <v>15910</v>
      </c>
      <c r="B90" s="1" t="s">
        <v>15911</v>
      </c>
      <c r="C90" s="1" t="s">
        <v>15912</v>
      </c>
      <c r="D90" t="s">
        <v>6</v>
      </c>
    </row>
    <row r="91" spans="1:4" x14ac:dyDescent="0.15">
      <c r="A91" t="s">
        <v>15913</v>
      </c>
      <c r="B91" s="1" t="s">
        <v>15914</v>
      </c>
      <c r="C91" s="1" t="s">
        <v>15915</v>
      </c>
      <c r="D91" t="s">
        <v>6</v>
      </c>
    </row>
    <row r="92" spans="1:4" x14ac:dyDescent="0.15">
      <c r="A92" t="s">
        <v>5215</v>
      </c>
      <c r="B92" s="1" t="s">
        <v>15916</v>
      </c>
      <c r="C92" s="1" t="s">
        <v>15917</v>
      </c>
      <c r="D92" t="s">
        <v>6</v>
      </c>
    </row>
    <row r="93" spans="1:4" x14ac:dyDescent="0.15">
      <c r="A93" t="s">
        <v>15918</v>
      </c>
      <c r="B93" s="1" t="s">
        <v>15919</v>
      </c>
      <c r="C93" s="1" t="s">
        <v>15920</v>
      </c>
      <c r="D93" t="s">
        <v>6</v>
      </c>
    </row>
    <row r="94" spans="1:4" x14ac:dyDescent="0.15">
      <c r="A94" t="s">
        <v>265</v>
      </c>
      <c r="B94" s="1" t="s">
        <v>15921</v>
      </c>
      <c r="C94" s="1" t="s">
        <v>15922</v>
      </c>
      <c r="D94" t="s">
        <v>6</v>
      </c>
    </row>
    <row r="95" spans="1:4" x14ac:dyDescent="0.15">
      <c r="A95" t="s">
        <v>15923</v>
      </c>
      <c r="B95" s="1" t="s">
        <v>15924</v>
      </c>
      <c r="C95" s="1" t="s">
        <v>15925</v>
      </c>
      <c r="D95" t="s">
        <v>6</v>
      </c>
    </row>
    <row r="96" spans="1:4" x14ac:dyDescent="0.15">
      <c r="A96" t="s">
        <v>15926</v>
      </c>
      <c r="B96" s="1" t="s">
        <v>15927</v>
      </c>
      <c r="C96" s="1" t="s">
        <v>15928</v>
      </c>
      <c r="D96" t="s">
        <v>6</v>
      </c>
    </row>
    <row r="97" spans="1:4" x14ac:dyDescent="0.15">
      <c r="A97" t="s">
        <v>15929</v>
      </c>
      <c r="B97" s="1" t="s">
        <v>15930</v>
      </c>
      <c r="C97" s="1" t="s">
        <v>15931</v>
      </c>
      <c r="D97" t="s">
        <v>6</v>
      </c>
    </row>
    <row r="98" spans="1:4" x14ac:dyDescent="0.15">
      <c r="A98" t="s">
        <v>15932</v>
      </c>
      <c r="B98" s="1" t="s">
        <v>15933</v>
      </c>
      <c r="C98" s="1" t="s">
        <v>15934</v>
      </c>
      <c r="D98" t="s">
        <v>6</v>
      </c>
    </row>
    <row r="99" spans="1:4" x14ac:dyDescent="0.15">
      <c r="A99" t="s">
        <v>15935</v>
      </c>
      <c r="B99" s="1" t="s">
        <v>15936</v>
      </c>
      <c r="C99" s="1" t="s">
        <v>15937</v>
      </c>
      <c r="D99" t="s">
        <v>6</v>
      </c>
    </row>
    <row r="100" spans="1:4" x14ac:dyDescent="0.15">
      <c r="A100" t="s">
        <v>15938</v>
      </c>
      <c r="B100" s="1" t="s">
        <v>15939</v>
      </c>
      <c r="C100" s="1" t="s">
        <v>15940</v>
      </c>
      <c r="D100" t="s">
        <v>6</v>
      </c>
    </row>
    <row r="101" spans="1:4" x14ac:dyDescent="0.15">
      <c r="A101" t="s">
        <v>15941</v>
      </c>
      <c r="B101" s="1" t="s">
        <v>15942</v>
      </c>
      <c r="C101" s="1" t="s">
        <v>15943</v>
      </c>
      <c r="D101" t="s">
        <v>6</v>
      </c>
    </row>
    <row r="102" spans="1:4" x14ac:dyDescent="0.15">
      <c r="A102" t="s">
        <v>9927</v>
      </c>
      <c r="B102" s="1" t="s">
        <v>15944</v>
      </c>
      <c r="C102" s="1" t="s">
        <v>15945</v>
      </c>
      <c r="D102" t="s">
        <v>6</v>
      </c>
    </row>
    <row r="103" spans="1:4" x14ac:dyDescent="0.15">
      <c r="A103" t="s">
        <v>15946</v>
      </c>
      <c r="B103" s="1" t="s">
        <v>15947</v>
      </c>
      <c r="C103" s="1" t="s">
        <v>15948</v>
      </c>
      <c r="D103" t="s">
        <v>6</v>
      </c>
    </row>
    <row r="104" spans="1:4" x14ac:dyDescent="0.15">
      <c r="A104" t="s">
        <v>15949</v>
      </c>
      <c r="B104" s="1" t="s">
        <v>15950</v>
      </c>
      <c r="C104" s="1" t="s">
        <v>15951</v>
      </c>
      <c r="D104" t="s">
        <v>6</v>
      </c>
    </row>
    <row r="105" spans="1:4" x14ac:dyDescent="0.15">
      <c r="A105" t="s">
        <v>15952</v>
      </c>
      <c r="B105" s="1" t="s">
        <v>15953</v>
      </c>
      <c r="C105" s="1" t="s">
        <v>15954</v>
      </c>
      <c r="D105" t="s">
        <v>6</v>
      </c>
    </row>
    <row r="106" spans="1:4" x14ac:dyDescent="0.15">
      <c r="A106" t="s">
        <v>15298</v>
      </c>
      <c r="B106" s="1" t="s">
        <v>15955</v>
      </c>
      <c r="C106" s="1" t="s">
        <v>15956</v>
      </c>
      <c r="D106" t="s">
        <v>6</v>
      </c>
    </row>
    <row r="107" spans="1:4" x14ac:dyDescent="0.15">
      <c r="A107" t="s">
        <v>15957</v>
      </c>
      <c r="B107" s="1" t="s">
        <v>15958</v>
      </c>
      <c r="C107" s="1" t="s">
        <v>15959</v>
      </c>
      <c r="D107" t="s">
        <v>6</v>
      </c>
    </row>
    <row r="108" spans="1:4" x14ac:dyDescent="0.15">
      <c r="A108" t="s">
        <v>15960</v>
      </c>
      <c r="B108" s="1" t="s">
        <v>15961</v>
      </c>
      <c r="C108" s="1" t="s">
        <v>15962</v>
      </c>
      <c r="D108" t="s">
        <v>6</v>
      </c>
    </row>
    <row r="109" spans="1:4" x14ac:dyDescent="0.15">
      <c r="A109" t="s">
        <v>15963</v>
      </c>
      <c r="B109" s="1" t="s">
        <v>15964</v>
      </c>
      <c r="C109" s="1" t="s">
        <v>15965</v>
      </c>
      <c r="D109" t="s">
        <v>6</v>
      </c>
    </row>
    <row r="110" spans="1:4" x14ac:dyDescent="0.15">
      <c r="A110" t="s">
        <v>15966</v>
      </c>
      <c r="B110" s="1" t="s">
        <v>15967</v>
      </c>
      <c r="C110" s="1" t="s">
        <v>15968</v>
      </c>
      <c r="D110" t="s">
        <v>6</v>
      </c>
    </row>
    <row r="111" spans="1:4" x14ac:dyDescent="0.15">
      <c r="A111" t="s">
        <v>4992</v>
      </c>
      <c r="B111" s="1" t="s">
        <v>15969</v>
      </c>
      <c r="C111" s="1" t="s">
        <v>15970</v>
      </c>
      <c r="D111" t="s">
        <v>6</v>
      </c>
    </row>
    <row r="112" spans="1:4" x14ac:dyDescent="0.15">
      <c r="A112" t="s">
        <v>803</v>
      </c>
      <c r="B112" s="1" t="s">
        <v>15971</v>
      </c>
      <c r="C112" s="1" t="s">
        <v>15972</v>
      </c>
      <c r="D112" t="s">
        <v>6</v>
      </c>
    </row>
    <row r="113" spans="1:4" x14ac:dyDescent="0.15">
      <c r="A113" t="s">
        <v>15973</v>
      </c>
      <c r="B113" s="1" t="s">
        <v>15974</v>
      </c>
      <c r="C113" s="1" t="s">
        <v>15975</v>
      </c>
      <c r="D113" t="s">
        <v>6</v>
      </c>
    </row>
    <row r="114" spans="1:4" x14ac:dyDescent="0.15">
      <c r="A114" t="s">
        <v>949</v>
      </c>
      <c r="B114" s="1" t="s">
        <v>15976</v>
      </c>
      <c r="C114" s="1" t="s">
        <v>15977</v>
      </c>
      <c r="D114" t="s">
        <v>6</v>
      </c>
    </row>
    <row r="115" spans="1:4" x14ac:dyDescent="0.15">
      <c r="A115" t="s">
        <v>15978</v>
      </c>
      <c r="B115" s="1" t="s">
        <v>15979</v>
      </c>
      <c r="C115" s="1" t="s">
        <v>15980</v>
      </c>
      <c r="D115" t="s">
        <v>6</v>
      </c>
    </row>
    <row r="116" spans="1:4" x14ac:dyDescent="0.15">
      <c r="A116" t="s">
        <v>15981</v>
      </c>
      <c r="B116" s="1" t="s">
        <v>15982</v>
      </c>
      <c r="C116" s="1" t="s">
        <v>15983</v>
      </c>
      <c r="D116" t="s">
        <v>6</v>
      </c>
    </row>
    <row r="117" spans="1:4" x14ac:dyDescent="0.15">
      <c r="A117" t="s">
        <v>15984</v>
      </c>
      <c r="B117" s="1" t="s">
        <v>15985</v>
      </c>
      <c r="C117" s="1" t="s">
        <v>15986</v>
      </c>
      <c r="D117" t="s">
        <v>6</v>
      </c>
    </row>
    <row r="118" spans="1:4" x14ac:dyDescent="0.15">
      <c r="A118" t="s">
        <v>15987</v>
      </c>
      <c r="B118" s="1" t="s">
        <v>15988</v>
      </c>
      <c r="C118" s="1" t="s">
        <v>15989</v>
      </c>
      <c r="D118" t="s">
        <v>6</v>
      </c>
    </row>
    <row r="119" spans="1:4" x14ac:dyDescent="0.15">
      <c r="A119" t="s">
        <v>15990</v>
      </c>
      <c r="B119" s="1" t="s">
        <v>15991</v>
      </c>
      <c r="C119" s="1" t="s">
        <v>15992</v>
      </c>
      <c r="D119" t="s">
        <v>6</v>
      </c>
    </row>
    <row r="120" spans="1:4" x14ac:dyDescent="0.15">
      <c r="A120" t="s">
        <v>15351</v>
      </c>
      <c r="B120" s="1" t="s">
        <v>15993</v>
      </c>
      <c r="C120" s="1" t="s">
        <v>15994</v>
      </c>
      <c r="D120" t="s">
        <v>6</v>
      </c>
    </row>
    <row r="121" spans="1:4" x14ac:dyDescent="0.15">
      <c r="A121" t="s">
        <v>11420</v>
      </c>
      <c r="B121" s="1" t="s">
        <v>15995</v>
      </c>
      <c r="C121" s="1" t="s">
        <v>15996</v>
      </c>
      <c r="D121" t="s">
        <v>6</v>
      </c>
    </row>
    <row r="122" spans="1:4" x14ac:dyDescent="0.15">
      <c r="A122" t="s">
        <v>15997</v>
      </c>
      <c r="B122" s="1" t="s">
        <v>15998</v>
      </c>
      <c r="C122" s="1" t="s">
        <v>15999</v>
      </c>
      <c r="D122" t="s">
        <v>6</v>
      </c>
    </row>
    <row r="123" spans="1:4" x14ac:dyDescent="0.15">
      <c r="A123" t="s">
        <v>16000</v>
      </c>
      <c r="B123" s="1" t="s">
        <v>16001</v>
      </c>
      <c r="C123" s="1" t="s">
        <v>16002</v>
      </c>
      <c r="D123" t="s">
        <v>6</v>
      </c>
    </row>
    <row r="124" spans="1:4" x14ac:dyDescent="0.15">
      <c r="A124" t="s">
        <v>16003</v>
      </c>
      <c r="B124" s="1" t="s">
        <v>16004</v>
      </c>
      <c r="C124" s="1" t="s">
        <v>16005</v>
      </c>
      <c r="D124" t="s">
        <v>6</v>
      </c>
    </row>
    <row r="125" spans="1:4" x14ac:dyDescent="0.15">
      <c r="A125" t="s">
        <v>10265</v>
      </c>
      <c r="B125" s="1" t="s">
        <v>16006</v>
      </c>
      <c r="C125" s="1" t="s">
        <v>16007</v>
      </c>
      <c r="D125" t="s">
        <v>6</v>
      </c>
    </row>
    <row r="126" spans="1:4" x14ac:dyDescent="0.15">
      <c r="A126" t="s">
        <v>16008</v>
      </c>
      <c r="B126" s="1" t="s">
        <v>16009</v>
      </c>
      <c r="C126" s="1" t="s">
        <v>16010</v>
      </c>
      <c r="D126" t="s">
        <v>6</v>
      </c>
    </row>
    <row r="127" spans="1:4" x14ac:dyDescent="0.15">
      <c r="A127" t="s">
        <v>16011</v>
      </c>
      <c r="B127" s="1" t="s">
        <v>16012</v>
      </c>
      <c r="C127" s="1" t="s">
        <v>16013</v>
      </c>
      <c r="D127" t="s">
        <v>6</v>
      </c>
    </row>
    <row r="128" spans="1:4" x14ac:dyDescent="0.15">
      <c r="A128" t="s">
        <v>16014</v>
      </c>
      <c r="B128" s="1" t="s">
        <v>16015</v>
      </c>
      <c r="C128" s="1" t="s">
        <v>16016</v>
      </c>
      <c r="D128" t="s">
        <v>6</v>
      </c>
    </row>
    <row r="129" spans="1:4" x14ac:dyDescent="0.15">
      <c r="A129" t="s">
        <v>16017</v>
      </c>
      <c r="B129" s="1" t="s">
        <v>16018</v>
      </c>
      <c r="C129" s="1" t="s">
        <v>16019</v>
      </c>
      <c r="D129" t="s">
        <v>6</v>
      </c>
    </row>
    <row r="130" spans="1:4" x14ac:dyDescent="0.15">
      <c r="A130" t="s">
        <v>16020</v>
      </c>
      <c r="B130" s="1" t="s">
        <v>16021</v>
      </c>
      <c r="C130" s="1" t="s">
        <v>16022</v>
      </c>
      <c r="D130" t="s">
        <v>6</v>
      </c>
    </row>
    <row r="131" spans="1:4" x14ac:dyDescent="0.15">
      <c r="A131" t="s">
        <v>16023</v>
      </c>
      <c r="B131" s="1" t="s">
        <v>16024</v>
      </c>
      <c r="C131" s="1" t="s">
        <v>16025</v>
      </c>
      <c r="D131" t="s">
        <v>6</v>
      </c>
    </row>
    <row r="132" spans="1:4" x14ac:dyDescent="0.15">
      <c r="A132" t="s">
        <v>11429</v>
      </c>
      <c r="B132" s="1" t="s">
        <v>16026</v>
      </c>
      <c r="C132" s="1" t="s">
        <v>16027</v>
      </c>
      <c r="D132" t="s">
        <v>6</v>
      </c>
    </row>
    <row r="133" spans="1:4" x14ac:dyDescent="0.15">
      <c r="A133" t="s">
        <v>15263</v>
      </c>
      <c r="B133" s="1" t="s">
        <v>16028</v>
      </c>
      <c r="C133" s="1" t="s">
        <v>16029</v>
      </c>
      <c r="D133" t="s">
        <v>6</v>
      </c>
    </row>
    <row r="134" spans="1:4" x14ac:dyDescent="0.15">
      <c r="A134" t="s">
        <v>7200</v>
      </c>
      <c r="B134" s="1" t="s">
        <v>16030</v>
      </c>
      <c r="C134" s="1" t="s">
        <v>16031</v>
      </c>
      <c r="D134" t="s">
        <v>6</v>
      </c>
    </row>
    <row r="135" spans="1:4" x14ac:dyDescent="0.15">
      <c r="A135" t="s">
        <v>16032</v>
      </c>
      <c r="B135" s="1" t="s">
        <v>16033</v>
      </c>
      <c r="C135" s="1" t="s">
        <v>16034</v>
      </c>
      <c r="D135" t="s">
        <v>6</v>
      </c>
    </row>
    <row r="136" spans="1:4" x14ac:dyDescent="0.15">
      <c r="A136" t="s">
        <v>16035</v>
      </c>
      <c r="B136" s="1" t="s">
        <v>16036</v>
      </c>
      <c r="C136" s="1" t="s">
        <v>16037</v>
      </c>
      <c r="D136" t="s">
        <v>6</v>
      </c>
    </row>
    <row r="137" spans="1:4" x14ac:dyDescent="0.15">
      <c r="A137" t="s">
        <v>16038</v>
      </c>
      <c r="B137" s="1" t="s">
        <v>16039</v>
      </c>
      <c r="C137" s="1" t="s">
        <v>16040</v>
      </c>
      <c r="D137" t="s">
        <v>6</v>
      </c>
    </row>
    <row r="138" spans="1:4" x14ac:dyDescent="0.15">
      <c r="A138" t="s">
        <v>16041</v>
      </c>
      <c r="B138" s="1" t="s">
        <v>16042</v>
      </c>
      <c r="C138" s="1" t="s">
        <v>16043</v>
      </c>
      <c r="D138" t="s">
        <v>6</v>
      </c>
    </row>
    <row r="139" spans="1:4" x14ac:dyDescent="0.15">
      <c r="A139" t="s">
        <v>16044</v>
      </c>
      <c r="B139" s="1" t="s">
        <v>16045</v>
      </c>
      <c r="C139" s="1" t="s">
        <v>16046</v>
      </c>
      <c r="D139" t="s">
        <v>6</v>
      </c>
    </row>
    <row r="140" spans="1:4" x14ac:dyDescent="0.15">
      <c r="A140" t="s">
        <v>15095</v>
      </c>
      <c r="B140" s="1" t="s">
        <v>16047</v>
      </c>
      <c r="C140" s="1" t="s">
        <v>16048</v>
      </c>
      <c r="D140" t="s">
        <v>6</v>
      </c>
    </row>
    <row r="141" spans="1:4" x14ac:dyDescent="0.15">
      <c r="A141" t="s">
        <v>16049</v>
      </c>
      <c r="B141" s="1" t="s">
        <v>16050</v>
      </c>
      <c r="C141" s="1" t="s">
        <v>16051</v>
      </c>
      <c r="D141" t="s">
        <v>6</v>
      </c>
    </row>
    <row r="142" spans="1:4" x14ac:dyDescent="0.15">
      <c r="A142" t="s">
        <v>2011</v>
      </c>
      <c r="B142" s="1" t="s">
        <v>16052</v>
      </c>
      <c r="C142" s="1" t="s">
        <v>16053</v>
      </c>
      <c r="D142" t="s">
        <v>6</v>
      </c>
    </row>
    <row r="143" spans="1:4" x14ac:dyDescent="0.15">
      <c r="A143" t="s">
        <v>16054</v>
      </c>
      <c r="B143" s="1" t="s">
        <v>16055</v>
      </c>
      <c r="C143" s="1" t="s">
        <v>16056</v>
      </c>
      <c r="D143" t="s">
        <v>6</v>
      </c>
    </row>
    <row r="144" spans="1:4" x14ac:dyDescent="0.15">
      <c r="A144" t="s">
        <v>16057</v>
      </c>
      <c r="B144" s="1" t="s">
        <v>16058</v>
      </c>
      <c r="C144" s="1" t="s">
        <v>16059</v>
      </c>
      <c r="D144" t="s">
        <v>6</v>
      </c>
    </row>
    <row r="145" spans="1:4" x14ac:dyDescent="0.15">
      <c r="A145" t="s">
        <v>16060</v>
      </c>
      <c r="B145" s="1" t="s">
        <v>16061</v>
      </c>
      <c r="C145" s="1" t="s">
        <v>16062</v>
      </c>
      <c r="D145" t="s">
        <v>6</v>
      </c>
    </row>
    <row r="146" spans="1:4" x14ac:dyDescent="0.15">
      <c r="A146" t="s">
        <v>16063</v>
      </c>
      <c r="B146" s="1" t="s">
        <v>16064</v>
      </c>
      <c r="C146" s="1" t="s">
        <v>16065</v>
      </c>
      <c r="D146" t="s">
        <v>6</v>
      </c>
    </row>
    <row r="147" spans="1:4" x14ac:dyDescent="0.15">
      <c r="A147" t="s">
        <v>15217</v>
      </c>
      <c r="B147" s="1" t="s">
        <v>16066</v>
      </c>
      <c r="C147" s="1" t="s">
        <v>16067</v>
      </c>
      <c r="D147" t="s">
        <v>6</v>
      </c>
    </row>
    <row r="148" spans="1:4" x14ac:dyDescent="0.15">
      <c r="A148" t="s">
        <v>776</v>
      </c>
      <c r="B148" s="1" t="s">
        <v>16068</v>
      </c>
      <c r="C148" s="1" t="s">
        <v>16069</v>
      </c>
      <c r="D148" t="s">
        <v>6</v>
      </c>
    </row>
    <row r="149" spans="1:4" x14ac:dyDescent="0.15">
      <c r="A149" t="s">
        <v>16070</v>
      </c>
      <c r="B149" s="1" t="s">
        <v>16071</v>
      </c>
      <c r="C149" s="1" t="s">
        <v>16072</v>
      </c>
      <c r="D149" t="s">
        <v>6</v>
      </c>
    </row>
    <row r="150" spans="1:4" x14ac:dyDescent="0.15">
      <c r="A150" t="s">
        <v>5436</v>
      </c>
      <c r="B150" s="1" t="s">
        <v>16073</v>
      </c>
      <c r="C150" s="1" t="s">
        <v>16074</v>
      </c>
      <c r="D150" t="s">
        <v>6</v>
      </c>
    </row>
    <row r="151" spans="1:4" x14ac:dyDescent="0.15">
      <c r="A151" t="s">
        <v>16075</v>
      </c>
      <c r="B151" s="1" t="s">
        <v>16076</v>
      </c>
      <c r="C151" s="1" t="s">
        <v>16077</v>
      </c>
      <c r="D151" t="s">
        <v>6</v>
      </c>
    </row>
    <row r="152" spans="1:4" x14ac:dyDescent="0.15">
      <c r="A152" t="s">
        <v>16078</v>
      </c>
      <c r="B152" s="1" t="s">
        <v>16079</v>
      </c>
      <c r="C152" s="1" t="s">
        <v>16080</v>
      </c>
      <c r="D152" t="s">
        <v>6</v>
      </c>
    </row>
    <row r="153" spans="1:4" x14ac:dyDescent="0.15">
      <c r="A153" t="s">
        <v>16081</v>
      </c>
      <c r="B153" s="1" t="s">
        <v>16082</v>
      </c>
      <c r="C153" s="1" t="s">
        <v>16083</v>
      </c>
      <c r="D153" t="s">
        <v>6</v>
      </c>
    </row>
    <row r="154" spans="1:4" x14ac:dyDescent="0.15">
      <c r="A154" t="s">
        <v>16084</v>
      </c>
      <c r="B154" s="1" t="s">
        <v>16085</v>
      </c>
      <c r="C154" s="1" t="s">
        <v>16086</v>
      </c>
      <c r="D154" t="s">
        <v>6</v>
      </c>
    </row>
    <row r="155" spans="1:4" x14ac:dyDescent="0.15">
      <c r="A155" t="s">
        <v>11338</v>
      </c>
      <c r="B155" s="1" t="s">
        <v>16087</v>
      </c>
      <c r="C155" s="1" t="s">
        <v>16088</v>
      </c>
      <c r="D155" t="s">
        <v>6</v>
      </c>
    </row>
    <row r="156" spans="1:4" x14ac:dyDescent="0.15">
      <c r="A156" t="s">
        <v>2151</v>
      </c>
      <c r="B156" s="1" t="s">
        <v>16089</v>
      </c>
      <c r="C156" s="1" t="s">
        <v>16090</v>
      </c>
      <c r="D156" t="s">
        <v>6</v>
      </c>
    </row>
    <row r="157" spans="1:4" x14ac:dyDescent="0.15">
      <c r="A157" t="s">
        <v>10433</v>
      </c>
      <c r="B157" s="1" t="s">
        <v>16091</v>
      </c>
      <c r="C157" s="1" t="s">
        <v>16092</v>
      </c>
      <c r="D157" t="s">
        <v>6</v>
      </c>
    </row>
    <row r="158" spans="1:4" x14ac:dyDescent="0.15">
      <c r="A158" t="s">
        <v>10437</v>
      </c>
      <c r="B158" s="1" t="s">
        <v>16093</v>
      </c>
      <c r="C158" s="1" t="s">
        <v>16094</v>
      </c>
      <c r="D158" t="s">
        <v>6</v>
      </c>
    </row>
    <row r="159" spans="1:4" x14ac:dyDescent="0.15">
      <c r="A159" t="s">
        <v>16095</v>
      </c>
      <c r="B159" s="1" t="s">
        <v>16096</v>
      </c>
      <c r="C159" s="1" t="s">
        <v>16097</v>
      </c>
      <c r="D159" t="s">
        <v>6</v>
      </c>
    </row>
    <row r="160" spans="1:4" x14ac:dyDescent="0.15">
      <c r="A160" t="s">
        <v>10152</v>
      </c>
      <c r="B160" s="1" t="s">
        <v>16098</v>
      </c>
      <c r="C160" s="1" t="s">
        <v>16099</v>
      </c>
      <c r="D160" t="s">
        <v>6</v>
      </c>
    </row>
    <row r="161" spans="1:4" x14ac:dyDescent="0.15">
      <c r="A161" t="s">
        <v>16100</v>
      </c>
      <c r="B161" s="1" t="s">
        <v>16101</v>
      </c>
      <c r="C161" s="1" t="s">
        <v>16102</v>
      </c>
      <c r="D161" t="s">
        <v>6</v>
      </c>
    </row>
    <row r="162" spans="1:4" x14ac:dyDescent="0.15">
      <c r="A162" t="s">
        <v>16103</v>
      </c>
      <c r="B162" s="1" t="s">
        <v>16104</v>
      </c>
      <c r="C162" s="1" t="s">
        <v>16105</v>
      </c>
      <c r="D162" t="s">
        <v>6</v>
      </c>
    </row>
    <row r="163" spans="1:4" x14ac:dyDescent="0.15">
      <c r="A163" t="s">
        <v>16106</v>
      </c>
      <c r="B163" s="1" t="s">
        <v>16107</v>
      </c>
      <c r="C163" s="1" t="s">
        <v>16108</v>
      </c>
      <c r="D163" t="s">
        <v>6</v>
      </c>
    </row>
    <row r="164" spans="1:4" x14ac:dyDescent="0.15">
      <c r="A164" t="s">
        <v>16109</v>
      </c>
      <c r="B164" s="1" t="s">
        <v>16110</v>
      </c>
      <c r="C164" s="1" t="s">
        <v>16111</v>
      </c>
      <c r="D164" t="s">
        <v>6</v>
      </c>
    </row>
    <row r="165" spans="1:4" x14ac:dyDescent="0.15">
      <c r="A165" t="s">
        <v>16112</v>
      </c>
      <c r="B165" s="1" t="s">
        <v>16113</v>
      </c>
      <c r="C165" s="1" t="s">
        <v>16114</v>
      </c>
      <c r="D165" t="s">
        <v>6</v>
      </c>
    </row>
    <row r="166" spans="1:4" x14ac:dyDescent="0.15">
      <c r="A166" t="s">
        <v>5854</v>
      </c>
      <c r="B166" s="1" t="s">
        <v>16115</v>
      </c>
      <c r="C166" s="1" t="s">
        <v>16116</v>
      </c>
      <c r="D166" t="s">
        <v>6</v>
      </c>
    </row>
    <row r="167" spans="1:4" x14ac:dyDescent="0.15">
      <c r="A167" t="s">
        <v>16117</v>
      </c>
      <c r="B167" s="1" t="s">
        <v>16118</v>
      </c>
      <c r="C167" s="1" t="s">
        <v>16119</v>
      </c>
      <c r="D167" t="s">
        <v>6</v>
      </c>
    </row>
    <row r="168" spans="1:4" x14ac:dyDescent="0.15">
      <c r="A168" t="s">
        <v>16120</v>
      </c>
      <c r="B168" s="1" t="s">
        <v>16121</v>
      </c>
      <c r="C168" s="1" t="s">
        <v>16122</v>
      </c>
      <c r="D168" t="s">
        <v>6</v>
      </c>
    </row>
    <row r="169" spans="1:4" x14ac:dyDescent="0.15">
      <c r="A169" t="s">
        <v>16123</v>
      </c>
      <c r="B169" s="1" t="s">
        <v>16124</v>
      </c>
      <c r="C169" s="1" t="s">
        <v>16125</v>
      </c>
      <c r="D169" t="s">
        <v>6</v>
      </c>
    </row>
    <row r="170" spans="1:4" x14ac:dyDescent="0.15">
      <c r="A170" t="s">
        <v>16126</v>
      </c>
      <c r="B170" s="1" t="s">
        <v>16127</v>
      </c>
      <c r="C170" s="1" t="s">
        <v>16128</v>
      </c>
      <c r="D170" t="s">
        <v>6</v>
      </c>
    </row>
    <row r="171" spans="1:4" x14ac:dyDescent="0.15">
      <c r="A171" t="s">
        <v>5134</v>
      </c>
      <c r="B171" s="1" t="s">
        <v>16129</v>
      </c>
      <c r="C171" s="1" t="s">
        <v>16130</v>
      </c>
      <c r="D171" t="s">
        <v>6</v>
      </c>
    </row>
    <row r="172" spans="1:4" x14ac:dyDescent="0.15">
      <c r="A172" t="s">
        <v>11611</v>
      </c>
      <c r="B172" s="1" t="s">
        <v>16131</v>
      </c>
      <c r="C172" s="1" t="s">
        <v>16132</v>
      </c>
      <c r="D172" t="s">
        <v>6</v>
      </c>
    </row>
    <row r="173" spans="1:4" x14ac:dyDescent="0.15">
      <c r="A173" t="s">
        <v>11855</v>
      </c>
      <c r="B173" s="1" t="s">
        <v>16133</v>
      </c>
      <c r="C173" s="1" t="s">
        <v>16134</v>
      </c>
      <c r="D173" t="s">
        <v>6</v>
      </c>
    </row>
    <row r="174" spans="1:4" x14ac:dyDescent="0.15">
      <c r="A174" t="s">
        <v>70</v>
      </c>
      <c r="B174" s="1" t="s">
        <v>16135</v>
      </c>
      <c r="C174" s="1" t="s">
        <v>16136</v>
      </c>
      <c r="D174" t="s">
        <v>6</v>
      </c>
    </row>
    <row r="175" spans="1:4" x14ac:dyDescent="0.15">
      <c r="A175" t="s">
        <v>16137</v>
      </c>
      <c r="B175" s="1" t="s">
        <v>16138</v>
      </c>
      <c r="C175" s="1" t="s">
        <v>16139</v>
      </c>
      <c r="D175" t="s">
        <v>6</v>
      </c>
    </row>
    <row r="176" spans="1:4" x14ac:dyDescent="0.15">
      <c r="A176" t="s">
        <v>7928</v>
      </c>
      <c r="B176" s="1" t="s">
        <v>16140</v>
      </c>
      <c r="C176" s="1" t="s">
        <v>16141</v>
      </c>
      <c r="D176" t="s">
        <v>6</v>
      </c>
    </row>
    <row r="177" spans="1:4" x14ac:dyDescent="0.15">
      <c r="A177" t="s">
        <v>575</v>
      </c>
      <c r="B177" s="1" t="s">
        <v>16142</v>
      </c>
      <c r="C177" s="1" t="s">
        <v>16143</v>
      </c>
      <c r="D177" t="s">
        <v>6</v>
      </c>
    </row>
    <row r="178" spans="1:4" x14ac:dyDescent="0.15">
      <c r="A178" t="s">
        <v>459</v>
      </c>
      <c r="B178" s="1" t="s">
        <v>16144</v>
      </c>
      <c r="C178" s="1" t="s">
        <v>16145</v>
      </c>
      <c r="D178" t="s">
        <v>6</v>
      </c>
    </row>
    <row r="179" spans="1:4" x14ac:dyDescent="0.15">
      <c r="A179" t="s">
        <v>16146</v>
      </c>
      <c r="B179" s="1" t="s">
        <v>16147</v>
      </c>
      <c r="C179" s="1" t="s">
        <v>16148</v>
      </c>
      <c r="D179" t="s">
        <v>6</v>
      </c>
    </row>
    <row r="180" spans="1:4" x14ac:dyDescent="0.15">
      <c r="A180" t="s">
        <v>16149</v>
      </c>
      <c r="B180" s="1" t="s">
        <v>16150</v>
      </c>
      <c r="C180" s="1" t="s">
        <v>16151</v>
      </c>
      <c r="D180" t="s">
        <v>6</v>
      </c>
    </row>
    <row r="181" spans="1:4" x14ac:dyDescent="0.15">
      <c r="A181" t="s">
        <v>16152</v>
      </c>
      <c r="B181" s="1" t="s">
        <v>16153</v>
      </c>
      <c r="C181" s="1" t="s">
        <v>16154</v>
      </c>
      <c r="D181" t="s">
        <v>6</v>
      </c>
    </row>
    <row r="182" spans="1:4" x14ac:dyDescent="0.15">
      <c r="A182" t="s">
        <v>173</v>
      </c>
      <c r="B182" s="1" t="s">
        <v>16155</v>
      </c>
      <c r="C182" s="1" t="s">
        <v>16156</v>
      </c>
      <c r="D182" t="s">
        <v>6</v>
      </c>
    </row>
    <row r="183" spans="1:4" x14ac:dyDescent="0.15">
      <c r="A183" t="s">
        <v>16157</v>
      </c>
      <c r="B183" s="1" t="s">
        <v>16158</v>
      </c>
      <c r="C183" s="1" t="s">
        <v>16159</v>
      </c>
      <c r="D183" t="s">
        <v>6</v>
      </c>
    </row>
    <row r="184" spans="1:4" x14ac:dyDescent="0.15">
      <c r="A184" t="s">
        <v>16160</v>
      </c>
      <c r="B184" s="1" t="s">
        <v>16161</v>
      </c>
      <c r="C184" s="1" t="s">
        <v>16162</v>
      </c>
      <c r="D184" t="s">
        <v>6</v>
      </c>
    </row>
    <row r="185" spans="1:4" x14ac:dyDescent="0.15">
      <c r="A185" t="s">
        <v>16163</v>
      </c>
      <c r="B185" s="1" t="s">
        <v>16164</v>
      </c>
      <c r="C185" s="1" t="s">
        <v>16165</v>
      </c>
      <c r="D185" t="s">
        <v>6</v>
      </c>
    </row>
    <row r="186" spans="1:4" x14ac:dyDescent="0.15">
      <c r="A186" t="s">
        <v>3212</v>
      </c>
      <c r="B186" s="1" t="s">
        <v>16166</v>
      </c>
      <c r="C186" s="1" t="s">
        <v>16167</v>
      </c>
      <c r="D186" t="s">
        <v>6</v>
      </c>
    </row>
    <row r="187" spans="1:4" x14ac:dyDescent="0.15">
      <c r="A187" t="s">
        <v>7608</v>
      </c>
      <c r="B187" s="1" t="s">
        <v>16168</v>
      </c>
      <c r="C187" s="1" t="s">
        <v>16169</v>
      </c>
      <c r="D187" t="s">
        <v>6</v>
      </c>
    </row>
    <row r="188" spans="1:4" x14ac:dyDescent="0.15">
      <c r="A188" t="s">
        <v>16170</v>
      </c>
      <c r="B188" s="1" t="s">
        <v>16171</v>
      </c>
      <c r="C188" s="1" t="s">
        <v>16172</v>
      </c>
      <c r="D188" t="s">
        <v>6</v>
      </c>
    </row>
    <row r="189" spans="1:4" x14ac:dyDescent="0.15">
      <c r="A189" t="s">
        <v>5194</v>
      </c>
      <c r="B189" s="1" t="s">
        <v>16173</v>
      </c>
      <c r="C189" s="1" t="s">
        <v>16174</v>
      </c>
      <c r="D189" t="s">
        <v>6</v>
      </c>
    </row>
    <row r="190" spans="1:4" x14ac:dyDescent="0.15">
      <c r="A190" t="s">
        <v>2852</v>
      </c>
      <c r="B190" s="1" t="s">
        <v>16175</v>
      </c>
      <c r="C190" s="1" t="s">
        <v>16176</v>
      </c>
      <c r="D190" t="s">
        <v>6</v>
      </c>
    </row>
    <row r="191" spans="1:4" x14ac:dyDescent="0.15">
      <c r="A191" t="s">
        <v>11273</v>
      </c>
      <c r="B191" s="1" t="s">
        <v>16177</v>
      </c>
      <c r="C191" s="1" t="s">
        <v>16178</v>
      </c>
      <c r="D191" t="s">
        <v>6</v>
      </c>
    </row>
    <row r="192" spans="1:4" x14ac:dyDescent="0.15">
      <c r="A192" t="s">
        <v>975</v>
      </c>
      <c r="B192" s="1" t="s">
        <v>16179</v>
      </c>
      <c r="C192" s="1" t="s">
        <v>16180</v>
      </c>
      <c r="D192" t="s">
        <v>6</v>
      </c>
    </row>
    <row r="193" spans="1:4" x14ac:dyDescent="0.15">
      <c r="A193" t="s">
        <v>16181</v>
      </c>
      <c r="B193" s="1" t="s">
        <v>16182</v>
      </c>
      <c r="C193" s="1" t="s">
        <v>16183</v>
      </c>
      <c r="D193" t="s">
        <v>6</v>
      </c>
    </row>
    <row r="194" spans="1:4" x14ac:dyDescent="0.15">
      <c r="A194" t="s">
        <v>10567</v>
      </c>
      <c r="B194" s="1" t="s">
        <v>16184</v>
      </c>
      <c r="C194" s="1" t="s">
        <v>16185</v>
      </c>
      <c r="D194" t="s">
        <v>6</v>
      </c>
    </row>
    <row r="195" spans="1:4" x14ac:dyDescent="0.15">
      <c r="A195" t="s">
        <v>11581</v>
      </c>
      <c r="B195" s="1" t="s">
        <v>16186</v>
      </c>
      <c r="C195" s="1" t="s">
        <v>16187</v>
      </c>
      <c r="D195" t="s">
        <v>6</v>
      </c>
    </row>
    <row r="196" spans="1:4" x14ac:dyDescent="0.15">
      <c r="A196" t="s">
        <v>11199</v>
      </c>
      <c r="B196" s="1" t="s">
        <v>16188</v>
      </c>
      <c r="C196" s="1" t="s">
        <v>16189</v>
      </c>
      <c r="D196" t="s">
        <v>6</v>
      </c>
    </row>
    <row r="197" spans="1:4" x14ac:dyDescent="0.15">
      <c r="A197" t="s">
        <v>8902</v>
      </c>
      <c r="B197" s="1" t="s">
        <v>16190</v>
      </c>
      <c r="C197" s="1" t="s">
        <v>16191</v>
      </c>
      <c r="D197" t="s">
        <v>6</v>
      </c>
    </row>
    <row r="198" spans="1:4" x14ac:dyDescent="0.15">
      <c r="A198" t="s">
        <v>12794</v>
      </c>
      <c r="B198" s="1" t="s">
        <v>16192</v>
      </c>
      <c r="C198" s="1" t="s">
        <v>16193</v>
      </c>
      <c r="D198" t="s">
        <v>6</v>
      </c>
    </row>
    <row r="199" spans="1:4" x14ac:dyDescent="0.15">
      <c r="A199" t="s">
        <v>16194</v>
      </c>
      <c r="B199" s="1" t="s">
        <v>16195</v>
      </c>
      <c r="C199" s="1" t="s">
        <v>16196</v>
      </c>
      <c r="D199" t="s">
        <v>6</v>
      </c>
    </row>
    <row r="200" spans="1:4" x14ac:dyDescent="0.15">
      <c r="A200" t="s">
        <v>16197</v>
      </c>
      <c r="B200" s="1" t="s">
        <v>16198</v>
      </c>
      <c r="C200" s="1" t="s">
        <v>16199</v>
      </c>
      <c r="D200" t="s">
        <v>6</v>
      </c>
    </row>
    <row r="201" spans="1:4" x14ac:dyDescent="0.15">
      <c r="A201" t="s">
        <v>16200</v>
      </c>
      <c r="B201" s="1" t="s">
        <v>16201</v>
      </c>
      <c r="C201" s="1" t="s">
        <v>16202</v>
      </c>
      <c r="D201" t="s">
        <v>6</v>
      </c>
    </row>
    <row r="202" spans="1:4" x14ac:dyDescent="0.15">
      <c r="A202" t="s">
        <v>8094</v>
      </c>
      <c r="B202" s="1" t="s">
        <v>16203</v>
      </c>
      <c r="C202" s="1" t="s">
        <v>16204</v>
      </c>
      <c r="D202" t="s">
        <v>6</v>
      </c>
    </row>
    <row r="203" spans="1:4" x14ac:dyDescent="0.15">
      <c r="A203" t="s">
        <v>11485</v>
      </c>
      <c r="B203" s="1" t="s">
        <v>16205</v>
      </c>
      <c r="C203" s="1" t="s">
        <v>16206</v>
      </c>
      <c r="D203" t="s">
        <v>6</v>
      </c>
    </row>
    <row r="204" spans="1:4" x14ac:dyDescent="0.15">
      <c r="A204" t="s">
        <v>3257</v>
      </c>
      <c r="B204" s="1" t="s">
        <v>16207</v>
      </c>
      <c r="C204" s="1" t="s">
        <v>16208</v>
      </c>
      <c r="D204" t="s">
        <v>6</v>
      </c>
    </row>
    <row r="205" spans="1:4" x14ac:dyDescent="0.15">
      <c r="A205" t="s">
        <v>16209</v>
      </c>
      <c r="B205">
        <v>3.639233992107</v>
      </c>
      <c r="C205" s="1" t="s">
        <v>16210</v>
      </c>
      <c r="D205" t="s">
        <v>6</v>
      </c>
    </row>
    <row r="206" spans="1:4" x14ac:dyDescent="0.15">
      <c r="A206" t="s">
        <v>16211</v>
      </c>
      <c r="B206">
        <v>3.5117168807899999</v>
      </c>
      <c r="C206" s="1" t="s">
        <v>16212</v>
      </c>
      <c r="D206" t="s">
        <v>6</v>
      </c>
    </row>
    <row r="207" spans="1:4" x14ac:dyDescent="0.15">
      <c r="A207" t="s">
        <v>16213</v>
      </c>
      <c r="B207">
        <v>2.695549247652</v>
      </c>
      <c r="C207" s="1" t="s">
        <v>16214</v>
      </c>
      <c r="D207" t="s">
        <v>6</v>
      </c>
    </row>
    <row r="208" spans="1:4" x14ac:dyDescent="0.15">
      <c r="A208" t="s">
        <v>2726</v>
      </c>
      <c r="B208">
        <v>1.5669575599379999</v>
      </c>
      <c r="C208" s="1" t="s">
        <v>16215</v>
      </c>
      <c r="D208" t="s">
        <v>6</v>
      </c>
    </row>
    <row r="209" spans="1:4" x14ac:dyDescent="0.15">
      <c r="A209" t="s">
        <v>11464</v>
      </c>
      <c r="B209">
        <v>1.396773180811</v>
      </c>
      <c r="C209" s="1" t="s">
        <v>16216</v>
      </c>
      <c r="D209" t="s">
        <v>6</v>
      </c>
    </row>
    <row r="210" spans="1:4" x14ac:dyDescent="0.15">
      <c r="A210" t="s">
        <v>16217</v>
      </c>
      <c r="B210">
        <v>-1.0553567086740701</v>
      </c>
      <c r="C210" s="1" t="s">
        <v>16218</v>
      </c>
      <c r="D210" t="s">
        <v>132</v>
      </c>
    </row>
    <row r="211" spans="1:4" x14ac:dyDescent="0.15">
      <c r="A211" t="s">
        <v>16219</v>
      </c>
      <c r="B211">
        <v>-1.1097596066056299</v>
      </c>
      <c r="C211" s="1" t="s">
        <v>16220</v>
      </c>
      <c r="D211" t="s">
        <v>132</v>
      </c>
    </row>
    <row r="212" spans="1:4" x14ac:dyDescent="0.15">
      <c r="A212" t="s">
        <v>16221</v>
      </c>
      <c r="B212">
        <v>-1.1206010871954799</v>
      </c>
      <c r="C212" s="1" t="s">
        <v>16222</v>
      </c>
      <c r="D212" t="s">
        <v>132</v>
      </c>
    </row>
    <row r="213" spans="1:4" x14ac:dyDescent="0.15">
      <c r="A213" t="s">
        <v>16223</v>
      </c>
      <c r="B213">
        <v>-1.2260824879808501</v>
      </c>
      <c r="C213" s="1" t="s">
        <v>16224</v>
      </c>
      <c r="D213" t="s">
        <v>132</v>
      </c>
    </row>
    <row r="214" spans="1:4" x14ac:dyDescent="0.15">
      <c r="A214" t="s">
        <v>16225</v>
      </c>
      <c r="B214">
        <v>-1.4531817095616999</v>
      </c>
      <c r="C214" s="1" t="s">
        <v>16226</v>
      </c>
      <c r="D214" t="s">
        <v>132</v>
      </c>
    </row>
    <row r="215" spans="1:4" x14ac:dyDescent="0.15">
      <c r="A215" t="s">
        <v>16227</v>
      </c>
      <c r="B215">
        <v>-1.7627740272544099</v>
      </c>
      <c r="C215" s="1" t="s">
        <v>16228</v>
      </c>
      <c r="D215" t="s">
        <v>132</v>
      </c>
    </row>
    <row r="216" spans="1:4" x14ac:dyDescent="0.15">
      <c r="A216" t="s">
        <v>11267</v>
      </c>
      <c r="B216">
        <v>-2.2225401193502399</v>
      </c>
      <c r="C216" s="1" t="s">
        <v>16229</v>
      </c>
      <c r="D216" t="s">
        <v>132</v>
      </c>
    </row>
  </sheetData>
  <sortState xmlns:xlrd2="http://schemas.microsoft.com/office/spreadsheetml/2017/richdata2" ref="A1:D216">
    <sortCondition descending="1" ref="B1"/>
  </sortState>
  <phoneticPr fontId="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45"/>
  <sheetViews>
    <sheetView workbookViewId="0">
      <selection activeCell="B1" sqref="B1"/>
    </sheetView>
  </sheetViews>
  <sheetFormatPr defaultColWidth="9.125" defaultRowHeight="13.5" x14ac:dyDescent="0.15"/>
  <cols>
    <col min="1" max="1" width="14.375" customWidth="1"/>
    <col min="2" max="2" width="17.875" customWidth="1"/>
    <col min="3" max="3" width="22.375" customWidth="1"/>
    <col min="4" max="4" width="10.125" customWidth="1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11429</v>
      </c>
      <c r="B2" s="1" t="s">
        <v>16230</v>
      </c>
      <c r="C2" s="1" t="s">
        <v>16231</v>
      </c>
      <c r="D2" t="s">
        <v>6</v>
      </c>
    </row>
    <row r="3" spans="1:4" x14ac:dyDescent="0.15">
      <c r="A3" t="s">
        <v>16232</v>
      </c>
      <c r="B3" s="1" t="s">
        <v>16233</v>
      </c>
      <c r="C3" s="1" t="s">
        <v>16234</v>
      </c>
      <c r="D3" t="s">
        <v>6</v>
      </c>
    </row>
    <row r="4" spans="1:4" x14ac:dyDescent="0.15">
      <c r="A4" t="s">
        <v>11426</v>
      </c>
      <c r="B4" s="1" t="s">
        <v>16235</v>
      </c>
      <c r="C4" s="1" t="s">
        <v>16236</v>
      </c>
      <c r="D4" t="s">
        <v>6</v>
      </c>
    </row>
    <row r="5" spans="1:4" x14ac:dyDescent="0.15">
      <c r="A5" t="s">
        <v>16237</v>
      </c>
      <c r="B5" s="1" t="s">
        <v>16238</v>
      </c>
      <c r="C5" s="1" t="s">
        <v>16239</v>
      </c>
      <c r="D5" t="s">
        <v>6</v>
      </c>
    </row>
    <row r="6" spans="1:4" x14ac:dyDescent="0.15">
      <c r="A6" t="s">
        <v>16240</v>
      </c>
      <c r="B6" s="1" t="s">
        <v>16241</v>
      </c>
      <c r="C6" s="1" t="s">
        <v>16242</v>
      </c>
      <c r="D6" t="s">
        <v>6</v>
      </c>
    </row>
    <row r="7" spans="1:4" x14ac:dyDescent="0.15">
      <c r="A7" t="s">
        <v>15960</v>
      </c>
      <c r="B7" s="1" t="s">
        <v>16243</v>
      </c>
      <c r="C7" s="1" t="s">
        <v>16244</v>
      </c>
      <c r="D7" t="s">
        <v>6</v>
      </c>
    </row>
    <row r="8" spans="1:4" x14ac:dyDescent="0.15">
      <c r="A8" t="s">
        <v>16245</v>
      </c>
      <c r="B8" s="1" t="s">
        <v>16246</v>
      </c>
      <c r="C8" s="1" t="s">
        <v>16247</v>
      </c>
      <c r="D8" t="s">
        <v>6</v>
      </c>
    </row>
    <row r="9" spans="1:4" x14ac:dyDescent="0.15">
      <c r="A9" t="s">
        <v>16248</v>
      </c>
      <c r="B9" s="1" t="s">
        <v>16249</v>
      </c>
      <c r="C9" s="1" t="s">
        <v>16250</v>
      </c>
      <c r="D9" t="s">
        <v>6</v>
      </c>
    </row>
    <row r="10" spans="1:4" x14ac:dyDescent="0.15">
      <c r="A10" t="s">
        <v>11420</v>
      </c>
      <c r="B10" s="1" t="s">
        <v>16251</v>
      </c>
      <c r="C10" s="1" t="s">
        <v>16252</v>
      </c>
      <c r="D10" t="s">
        <v>6</v>
      </c>
    </row>
    <row r="11" spans="1:4" x14ac:dyDescent="0.15">
      <c r="A11" t="s">
        <v>16253</v>
      </c>
      <c r="B11" s="1" t="s">
        <v>16254</v>
      </c>
      <c r="C11" s="1" t="s">
        <v>16255</v>
      </c>
      <c r="D11" t="s">
        <v>6</v>
      </c>
    </row>
    <row r="12" spans="1:4" x14ac:dyDescent="0.15">
      <c r="A12" t="s">
        <v>16256</v>
      </c>
      <c r="B12" s="1" t="s">
        <v>16257</v>
      </c>
      <c r="C12" s="1" t="s">
        <v>16258</v>
      </c>
      <c r="D12" t="s">
        <v>6</v>
      </c>
    </row>
    <row r="13" spans="1:4" x14ac:dyDescent="0.15">
      <c r="A13" t="s">
        <v>16259</v>
      </c>
      <c r="B13" s="1" t="s">
        <v>16260</v>
      </c>
      <c r="C13" s="1" t="s">
        <v>16261</v>
      </c>
      <c r="D13" t="s">
        <v>6</v>
      </c>
    </row>
    <row r="14" spans="1:4" x14ac:dyDescent="0.15">
      <c r="A14" t="s">
        <v>2166</v>
      </c>
      <c r="B14" s="1" t="s">
        <v>16262</v>
      </c>
      <c r="C14" s="1" t="s">
        <v>16263</v>
      </c>
      <c r="D14" t="s">
        <v>6</v>
      </c>
    </row>
    <row r="15" spans="1:4" x14ac:dyDescent="0.15">
      <c r="A15" t="s">
        <v>16264</v>
      </c>
      <c r="B15" s="1" t="s">
        <v>16265</v>
      </c>
      <c r="C15" s="1" t="s">
        <v>16266</v>
      </c>
      <c r="D15" t="s">
        <v>6</v>
      </c>
    </row>
    <row r="16" spans="1:4" x14ac:dyDescent="0.15">
      <c r="A16" t="s">
        <v>11464</v>
      </c>
      <c r="B16" s="1" t="s">
        <v>16267</v>
      </c>
      <c r="C16" s="1" t="s">
        <v>16268</v>
      </c>
      <c r="D16" t="s">
        <v>6</v>
      </c>
    </row>
    <row r="17" spans="1:4" x14ac:dyDescent="0.15">
      <c r="A17" t="s">
        <v>16269</v>
      </c>
      <c r="B17" s="1" t="s">
        <v>16270</v>
      </c>
      <c r="C17" s="1" t="s">
        <v>16271</v>
      </c>
      <c r="D17" t="s">
        <v>6</v>
      </c>
    </row>
    <row r="18" spans="1:4" x14ac:dyDescent="0.15">
      <c r="A18" t="s">
        <v>16272</v>
      </c>
      <c r="B18" s="1" t="s">
        <v>16273</v>
      </c>
      <c r="C18" s="1" t="s">
        <v>16274</v>
      </c>
      <c r="D18" t="s">
        <v>6</v>
      </c>
    </row>
    <row r="19" spans="1:4" x14ac:dyDescent="0.15">
      <c r="A19" t="s">
        <v>16275</v>
      </c>
      <c r="B19" s="1" t="s">
        <v>16276</v>
      </c>
      <c r="C19" s="1" t="s">
        <v>16277</v>
      </c>
      <c r="D19" t="s">
        <v>6</v>
      </c>
    </row>
    <row r="20" spans="1:4" x14ac:dyDescent="0.15">
      <c r="A20" t="s">
        <v>4983</v>
      </c>
      <c r="B20" s="1" t="s">
        <v>16278</v>
      </c>
      <c r="C20" s="1" t="s">
        <v>16279</v>
      </c>
      <c r="D20" t="s">
        <v>6</v>
      </c>
    </row>
    <row r="21" spans="1:4" x14ac:dyDescent="0.15">
      <c r="A21" t="s">
        <v>16280</v>
      </c>
      <c r="B21" s="1" t="s">
        <v>16281</v>
      </c>
      <c r="C21" s="1" t="s">
        <v>16282</v>
      </c>
      <c r="D21" t="s">
        <v>6</v>
      </c>
    </row>
    <row r="22" spans="1:4" x14ac:dyDescent="0.15">
      <c r="A22" t="s">
        <v>16283</v>
      </c>
      <c r="B22" s="1" t="s">
        <v>16284</v>
      </c>
      <c r="C22" s="1" t="s">
        <v>16285</v>
      </c>
      <c r="D22" t="s">
        <v>6</v>
      </c>
    </row>
    <row r="23" spans="1:4" x14ac:dyDescent="0.15">
      <c r="A23" t="s">
        <v>16286</v>
      </c>
      <c r="B23" s="1" t="s">
        <v>16287</v>
      </c>
      <c r="C23" s="1" t="s">
        <v>16288</v>
      </c>
      <c r="D23" t="s">
        <v>6</v>
      </c>
    </row>
    <row r="24" spans="1:4" x14ac:dyDescent="0.15">
      <c r="A24" t="s">
        <v>5436</v>
      </c>
      <c r="B24" s="1" t="s">
        <v>16289</v>
      </c>
      <c r="C24" s="1" t="s">
        <v>16290</v>
      </c>
      <c r="D24" t="s">
        <v>6</v>
      </c>
    </row>
    <row r="25" spans="1:4" x14ac:dyDescent="0.15">
      <c r="A25" t="s">
        <v>4793</v>
      </c>
      <c r="B25" s="1" t="s">
        <v>16291</v>
      </c>
      <c r="C25" s="1" t="s">
        <v>16292</v>
      </c>
      <c r="D25" t="s">
        <v>6</v>
      </c>
    </row>
    <row r="26" spans="1:4" x14ac:dyDescent="0.15">
      <c r="A26" t="s">
        <v>353</v>
      </c>
      <c r="B26" s="1" t="s">
        <v>16293</v>
      </c>
      <c r="C26" s="1" t="s">
        <v>16294</v>
      </c>
      <c r="D26" t="s">
        <v>6</v>
      </c>
    </row>
    <row r="27" spans="1:4" x14ac:dyDescent="0.15">
      <c r="A27" t="s">
        <v>16295</v>
      </c>
      <c r="B27" s="1" t="s">
        <v>16296</v>
      </c>
      <c r="C27" s="1" t="s">
        <v>16297</v>
      </c>
      <c r="D27" t="s">
        <v>6</v>
      </c>
    </row>
    <row r="28" spans="1:4" x14ac:dyDescent="0.15">
      <c r="A28" t="s">
        <v>16298</v>
      </c>
      <c r="B28" s="1" t="s">
        <v>16299</v>
      </c>
      <c r="C28" s="1" t="s">
        <v>16300</v>
      </c>
      <c r="D28" t="s">
        <v>6</v>
      </c>
    </row>
    <row r="29" spans="1:4" x14ac:dyDescent="0.15">
      <c r="A29" t="s">
        <v>5134</v>
      </c>
      <c r="B29" s="1" t="s">
        <v>16301</v>
      </c>
      <c r="C29" s="1" t="s">
        <v>16302</v>
      </c>
      <c r="D29" t="s">
        <v>6</v>
      </c>
    </row>
    <row r="30" spans="1:4" x14ac:dyDescent="0.15">
      <c r="A30" t="s">
        <v>16303</v>
      </c>
      <c r="B30" s="1" t="s">
        <v>16304</v>
      </c>
      <c r="C30" s="1" t="s">
        <v>16305</v>
      </c>
      <c r="D30" t="s">
        <v>6</v>
      </c>
    </row>
    <row r="31" spans="1:4" x14ac:dyDescent="0.15">
      <c r="A31" t="s">
        <v>16306</v>
      </c>
      <c r="B31" s="1" t="s">
        <v>16307</v>
      </c>
      <c r="C31" s="1" t="s">
        <v>16308</v>
      </c>
      <c r="D31" t="s">
        <v>6</v>
      </c>
    </row>
    <row r="32" spans="1:4" x14ac:dyDescent="0.15">
      <c r="A32" t="s">
        <v>497</v>
      </c>
      <c r="B32" s="1" t="s">
        <v>16309</v>
      </c>
      <c r="C32" s="1" t="s">
        <v>16310</v>
      </c>
      <c r="D32" t="s">
        <v>6</v>
      </c>
    </row>
    <row r="33" spans="1:4" x14ac:dyDescent="0.15">
      <c r="A33" t="s">
        <v>16311</v>
      </c>
      <c r="B33" s="1" t="s">
        <v>16312</v>
      </c>
      <c r="C33" s="1" t="s">
        <v>16313</v>
      </c>
      <c r="D33" t="s">
        <v>6</v>
      </c>
    </row>
    <row r="34" spans="1:4" x14ac:dyDescent="0.15">
      <c r="A34" t="s">
        <v>7200</v>
      </c>
      <c r="B34" s="1" t="s">
        <v>16314</v>
      </c>
      <c r="C34" s="1" t="s">
        <v>16315</v>
      </c>
      <c r="D34" t="s">
        <v>6</v>
      </c>
    </row>
    <row r="35" spans="1:4" x14ac:dyDescent="0.15">
      <c r="A35" t="s">
        <v>16316</v>
      </c>
      <c r="B35" s="1" t="s">
        <v>16317</v>
      </c>
      <c r="C35" s="1" t="s">
        <v>16318</v>
      </c>
      <c r="D35" t="s">
        <v>6</v>
      </c>
    </row>
    <row r="36" spans="1:4" x14ac:dyDescent="0.15">
      <c r="A36" t="s">
        <v>16319</v>
      </c>
      <c r="B36" s="1" t="s">
        <v>16320</v>
      </c>
      <c r="C36" s="1" t="s">
        <v>16321</v>
      </c>
      <c r="D36" t="s">
        <v>6</v>
      </c>
    </row>
    <row r="37" spans="1:4" x14ac:dyDescent="0.15">
      <c r="A37" t="s">
        <v>16322</v>
      </c>
      <c r="B37" s="1" t="s">
        <v>16323</v>
      </c>
      <c r="C37" s="1" t="s">
        <v>16324</v>
      </c>
      <c r="D37" t="s">
        <v>6</v>
      </c>
    </row>
    <row r="38" spans="1:4" x14ac:dyDescent="0.15">
      <c r="A38" t="s">
        <v>16325</v>
      </c>
      <c r="B38" s="1" t="s">
        <v>16326</v>
      </c>
      <c r="C38" s="1" t="s">
        <v>16327</v>
      </c>
      <c r="D38" t="s">
        <v>6</v>
      </c>
    </row>
    <row r="39" spans="1:4" x14ac:dyDescent="0.15">
      <c r="A39" t="s">
        <v>16328</v>
      </c>
      <c r="B39" s="1" t="s">
        <v>16329</v>
      </c>
      <c r="C39" s="1" t="s">
        <v>16330</v>
      </c>
      <c r="D39" t="s">
        <v>6</v>
      </c>
    </row>
    <row r="40" spans="1:4" x14ac:dyDescent="0.15">
      <c r="A40" t="s">
        <v>16331</v>
      </c>
      <c r="B40" s="1" t="s">
        <v>16332</v>
      </c>
      <c r="C40" s="1" t="s">
        <v>16333</v>
      </c>
      <c r="D40" t="s">
        <v>6</v>
      </c>
    </row>
    <row r="41" spans="1:4" x14ac:dyDescent="0.15">
      <c r="A41" t="s">
        <v>16334</v>
      </c>
      <c r="B41" s="1" t="s">
        <v>16335</v>
      </c>
      <c r="C41" s="1" t="s">
        <v>16336</v>
      </c>
      <c r="D41" t="s">
        <v>6</v>
      </c>
    </row>
    <row r="42" spans="1:4" x14ac:dyDescent="0.15">
      <c r="A42" t="s">
        <v>7842</v>
      </c>
      <c r="B42" s="1" t="s">
        <v>16337</v>
      </c>
      <c r="C42" s="1" t="s">
        <v>16338</v>
      </c>
      <c r="D42" t="s">
        <v>6</v>
      </c>
    </row>
    <row r="43" spans="1:4" x14ac:dyDescent="0.15">
      <c r="A43" t="s">
        <v>16339</v>
      </c>
      <c r="B43" s="1" t="s">
        <v>16340</v>
      </c>
      <c r="C43" s="1" t="s">
        <v>16341</v>
      </c>
      <c r="D43" t="s">
        <v>6</v>
      </c>
    </row>
    <row r="44" spans="1:4" x14ac:dyDescent="0.15">
      <c r="A44" t="s">
        <v>11556</v>
      </c>
      <c r="B44" s="1" t="s">
        <v>16342</v>
      </c>
      <c r="C44" s="1" t="s">
        <v>16343</v>
      </c>
      <c r="D44" t="s">
        <v>6</v>
      </c>
    </row>
    <row r="45" spans="1:4" x14ac:dyDescent="0.15">
      <c r="A45" t="s">
        <v>15150</v>
      </c>
      <c r="B45" s="1" t="s">
        <v>16344</v>
      </c>
      <c r="C45" s="1" t="s">
        <v>16345</v>
      </c>
      <c r="D45" t="s">
        <v>6</v>
      </c>
    </row>
    <row r="46" spans="1:4" x14ac:dyDescent="0.15">
      <c r="A46" t="s">
        <v>16346</v>
      </c>
      <c r="B46" s="1" t="s">
        <v>16347</v>
      </c>
      <c r="C46" s="1" t="s">
        <v>16348</v>
      </c>
      <c r="D46" t="s">
        <v>6</v>
      </c>
    </row>
    <row r="47" spans="1:4" x14ac:dyDescent="0.15">
      <c r="A47" t="s">
        <v>5854</v>
      </c>
      <c r="B47" s="1" t="s">
        <v>16349</v>
      </c>
      <c r="C47" s="1" t="s">
        <v>16350</v>
      </c>
      <c r="D47" t="s">
        <v>6</v>
      </c>
    </row>
    <row r="48" spans="1:4" x14ac:dyDescent="0.15">
      <c r="A48" t="s">
        <v>3406</v>
      </c>
      <c r="B48" s="1" t="s">
        <v>16351</v>
      </c>
      <c r="C48" s="1" t="s">
        <v>16352</v>
      </c>
      <c r="D48" t="s">
        <v>6</v>
      </c>
    </row>
    <row r="49" spans="1:4" x14ac:dyDescent="0.15">
      <c r="A49" t="s">
        <v>16353</v>
      </c>
      <c r="B49" s="1" t="s">
        <v>16354</v>
      </c>
      <c r="C49" s="1" t="s">
        <v>16355</v>
      </c>
      <c r="D49" t="s">
        <v>6</v>
      </c>
    </row>
    <row r="50" spans="1:4" x14ac:dyDescent="0.15">
      <c r="A50" t="s">
        <v>16356</v>
      </c>
      <c r="B50" s="1" t="s">
        <v>16357</v>
      </c>
      <c r="C50" s="1" t="s">
        <v>16358</v>
      </c>
      <c r="D50" t="s">
        <v>6</v>
      </c>
    </row>
    <row r="51" spans="1:4" x14ac:dyDescent="0.15">
      <c r="A51" t="s">
        <v>16359</v>
      </c>
      <c r="B51" s="1" t="s">
        <v>16360</v>
      </c>
      <c r="C51" s="1" t="s">
        <v>16361</v>
      </c>
      <c r="D51" t="s">
        <v>6</v>
      </c>
    </row>
    <row r="52" spans="1:4" x14ac:dyDescent="0.15">
      <c r="A52" t="s">
        <v>16362</v>
      </c>
      <c r="B52" s="1" t="s">
        <v>16363</v>
      </c>
      <c r="C52" s="1" t="s">
        <v>16364</v>
      </c>
      <c r="D52" t="s">
        <v>6</v>
      </c>
    </row>
    <row r="53" spans="1:4" x14ac:dyDescent="0.15">
      <c r="A53" t="s">
        <v>16365</v>
      </c>
      <c r="B53" s="1" t="s">
        <v>16366</v>
      </c>
      <c r="C53" s="1" t="s">
        <v>16367</v>
      </c>
      <c r="D53" t="s">
        <v>6</v>
      </c>
    </row>
    <row r="54" spans="1:4" x14ac:dyDescent="0.15">
      <c r="A54" t="s">
        <v>11892</v>
      </c>
      <c r="B54" s="1" t="s">
        <v>16368</v>
      </c>
      <c r="C54" s="1" t="s">
        <v>16369</v>
      </c>
      <c r="D54" t="s">
        <v>6</v>
      </c>
    </row>
    <row r="55" spans="1:4" x14ac:dyDescent="0.15">
      <c r="A55" t="s">
        <v>16370</v>
      </c>
      <c r="B55" s="1" t="s">
        <v>16371</v>
      </c>
      <c r="C55" s="1" t="s">
        <v>16372</v>
      </c>
      <c r="D55" t="s">
        <v>6</v>
      </c>
    </row>
    <row r="56" spans="1:4" x14ac:dyDescent="0.15">
      <c r="A56" t="s">
        <v>7305</v>
      </c>
      <c r="B56" s="1" t="s">
        <v>16373</v>
      </c>
      <c r="C56" s="1" t="s">
        <v>16374</v>
      </c>
      <c r="D56" t="s">
        <v>6</v>
      </c>
    </row>
    <row r="57" spans="1:4" x14ac:dyDescent="0.15">
      <c r="A57" t="s">
        <v>16375</v>
      </c>
      <c r="B57" s="1" t="s">
        <v>16376</v>
      </c>
      <c r="C57" s="1" t="s">
        <v>16377</v>
      </c>
      <c r="D57" t="s">
        <v>6</v>
      </c>
    </row>
    <row r="58" spans="1:4" x14ac:dyDescent="0.15">
      <c r="A58" t="s">
        <v>917</v>
      </c>
      <c r="B58" s="1" t="s">
        <v>16378</v>
      </c>
      <c r="C58" s="1" t="s">
        <v>16379</v>
      </c>
      <c r="D58" t="s">
        <v>6</v>
      </c>
    </row>
    <row r="59" spans="1:4" x14ac:dyDescent="0.15">
      <c r="A59" t="s">
        <v>16380</v>
      </c>
      <c r="B59" s="1" t="s">
        <v>16381</v>
      </c>
      <c r="C59" s="1" t="s">
        <v>16382</v>
      </c>
      <c r="D59" t="s">
        <v>6</v>
      </c>
    </row>
    <row r="60" spans="1:4" x14ac:dyDescent="0.15">
      <c r="A60" t="s">
        <v>9177</v>
      </c>
      <c r="B60" s="1" t="s">
        <v>16383</v>
      </c>
      <c r="C60" s="1" t="s">
        <v>16384</v>
      </c>
      <c r="D60" t="s">
        <v>6</v>
      </c>
    </row>
    <row r="61" spans="1:4" x14ac:dyDescent="0.15">
      <c r="A61" t="s">
        <v>16385</v>
      </c>
      <c r="B61" s="1" t="s">
        <v>16386</v>
      </c>
      <c r="C61" s="1" t="s">
        <v>16387</v>
      </c>
      <c r="D61" t="s">
        <v>6</v>
      </c>
    </row>
    <row r="62" spans="1:4" x14ac:dyDescent="0.15">
      <c r="A62" t="s">
        <v>9030</v>
      </c>
      <c r="B62" s="1" t="s">
        <v>16388</v>
      </c>
      <c r="C62" s="1" t="s">
        <v>16389</v>
      </c>
      <c r="D62" t="s">
        <v>6</v>
      </c>
    </row>
    <row r="63" spans="1:4" x14ac:dyDescent="0.15">
      <c r="A63" t="s">
        <v>16390</v>
      </c>
      <c r="B63" s="1" t="s">
        <v>16391</v>
      </c>
      <c r="C63" s="1" t="s">
        <v>16392</v>
      </c>
      <c r="D63" t="s">
        <v>6</v>
      </c>
    </row>
    <row r="64" spans="1:4" x14ac:dyDescent="0.15">
      <c r="A64" t="s">
        <v>3343</v>
      </c>
      <c r="B64" s="1" t="s">
        <v>16393</v>
      </c>
      <c r="C64" s="1" t="s">
        <v>16394</v>
      </c>
      <c r="D64" t="s">
        <v>6</v>
      </c>
    </row>
    <row r="65" spans="1:4" x14ac:dyDescent="0.15">
      <c r="A65" t="s">
        <v>16395</v>
      </c>
      <c r="B65" s="1" t="s">
        <v>16396</v>
      </c>
      <c r="C65" s="1" t="s">
        <v>16397</v>
      </c>
      <c r="D65" t="s">
        <v>6</v>
      </c>
    </row>
    <row r="66" spans="1:4" x14ac:dyDescent="0.15">
      <c r="A66" t="s">
        <v>379</v>
      </c>
      <c r="B66" s="1" t="s">
        <v>16398</v>
      </c>
      <c r="C66" s="1" t="s">
        <v>16399</v>
      </c>
      <c r="D66" t="s">
        <v>6</v>
      </c>
    </row>
    <row r="67" spans="1:4" x14ac:dyDescent="0.15">
      <c r="A67" t="s">
        <v>4273</v>
      </c>
      <c r="B67" s="1" t="s">
        <v>16400</v>
      </c>
      <c r="C67" s="1" t="s">
        <v>16401</v>
      </c>
      <c r="D67" t="s">
        <v>6</v>
      </c>
    </row>
    <row r="68" spans="1:4" x14ac:dyDescent="0.15">
      <c r="A68" t="s">
        <v>16402</v>
      </c>
      <c r="B68" s="1" t="s">
        <v>16403</v>
      </c>
      <c r="C68" s="1" t="s">
        <v>16404</v>
      </c>
      <c r="D68" t="s">
        <v>6</v>
      </c>
    </row>
    <row r="69" spans="1:4" x14ac:dyDescent="0.15">
      <c r="A69" t="s">
        <v>5798</v>
      </c>
      <c r="B69" s="1" t="s">
        <v>16405</v>
      </c>
      <c r="C69" s="1" t="s">
        <v>16406</v>
      </c>
      <c r="D69" t="s">
        <v>6</v>
      </c>
    </row>
    <row r="70" spans="1:4" x14ac:dyDescent="0.15">
      <c r="A70" t="s">
        <v>16407</v>
      </c>
      <c r="B70" s="1" t="s">
        <v>16408</v>
      </c>
      <c r="C70" s="1" t="s">
        <v>16409</v>
      </c>
      <c r="D70" t="s">
        <v>6</v>
      </c>
    </row>
    <row r="71" spans="1:4" x14ac:dyDescent="0.15">
      <c r="A71" t="s">
        <v>16410</v>
      </c>
      <c r="B71" s="1" t="s">
        <v>16411</v>
      </c>
      <c r="C71" s="1" t="s">
        <v>16412</v>
      </c>
      <c r="D71" t="s">
        <v>6</v>
      </c>
    </row>
    <row r="72" spans="1:4" x14ac:dyDescent="0.15">
      <c r="A72" t="s">
        <v>2256</v>
      </c>
      <c r="B72" s="1" t="s">
        <v>16413</v>
      </c>
      <c r="C72" s="1" t="s">
        <v>16414</v>
      </c>
      <c r="D72" t="s">
        <v>6</v>
      </c>
    </row>
    <row r="73" spans="1:4" x14ac:dyDescent="0.15">
      <c r="A73" t="s">
        <v>16415</v>
      </c>
      <c r="B73" s="1" t="s">
        <v>16416</v>
      </c>
      <c r="C73" s="1" t="s">
        <v>16417</v>
      </c>
      <c r="D73" t="s">
        <v>6</v>
      </c>
    </row>
    <row r="74" spans="1:4" x14ac:dyDescent="0.15">
      <c r="A74" t="s">
        <v>16418</v>
      </c>
      <c r="B74" s="1" t="s">
        <v>16419</v>
      </c>
      <c r="C74" s="1" t="s">
        <v>16420</v>
      </c>
      <c r="D74" t="s">
        <v>6</v>
      </c>
    </row>
    <row r="75" spans="1:4" x14ac:dyDescent="0.15">
      <c r="A75" t="s">
        <v>16421</v>
      </c>
      <c r="B75" s="1" t="s">
        <v>16422</v>
      </c>
      <c r="C75" s="1" t="s">
        <v>16423</v>
      </c>
      <c r="D75" t="s">
        <v>6</v>
      </c>
    </row>
    <row r="76" spans="1:4" x14ac:dyDescent="0.15">
      <c r="A76" t="s">
        <v>16117</v>
      </c>
      <c r="B76" s="1" t="s">
        <v>16424</v>
      </c>
      <c r="C76" s="1" t="s">
        <v>16425</v>
      </c>
      <c r="D76" t="s">
        <v>6</v>
      </c>
    </row>
    <row r="77" spans="1:4" x14ac:dyDescent="0.15">
      <c r="A77" t="s">
        <v>16426</v>
      </c>
      <c r="B77" s="1" t="s">
        <v>16427</v>
      </c>
      <c r="C77" s="1" t="s">
        <v>16428</v>
      </c>
      <c r="D77" t="s">
        <v>6</v>
      </c>
    </row>
    <row r="78" spans="1:4" x14ac:dyDescent="0.15">
      <c r="A78" t="s">
        <v>16429</v>
      </c>
      <c r="B78" s="1" t="s">
        <v>16430</v>
      </c>
      <c r="C78" s="1" t="s">
        <v>16431</v>
      </c>
      <c r="D78" t="s">
        <v>6</v>
      </c>
    </row>
    <row r="79" spans="1:4" x14ac:dyDescent="0.15">
      <c r="A79" t="s">
        <v>10710</v>
      </c>
      <c r="B79" s="1" t="s">
        <v>16432</v>
      </c>
      <c r="C79" s="1" t="s">
        <v>16433</v>
      </c>
      <c r="D79" t="s">
        <v>6</v>
      </c>
    </row>
    <row r="80" spans="1:4" x14ac:dyDescent="0.15">
      <c r="A80" t="s">
        <v>16434</v>
      </c>
      <c r="B80" s="1" t="s">
        <v>16435</v>
      </c>
      <c r="C80" s="1" t="s">
        <v>16436</v>
      </c>
      <c r="D80" t="s">
        <v>6</v>
      </c>
    </row>
    <row r="81" spans="1:4" x14ac:dyDescent="0.15">
      <c r="A81" t="s">
        <v>13922</v>
      </c>
      <c r="B81" s="1" t="s">
        <v>16437</v>
      </c>
      <c r="C81" s="1" t="s">
        <v>16438</v>
      </c>
      <c r="D81" t="s">
        <v>6</v>
      </c>
    </row>
    <row r="82" spans="1:4" x14ac:dyDescent="0.15">
      <c r="A82" t="s">
        <v>16439</v>
      </c>
      <c r="B82" s="1" t="s">
        <v>16440</v>
      </c>
      <c r="C82" s="1" t="s">
        <v>16441</v>
      </c>
      <c r="D82" t="s">
        <v>6</v>
      </c>
    </row>
    <row r="83" spans="1:4" x14ac:dyDescent="0.15">
      <c r="A83" t="s">
        <v>16442</v>
      </c>
      <c r="B83" s="1" t="s">
        <v>16443</v>
      </c>
      <c r="C83" s="1" t="s">
        <v>16444</v>
      </c>
      <c r="D83" t="s">
        <v>6</v>
      </c>
    </row>
    <row r="84" spans="1:4" x14ac:dyDescent="0.15">
      <c r="A84" t="s">
        <v>10318</v>
      </c>
      <c r="B84" s="1" t="s">
        <v>16445</v>
      </c>
      <c r="C84" s="1" t="s">
        <v>16446</v>
      </c>
      <c r="D84" t="s">
        <v>6</v>
      </c>
    </row>
    <row r="85" spans="1:4" x14ac:dyDescent="0.15">
      <c r="A85" t="s">
        <v>16447</v>
      </c>
      <c r="B85" s="1" t="s">
        <v>16448</v>
      </c>
      <c r="C85" s="1" t="s">
        <v>16449</v>
      </c>
      <c r="D85" t="s">
        <v>6</v>
      </c>
    </row>
    <row r="86" spans="1:4" x14ac:dyDescent="0.15">
      <c r="A86" t="s">
        <v>16450</v>
      </c>
      <c r="B86" s="1" t="s">
        <v>16451</v>
      </c>
      <c r="C86" s="1" t="s">
        <v>16452</v>
      </c>
      <c r="D86" t="s">
        <v>6</v>
      </c>
    </row>
    <row r="87" spans="1:4" x14ac:dyDescent="0.15">
      <c r="A87" t="s">
        <v>6533</v>
      </c>
      <c r="B87" s="1" t="s">
        <v>16453</v>
      </c>
      <c r="C87" s="1" t="s">
        <v>16454</v>
      </c>
      <c r="D87" t="s">
        <v>6</v>
      </c>
    </row>
    <row r="88" spans="1:4" x14ac:dyDescent="0.15">
      <c r="A88" t="s">
        <v>16455</v>
      </c>
      <c r="B88" s="1" t="s">
        <v>16456</v>
      </c>
      <c r="C88" s="1" t="s">
        <v>16457</v>
      </c>
      <c r="D88" t="s">
        <v>6</v>
      </c>
    </row>
    <row r="89" spans="1:4" x14ac:dyDescent="0.15">
      <c r="A89" t="s">
        <v>11533</v>
      </c>
      <c r="B89" s="1" t="s">
        <v>16458</v>
      </c>
      <c r="C89" s="1" t="s">
        <v>16459</v>
      </c>
      <c r="D89" t="s">
        <v>6</v>
      </c>
    </row>
    <row r="90" spans="1:4" x14ac:dyDescent="0.15">
      <c r="A90" t="s">
        <v>16460</v>
      </c>
      <c r="B90" s="1" t="s">
        <v>16461</v>
      </c>
      <c r="C90" s="1" t="s">
        <v>16462</v>
      </c>
      <c r="D90" t="s">
        <v>6</v>
      </c>
    </row>
    <row r="91" spans="1:4" x14ac:dyDescent="0.15">
      <c r="A91" t="s">
        <v>16463</v>
      </c>
      <c r="B91" s="1" t="s">
        <v>16464</v>
      </c>
      <c r="C91" s="1" t="s">
        <v>16465</v>
      </c>
      <c r="D91" t="s">
        <v>6</v>
      </c>
    </row>
    <row r="92" spans="1:4" x14ac:dyDescent="0.15">
      <c r="A92" t="s">
        <v>2855</v>
      </c>
      <c r="B92" s="1" t="s">
        <v>16466</v>
      </c>
      <c r="C92" s="1" t="s">
        <v>16467</v>
      </c>
      <c r="D92" t="s">
        <v>6</v>
      </c>
    </row>
    <row r="93" spans="1:4" x14ac:dyDescent="0.15">
      <c r="A93" t="s">
        <v>16468</v>
      </c>
      <c r="B93" s="1" t="s">
        <v>16469</v>
      </c>
      <c r="C93" s="1" t="s">
        <v>16470</v>
      </c>
      <c r="D93" t="s">
        <v>6</v>
      </c>
    </row>
    <row r="94" spans="1:4" x14ac:dyDescent="0.15">
      <c r="A94" t="s">
        <v>11603</v>
      </c>
      <c r="B94" s="1" t="s">
        <v>16471</v>
      </c>
      <c r="C94" s="1" t="s">
        <v>16472</v>
      </c>
      <c r="D94" t="s">
        <v>6</v>
      </c>
    </row>
    <row r="95" spans="1:4" x14ac:dyDescent="0.15">
      <c r="A95" t="s">
        <v>1652</v>
      </c>
      <c r="B95" s="1" t="s">
        <v>16473</v>
      </c>
      <c r="C95" s="1" t="s">
        <v>16474</v>
      </c>
      <c r="D95" t="s">
        <v>6</v>
      </c>
    </row>
    <row r="96" spans="1:4" x14ac:dyDescent="0.15">
      <c r="A96" t="s">
        <v>2342</v>
      </c>
      <c r="B96" s="1" t="s">
        <v>16475</v>
      </c>
      <c r="C96" s="1" t="s">
        <v>16476</v>
      </c>
      <c r="D96" t="s">
        <v>6</v>
      </c>
    </row>
    <row r="97" spans="1:4" x14ac:dyDescent="0.15">
      <c r="A97" t="s">
        <v>11981</v>
      </c>
      <c r="B97" s="1" t="s">
        <v>16477</v>
      </c>
      <c r="C97" s="1" t="s">
        <v>16478</v>
      </c>
      <c r="D97" t="s">
        <v>6</v>
      </c>
    </row>
    <row r="98" spans="1:4" x14ac:dyDescent="0.15">
      <c r="A98" t="s">
        <v>16479</v>
      </c>
      <c r="B98" s="1" t="s">
        <v>16480</v>
      </c>
      <c r="C98" s="1" t="s">
        <v>16481</v>
      </c>
      <c r="D98" t="s">
        <v>6</v>
      </c>
    </row>
    <row r="99" spans="1:4" x14ac:dyDescent="0.15">
      <c r="A99" t="s">
        <v>1498</v>
      </c>
      <c r="B99" s="1" t="s">
        <v>16482</v>
      </c>
      <c r="C99" s="1" t="s">
        <v>16483</v>
      </c>
      <c r="D99" t="s">
        <v>6</v>
      </c>
    </row>
    <row r="100" spans="1:4" x14ac:dyDescent="0.15">
      <c r="A100" t="s">
        <v>9432</v>
      </c>
      <c r="B100" s="1" t="s">
        <v>16484</v>
      </c>
      <c r="C100" s="1" t="s">
        <v>16485</v>
      </c>
      <c r="D100" t="s">
        <v>6</v>
      </c>
    </row>
    <row r="101" spans="1:4" x14ac:dyDescent="0.15">
      <c r="A101" t="s">
        <v>16486</v>
      </c>
      <c r="B101" s="1" t="s">
        <v>16487</v>
      </c>
      <c r="C101" s="1" t="s">
        <v>16488</v>
      </c>
      <c r="D101" t="s">
        <v>6</v>
      </c>
    </row>
    <row r="102" spans="1:4" x14ac:dyDescent="0.15">
      <c r="A102" t="s">
        <v>9791</v>
      </c>
      <c r="B102" s="1" t="s">
        <v>16489</v>
      </c>
      <c r="C102" s="1" t="s">
        <v>16490</v>
      </c>
      <c r="D102" t="s">
        <v>6</v>
      </c>
    </row>
    <row r="103" spans="1:4" x14ac:dyDescent="0.15">
      <c r="A103" t="s">
        <v>16491</v>
      </c>
      <c r="B103" s="1" t="s">
        <v>16492</v>
      </c>
      <c r="C103" s="1" t="s">
        <v>16493</v>
      </c>
      <c r="D103" t="s">
        <v>6</v>
      </c>
    </row>
    <row r="104" spans="1:4" x14ac:dyDescent="0.15">
      <c r="A104" t="s">
        <v>16494</v>
      </c>
      <c r="B104" s="1" t="s">
        <v>16495</v>
      </c>
      <c r="C104" s="1" t="s">
        <v>16496</v>
      </c>
      <c r="D104" t="s">
        <v>6</v>
      </c>
    </row>
    <row r="105" spans="1:4" x14ac:dyDescent="0.15">
      <c r="A105" t="s">
        <v>11541</v>
      </c>
      <c r="B105" s="1" t="s">
        <v>16497</v>
      </c>
      <c r="C105" s="1" t="s">
        <v>16498</v>
      </c>
      <c r="D105" t="s">
        <v>6</v>
      </c>
    </row>
    <row r="106" spans="1:4" x14ac:dyDescent="0.15">
      <c r="A106" t="s">
        <v>3436</v>
      </c>
      <c r="B106" s="1" t="s">
        <v>16499</v>
      </c>
      <c r="C106" s="1" t="s">
        <v>16500</v>
      </c>
      <c r="D106" t="s">
        <v>6</v>
      </c>
    </row>
    <row r="107" spans="1:4" x14ac:dyDescent="0.15">
      <c r="A107" t="s">
        <v>14001</v>
      </c>
      <c r="B107" s="1" t="s">
        <v>16501</v>
      </c>
      <c r="C107" s="1" t="s">
        <v>16502</v>
      </c>
      <c r="D107" t="s">
        <v>6</v>
      </c>
    </row>
    <row r="108" spans="1:4" x14ac:dyDescent="0.15">
      <c r="A108" t="s">
        <v>16503</v>
      </c>
      <c r="B108" s="1" t="s">
        <v>16504</v>
      </c>
      <c r="C108" s="1" t="s">
        <v>16505</v>
      </c>
      <c r="D108" t="s">
        <v>6</v>
      </c>
    </row>
    <row r="109" spans="1:4" x14ac:dyDescent="0.15">
      <c r="A109" t="s">
        <v>16506</v>
      </c>
      <c r="B109" s="1" t="s">
        <v>16507</v>
      </c>
      <c r="C109" s="1" t="s">
        <v>16508</v>
      </c>
      <c r="D109" t="s">
        <v>6</v>
      </c>
    </row>
    <row r="110" spans="1:4" x14ac:dyDescent="0.15">
      <c r="A110" t="s">
        <v>16509</v>
      </c>
      <c r="B110" s="1" t="s">
        <v>16510</v>
      </c>
      <c r="C110" s="1" t="s">
        <v>16511</v>
      </c>
      <c r="D110" t="s">
        <v>6</v>
      </c>
    </row>
    <row r="111" spans="1:4" x14ac:dyDescent="0.15">
      <c r="A111" t="s">
        <v>9855</v>
      </c>
      <c r="B111" s="1" t="s">
        <v>16512</v>
      </c>
      <c r="C111" s="1" t="s">
        <v>16513</v>
      </c>
      <c r="D111" t="s">
        <v>6</v>
      </c>
    </row>
    <row r="112" spans="1:4" x14ac:dyDescent="0.15">
      <c r="A112" t="s">
        <v>16514</v>
      </c>
      <c r="B112" s="1" t="s">
        <v>16515</v>
      </c>
      <c r="C112" s="1" t="s">
        <v>16516</v>
      </c>
      <c r="D112" t="s">
        <v>6</v>
      </c>
    </row>
    <row r="113" spans="1:4" x14ac:dyDescent="0.15">
      <c r="A113" t="s">
        <v>16517</v>
      </c>
      <c r="B113" s="1" t="s">
        <v>16518</v>
      </c>
      <c r="C113" s="1" t="s">
        <v>16519</v>
      </c>
      <c r="D113" t="s">
        <v>6</v>
      </c>
    </row>
    <row r="114" spans="1:4" x14ac:dyDescent="0.15">
      <c r="A114" t="s">
        <v>16520</v>
      </c>
      <c r="B114" s="1" t="s">
        <v>16521</v>
      </c>
      <c r="C114" s="1" t="s">
        <v>16522</v>
      </c>
      <c r="D114" t="s">
        <v>6</v>
      </c>
    </row>
    <row r="115" spans="1:4" x14ac:dyDescent="0.15">
      <c r="A115" t="s">
        <v>10922</v>
      </c>
      <c r="B115" s="1" t="s">
        <v>16523</v>
      </c>
      <c r="C115" s="1" t="s">
        <v>16524</v>
      </c>
      <c r="D115" t="s">
        <v>6</v>
      </c>
    </row>
    <row r="116" spans="1:4" x14ac:dyDescent="0.15">
      <c r="A116" t="s">
        <v>16525</v>
      </c>
      <c r="B116" s="1" t="s">
        <v>16526</v>
      </c>
      <c r="C116" s="1" t="s">
        <v>16527</v>
      </c>
      <c r="D116" t="s">
        <v>6</v>
      </c>
    </row>
    <row r="117" spans="1:4" x14ac:dyDescent="0.15">
      <c r="A117" t="s">
        <v>16528</v>
      </c>
      <c r="B117" s="1" t="s">
        <v>16529</v>
      </c>
      <c r="C117" s="1" t="s">
        <v>16530</v>
      </c>
      <c r="D117" t="s">
        <v>6</v>
      </c>
    </row>
    <row r="118" spans="1:4" x14ac:dyDescent="0.15">
      <c r="A118" t="s">
        <v>11494</v>
      </c>
      <c r="B118" s="1" t="s">
        <v>16531</v>
      </c>
      <c r="C118" s="1" t="s">
        <v>16532</v>
      </c>
      <c r="D118" t="s">
        <v>6</v>
      </c>
    </row>
    <row r="119" spans="1:4" x14ac:dyDescent="0.15">
      <c r="A119" t="s">
        <v>10910</v>
      </c>
      <c r="B119" s="1" t="s">
        <v>16533</v>
      </c>
      <c r="C119" s="1" t="s">
        <v>16534</v>
      </c>
      <c r="D119" t="s">
        <v>6</v>
      </c>
    </row>
    <row r="120" spans="1:4" x14ac:dyDescent="0.15">
      <c r="A120" t="s">
        <v>16535</v>
      </c>
      <c r="B120" s="1" t="s">
        <v>16536</v>
      </c>
      <c r="C120" s="1" t="s">
        <v>16537</v>
      </c>
      <c r="D120" t="s">
        <v>6</v>
      </c>
    </row>
    <row r="121" spans="1:4" x14ac:dyDescent="0.15">
      <c r="A121" t="s">
        <v>16538</v>
      </c>
      <c r="B121" s="1" t="s">
        <v>16539</v>
      </c>
      <c r="C121" s="1" t="s">
        <v>16540</v>
      </c>
      <c r="D121" t="s">
        <v>6</v>
      </c>
    </row>
    <row r="122" spans="1:4" x14ac:dyDescent="0.15">
      <c r="A122" t="s">
        <v>11581</v>
      </c>
      <c r="B122" s="1" t="s">
        <v>16541</v>
      </c>
      <c r="C122" s="1" t="s">
        <v>16542</v>
      </c>
      <c r="D122" t="s">
        <v>6</v>
      </c>
    </row>
    <row r="123" spans="1:4" x14ac:dyDescent="0.15">
      <c r="A123" t="s">
        <v>16543</v>
      </c>
      <c r="B123" s="1" t="s">
        <v>16544</v>
      </c>
      <c r="C123" s="1" t="s">
        <v>16545</v>
      </c>
      <c r="D123" t="s">
        <v>6</v>
      </c>
    </row>
    <row r="124" spans="1:4" x14ac:dyDescent="0.15">
      <c r="A124" t="s">
        <v>1250</v>
      </c>
      <c r="B124" s="1" t="s">
        <v>16546</v>
      </c>
      <c r="C124" s="1" t="s">
        <v>16547</v>
      </c>
      <c r="D124" t="s">
        <v>6</v>
      </c>
    </row>
    <row r="125" spans="1:4" x14ac:dyDescent="0.15">
      <c r="A125" t="s">
        <v>16548</v>
      </c>
      <c r="B125" s="1" t="s">
        <v>16549</v>
      </c>
      <c r="C125" s="1" t="s">
        <v>16550</v>
      </c>
      <c r="D125" t="s">
        <v>6</v>
      </c>
    </row>
    <row r="126" spans="1:4" x14ac:dyDescent="0.15">
      <c r="A126" t="s">
        <v>2630</v>
      </c>
      <c r="B126" s="1" t="s">
        <v>16551</v>
      </c>
      <c r="C126" s="1" t="s">
        <v>16552</v>
      </c>
      <c r="D126" t="s">
        <v>6</v>
      </c>
    </row>
    <row r="127" spans="1:4" x14ac:dyDescent="0.15">
      <c r="A127" t="s">
        <v>16553</v>
      </c>
      <c r="B127" s="1" t="s">
        <v>16554</v>
      </c>
      <c r="C127" s="1" t="s">
        <v>16555</v>
      </c>
      <c r="D127" t="s">
        <v>6</v>
      </c>
    </row>
    <row r="128" spans="1:4" x14ac:dyDescent="0.15">
      <c r="A128" t="s">
        <v>11066</v>
      </c>
      <c r="B128" s="1" t="s">
        <v>16556</v>
      </c>
      <c r="C128" s="1" t="s">
        <v>16557</v>
      </c>
      <c r="D128" t="s">
        <v>6</v>
      </c>
    </row>
    <row r="129" spans="1:4" x14ac:dyDescent="0.15">
      <c r="A129" t="s">
        <v>11215</v>
      </c>
      <c r="B129" s="1" t="s">
        <v>16558</v>
      </c>
      <c r="C129" s="1" t="s">
        <v>16559</v>
      </c>
      <c r="D129" t="s">
        <v>6</v>
      </c>
    </row>
    <row r="130" spans="1:4" x14ac:dyDescent="0.15">
      <c r="A130" t="s">
        <v>16560</v>
      </c>
      <c r="B130" s="1" t="s">
        <v>16561</v>
      </c>
      <c r="C130" s="1" t="s">
        <v>16562</v>
      </c>
      <c r="D130" t="s">
        <v>6</v>
      </c>
    </row>
    <row r="131" spans="1:4" x14ac:dyDescent="0.15">
      <c r="A131" t="s">
        <v>15104</v>
      </c>
      <c r="B131" s="1" t="s">
        <v>16563</v>
      </c>
      <c r="C131" s="1" t="s">
        <v>16564</v>
      </c>
      <c r="D131" t="s">
        <v>6</v>
      </c>
    </row>
    <row r="132" spans="1:4" x14ac:dyDescent="0.15">
      <c r="A132" t="s">
        <v>16160</v>
      </c>
      <c r="B132" s="1" t="s">
        <v>16565</v>
      </c>
      <c r="C132" s="1" t="s">
        <v>16566</v>
      </c>
      <c r="D132" t="s">
        <v>6</v>
      </c>
    </row>
    <row r="133" spans="1:4" x14ac:dyDescent="0.15">
      <c r="A133" t="s">
        <v>9988</v>
      </c>
      <c r="B133" s="1" t="s">
        <v>16567</v>
      </c>
      <c r="C133" s="1" t="s">
        <v>16568</v>
      </c>
      <c r="D133" t="s">
        <v>6</v>
      </c>
    </row>
    <row r="134" spans="1:4" x14ac:dyDescent="0.15">
      <c r="A134" t="s">
        <v>7710</v>
      </c>
      <c r="B134" s="1" t="s">
        <v>16569</v>
      </c>
      <c r="C134" s="1" t="s">
        <v>16570</v>
      </c>
      <c r="D134" t="s">
        <v>6</v>
      </c>
    </row>
    <row r="135" spans="1:4" x14ac:dyDescent="0.15">
      <c r="A135" t="s">
        <v>16571</v>
      </c>
      <c r="B135" s="1" t="s">
        <v>16572</v>
      </c>
      <c r="C135" s="1" t="s">
        <v>16573</v>
      </c>
      <c r="D135" t="s">
        <v>6</v>
      </c>
    </row>
    <row r="136" spans="1:4" x14ac:dyDescent="0.15">
      <c r="A136" t="s">
        <v>16574</v>
      </c>
      <c r="B136" s="1" t="s">
        <v>16575</v>
      </c>
      <c r="C136" s="1" t="s">
        <v>16576</v>
      </c>
      <c r="D136" t="s">
        <v>6</v>
      </c>
    </row>
    <row r="137" spans="1:4" x14ac:dyDescent="0.15">
      <c r="A137" t="s">
        <v>16577</v>
      </c>
      <c r="B137" s="1" t="s">
        <v>16578</v>
      </c>
      <c r="C137" s="1" t="s">
        <v>16579</v>
      </c>
      <c r="D137" t="s">
        <v>6</v>
      </c>
    </row>
    <row r="138" spans="1:4" x14ac:dyDescent="0.15">
      <c r="A138" t="s">
        <v>16580</v>
      </c>
      <c r="B138" s="1" t="s">
        <v>16581</v>
      </c>
      <c r="C138" s="1" t="s">
        <v>16582</v>
      </c>
      <c r="D138" t="s">
        <v>6</v>
      </c>
    </row>
    <row r="139" spans="1:4" x14ac:dyDescent="0.15">
      <c r="A139" t="s">
        <v>16583</v>
      </c>
      <c r="B139" s="1" t="s">
        <v>16584</v>
      </c>
      <c r="C139" s="1" t="s">
        <v>16585</v>
      </c>
      <c r="D139" t="s">
        <v>6</v>
      </c>
    </row>
    <row r="140" spans="1:4" x14ac:dyDescent="0.15">
      <c r="A140" t="s">
        <v>9568</v>
      </c>
      <c r="B140" s="1" t="s">
        <v>16586</v>
      </c>
      <c r="C140" s="1" t="s">
        <v>16587</v>
      </c>
      <c r="D140" t="s">
        <v>6</v>
      </c>
    </row>
    <row r="141" spans="1:4" x14ac:dyDescent="0.15">
      <c r="A141" t="s">
        <v>10076</v>
      </c>
      <c r="B141" s="1" t="s">
        <v>16588</v>
      </c>
      <c r="C141" s="1" t="s">
        <v>16589</v>
      </c>
      <c r="D141" t="s">
        <v>6</v>
      </c>
    </row>
    <row r="142" spans="1:4" x14ac:dyDescent="0.15">
      <c r="A142" t="s">
        <v>16590</v>
      </c>
      <c r="B142" s="1" t="s">
        <v>16591</v>
      </c>
      <c r="C142" s="1" t="s">
        <v>16592</v>
      </c>
      <c r="D142" t="s">
        <v>6</v>
      </c>
    </row>
    <row r="143" spans="1:4" x14ac:dyDescent="0.15">
      <c r="A143" t="s">
        <v>10376</v>
      </c>
      <c r="B143" s="1" t="s">
        <v>16593</v>
      </c>
      <c r="C143" s="1" t="s">
        <v>16594</v>
      </c>
      <c r="D143" t="s">
        <v>6</v>
      </c>
    </row>
    <row r="144" spans="1:4" x14ac:dyDescent="0.15">
      <c r="A144" t="s">
        <v>16595</v>
      </c>
      <c r="B144" s="1" t="s">
        <v>16596</v>
      </c>
      <c r="C144" s="1" t="s">
        <v>16597</v>
      </c>
      <c r="D144" t="s">
        <v>6</v>
      </c>
    </row>
    <row r="145" spans="1:4" x14ac:dyDescent="0.15">
      <c r="A145" t="s">
        <v>5510</v>
      </c>
      <c r="B145" s="1" t="s">
        <v>16598</v>
      </c>
      <c r="C145" s="1" t="s">
        <v>16599</v>
      </c>
      <c r="D145" t="s">
        <v>6</v>
      </c>
    </row>
    <row r="146" spans="1:4" x14ac:dyDescent="0.15">
      <c r="A146" t="s">
        <v>16600</v>
      </c>
      <c r="B146" s="1" t="s">
        <v>16601</v>
      </c>
      <c r="C146" s="1" t="s">
        <v>16602</v>
      </c>
      <c r="D146" t="s">
        <v>6</v>
      </c>
    </row>
    <row r="147" spans="1:4" x14ac:dyDescent="0.15">
      <c r="A147" t="s">
        <v>16603</v>
      </c>
      <c r="B147" s="1" t="s">
        <v>16604</v>
      </c>
      <c r="C147" s="1" t="s">
        <v>16605</v>
      </c>
      <c r="D147" t="s">
        <v>6</v>
      </c>
    </row>
    <row r="148" spans="1:4" x14ac:dyDescent="0.15">
      <c r="A148" t="s">
        <v>16606</v>
      </c>
      <c r="B148" s="1" t="s">
        <v>16607</v>
      </c>
      <c r="C148" s="1" t="s">
        <v>16608</v>
      </c>
      <c r="D148" t="s">
        <v>6</v>
      </c>
    </row>
    <row r="149" spans="1:4" x14ac:dyDescent="0.15">
      <c r="A149" t="s">
        <v>16609</v>
      </c>
      <c r="B149" s="1" t="s">
        <v>16610</v>
      </c>
      <c r="C149" s="1" t="s">
        <v>16611</v>
      </c>
      <c r="D149" t="s">
        <v>6</v>
      </c>
    </row>
    <row r="150" spans="1:4" x14ac:dyDescent="0.15">
      <c r="A150" t="s">
        <v>9602</v>
      </c>
      <c r="B150" s="1" t="s">
        <v>16612</v>
      </c>
      <c r="C150" s="1" t="s">
        <v>16613</v>
      </c>
      <c r="D150" t="s">
        <v>6</v>
      </c>
    </row>
    <row r="151" spans="1:4" x14ac:dyDescent="0.15">
      <c r="A151" t="s">
        <v>16614</v>
      </c>
      <c r="B151" s="1" t="s">
        <v>16615</v>
      </c>
      <c r="C151" s="1" t="s">
        <v>16616</v>
      </c>
      <c r="D151" t="s">
        <v>6</v>
      </c>
    </row>
    <row r="152" spans="1:4" x14ac:dyDescent="0.15">
      <c r="A152" t="s">
        <v>16617</v>
      </c>
      <c r="B152" s="1" t="s">
        <v>16618</v>
      </c>
      <c r="C152" s="1" t="s">
        <v>16619</v>
      </c>
      <c r="D152" t="s">
        <v>6</v>
      </c>
    </row>
    <row r="153" spans="1:4" x14ac:dyDescent="0.15">
      <c r="A153" t="s">
        <v>10176</v>
      </c>
      <c r="B153" s="1" t="s">
        <v>16620</v>
      </c>
      <c r="C153" s="1" t="s">
        <v>16621</v>
      </c>
      <c r="D153" t="s">
        <v>6</v>
      </c>
    </row>
    <row r="154" spans="1:4" x14ac:dyDescent="0.15">
      <c r="A154" t="s">
        <v>12569</v>
      </c>
      <c r="B154" s="1" t="s">
        <v>16622</v>
      </c>
      <c r="C154" s="1" t="s">
        <v>16623</v>
      </c>
      <c r="D154" t="s">
        <v>6</v>
      </c>
    </row>
    <row r="155" spans="1:4" x14ac:dyDescent="0.15">
      <c r="A155" t="s">
        <v>16624</v>
      </c>
      <c r="B155" s="1" t="s">
        <v>16625</v>
      </c>
      <c r="C155" s="1" t="s">
        <v>16626</v>
      </c>
      <c r="D155" t="s">
        <v>6</v>
      </c>
    </row>
    <row r="156" spans="1:4" x14ac:dyDescent="0.15">
      <c r="A156" t="s">
        <v>16627</v>
      </c>
      <c r="B156" s="1" t="s">
        <v>16628</v>
      </c>
      <c r="C156" s="1" t="s">
        <v>16629</v>
      </c>
      <c r="D156" t="s">
        <v>6</v>
      </c>
    </row>
    <row r="157" spans="1:4" x14ac:dyDescent="0.15">
      <c r="A157" t="s">
        <v>13726</v>
      </c>
      <c r="B157" s="1" t="s">
        <v>16630</v>
      </c>
      <c r="C157" s="1" t="s">
        <v>16631</v>
      </c>
      <c r="D157" t="s">
        <v>6</v>
      </c>
    </row>
    <row r="158" spans="1:4" x14ac:dyDescent="0.15">
      <c r="A158" t="s">
        <v>9659</v>
      </c>
      <c r="B158" s="1" t="s">
        <v>16632</v>
      </c>
      <c r="C158" s="1" t="s">
        <v>16633</v>
      </c>
      <c r="D158" t="s">
        <v>6</v>
      </c>
    </row>
    <row r="159" spans="1:4" x14ac:dyDescent="0.15">
      <c r="A159" t="s">
        <v>16634</v>
      </c>
      <c r="B159" s="1" t="s">
        <v>16635</v>
      </c>
      <c r="C159" s="1" t="s">
        <v>16636</v>
      </c>
      <c r="D159" t="s">
        <v>6</v>
      </c>
    </row>
    <row r="160" spans="1:4" x14ac:dyDescent="0.15">
      <c r="A160" t="s">
        <v>8236</v>
      </c>
      <c r="B160" s="1" t="s">
        <v>16637</v>
      </c>
      <c r="C160" s="1" t="s">
        <v>16638</v>
      </c>
      <c r="D160" t="s">
        <v>6</v>
      </c>
    </row>
    <row r="161" spans="1:4" x14ac:dyDescent="0.15">
      <c r="A161" t="s">
        <v>16639</v>
      </c>
      <c r="B161" s="1" t="s">
        <v>16640</v>
      </c>
      <c r="C161" s="1" t="s">
        <v>16641</v>
      </c>
      <c r="D161" t="s">
        <v>6</v>
      </c>
    </row>
    <row r="162" spans="1:4" x14ac:dyDescent="0.15">
      <c r="A162" t="s">
        <v>4778</v>
      </c>
      <c r="B162" s="1" t="s">
        <v>16642</v>
      </c>
      <c r="C162" s="1" t="s">
        <v>16643</v>
      </c>
      <c r="D162" t="s">
        <v>6</v>
      </c>
    </row>
    <row r="163" spans="1:4" x14ac:dyDescent="0.15">
      <c r="A163" t="s">
        <v>16644</v>
      </c>
      <c r="B163" s="1" t="s">
        <v>16645</v>
      </c>
      <c r="C163" s="1" t="s">
        <v>16646</v>
      </c>
      <c r="D163" t="s">
        <v>6</v>
      </c>
    </row>
    <row r="164" spans="1:4" x14ac:dyDescent="0.15">
      <c r="A164" t="s">
        <v>7622</v>
      </c>
      <c r="B164" s="1" t="s">
        <v>16647</v>
      </c>
      <c r="C164" s="1" t="s">
        <v>16648</v>
      </c>
      <c r="D164" t="s">
        <v>6</v>
      </c>
    </row>
    <row r="165" spans="1:4" x14ac:dyDescent="0.15">
      <c r="A165" t="s">
        <v>14161</v>
      </c>
      <c r="B165" s="1" t="s">
        <v>16649</v>
      </c>
      <c r="C165" s="1" t="s">
        <v>16650</v>
      </c>
      <c r="D165" t="s">
        <v>6</v>
      </c>
    </row>
    <row r="166" spans="1:4" x14ac:dyDescent="0.15">
      <c r="A166" t="s">
        <v>9990</v>
      </c>
      <c r="B166" s="1" t="s">
        <v>16651</v>
      </c>
      <c r="C166" s="1" t="s">
        <v>16652</v>
      </c>
      <c r="D166" t="s">
        <v>6</v>
      </c>
    </row>
    <row r="167" spans="1:4" x14ac:dyDescent="0.15">
      <c r="A167" t="s">
        <v>16653</v>
      </c>
      <c r="B167" s="1" t="s">
        <v>16654</v>
      </c>
      <c r="C167" s="1" t="s">
        <v>16655</v>
      </c>
      <c r="D167" t="s">
        <v>6</v>
      </c>
    </row>
    <row r="168" spans="1:4" x14ac:dyDescent="0.15">
      <c r="A168" t="s">
        <v>16656</v>
      </c>
      <c r="B168" s="1" t="s">
        <v>16657</v>
      </c>
      <c r="C168" s="1" t="s">
        <v>16658</v>
      </c>
      <c r="D168" t="s">
        <v>6</v>
      </c>
    </row>
    <row r="169" spans="1:4" x14ac:dyDescent="0.15">
      <c r="A169" t="s">
        <v>2366</v>
      </c>
      <c r="B169" s="1" t="s">
        <v>16659</v>
      </c>
      <c r="C169" s="1" t="s">
        <v>16660</v>
      </c>
      <c r="D169" t="s">
        <v>6</v>
      </c>
    </row>
    <row r="170" spans="1:4" x14ac:dyDescent="0.15">
      <c r="A170" t="s">
        <v>243</v>
      </c>
      <c r="B170" s="1" t="s">
        <v>16661</v>
      </c>
      <c r="C170" s="1" t="s">
        <v>16662</v>
      </c>
      <c r="D170" t="s">
        <v>6</v>
      </c>
    </row>
    <row r="171" spans="1:4" x14ac:dyDescent="0.15">
      <c r="A171" t="s">
        <v>16663</v>
      </c>
      <c r="B171" s="1" t="s">
        <v>16664</v>
      </c>
      <c r="C171" s="1" t="s">
        <v>16665</v>
      </c>
      <c r="D171" t="s">
        <v>6</v>
      </c>
    </row>
    <row r="172" spans="1:4" x14ac:dyDescent="0.15">
      <c r="A172" t="s">
        <v>9310</v>
      </c>
      <c r="B172" s="1" t="s">
        <v>16666</v>
      </c>
      <c r="C172" s="1" t="s">
        <v>16667</v>
      </c>
      <c r="D172" t="s">
        <v>6</v>
      </c>
    </row>
    <row r="173" spans="1:4" x14ac:dyDescent="0.15">
      <c r="A173" t="s">
        <v>11233</v>
      </c>
      <c r="B173" s="1" t="s">
        <v>16668</v>
      </c>
      <c r="C173" s="1" t="s">
        <v>16669</v>
      </c>
      <c r="D173" t="s">
        <v>6</v>
      </c>
    </row>
    <row r="174" spans="1:4" x14ac:dyDescent="0.15">
      <c r="A174" t="s">
        <v>16670</v>
      </c>
      <c r="B174" s="1" t="s">
        <v>16671</v>
      </c>
      <c r="C174" s="1" t="s">
        <v>16672</v>
      </c>
      <c r="D174" t="s">
        <v>6</v>
      </c>
    </row>
    <row r="175" spans="1:4" x14ac:dyDescent="0.15">
      <c r="A175" t="s">
        <v>16673</v>
      </c>
      <c r="B175" s="1" t="s">
        <v>16674</v>
      </c>
      <c r="C175" s="1" t="s">
        <v>16675</v>
      </c>
      <c r="D175" t="s">
        <v>6</v>
      </c>
    </row>
    <row r="176" spans="1:4" x14ac:dyDescent="0.15">
      <c r="A176" t="s">
        <v>16676</v>
      </c>
      <c r="B176" s="1" t="s">
        <v>16677</v>
      </c>
      <c r="C176" s="1" t="s">
        <v>16678</v>
      </c>
      <c r="D176" t="s">
        <v>6</v>
      </c>
    </row>
    <row r="177" spans="1:4" x14ac:dyDescent="0.15">
      <c r="A177" t="s">
        <v>1626</v>
      </c>
      <c r="B177" s="1" t="s">
        <v>16679</v>
      </c>
      <c r="C177" s="1" t="s">
        <v>16680</v>
      </c>
      <c r="D177" t="s">
        <v>6</v>
      </c>
    </row>
    <row r="178" spans="1:4" x14ac:dyDescent="0.15">
      <c r="A178" t="s">
        <v>16681</v>
      </c>
      <c r="B178" s="1" t="s">
        <v>16682</v>
      </c>
      <c r="C178" s="1" t="s">
        <v>16683</v>
      </c>
      <c r="D178" t="s">
        <v>6</v>
      </c>
    </row>
    <row r="179" spans="1:4" x14ac:dyDescent="0.15">
      <c r="A179" t="s">
        <v>11306</v>
      </c>
      <c r="B179" s="1" t="s">
        <v>16684</v>
      </c>
      <c r="C179" s="1" t="s">
        <v>16685</v>
      </c>
      <c r="D179" t="s">
        <v>6</v>
      </c>
    </row>
    <row r="180" spans="1:4" x14ac:dyDescent="0.15">
      <c r="A180" t="s">
        <v>16686</v>
      </c>
      <c r="B180" s="1" t="s">
        <v>16687</v>
      </c>
      <c r="C180" s="1" t="s">
        <v>16688</v>
      </c>
      <c r="D180" t="s">
        <v>6</v>
      </c>
    </row>
    <row r="181" spans="1:4" x14ac:dyDescent="0.15">
      <c r="A181" t="s">
        <v>16689</v>
      </c>
      <c r="B181" s="1" t="s">
        <v>16690</v>
      </c>
      <c r="C181" s="1" t="s">
        <v>16691</v>
      </c>
      <c r="D181" t="s">
        <v>6</v>
      </c>
    </row>
    <row r="182" spans="1:4" x14ac:dyDescent="0.15">
      <c r="A182" t="s">
        <v>16692</v>
      </c>
      <c r="B182" s="1" t="s">
        <v>16693</v>
      </c>
      <c r="C182" s="1" t="s">
        <v>16694</v>
      </c>
      <c r="D182" t="s">
        <v>6</v>
      </c>
    </row>
    <row r="183" spans="1:4" x14ac:dyDescent="0.15">
      <c r="A183" t="s">
        <v>16695</v>
      </c>
      <c r="B183" s="1" t="s">
        <v>16696</v>
      </c>
      <c r="C183" s="1" t="s">
        <v>16697</v>
      </c>
      <c r="D183" t="s">
        <v>6</v>
      </c>
    </row>
    <row r="184" spans="1:4" x14ac:dyDescent="0.15">
      <c r="A184" t="s">
        <v>16698</v>
      </c>
      <c r="B184" s="1" t="s">
        <v>16699</v>
      </c>
      <c r="C184" s="1" t="s">
        <v>16700</v>
      </c>
      <c r="D184" t="s">
        <v>6</v>
      </c>
    </row>
    <row r="185" spans="1:4" x14ac:dyDescent="0.15">
      <c r="A185" t="s">
        <v>11056</v>
      </c>
      <c r="B185" s="1" t="s">
        <v>16701</v>
      </c>
      <c r="C185" s="1" t="s">
        <v>16702</v>
      </c>
      <c r="D185" t="s">
        <v>6</v>
      </c>
    </row>
    <row r="186" spans="1:4" x14ac:dyDescent="0.15">
      <c r="A186" t="s">
        <v>16703</v>
      </c>
      <c r="B186" s="1" t="s">
        <v>16704</v>
      </c>
      <c r="C186" s="1" t="s">
        <v>16705</v>
      </c>
      <c r="D186" t="s">
        <v>6</v>
      </c>
    </row>
    <row r="187" spans="1:4" x14ac:dyDescent="0.15">
      <c r="A187" t="s">
        <v>16146</v>
      </c>
      <c r="B187" s="1" t="s">
        <v>16706</v>
      </c>
      <c r="C187" s="1" t="s">
        <v>16707</v>
      </c>
      <c r="D187" t="s">
        <v>6</v>
      </c>
    </row>
    <row r="188" spans="1:4" x14ac:dyDescent="0.15">
      <c r="A188" t="s">
        <v>16708</v>
      </c>
      <c r="B188" s="1" t="s">
        <v>16709</v>
      </c>
      <c r="C188" s="1" t="s">
        <v>16710</v>
      </c>
      <c r="D188" t="s">
        <v>6</v>
      </c>
    </row>
    <row r="189" spans="1:4" x14ac:dyDescent="0.15">
      <c r="A189" t="s">
        <v>8357</v>
      </c>
      <c r="B189" s="1" t="s">
        <v>16711</v>
      </c>
      <c r="C189" s="1" t="s">
        <v>16712</v>
      </c>
      <c r="D189" t="s">
        <v>6</v>
      </c>
    </row>
    <row r="190" spans="1:4" x14ac:dyDescent="0.15">
      <c r="A190" t="s">
        <v>3048</v>
      </c>
      <c r="B190" s="1" t="s">
        <v>16713</v>
      </c>
      <c r="C190" s="1" t="s">
        <v>16714</v>
      </c>
      <c r="D190" t="s">
        <v>6</v>
      </c>
    </row>
    <row r="191" spans="1:4" x14ac:dyDescent="0.15">
      <c r="A191" t="s">
        <v>8662</v>
      </c>
      <c r="B191" s="1" t="s">
        <v>16715</v>
      </c>
      <c r="C191" s="1" t="s">
        <v>16716</v>
      </c>
      <c r="D191" t="s">
        <v>6</v>
      </c>
    </row>
    <row r="192" spans="1:4" x14ac:dyDescent="0.15">
      <c r="A192" t="s">
        <v>16717</v>
      </c>
      <c r="B192" s="1" t="s">
        <v>16718</v>
      </c>
      <c r="C192" s="1" t="s">
        <v>16719</v>
      </c>
      <c r="D192" t="s">
        <v>6</v>
      </c>
    </row>
    <row r="193" spans="1:4" x14ac:dyDescent="0.15">
      <c r="A193" t="s">
        <v>10360</v>
      </c>
      <c r="B193" s="1" t="s">
        <v>16720</v>
      </c>
      <c r="C193" s="1" t="s">
        <v>16721</v>
      </c>
      <c r="D193" t="s">
        <v>6</v>
      </c>
    </row>
    <row r="194" spans="1:4" x14ac:dyDescent="0.15">
      <c r="A194" t="s">
        <v>16722</v>
      </c>
      <c r="B194" s="1" t="s">
        <v>16723</v>
      </c>
      <c r="C194" s="1" t="s">
        <v>16724</v>
      </c>
      <c r="D194" t="s">
        <v>6</v>
      </c>
    </row>
    <row r="195" spans="1:4" x14ac:dyDescent="0.15">
      <c r="A195" t="s">
        <v>8534</v>
      </c>
      <c r="B195" s="1" t="s">
        <v>16725</v>
      </c>
      <c r="C195" s="1" t="s">
        <v>16726</v>
      </c>
      <c r="D195" t="s">
        <v>6</v>
      </c>
    </row>
    <row r="196" spans="1:4" x14ac:dyDescent="0.15">
      <c r="A196" t="s">
        <v>11082</v>
      </c>
      <c r="B196" s="1" t="s">
        <v>16727</v>
      </c>
      <c r="C196" s="1" t="s">
        <v>16728</v>
      </c>
      <c r="D196" t="s">
        <v>6</v>
      </c>
    </row>
    <row r="197" spans="1:4" x14ac:dyDescent="0.15">
      <c r="A197" t="s">
        <v>8436</v>
      </c>
      <c r="B197" s="1" t="s">
        <v>16729</v>
      </c>
      <c r="C197" s="1" t="s">
        <v>16730</v>
      </c>
      <c r="D197" t="s">
        <v>6</v>
      </c>
    </row>
    <row r="198" spans="1:4" x14ac:dyDescent="0.15">
      <c r="A198" t="s">
        <v>9269</v>
      </c>
      <c r="B198" s="1" t="s">
        <v>16731</v>
      </c>
      <c r="C198" s="1" t="s">
        <v>16732</v>
      </c>
      <c r="D198" t="s">
        <v>6</v>
      </c>
    </row>
    <row r="199" spans="1:4" x14ac:dyDescent="0.15">
      <c r="A199" t="s">
        <v>10805</v>
      </c>
      <c r="B199" s="1" t="s">
        <v>16733</v>
      </c>
      <c r="C199" s="1" t="s">
        <v>16734</v>
      </c>
      <c r="D199" t="s">
        <v>6</v>
      </c>
    </row>
    <row r="200" spans="1:4" x14ac:dyDescent="0.15">
      <c r="A200" t="s">
        <v>16735</v>
      </c>
      <c r="B200" s="1" t="s">
        <v>16736</v>
      </c>
      <c r="C200" s="1" t="s">
        <v>16737</v>
      </c>
      <c r="D200" t="s">
        <v>6</v>
      </c>
    </row>
    <row r="201" spans="1:4" x14ac:dyDescent="0.15">
      <c r="A201" t="s">
        <v>16738</v>
      </c>
      <c r="B201" s="1" t="s">
        <v>16739</v>
      </c>
      <c r="C201" s="1" t="s">
        <v>16740</v>
      </c>
      <c r="D201" t="s">
        <v>6</v>
      </c>
    </row>
    <row r="202" spans="1:4" x14ac:dyDescent="0.15">
      <c r="A202" t="s">
        <v>11450</v>
      </c>
      <c r="B202" s="1" t="s">
        <v>16741</v>
      </c>
      <c r="C202" s="1" t="s">
        <v>16742</v>
      </c>
      <c r="D202" t="s">
        <v>6</v>
      </c>
    </row>
    <row r="203" spans="1:4" x14ac:dyDescent="0.15">
      <c r="A203" t="s">
        <v>16743</v>
      </c>
      <c r="B203" s="1" t="s">
        <v>16744</v>
      </c>
      <c r="C203" s="1" t="s">
        <v>16745</v>
      </c>
      <c r="D203" t="s">
        <v>6</v>
      </c>
    </row>
    <row r="204" spans="1:4" x14ac:dyDescent="0.15">
      <c r="A204" t="s">
        <v>121</v>
      </c>
      <c r="B204" s="1" t="s">
        <v>16746</v>
      </c>
      <c r="C204" s="1" t="s">
        <v>16747</v>
      </c>
      <c r="D204" t="s">
        <v>6</v>
      </c>
    </row>
    <row r="205" spans="1:4" x14ac:dyDescent="0.15">
      <c r="A205" t="s">
        <v>7672</v>
      </c>
      <c r="B205" s="1" t="s">
        <v>16748</v>
      </c>
      <c r="C205" s="1" t="s">
        <v>16749</v>
      </c>
      <c r="D205" t="s">
        <v>6</v>
      </c>
    </row>
    <row r="206" spans="1:4" x14ac:dyDescent="0.15">
      <c r="A206" t="s">
        <v>16750</v>
      </c>
      <c r="B206" s="1" t="s">
        <v>16751</v>
      </c>
      <c r="C206" s="1" t="s">
        <v>16752</v>
      </c>
      <c r="D206" t="s">
        <v>6</v>
      </c>
    </row>
    <row r="207" spans="1:4" x14ac:dyDescent="0.15">
      <c r="A207" t="s">
        <v>10102</v>
      </c>
      <c r="B207" s="1" t="s">
        <v>16753</v>
      </c>
      <c r="C207" s="1" t="s">
        <v>16754</v>
      </c>
      <c r="D207" t="s">
        <v>6</v>
      </c>
    </row>
    <row r="208" spans="1:4" x14ac:dyDescent="0.15">
      <c r="A208" t="s">
        <v>16755</v>
      </c>
      <c r="B208" s="1" t="s">
        <v>16756</v>
      </c>
      <c r="C208" s="1" t="s">
        <v>16757</v>
      </c>
      <c r="D208" t="s">
        <v>6</v>
      </c>
    </row>
    <row r="209" spans="1:4" x14ac:dyDescent="0.15">
      <c r="A209" t="s">
        <v>16758</v>
      </c>
      <c r="B209" s="1" t="s">
        <v>16759</v>
      </c>
      <c r="C209" s="1" t="s">
        <v>16760</v>
      </c>
      <c r="D209" t="s">
        <v>6</v>
      </c>
    </row>
    <row r="210" spans="1:4" x14ac:dyDescent="0.15">
      <c r="A210" t="s">
        <v>7749</v>
      </c>
      <c r="B210" s="1" t="s">
        <v>16761</v>
      </c>
      <c r="C210" s="1" t="s">
        <v>16762</v>
      </c>
      <c r="D210" t="s">
        <v>6</v>
      </c>
    </row>
    <row r="211" spans="1:4" x14ac:dyDescent="0.15">
      <c r="A211" t="s">
        <v>16763</v>
      </c>
      <c r="B211" s="1" t="s">
        <v>16764</v>
      </c>
      <c r="C211" s="1" t="s">
        <v>16765</v>
      </c>
      <c r="D211" t="s">
        <v>6</v>
      </c>
    </row>
    <row r="212" spans="1:4" x14ac:dyDescent="0.15">
      <c r="A212" t="s">
        <v>11018</v>
      </c>
      <c r="B212" s="1" t="s">
        <v>16766</v>
      </c>
      <c r="C212" s="1" t="s">
        <v>16767</v>
      </c>
      <c r="D212" t="s">
        <v>6</v>
      </c>
    </row>
    <row r="213" spans="1:4" x14ac:dyDescent="0.15">
      <c r="A213" t="s">
        <v>16768</v>
      </c>
      <c r="B213" s="1" t="s">
        <v>16769</v>
      </c>
      <c r="C213" s="1" t="s">
        <v>16770</v>
      </c>
      <c r="D213" t="s">
        <v>6</v>
      </c>
    </row>
    <row r="214" spans="1:4" x14ac:dyDescent="0.15">
      <c r="A214" t="s">
        <v>12214</v>
      </c>
      <c r="B214" s="1" t="s">
        <v>16771</v>
      </c>
      <c r="C214" s="1" t="s">
        <v>16772</v>
      </c>
      <c r="D214" t="s">
        <v>6</v>
      </c>
    </row>
    <row r="215" spans="1:4" x14ac:dyDescent="0.15">
      <c r="A215" t="s">
        <v>10402</v>
      </c>
      <c r="B215" s="1" t="s">
        <v>16773</v>
      </c>
      <c r="C215" s="1" t="s">
        <v>16774</v>
      </c>
      <c r="D215" t="s">
        <v>6</v>
      </c>
    </row>
    <row r="216" spans="1:4" x14ac:dyDescent="0.15">
      <c r="A216" t="s">
        <v>9159</v>
      </c>
      <c r="B216" s="1" t="s">
        <v>16775</v>
      </c>
      <c r="C216" s="1" t="s">
        <v>16776</v>
      </c>
      <c r="D216" t="s">
        <v>6</v>
      </c>
    </row>
    <row r="217" spans="1:4" x14ac:dyDescent="0.15">
      <c r="A217" t="s">
        <v>16777</v>
      </c>
      <c r="B217" s="1" t="s">
        <v>16778</v>
      </c>
      <c r="C217" s="1" t="s">
        <v>16779</v>
      </c>
      <c r="D217" t="s">
        <v>6</v>
      </c>
    </row>
    <row r="218" spans="1:4" x14ac:dyDescent="0.15">
      <c r="A218" t="s">
        <v>4591</v>
      </c>
      <c r="B218" s="1" t="s">
        <v>16780</v>
      </c>
      <c r="C218" s="1" t="s">
        <v>16781</v>
      </c>
      <c r="D218" t="s">
        <v>6</v>
      </c>
    </row>
    <row r="219" spans="1:4" x14ac:dyDescent="0.15">
      <c r="A219" t="s">
        <v>10874</v>
      </c>
      <c r="B219" s="1" t="s">
        <v>16782</v>
      </c>
      <c r="C219" s="1" t="s">
        <v>16783</v>
      </c>
      <c r="D219" t="s">
        <v>6</v>
      </c>
    </row>
    <row r="220" spans="1:4" x14ac:dyDescent="0.15">
      <c r="A220" t="s">
        <v>10551</v>
      </c>
      <c r="B220" s="1" t="s">
        <v>16784</v>
      </c>
      <c r="C220" s="1" t="s">
        <v>16785</v>
      </c>
      <c r="D220" t="s">
        <v>6</v>
      </c>
    </row>
    <row r="221" spans="1:4" x14ac:dyDescent="0.15">
      <c r="A221" t="s">
        <v>10284</v>
      </c>
      <c r="B221" s="1" t="s">
        <v>16786</v>
      </c>
      <c r="C221" s="1" t="s">
        <v>16787</v>
      </c>
      <c r="D221" t="s">
        <v>6</v>
      </c>
    </row>
    <row r="222" spans="1:4" x14ac:dyDescent="0.15">
      <c r="A222" t="s">
        <v>16788</v>
      </c>
      <c r="B222" s="1" t="s">
        <v>16789</v>
      </c>
      <c r="C222" s="1" t="s">
        <v>16790</v>
      </c>
      <c r="D222" t="s">
        <v>6</v>
      </c>
    </row>
    <row r="223" spans="1:4" x14ac:dyDescent="0.15">
      <c r="A223" t="s">
        <v>16791</v>
      </c>
      <c r="B223" s="1" t="s">
        <v>16792</v>
      </c>
      <c r="C223" s="1" t="s">
        <v>16793</v>
      </c>
      <c r="D223" t="s">
        <v>6</v>
      </c>
    </row>
    <row r="224" spans="1:4" x14ac:dyDescent="0.15">
      <c r="A224" t="s">
        <v>7737</v>
      </c>
      <c r="B224" s="1" t="s">
        <v>16794</v>
      </c>
      <c r="C224" s="1" t="s">
        <v>16795</v>
      </c>
      <c r="D224" t="s">
        <v>6</v>
      </c>
    </row>
    <row r="225" spans="1:4" x14ac:dyDescent="0.15">
      <c r="A225" t="s">
        <v>16796</v>
      </c>
      <c r="B225" s="1" t="s">
        <v>16797</v>
      </c>
      <c r="C225" s="1" t="s">
        <v>16798</v>
      </c>
      <c r="D225" t="s">
        <v>6</v>
      </c>
    </row>
    <row r="226" spans="1:4" x14ac:dyDescent="0.15">
      <c r="A226" t="s">
        <v>16799</v>
      </c>
      <c r="B226" s="1" t="s">
        <v>16800</v>
      </c>
      <c r="C226" s="1" t="s">
        <v>16801</v>
      </c>
      <c r="D226" t="s">
        <v>6</v>
      </c>
    </row>
    <row r="227" spans="1:4" x14ac:dyDescent="0.15">
      <c r="A227" t="s">
        <v>8882</v>
      </c>
      <c r="B227" s="1" t="s">
        <v>16802</v>
      </c>
      <c r="C227" s="1" t="s">
        <v>16803</v>
      </c>
      <c r="D227" t="s">
        <v>6</v>
      </c>
    </row>
    <row r="228" spans="1:4" x14ac:dyDescent="0.15">
      <c r="A228" t="s">
        <v>16804</v>
      </c>
      <c r="B228" s="1" t="s">
        <v>16805</v>
      </c>
      <c r="C228" s="1" t="s">
        <v>16806</v>
      </c>
      <c r="D228" t="s">
        <v>6</v>
      </c>
    </row>
    <row r="229" spans="1:4" x14ac:dyDescent="0.15">
      <c r="A229" t="s">
        <v>2923</v>
      </c>
      <c r="B229" s="1" t="s">
        <v>16807</v>
      </c>
      <c r="C229" s="1" t="s">
        <v>16808</v>
      </c>
      <c r="D229" t="s">
        <v>6</v>
      </c>
    </row>
    <row r="230" spans="1:4" x14ac:dyDescent="0.15">
      <c r="A230" t="s">
        <v>9925</v>
      </c>
      <c r="B230" s="1" t="s">
        <v>16809</v>
      </c>
      <c r="C230" s="1" t="s">
        <v>16810</v>
      </c>
      <c r="D230" t="s">
        <v>6</v>
      </c>
    </row>
    <row r="231" spans="1:4" x14ac:dyDescent="0.15">
      <c r="A231" t="s">
        <v>16811</v>
      </c>
      <c r="B231" s="1" t="s">
        <v>16812</v>
      </c>
      <c r="C231" s="1" t="s">
        <v>16813</v>
      </c>
      <c r="D231" t="s">
        <v>6</v>
      </c>
    </row>
    <row r="232" spans="1:4" x14ac:dyDescent="0.15">
      <c r="A232" t="s">
        <v>16814</v>
      </c>
      <c r="B232" s="1" t="s">
        <v>16815</v>
      </c>
      <c r="C232" s="1" t="s">
        <v>16816</v>
      </c>
      <c r="D232" t="s">
        <v>6</v>
      </c>
    </row>
    <row r="233" spans="1:4" x14ac:dyDescent="0.15">
      <c r="A233" t="s">
        <v>16817</v>
      </c>
      <c r="B233" s="1" t="s">
        <v>16818</v>
      </c>
      <c r="C233" s="1" t="s">
        <v>16819</v>
      </c>
      <c r="D233" t="s">
        <v>6</v>
      </c>
    </row>
    <row r="234" spans="1:4" x14ac:dyDescent="0.15">
      <c r="A234" t="s">
        <v>16820</v>
      </c>
      <c r="B234" s="1" t="s">
        <v>16821</v>
      </c>
      <c r="C234" s="1" t="s">
        <v>16822</v>
      </c>
      <c r="D234" t="s">
        <v>6</v>
      </c>
    </row>
    <row r="235" spans="1:4" x14ac:dyDescent="0.15">
      <c r="A235" t="s">
        <v>16823</v>
      </c>
      <c r="B235" s="1" t="s">
        <v>16824</v>
      </c>
      <c r="C235" s="1" t="s">
        <v>16825</v>
      </c>
      <c r="D235" t="s">
        <v>6</v>
      </c>
    </row>
    <row r="236" spans="1:4" x14ac:dyDescent="0.15">
      <c r="A236" t="s">
        <v>10753</v>
      </c>
      <c r="B236" s="1" t="s">
        <v>16826</v>
      </c>
      <c r="C236" s="1" t="s">
        <v>16827</v>
      </c>
      <c r="D236" t="s">
        <v>6</v>
      </c>
    </row>
    <row r="237" spans="1:4" x14ac:dyDescent="0.15">
      <c r="A237" t="s">
        <v>16828</v>
      </c>
      <c r="B237" s="1" t="s">
        <v>16829</v>
      </c>
      <c r="C237" s="1" t="s">
        <v>16830</v>
      </c>
      <c r="D237" t="s">
        <v>6</v>
      </c>
    </row>
    <row r="238" spans="1:4" x14ac:dyDescent="0.15">
      <c r="A238" t="s">
        <v>9108</v>
      </c>
      <c r="B238" s="1" t="s">
        <v>16831</v>
      </c>
      <c r="C238" s="1" t="s">
        <v>16832</v>
      </c>
      <c r="D238" t="s">
        <v>6</v>
      </c>
    </row>
    <row r="239" spans="1:4" x14ac:dyDescent="0.15">
      <c r="A239" t="s">
        <v>16833</v>
      </c>
      <c r="B239" s="1" t="s">
        <v>16834</v>
      </c>
      <c r="C239" s="1" t="s">
        <v>16835</v>
      </c>
      <c r="D239" t="s">
        <v>6</v>
      </c>
    </row>
    <row r="240" spans="1:4" x14ac:dyDescent="0.15">
      <c r="A240" t="s">
        <v>16836</v>
      </c>
      <c r="B240" s="1" t="s">
        <v>16837</v>
      </c>
      <c r="C240" s="1" t="s">
        <v>16838</v>
      </c>
      <c r="D240" t="s">
        <v>6</v>
      </c>
    </row>
    <row r="241" spans="1:4" x14ac:dyDescent="0.15">
      <c r="A241" t="s">
        <v>16839</v>
      </c>
      <c r="B241" s="1" t="s">
        <v>16840</v>
      </c>
      <c r="C241" s="1" t="s">
        <v>16841</v>
      </c>
      <c r="D241" t="s">
        <v>6</v>
      </c>
    </row>
    <row r="242" spans="1:4" x14ac:dyDescent="0.15">
      <c r="A242" t="s">
        <v>4156</v>
      </c>
      <c r="B242" s="1" t="s">
        <v>16842</v>
      </c>
      <c r="C242" s="1" t="s">
        <v>16843</v>
      </c>
      <c r="D242" t="s">
        <v>6</v>
      </c>
    </row>
    <row r="243" spans="1:4" x14ac:dyDescent="0.15">
      <c r="A243" t="s">
        <v>10821</v>
      </c>
      <c r="B243" s="1" t="s">
        <v>16844</v>
      </c>
      <c r="C243" s="1" t="s">
        <v>16845</v>
      </c>
      <c r="D243" t="s">
        <v>6</v>
      </c>
    </row>
    <row r="244" spans="1:4" x14ac:dyDescent="0.15">
      <c r="A244" t="s">
        <v>70</v>
      </c>
      <c r="B244" s="1" t="s">
        <v>16846</v>
      </c>
      <c r="C244" s="1" t="s">
        <v>16847</v>
      </c>
      <c r="D244" t="s">
        <v>6</v>
      </c>
    </row>
    <row r="245" spans="1:4" x14ac:dyDescent="0.15">
      <c r="A245" t="s">
        <v>10489</v>
      </c>
      <c r="B245" s="1" t="s">
        <v>16848</v>
      </c>
      <c r="C245" s="1" t="s">
        <v>16849</v>
      </c>
      <c r="D245" t="s">
        <v>6</v>
      </c>
    </row>
    <row r="246" spans="1:4" x14ac:dyDescent="0.15">
      <c r="A246" t="s">
        <v>5004</v>
      </c>
      <c r="B246" s="1" t="s">
        <v>16850</v>
      </c>
      <c r="C246" s="1" t="s">
        <v>16851</v>
      </c>
      <c r="D246" t="s">
        <v>6</v>
      </c>
    </row>
    <row r="247" spans="1:4" x14ac:dyDescent="0.15">
      <c r="A247" t="s">
        <v>16852</v>
      </c>
      <c r="B247" s="1" t="s">
        <v>16853</v>
      </c>
      <c r="C247" s="1" t="s">
        <v>16854</v>
      </c>
      <c r="D247" t="s">
        <v>6</v>
      </c>
    </row>
    <row r="248" spans="1:4" x14ac:dyDescent="0.15">
      <c r="A248" t="s">
        <v>16855</v>
      </c>
      <c r="B248" s="1" t="s">
        <v>16856</v>
      </c>
      <c r="C248" s="1" t="s">
        <v>16857</v>
      </c>
      <c r="D248" t="s">
        <v>6</v>
      </c>
    </row>
    <row r="249" spans="1:4" x14ac:dyDescent="0.15">
      <c r="A249" t="s">
        <v>8708</v>
      </c>
      <c r="B249" s="1" t="s">
        <v>16858</v>
      </c>
      <c r="C249" s="1" t="s">
        <v>16859</v>
      </c>
      <c r="D249" t="s">
        <v>6</v>
      </c>
    </row>
    <row r="250" spans="1:4" x14ac:dyDescent="0.15">
      <c r="A250" t="s">
        <v>10423</v>
      </c>
      <c r="B250" s="1" t="s">
        <v>16860</v>
      </c>
      <c r="C250" s="1" t="s">
        <v>16861</v>
      </c>
      <c r="D250" t="s">
        <v>6</v>
      </c>
    </row>
    <row r="251" spans="1:4" x14ac:dyDescent="0.15">
      <c r="A251" t="s">
        <v>8434</v>
      </c>
      <c r="B251" s="1" t="s">
        <v>16862</v>
      </c>
      <c r="C251" s="1" t="s">
        <v>16863</v>
      </c>
      <c r="D251" t="s">
        <v>6</v>
      </c>
    </row>
    <row r="252" spans="1:4" x14ac:dyDescent="0.15">
      <c r="A252" t="s">
        <v>459</v>
      </c>
      <c r="B252" s="1" t="s">
        <v>16864</v>
      </c>
      <c r="C252" s="1" t="s">
        <v>16865</v>
      </c>
      <c r="D252" t="s">
        <v>6</v>
      </c>
    </row>
    <row r="253" spans="1:4" x14ac:dyDescent="0.15">
      <c r="A253" t="s">
        <v>16866</v>
      </c>
      <c r="B253" s="1" t="s">
        <v>16867</v>
      </c>
      <c r="C253" s="1" t="s">
        <v>16868</v>
      </c>
      <c r="D253" t="s">
        <v>6</v>
      </c>
    </row>
    <row r="254" spans="1:4" x14ac:dyDescent="0.15">
      <c r="A254" t="s">
        <v>16869</v>
      </c>
      <c r="B254" s="1" t="s">
        <v>16870</v>
      </c>
      <c r="C254" s="1" t="s">
        <v>16871</v>
      </c>
      <c r="D254" t="s">
        <v>6</v>
      </c>
    </row>
    <row r="255" spans="1:4" x14ac:dyDescent="0.15">
      <c r="A255" t="s">
        <v>10346</v>
      </c>
      <c r="B255" s="1" t="s">
        <v>16872</v>
      </c>
      <c r="C255" s="1" t="s">
        <v>16873</v>
      </c>
      <c r="D255" t="s">
        <v>6</v>
      </c>
    </row>
    <row r="256" spans="1:4" x14ac:dyDescent="0.15">
      <c r="A256" t="s">
        <v>16874</v>
      </c>
      <c r="B256" s="1" t="s">
        <v>16875</v>
      </c>
      <c r="C256" s="1" t="s">
        <v>16876</v>
      </c>
      <c r="D256" t="s">
        <v>6</v>
      </c>
    </row>
    <row r="257" spans="1:4" x14ac:dyDescent="0.15">
      <c r="A257" t="s">
        <v>12927</v>
      </c>
      <c r="B257" s="1" t="s">
        <v>16877</v>
      </c>
      <c r="C257" s="1" t="s">
        <v>16878</v>
      </c>
      <c r="D257" t="s">
        <v>6</v>
      </c>
    </row>
    <row r="258" spans="1:4" x14ac:dyDescent="0.15">
      <c r="A258" t="s">
        <v>16879</v>
      </c>
      <c r="B258" s="1" t="s">
        <v>16880</v>
      </c>
      <c r="C258" s="1" t="s">
        <v>16881</v>
      </c>
      <c r="D258" t="s">
        <v>6</v>
      </c>
    </row>
    <row r="259" spans="1:4" x14ac:dyDescent="0.15">
      <c r="A259" t="s">
        <v>3911</v>
      </c>
      <c r="B259" s="1" t="s">
        <v>16882</v>
      </c>
      <c r="C259" s="1" t="s">
        <v>16883</v>
      </c>
      <c r="D259" t="s">
        <v>6</v>
      </c>
    </row>
    <row r="260" spans="1:4" x14ac:dyDescent="0.15">
      <c r="A260" t="s">
        <v>2208</v>
      </c>
      <c r="B260" s="1" t="s">
        <v>16884</v>
      </c>
      <c r="C260" s="1" t="s">
        <v>16885</v>
      </c>
      <c r="D260" t="s">
        <v>6</v>
      </c>
    </row>
    <row r="261" spans="1:4" x14ac:dyDescent="0.15">
      <c r="A261" t="s">
        <v>16886</v>
      </c>
      <c r="B261" s="1" t="s">
        <v>16887</v>
      </c>
      <c r="C261" s="1" t="s">
        <v>16888</v>
      </c>
      <c r="D261" t="s">
        <v>6</v>
      </c>
    </row>
    <row r="262" spans="1:4" x14ac:dyDescent="0.15">
      <c r="A262" t="s">
        <v>16889</v>
      </c>
      <c r="B262" s="1" t="s">
        <v>16890</v>
      </c>
      <c r="C262" s="1" t="s">
        <v>16891</v>
      </c>
      <c r="D262" t="s">
        <v>6</v>
      </c>
    </row>
    <row r="263" spans="1:4" x14ac:dyDescent="0.15">
      <c r="A263" t="s">
        <v>11179</v>
      </c>
      <c r="B263" s="1" t="s">
        <v>16892</v>
      </c>
      <c r="C263" s="1" t="s">
        <v>16893</v>
      </c>
      <c r="D263" t="s">
        <v>6</v>
      </c>
    </row>
    <row r="264" spans="1:4" x14ac:dyDescent="0.15">
      <c r="A264" t="s">
        <v>8884</v>
      </c>
      <c r="B264" s="1" t="s">
        <v>16894</v>
      </c>
      <c r="C264" s="1" t="s">
        <v>16895</v>
      </c>
      <c r="D264" t="s">
        <v>6</v>
      </c>
    </row>
    <row r="265" spans="1:4" x14ac:dyDescent="0.15">
      <c r="A265" t="s">
        <v>16896</v>
      </c>
      <c r="B265" s="1" t="s">
        <v>16897</v>
      </c>
      <c r="C265" s="1" t="s">
        <v>16898</v>
      </c>
      <c r="D265" t="s">
        <v>6</v>
      </c>
    </row>
    <row r="266" spans="1:4" x14ac:dyDescent="0.15">
      <c r="A266" t="s">
        <v>16899</v>
      </c>
      <c r="B266" s="1" t="s">
        <v>16900</v>
      </c>
      <c r="C266" s="1" t="s">
        <v>16901</v>
      </c>
      <c r="D266" t="s">
        <v>6</v>
      </c>
    </row>
    <row r="267" spans="1:4" x14ac:dyDescent="0.15">
      <c r="A267" t="s">
        <v>16902</v>
      </c>
      <c r="B267" s="1" t="s">
        <v>16903</v>
      </c>
      <c r="C267" s="1" t="s">
        <v>16904</v>
      </c>
      <c r="D267" t="s">
        <v>6</v>
      </c>
    </row>
    <row r="268" spans="1:4" x14ac:dyDescent="0.15">
      <c r="A268" t="s">
        <v>16905</v>
      </c>
      <c r="B268" s="1" t="s">
        <v>16906</v>
      </c>
      <c r="C268" s="1" t="s">
        <v>16907</v>
      </c>
      <c r="D268" t="s">
        <v>6</v>
      </c>
    </row>
    <row r="269" spans="1:4" x14ac:dyDescent="0.15">
      <c r="A269" t="s">
        <v>16908</v>
      </c>
      <c r="B269" s="1" t="s">
        <v>16909</v>
      </c>
      <c r="C269" s="1" t="s">
        <v>16910</v>
      </c>
      <c r="D269" t="s">
        <v>6</v>
      </c>
    </row>
    <row r="270" spans="1:4" x14ac:dyDescent="0.15">
      <c r="A270" t="s">
        <v>16911</v>
      </c>
      <c r="B270" s="1" t="s">
        <v>16912</v>
      </c>
      <c r="C270" s="1" t="s">
        <v>16913</v>
      </c>
      <c r="D270" t="s">
        <v>6</v>
      </c>
    </row>
    <row r="271" spans="1:4" x14ac:dyDescent="0.15">
      <c r="A271" t="s">
        <v>9062</v>
      </c>
      <c r="B271" s="1" t="s">
        <v>16914</v>
      </c>
      <c r="C271" s="1" t="s">
        <v>16915</v>
      </c>
      <c r="D271" t="s">
        <v>6</v>
      </c>
    </row>
    <row r="272" spans="1:4" x14ac:dyDescent="0.15">
      <c r="A272" t="s">
        <v>16916</v>
      </c>
      <c r="B272" s="1" t="s">
        <v>16917</v>
      </c>
      <c r="C272" s="1" t="s">
        <v>16918</v>
      </c>
      <c r="D272" t="s">
        <v>6</v>
      </c>
    </row>
    <row r="273" spans="1:4" x14ac:dyDescent="0.15">
      <c r="A273" t="s">
        <v>10286</v>
      </c>
      <c r="B273" s="1" t="s">
        <v>16919</v>
      </c>
      <c r="C273" s="1" t="s">
        <v>16920</v>
      </c>
      <c r="D273" t="s">
        <v>6</v>
      </c>
    </row>
    <row r="274" spans="1:4" x14ac:dyDescent="0.15">
      <c r="A274" t="s">
        <v>9717</v>
      </c>
      <c r="B274" s="1" t="s">
        <v>16921</v>
      </c>
      <c r="C274" s="1" t="s">
        <v>16922</v>
      </c>
      <c r="D274" t="s">
        <v>6</v>
      </c>
    </row>
    <row r="275" spans="1:4" x14ac:dyDescent="0.15">
      <c r="A275" t="s">
        <v>16923</v>
      </c>
      <c r="B275" s="1" t="s">
        <v>16924</v>
      </c>
      <c r="C275" s="1" t="s">
        <v>16925</v>
      </c>
      <c r="D275" t="s">
        <v>6</v>
      </c>
    </row>
    <row r="276" spans="1:4" x14ac:dyDescent="0.15">
      <c r="A276" t="s">
        <v>16926</v>
      </c>
      <c r="B276" s="1" t="s">
        <v>16927</v>
      </c>
      <c r="C276" s="1" t="s">
        <v>16928</v>
      </c>
      <c r="D276" t="s">
        <v>6</v>
      </c>
    </row>
    <row r="277" spans="1:4" x14ac:dyDescent="0.15">
      <c r="A277" t="s">
        <v>16929</v>
      </c>
      <c r="B277" s="1" t="s">
        <v>16930</v>
      </c>
      <c r="C277" s="1" t="s">
        <v>16931</v>
      </c>
      <c r="D277" t="s">
        <v>6</v>
      </c>
    </row>
    <row r="278" spans="1:4" x14ac:dyDescent="0.15">
      <c r="A278" t="s">
        <v>2079</v>
      </c>
      <c r="B278" s="1" t="s">
        <v>16932</v>
      </c>
      <c r="C278" s="1" t="s">
        <v>16933</v>
      </c>
      <c r="D278" t="s">
        <v>6</v>
      </c>
    </row>
    <row r="279" spans="1:4" x14ac:dyDescent="0.15">
      <c r="A279" t="s">
        <v>3971</v>
      </c>
      <c r="B279" s="1" t="s">
        <v>16934</v>
      </c>
      <c r="C279" s="1" t="s">
        <v>16935</v>
      </c>
      <c r="D279" t="s">
        <v>6</v>
      </c>
    </row>
    <row r="280" spans="1:4" x14ac:dyDescent="0.15">
      <c r="A280" t="s">
        <v>16936</v>
      </c>
      <c r="B280" s="1" t="s">
        <v>16937</v>
      </c>
      <c r="C280" s="1" t="s">
        <v>16938</v>
      </c>
      <c r="D280" t="s">
        <v>6</v>
      </c>
    </row>
    <row r="281" spans="1:4" x14ac:dyDescent="0.15">
      <c r="A281" t="s">
        <v>16939</v>
      </c>
      <c r="B281" s="1" t="s">
        <v>16940</v>
      </c>
      <c r="C281" s="1" t="s">
        <v>16941</v>
      </c>
      <c r="D281" t="s">
        <v>6</v>
      </c>
    </row>
    <row r="282" spans="1:4" x14ac:dyDescent="0.15">
      <c r="A282" t="s">
        <v>16942</v>
      </c>
      <c r="B282" s="1" t="s">
        <v>16943</v>
      </c>
      <c r="C282" s="1" t="s">
        <v>16944</v>
      </c>
      <c r="D282" t="s">
        <v>6</v>
      </c>
    </row>
    <row r="283" spans="1:4" x14ac:dyDescent="0.15">
      <c r="A283" t="s">
        <v>10755</v>
      </c>
      <c r="B283" s="1" t="s">
        <v>16945</v>
      </c>
      <c r="C283" s="1" t="s">
        <v>16946</v>
      </c>
      <c r="D283" t="s">
        <v>6</v>
      </c>
    </row>
    <row r="284" spans="1:4" x14ac:dyDescent="0.15">
      <c r="A284" t="s">
        <v>16947</v>
      </c>
      <c r="B284" s="1" t="s">
        <v>16948</v>
      </c>
      <c r="C284" s="1" t="s">
        <v>16949</v>
      </c>
      <c r="D284" t="s">
        <v>6</v>
      </c>
    </row>
    <row r="285" spans="1:4" x14ac:dyDescent="0.15">
      <c r="A285" t="s">
        <v>11833</v>
      </c>
      <c r="B285" s="1" t="s">
        <v>16950</v>
      </c>
      <c r="C285" s="1" t="s">
        <v>16951</v>
      </c>
      <c r="D285" t="s">
        <v>6</v>
      </c>
    </row>
    <row r="286" spans="1:4" x14ac:dyDescent="0.15">
      <c r="A286" t="s">
        <v>16952</v>
      </c>
      <c r="B286" s="1" t="s">
        <v>16953</v>
      </c>
      <c r="C286" s="1" t="s">
        <v>16954</v>
      </c>
      <c r="D286" t="s">
        <v>6</v>
      </c>
    </row>
    <row r="287" spans="1:4" x14ac:dyDescent="0.15">
      <c r="A287" t="s">
        <v>16955</v>
      </c>
      <c r="B287" s="1" t="s">
        <v>16956</v>
      </c>
      <c r="C287" s="1" t="s">
        <v>16957</v>
      </c>
      <c r="D287" t="s">
        <v>6</v>
      </c>
    </row>
    <row r="288" spans="1:4" x14ac:dyDescent="0.15">
      <c r="A288" t="s">
        <v>10872</v>
      </c>
      <c r="B288" s="1" t="s">
        <v>16958</v>
      </c>
      <c r="C288" s="1" t="s">
        <v>16959</v>
      </c>
      <c r="D288" t="s">
        <v>6</v>
      </c>
    </row>
    <row r="289" spans="1:4" x14ac:dyDescent="0.15">
      <c r="A289" t="s">
        <v>16960</v>
      </c>
      <c r="B289" s="1" t="s">
        <v>16961</v>
      </c>
      <c r="C289" s="1" t="s">
        <v>16962</v>
      </c>
      <c r="D289" t="s">
        <v>6</v>
      </c>
    </row>
    <row r="290" spans="1:4" x14ac:dyDescent="0.15">
      <c r="A290" t="s">
        <v>16963</v>
      </c>
      <c r="B290" s="1" t="s">
        <v>16964</v>
      </c>
      <c r="C290" s="1" t="s">
        <v>16965</v>
      </c>
      <c r="D290" t="s">
        <v>6</v>
      </c>
    </row>
    <row r="291" spans="1:4" x14ac:dyDescent="0.15">
      <c r="A291" t="s">
        <v>16966</v>
      </c>
      <c r="B291" s="1" t="s">
        <v>16967</v>
      </c>
      <c r="C291" s="1" t="s">
        <v>16968</v>
      </c>
      <c r="D291" t="s">
        <v>6</v>
      </c>
    </row>
    <row r="292" spans="1:4" x14ac:dyDescent="0.15">
      <c r="A292" t="s">
        <v>10392</v>
      </c>
      <c r="B292" s="1" t="s">
        <v>16969</v>
      </c>
      <c r="C292" s="1" t="s">
        <v>16970</v>
      </c>
      <c r="D292" t="s">
        <v>6</v>
      </c>
    </row>
    <row r="293" spans="1:4" x14ac:dyDescent="0.15">
      <c r="A293" t="s">
        <v>16971</v>
      </c>
      <c r="B293" s="1" t="s">
        <v>16972</v>
      </c>
      <c r="C293" s="1" t="s">
        <v>16973</v>
      </c>
      <c r="D293" t="s">
        <v>6</v>
      </c>
    </row>
    <row r="294" spans="1:4" x14ac:dyDescent="0.15">
      <c r="A294" t="s">
        <v>16974</v>
      </c>
      <c r="B294" s="1" t="s">
        <v>16975</v>
      </c>
      <c r="C294" s="1" t="s">
        <v>16976</v>
      </c>
      <c r="D294" t="s">
        <v>6</v>
      </c>
    </row>
    <row r="295" spans="1:4" x14ac:dyDescent="0.15">
      <c r="A295" t="s">
        <v>16977</v>
      </c>
      <c r="B295" s="1" t="s">
        <v>16978</v>
      </c>
      <c r="C295" s="1" t="s">
        <v>16979</v>
      </c>
      <c r="D295" t="s">
        <v>6</v>
      </c>
    </row>
    <row r="296" spans="1:4" x14ac:dyDescent="0.15">
      <c r="A296" t="s">
        <v>16980</v>
      </c>
      <c r="B296" s="1" t="s">
        <v>16981</v>
      </c>
      <c r="C296" s="1" t="s">
        <v>16982</v>
      </c>
      <c r="D296" t="s">
        <v>6</v>
      </c>
    </row>
    <row r="297" spans="1:4" x14ac:dyDescent="0.15">
      <c r="A297" t="s">
        <v>9753</v>
      </c>
      <c r="B297" s="1" t="s">
        <v>16983</v>
      </c>
      <c r="C297" s="1" t="s">
        <v>16984</v>
      </c>
      <c r="D297" t="s">
        <v>6</v>
      </c>
    </row>
    <row r="298" spans="1:4" x14ac:dyDescent="0.15">
      <c r="A298" t="s">
        <v>11353</v>
      </c>
      <c r="B298" s="1" t="s">
        <v>16985</v>
      </c>
      <c r="C298" s="1" t="s">
        <v>16986</v>
      </c>
      <c r="D298" t="s">
        <v>6</v>
      </c>
    </row>
    <row r="299" spans="1:4" x14ac:dyDescent="0.15">
      <c r="A299" t="s">
        <v>16987</v>
      </c>
      <c r="B299" s="1" t="s">
        <v>16988</v>
      </c>
      <c r="C299" s="1" t="s">
        <v>16989</v>
      </c>
      <c r="D299" t="s">
        <v>6</v>
      </c>
    </row>
    <row r="300" spans="1:4" x14ac:dyDescent="0.15">
      <c r="A300" t="s">
        <v>16990</v>
      </c>
      <c r="B300" s="1" t="s">
        <v>16991</v>
      </c>
      <c r="C300" s="1" t="s">
        <v>16992</v>
      </c>
      <c r="D300" t="s">
        <v>6</v>
      </c>
    </row>
    <row r="301" spans="1:4" x14ac:dyDescent="0.15">
      <c r="A301" t="s">
        <v>16993</v>
      </c>
      <c r="B301" s="1" t="s">
        <v>16994</v>
      </c>
      <c r="C301" s="1" t="s">
        <v>16995</v>
      </c>
      <c r="D301" t="s">
        <v>6</v>
      </c>
    </row>
    <row r="302" spans="1:4" x14ac:dyDescent="0.15">
      <c r="A302" t="s">
        <v>16996</v>
      </c>
      <c r="B302" s="1" t="s">
        <v>16997</v>
      </c>
      <c r="C302" s="1" t="s">
        <v>16998</v>
      </c>
      <c r="D302" t="s">
        <v>6</v>
      </c>
    </row>
    <row r="303" spans="1:4" x14ac:dyDescent="0.15">
      <c r="A303" t="s">
        <v>11048</v>
      </c>
      <c r="B303" s="1" t="s">
        <v>16999</v>
      </c>
      <c r="C303" s="1" t="s">
        <v>17000</v>
      </c>
      <c r="D303" t="s">
        <v>6</v>
      </c>
    </row>
    <row r="304" spans="1:4" x14ac:dyDescent="0.15">
      <c r="A304" t="s">
        <v>17001</v>
      </c>
      <c r="B304" s="1" t="s">
        <v>17002</v>
      </c>
      <c r="C304" s="1" t="s">
        <v>17003</v>
      </c>
      <c r="D304" t="s">
        <v>6</v>
      </c>
    </row>
    <row r="305" spans="1:4" x14ac:dyDescent="0.15">
      <c r="A305" t="s">
        <v>10503</v>
      </c>
      <c r="B305" s="1" t="s">
        <v>17004</v>
      </c>
      <c r="C305" s="1" t="s">
        <v>17005</v>
      </c>
      <c r="D305" t="s">
        <v>6</v>
      </c>
    </row>
    <row r="306" spans="1:4" x14ac:dyDescent="0.15">
      <c r="A306" t="s">
        <v>10172</v>
      </c>
      <c r="B306" s="1" t="s">
        <v>17006</v>
      </c>
      <c r="C306" s="1" t="s">
        <v>17007</v>
      </c>
      <c r="D306" t="s">
        <v>6</v>
      </c>
    </row>
    <row r="307" spans="1:4" x14ac:dyDescent="0.15">
      <c r="A307" t="s">
        <v>17008</v>
      </c>
      <c r="B307" s="1" t="s">
        <v>17009</v>
      </c>
      <c r="C307" s="1" t="s">
        <v>17010</v>
      </c>
      <c r="D307" t="s">
        <v>6</v>
      </c>
    </row>
    <row r="308" spans="1:4" x14ac:dyDescent="0.15">
      <c r="A308" t="s">
        <v>17011</v>
      </c>
      <c r="B308" s="1" t="s">
        <v>17012</v>
      </c>
      <c r="C308" s="1" t="s">
        <v>17013</v>
      </c>
      <c r="D308" t="s">
        <v>6</v>
      </c>
    </row>
    <row r="309" spans="1:4" x14ac:dyDescent="0.15">
      <c r="A309" t="s">
        <v>415</v>
      </c>
      <c r="B309" s="1" t="s">
        <v>17014</v>
      </c>
      <c r="C309" s="1" t="s">
        <v>17015</v>
      </c>
      <c r="D309" t="s">
        <v>6</v>
      </c>
    </row>
    <row r="310" spans="1:4" x14ac:dyDescent="0.15">
      <c r="A310" t="s">
        <v>12803</v>
      </c>
      <c r="B310" s="1" t="s">
        <v>17016</v>
      </c>
      <c r="C310" s="1" t="s">
        <v>17017</v>
      </c>
      <c r="D310" t="s">
        <v>6</v>
      </c>
    </row>
    <row r="311" spans="1:4" x14ac:dyDescent="0.15">
      <c r="A311" t="s">
        <v>17018</v>
      </c>
      <c r="B311" s="1" t="s">
        <v>17019</v>
      </c>
      <c r="C311" s="1" t="s">
        <v>17020</v>
      </c>
      <c r="D311" t="s">
        <v>6</v>
      </c>
    </row>
    <row r="312" spans="1:4" x14ac:dyDescent="0.15">
      <c r="A312" t="s">
        <v>17021</v>
      </c>
      <c r="B312" s="1" t="s">
        <v>17022</v>
      </c>
      <c r="C312" s="1" t="s">
        <v>17023</v>
      </c>
      <c r="D312" t="s">
        <v>6</v>
      </c>
    </row>
    <row r="313" spans="1:4" x14ac:dyDescent="0.15">
      <c r="A313" t="s">
        <v>10280</v>
      </c>
      <c r="B313" s="1" t="s">
        <v>17024</v>
      </c>
      <c r="C313" s="1" t="s">
        <v>17025</v>
      </c>
      <c r="D313" t="s">
        <v>6</v>
      </c>
    </row>
    <row r="314" spans="1:4" x14ac:dyDescent="0.15">
      <c r="A314" t="s">
        <v>7886</v>
      </c>
      <c r="B314" s="1" t="s">
        <v>17026</v>
      </c>
      <c r="C314" s="1" t="s">
        <v>17027</v>
      </c>
      <c r="D314" t="s">
        <v>6</v>
      </c>
    </row>
    <row r="315" spans="1:4" x14ac:dyDescent="0.15">
      <c r="A315" t="s">
        <v>10497</v>
      </c>
      <c r="B315" s="1" t="s">
        <v>17028</v>
      </c>
      <c r="C315" s="1" t="s">
        <v>17029</v>
      </c>
      <c r="D315" t="s">
        <v>6</v>
      </c>
    </row>
    <row r="316" spans="1:4" x14ac:dyDescent="0.15">
      <c r="A316" t="s">
        <v>8314</v>
      </c>
      <c r="B316" s="1" t="s">
        <v>17030</v>
      </c>
      <c r="C316" s="1" t="s">
        <v>17031</v>
      </c>
      <c r="D316" t="s">
        <v>6</v>
      </c>
    </row>
    <row r="317" spans="1:4" x14ac:dyDescent="0.15">
      <c r="A317" t="s">
        <v>3974</v>
      </c>
      <c r="B317" s="1" t="s">
        <v>17032</v>
      </c>
      <c r="C317" s="1" t="s">
        <v>17033</v>
      </c>
      <c r="D317" t="s">
        <v>6</v>
      </c>
    </row>
    <row r="318" spans="1:4" x14ac:dyDescent="0.15">
      <c r="A318" t="s">
        <v>17034</v>
      </c>
      <c r="B318" s="1" t="s">
        <v>17035</v>
      </c>
      <c r="C318" s="1" t="s">
        <v>17036</v>
      </c>
      <c r="D318" t="s">
        <v>6</v>
      </c>
    </row>
    <row r="319" spans="1:4" x14ac:dyDescent="0.15">
      <c r="A319" t="s">
        <v>4060</v>
      </c>
      <c r="B319" s="1" t="s">
        <v>17037</v>
      </c>
      <c r="C319" s="1" t="s">
        <v>17038</v>
      </c>
      <c r="D319" t="s">
        <v>6</v>
      </c>
    </row>
    <row r="320" spans="1:4" x14ac:dyDescent="0.15">
      <c r="A320" t="s">
        <v>15219</v>
      </c>
      <c r="B320" s="1" t="s">
        <v>17039</v>
      </c>
      <c r="C320" s="1" t="s">
        <v>17040</v>
      </c>
      <c r="D320" t="s">
        <v>6</v>
      </c>
    </row>
    <row r="321" spans="1:4" x14ac:dyDescent="0.15">
      <c r="A321" t="s">
        <v>17041</v>
      </c>
      <c r="B321" s="1" t="s">
        <v>17042</v>
      </c>
      <c r="C321" s="1" t="s">
        <v>17043</v>
      </c>
      <c r="D321" t="s">
        <v>6</v>
      </c>
    </row>
    <row r="322" spans="1:4" x14ac:dyDescent="0.15">
      <c r="A322" t="s">
        <v>9118</v>
      </c>
      <c r="B322" s="1" t="s">
        <v>17044</v>
      </c>
      <c r="C322" s="1" t="s">
        <v>17045</v>
      </c>
      <c r="D322" t="s">
        <v>6</v>
      </c>
    </row>
    <row r="323" spans="1:4" x14ac:dyDescent="0.15">
      <c r="A323" t="s">
        <v>17046</v>
      </c>
      <c r="B323" s="1" t="s">
        <v>17047</v>
      </c>
      <c r="C323" s="1" t="s">
        <v>17048</v>
      </c>
      <c r="D323" t="s">
        <v>6</v>
      </c>
    </row>
    <row r="324" spans="1:4" x14ac:dyDescent="0.15">
      <c r="A324" t="s">
        <v>10116</v>
      </c>
      <c r="B324" s="1" t="s">
        <v>17049</v>
      </c>
      <c r="C324" s="1" t="s">
        <v>17050</v>
      </c>
      <c r="D324" t="s">
        <v>6</v>
      </c>
    </row>
    <row r="325" spans="1:4" x14ac:dyDescent="0.15">
      <c r="A325" t="s">
        <v>17051</v>
      </c>
      <c r="B325" s="1" t="s">
        <v>17052</v>
      </c>
      <c r="C325" s="1" t="s">
        <v>17053</v>
      </c>
      <c r="D325" t="s">
        <v>6</v>
      </c>
    </row>
    <row r="326" spans="1:4" x14ac:dyDescent="0.15">
      <c r="A326" t="s">
        <v>17054</v>
      </c>
      <c r="B326" s="1" t="s">
        <v>17055</v>
      </c>
      <c r="C326" s="1" t="s">
        <v>17056</v>
      </c>
      <c r="D326" t="s">
        <v>6</v>
      </c>
    </row>
    <row r="327" spans="1:4" x14ac:dyDescent="0.15">
      <c r="A327" t="s">
        <v>17057</v>
      </c>
      <c r="B327" s="1" t="s">
        <v>17058</v>
      </c>
      <c r="C327" s="1" t="s">
        <v>17059</v>
      </c>
      <c r="D327" t="s">
        <v>6</v>
      </c>
    </row>
    <row r="328" spans="1:4" x14ac:dyDescent="0.15">
      <c r="A328" t="s">
        <v>17060</v>
      </c>
      <c r="B328" s="1" t="s">
        <v>17061</v>
      </c>
      <c r="C328" s="1" t="s">
        <v>17062</v>
      </c>
      <c r="D328" t="s">
        <v>6</v>
      </c>
    </row>
    <row r="329" spans="1:4" x14ac:dyDescent="0.15">
      <c r="A329" t="s">
        <v>17063</v>
      </c>
      <c r="B329" s="1" t="s">
        <v>17064</v>
      </c>
      <c r="C329" s="1" t="s">
        <v>17065</v>
      </c>
      <c r="D329" t="s">
        <v>6</v>
      </c>
    </row>
    <row r="330" spans="1:4" x14ac:dyDescent="0.15">
      <c r="A330" t="s">
        <v>10467</v>
      </c>
      <c r="B330" s="1" t="s">
        <v>17066</v>
      </c>
      <c r="C330" s="1" t="s">
        <v>17067</v>
      </c>
      <c r="D330" t="s">
        <v>6</v>
      </c>
    </row>
    <row r="331" spans="1:4" x14ac:dyDescent="0.15">
      <c r="A331" t="s">
        <v>9763</v>
      </c>
      <c r="B331" s="1" t="s">
        <v>17068</v>
      </c>
      <c r="C331" s="1" t="s">
        <v>17069</v>
      </c>
      <c r="D331" t="s">
        <v>6</v>
      </c>
    </row>
    <row r="332" spans="1:4" x14ac:dyDescent="0.15">
      <c r="A332" t="s">
        <v>10515</v>
      </c>
      <c r="B332" s="1" t="s">
        <v>17070</v>
      </c>
      <c r="C332" s="1" t="s">
        <v>17071</v>
      </c>
      <c r="D332" t="s">
        <v>6</v>
      </c>
    </row>
    <row r="333" spans="1:4" x14ac:dyDescent="0.15">
      <c r="A333" t="s">
        <v>17072</v>
      </c>
      <c r="B333" s="1" t="s">
        <v>17073</v>
      </c>
      <c r="C333" s="1" t="s">
        <v>17074</v>
      </c>
      <c r="D333" t="s">
        <v>6</v>
      </c>
    </row>
    <row r="334" spans="1:4" x14ac:dyDescent="0.15">
      <c r="A334" t="s">
        <v>1694</v>
      </c>
      <c r="B334" s="1" t="s">
        <v>17075</v>
      </c>
      <c r="C334" s="1" t="s">
        <v>17076</v>
      </c>
      <c r="D334" t="s">
        <v>6</v>
      </c>
    </row>
    <row r="335" spans="1:4" x14ac:dyDescent="0.15">
      <c r="A335" t="s">
        <v>17077</v>
      </c>
      <c r="B335" s="1" t="s">
        <v>17078</v>
      </c>
      <c r="C335" s="1" t="s">
        <v>17079</v>
      </c>
      <c r="D335" t="s">
        <v>6</v>
      </c>
    </row>
    <row r="336" spans="1:4" x14ac:dyDescent="0.15">
      <c r="A336" t="s">
        <v>9096</v>
      </c>
      <c r="B336" s="1" t="s">
        <v>17080</v>
      </c>
      <c r="C336" s="1" t="s">
        <v>17081</v>
      </c>
      <c r="D336" t="s">
        <v>6</v>
      </c>
    </row>
    <row r="337" spans="1:4" x14ac:dyDescent="0.15">
      <c r="A337" t="s">
        <v>17082</v>
      </c>
      <c r="B337" s="1" t="s">
        <v>17083</v>
      </c>
      <c r="C337" s="1" t="s">
        <v>17084</v>
      </c>
      <c r="D337" t="s">
        <v>6</v>
      </c>
    </row>
    <row r="338" spans="1:4" x14ac:dyDescent="0.15">
      <c r="A338" t="s">
        <v>10791</v>
      </c>
      <c r="B338" s="1" t="s">
        <v>17085</v>
      </c>
      <c r="C338" s="1" t="s">
        <v>17086</v>
      </c>
      <c r="D338" t="s">
        <v>6</v>
      </c>
    </row>
    <row r="339" spans="1:4" x14ac:dyDescent="0.15">
      <c r="A339" t="s">
        <v>17087</v>
      </c>
      <c r="B339" s="1" t="s">
        <v>17088</v>
      </c>
      <c r="C339" s="1" t="s">
        <v>17089</v>
      </c>
      <c r="D339" t="s">
        <v>6</v>
      </c>
    </row>
    <row r="340" spans="1:4" x14ac:dyDescent="0.15">
      <c r="A340" t="s">
        <v>17090</v>
      </c>
      <c r="B340" s="1" t="s">
        <v>17091</v>
      </c>
      <c r="C340" s="1" t="s">
        <v>17092</v>
      </c>
      <c r="D340" t="s">
        <v>6</v>
      </c>
    </row>
    <row r="341" spans="1:4" x14ac:dyDescent="0.15">
      <c r="A341" t="s">
        <v>8134</v>
      </c>
      <c r="B341" s="1" t="s">
        <v>17093</v>
      </c>
      <c r="C341" s="1" t="s">
        <v>17094</v>
      </c>
      <c r="D341" t="s">
        <v>6</v>
      </c>
    </row>
    <row r="342" spans="1:4" x14ac:dyDescent="0.15">
      <c r="A342" t="s">
        <v>5268</v>
      </c>
      <c r="B342" s="1" t="s">
        <v>17095</v>
      </c>
      <c r="C342" s="1" t="s">
        <v>17096</v>
      </c>
      <c r="D342" t="s">
        <v>6</v>
      </c>
    </row>
    <row r="343" spans="1:4" x14ac:dyDescent="0.15">
      <c r="A343" t="s">
        <v>11271</v>
      </c>
      <c r="B343" s="1" t="s">
        <v>17097</v>
      </c>
      <c r="C343" s="1" t="s">
        <v>17098</v>
      </c>
      <c r="D343" t="s">
        <v>6</v>
      </c>
    </row>
    <row r="344" spans="1:4" x14ac:dyDescent="0.15">
      <c r="A344" t="s">
        <v>10603</v>
      </c>
      <c r="B344" s="1" t="s">
        <v>17099</v>
      </c>
      <c r="C344" s="1" t="s">
        <v>17100</v>
      </c>
      <c r="D344" t="s">
        <v>6</v>
      </c>
    </row>
    <row r="345" spans="1:4" x14ac:dyDescent="0.15">
      <c r="A345" t="s">
        <v>11034</v>
      </c>
      <c r="B345" s="1" t="s">
        <v>17101</v>
      </c>
      <c r="C345" s="1" t="s">
        <v>17102</v>
      </c>
      <c r="D345" t="s">
        <v>6</v>
      </c>
    </row>
    <row r="346" spans="1:4" x14ac:dyDescent="0.15">
      <c r="A346" t="s">
        <v>17103</v>
      </c>
      <c r="B346" s="1" t="s">
        <v>17104</v>
      </c>
      <c r="C346" s="1" t="s">
        <v>17105</v>
      </c>
      <c r="D346" t="s">
        <v>6</v>
      </c>
    </row>
    <row r="347" spans="1:4" x14ac:dyDescent="0.15">
      <c r="A347" t="s">
        <v>7614</v>
      </c>
      <c r="B347" s="1" t="s">
        <v>17106</v>
      </c>
      <c r="C347" s="1" t="s">
        <v>17107</v>
      </c>
      <c r="D347" t="s">
        <v>6</v>
      </c>
    </row>
    <row r="348" spans="1:4" x14ac:dyDescent="0.15">
      <c r="A348" t="s">
        <v>12205</v>
      </c>
      <c r="B348" s="1" t="s">
        <v>17108</v>
      </c>
      <c r="C348" s="1" t="s">
        <v>17109</v>
      </c>
      <c r="D348" t="s">
        <v>6</v>
      </c>
    </row>
    <row r="349" spans="1:4" x14ac:dyDescent="0.15">
      <c r="A349" t="s">
        <v>17110</v>
      </c>
      <c r="B349" s="1" t="s">
        <v>17111</v>
      </c>
      <c r="C349" s="1" t="s">
        <v>17112</v>
      </c>
      <c r="D349" t="s">
        <v>6</v>
      </c>
    </row>
    <row r="350" spans="1:4" x14ac:dyDescent="0.15">
      <c r="A350" t="s">
        <v>10164</v>
      </c>
      <c r="B350" s="1" t="s">
        <v>17113</v>
      </c>
      <c r="C350" s="1" t="s">
        <v>17114</v>
      </c>
      <c r="D350" t="s">
        <v>6</v>
      </c>
    </row>
    <row r="351" spans="1:4" x14ac:dyDescent="0.15">
      <c r="A351" t="s">
        <v>9153</v>
      </c>
      <c r="B351" s="1" t="s">
        <v>17115</v>
      </c>
      <c r="C351" s="1" t="s">
        <v>17116</v>
      </c>
      <c r="D351" t="s">
        <v>6</v>
      </c>
    </row>
    <row r="352" spans="1:4" x14ac:dyDescent="0.15">
      <c r="A352" t="s">
        <v>17117</v>
      </c>
      <c r="B352" s="1" t="s">
        <v>17118</v>
      </c>
      <c r="C352" s="1" t="s">
        <v>17119</v>
      </c>
      <c r="D352" t="s">
        <v>6</v>
      </c>
    </row>
    <row r="353" spans="1:4" x14ac:dyDescent="0.15">
      <c r="A353" t="s">
        <v>17120</v>
      </c>
      <c r="B353" s="1" t="s">
        <v>17121</v>
      </c>
      <c r="C353" s="1" t="s">
        <v>17122</v>
      </c>
      <c r="D353" t="s">
        <v>6</v>
      </c>
    </row>
    <row r="354" spans="1:4" x14ac:dyDescent="0.15">
      <c r="A354" t="s">
        <v>9564</v>
      </c>
      <c r="B354" s="1" t="s">
        <v>17123</v>
      </c>
      <c r="C354" s="1" t="s">
        <v>17124</v>
      </c>
      <c r="D354" t="s">
        <v>6</v>
      </c>
    </row>
    <row r="355" spans="1:4" x14ac:dyDescent="0.15">
      <c r="A355" t="s">
        <v>17125</v>
      </c>
      <c r="B355" s="1" t="s">
        <v>17126</v>
      </c>
      <c r="C355" s="1" t="s">
        <v>17127</v>
      </c>
      <c r="D355" t="s">
        <v>6</v>
      </c>
    </row>
    <row r="356" spans="1:4" x14ac:dyDescent="0.15">
      <c r="A356" t="s">
        <v>17128</v>
      </c>
      <c r="B356" s="1" t="s">
        <v>17129</v>
      </c>
      <c r="C356" s="1" t="s">
        <v>17130</v>
      </c>
      <c r="D356" t="s">
        <v>6</v>
      </c>
    </row>
    <row r="357" spans="1:4" x14ac:dyDescent="0.15">
      <c r="A357" t="s">
        <v>9823</v>
      </c>
      <c r="B357" s="1" t="s">
        <v>17131</v>
      </c>
      <c r="C357" s="1" t="s">
        <v>17132</v>
      </c>
      <c r="D357" t="s">
        <v>6</v>
      </c>
    </row>
    <row r="358" spans="1:4" x14ac:dyDescent="0.15">
      <c r="A358" t="s">
        <v>9424</v>
      </c>
      <c r="B358" s="1" t="s">
        <v>17133</v>
      </c>
      <c r="C358" s="1" t="s">
        <v>17134</v>
      </c>
      <c r="D358" t="s">
        <v>6</v>
      </c>
    </row>
    <row r="359" spans="1:4" x14ac:dyDescent="0.15">
      <c r="A359" t="s">
        <v>17135</v>
      </c>
      <c r="B359" s="1" t="s">
        <v>17136</v>
      </c>
      <c r="C359" s="1" t="s">
        <v>17137</v>
      </c>
      <c r="D359" t="s">
        <v>6</v>
      </c>
    </row>
    <row r="360" spans="1:4" x14ac:dyDescent="0.15">
      <c r="A360" t="s">
        <v>13006</v>
      </c>
      <c r="B360" s="1" t="s">
        <v>17138</v>
      </c>
      <c r="C360" s="1" t="s">
        <v>17139</v>
      </c>
      <c r="D360" t="s">
        <v>6</v>
      </c>
    </row>
    <row r="361" spans="1:4" x14ac:dyDescent="0.15">
      <c r="A361" t="s">
        <v>17140</v>
      </c>
      <c r="B361" s="1" t="s">
        <v>17141</v>
      </c>
      <c r="C361" s="1" t="s">
        <v>17142</v>
      </c>
      <c r="D361" t="s">
        <v>6</v>
      </c>
    </row>
    <row r="362" spans="1:4" x14ac:dyDescent="0.15">
      <c r="A362" t="s">
        <v>17143</v>
      </c>
      <c r="B362" s="1" t="s">
        <v>17144</v>
      </c>
      <c r="C362" s="1" t="s">
        <v>17145</v>
      </c>
      <c r="D362" t="s">
        <v>6</v>
      </c>
    </row>
    <row r="363" spans="1:4" x14ac:dyDescent="0.15">
      <c r="A363" t="s">
        <v>17146</v>
      </c>
      <c r="B363" s="1" t="s">
        <v>17147</v>
      </c>
      <c r="C363" s="1" t="s">
        <v>17148</v>
      </c>
      <c r="D363" t="s">
        <v>6</v>
      </c>
    </row>
    <row r="364" spans="1:4" x14ac:dyDescent="0.15">
      <c r="A364" t="s">
        <v>17149</v>
      </c>
      <c r="B364" s="1" t="s">
        <v>17150</v>
      </c>
      <c r="C364" s="1" t="s">
        <v>17151</v>
      </c>
      <c r="D364" t="s">
        <v>6</v>
      </c>
    </row>
    <row r="365" spans="1:4" x14ac:dyDescent="0.15">
      <c r="A365" t="s">
        <v>6495</v>
      </c>
      <c r="B365" s="1" t="s">
        <v>17152</v>
      </c>
      <c r="C365" s="1" t="s">
        <v>17153</v>
      </c>
      <c r="D365" t="s">
        <v>6</v>
      </c>
    </row>
    <row r="366" spans="1:4" x14ac:dyDescent="0.15">
      <c r="A366" t="s">
        <v>15495</v>
      </c>
      <c r="B366" s="1" t="s">
        <v>17154</v>
      </c>
      <c r="C366" s="1" t="s">
        <v>17155</v>
      </c>
      <c r="D366" t="s">
        <v>6</v>
      </c>
    </row>
    <row r="367" spans="1:4" x14ac:dyDescent="0.15">
      <c r="A367" t="s">
        <v>7934</v>
      </c>
      <c r="B367" s="1" t="s">
        <v>17156</v>
      </c>
      <c r="C367" s="1" t="s">
        <v>17157</v>
      </c>
      <c r="D367" t="s">
        <v>6</v>
      </c>
    </row>
    <row r="368" spans="1:4" x14ac:dyDescent="0.15">
      <c r="A368" t="s">
        <v>17158</v>
      </c>
      <c r="B368" s="1" t="s">
        <v>17159</v>
      </c>
      <c r="C368" s="1" t="s">
        <v>17160</v>
      </c>
      <c r="D368" t="s">
        <v>6</v>
      </c>
    </row>
    <row r="369" spans="1:4" x14ac:dyDescent="0.15">
      <c r="A369" t="s">
        <v>17161</v>
      </c>
      <c r="B369" s="1" t="s">
        <v>17162</v>
      </c>
      <c r="C369" s="1" t="s">
        <v>17163</v>
      </c>
      <c r="D369" t="s">
        <v>6</v>
      </c>
    </row>
    <row r="370" spans="1:4" x14ac:dyDescent="0.15">
      <c r="A370" t="s">
        <v>6369</v>
      </c>
      <c r="B370" s="1" t="s">
        <v>17164</v>
      </c>
      <c r="C370" s="1" t="s">
        <v>17165</v>
      </c>
      <c r="D370" t="s">
        <v>6</v>
      </c>
    </row>
    <row r="371" spans="1:4" x14ac:dyDescent="0.15">
      <c r="A371" t="s">
        <v>4772</v>
      </c>
      <c r="B371" s="1" t="s">
        <v>17166</v>
      </c>
      <c r="C371" s="1" t="s">
        <v>17167</v>
      </c>
      <c r="D371" t="s">
        <v>6</v>
      </c>
    </row>
    <row r="372" spans="1:4" x14ac:dyDescent="0.15">
      <c r="A372" t="s">
        <v>17168</v>
      </c>
      <c r="B372" s="1" t="s">
        <v>17169</v>
      </c>
      <c r="C372" s="1" t="s">
        <v>17170</v>
      </c>
      <c r="D372" t="s">
        <v>6</v>
      </c>
    </row>
    <row r="373" spans="1:4" x14ac:dyDescent="0.15">
      <c r="A373" t="s">
        <v>17171</v>
      </c>
      <c r="B373" s="1" t="s">
        <v>17172</v>
      </c>
      <c r="C373" s="1" t="s">
        <v>17173</v>
      </c>
      <c r="D373" t="s">
        <v>6</v>
      </c>
    </row>
    <row r="374" spans="1:4" x14ac:dyDescent="0.15">
      <c r="A374" t="s">
        <v>9324</v>
      </c>
      <c r="B374" s="1" t="s">
        <v>17174</v>
      </c>
      <c r="C374" s="1" t="s">
        <v>17175</v>
      </c>
      <c r="D374" t="s">
        <v>6</v>
      </c>
    </row>
    <row r="375" spans="1:4" x14ac:dyDescent="0.15">
      <c r="A375" t="s">
        <v>17176</v>
      </c>
      <c r="B375" s="1" t="s">
        <v>17177</v>
      </c>
      <c r="C375" s="1" t="s">
        <v>17178</v>
      </c>
      <c r="D375" t="s">
        <v>6</v>
      </c>
    </row>
    <row r="376" spans="1:4" x14ac:dyDescent="0.15">
      <c r="A376" t="s">
        <v>17179</v>
      </c>
      <c r="B376" s="1" t="s">
        <v>17180</v>
      </c>
      <c r="C376" s="1" t="s">
        <v>17181</v>
      </c>
      <c r="D376" t="s">
        <v>6</v>
      </c>
    </row>
    <row r="377" spans="1:4" x14ac:dyDescent="0.15">
      <c r="A377" t="s">
        <v>5364</v>
      </c>
      <c r="B377" s="1" t="s">
        <v>17182</v>
      </c>
      <c r="C377" s="1" t="s">
        <v>17183</v>
      </c>
      <c r="D377" t="s">
        <v>6</v>
      </c>
    </row>
    <row r="378" spans="1:4" x14ac:dyDescent="0.15">
      <c r="A378" t="s">
        <v>17184</v>
      </c>
      <c r="B378" s="1" t="s">
        <v>17185</v>
      </c>
      <c r="C378" s="1" t="s">
        <v>17186</v>
      </c>
      <c r="D378" t="s">
        <v>6</v>
      </c>
    </row>
    <row r="379" spans="1:4" x14ac:dyDescent="0.15">
      <c r="A379" t="s">
        <v>17187</v>
      </c>
      <c r="B379" s="1" t="s">
        <v>17188</v>
      </c>
      <c r="C379" s="1" t="s">
        <v>17189</v>
      </c>
      <c r="D379" t="s">
        <v>6</v>
      </c>
    </row>
    <row r="380" spans="1:4" x14ac:dyDescent="0.15">
      <c r="A380" t="s">
        <v>8488</v>
      </c>
      <c r="B380" s="1" t="s">
        <v>17190</v>
      </c>
      <c r="C380" s="1" t="s">
        <v>17191</v>
      </c>
      <c r="D380" t="s">
        <v>6</v>
      </c>
    </row>
    <row r="381" spans="1:4" x14ac:dyDescent="0.15">
      <c r="A381" t="s">
        <v>17192</v>
      </c>
      <c r="B381" s="1" t="s">
        <v>17193</v>
      </c>
      <c r="C381" s="1" t="s">
        <v>17194</v>
      </c>
      <c r="D381" t="s">
        <v>6</v>
      </c>
    </row>
    <row r="382" spans="1:4" x14ac:dyDescent="0.15">
      <c r="A382" t="s">
        <v>11861</v>
      </c>
      <c r="B382" s="1" t="s">
        <v>17195</v>
      </c>
      <c r="C382" s="1" t="s">
        <v>17196</v>
      </c>
      <c r="D382" t="s">
        <v>6</v>
      </c>
    </row>
    <row r="383" spans="1:4" x14ac:dyDescent="0.15">
      <c r="A383" t="s">
        <v>2897</v>
      </c>
      <c r="B383" s="1" t="s">
        <v>17197</v>
      </c>
      <c r="C383" s="1" t="s">
        <v>17198</v>
      </c>
      <c r="D383" t="s">
        <v>6</v>
      </c>
    </row>
    <row r="384" spans="1:4" x14ac:dyDescent="0.15">
      <c r="A384" t="s">
        <v>17199</v>
      </c>
      <c r="B384" s="1" t="s">
        <v>17200</v>
      </c>
      <c r="C384" s="1" t="s">
        <v>17201</v>
      </c>
      <c r="D384" t="s">
        <v>6</v>
      </c>
    </row>
    <row r="385" spans="1:4" x14ac:dyDescent="0.15">
      <c r="A385" t="s">
        <v>17202</v>
      </c>
      <c r="B385" s="1" t="s">
        <v>17203</v>
      </c>
      <c r="C385" s="1" t="s">
        <v>17204</v>
      </c>
      <c r="D385" t="s">
        <v>6</v>
      </c>
    </row>
    <row r="386" spans="1:4" x14ac:dyDescent="0.15">
      <c r="A386" t="s">
        <v>2049</v>
      </c>
      <c r="B386" s="1" t="s">
        <v>17205</v>
      </c>
      <c r="C386" s="1" t="s">
        <v>17206</v>
      </c>
      <c r="D386" t="s">
        <v>6</v>
      </c>
    </row>
    <row r="387" spans="1:4" x14ac:dyDescent="0.15">
      <c r="A387" t="s">
        <v>11104</v>
      </c>
      <c r="B387" s="1" t="s">
        <v>17207</v>
      </c>
      <c r="C387" s="1" t="s">
        <v>17208</v>
      </c>
      <c r="D387" t="s">
        <v>6</v>
      </c>
    </row>
    <row r="388" spans="1:4" x14ac:dyDescent="0.15">
      <c r="A388" t="s">
        <v>12258</v>
      </c>
      <c r="B388" s="1" t="s">
        <v>17209</v>
      </c>
      <c r="C388" s="1" t="s">
        <v>17210</v>
      </c>
      <c r="D388" t="s">
        <v>6</v>
      </c>
    </row>
    <row r="389" spans="1:4" x14ac:dyDescent="0.15">
      <c r="A389" t="s">
        <v>17211</v>
      </c>
      <c r="B389" s="1" t="s">
        <v>17212</v>
      </c>
      <c r="C389" s="1" t="s">
        <v>17213</v>
      </c>
      <c r="D389" t="s">
        <v>6</v>
      </c>
    </row>
    <row r="390" spans="1:4" x14ac:dyDescent="0.15">
      <c r="A390" t="s">
        <v>8381</v>
      </c>
      <c r="B390" s="1" t="s">
        <v>17214</v>
      </c>
      <c r="C390" s="1" t="s">
        <v>17215</v>
      </c>
      <c r="D390" t="s">
        <v>6</v>
      </c>
    </row>
    <row r="391" spans="1:4" x14ac:dyDescent="0.15">
      <c r="A391" t="s">
        <v>9390</v>
      </c>
      <c r="B391" s="1" t="s">
        <v>17216</v>
      </c>
      <c r="C391" s="1" t="s">
        <v>17217</v>
      </c>
      <c r="D391" t="s">
        <v>6</v>
      </c>
    </row>
    <row r="392" spans="1:4" x14ac:dyDescent="0.15">
      <c r="A392" t="s">
        <v>10241</v>
      </c>
      <c r="B392" s="1" t="s">
        <v>17218</v>
      </c>
      <c r="C392" s="1" t="s">
        <v>17219</v>
      </c>
      <c r="D392" t="s">
        <v>6</v>
      </c>
    </row>
    <row r="393" spans="1:4" x14ac:dyDescent="0.15">
      <c r="A393" t="s">
        <v>17220</v>
      </c>
      <c r="B393" s="1" t="s">
        <v>17221</v>
      </c>
      <c r="C393" s="1" t="s">
        <v>17222</v>
      </c>
      <c r="D393" t="s">
        <v>6</v>
      </c>
    </row>
    <row r="394" spans="1:4" x14ac:dyDescent="0.15">
      <c r="A394" t="s">
        <v>10831</v>
      </c>
      <c r="B394" s="1" t="s">
        <v>17223</v>
      </c>
      <c r="C394" s="1" t="s">
        <v>17224</v>
      </c>
      <c r="D394" t="s">
        <v>6</v>
      </c>
    </row>
    <row r="395" spans="1:4" x14ac:dyDescent="0.15">
      <c r="A395" t="s">
        <v>17225</v>
      </c>
      <c r="B395" s="1" t="s">
        <v>17226</v>
      </c>
      <c r="C395" s="1" t="s">
        <v>17227</v>
      </c>
      <c r="D395" t="s">
        <v>6</v>
      </c>
    </row>
    <row r="396" spans="1:4" x14ac:dyDescent="0.15">
      <c r="A396" t="s">
        <v>5756</v>
      </c>
      <c r="B396" s="1" t="s">
        <v>17228</v>
      </c>
      <c r="C396" s="1" t="s">
        <v>17229</v>
      </c>
      <c r="D396" t="s">
        <v>6</v>
      </c>
    </row>
    <row r="397" spans="1:4" x14ac:dyDescent="0.15">
      <c r="A397" t="s">
        <v>17230</v>
      </c>
      <c r="B397" s="1" t="s">
        <v>17231</v>
      </c>
      <c r="C397" s="1" t="s">
        <v>17232</v>
      </c>
      <c r="D397" t="s">
        <v>6</v>
      </c>
    </row>
    <row r="398" spans="1:4" x14ac:dyDescent="0.15">
      <c r="A398" t="s">
        <v>17233</v>
      </c>
      <c r="B398" s="1" t="s">
        <v>17234</v>
      </c>
      <c r="C398" s="1" t="s">
        <v>17235</v>
      </c>
      <c r="D398" t="s">
        <v>6</v>
      </c>
    </row>
    <row r="399" spans="1:4" x14ac:dyDescent="0.15">
      <c r="A399" t="s">
        <v>7735</v>
      </c>
      <c r="B399" s="1" t="s">
        <v>17236</v>
      </c>
      <c r="C399" s="1" t="s">
        <v>17237</v>
      </c>
      <c r="D399" t="s">
        <v>6</v>
      </c>
    </row>
    <row r="400" spans="1:4" x14ac:dyDescent="0.15">
      <c r="A400" t="s">
        <v>17238</v>
      </c>
      <c r="B400" s="1" t="s">
        <v>17239</v>
      </c>
      <c r="C400" s="1" t="s">
        <v>17240</v>
      </c>
      <c r="D400" t="s">
        <v>6</v>
      </c>
    </row>
    <row r="401" spans="1:4" x14ac:dyDescent="0.15">
      <c r="A401" t="s">
        <v>17241</v>
      </c>
      <c r="B401" s="1" t="s">
        <v>17242</v>
      </c>
      <c r="C401" s="1" t="s">
        <v>17243</v>
      </c>
      <c r="D401" t="s">
        <v>6</v>
      </c>
    </row>
    <row r="402" spans="1:4" x14ac:dyDescent="0.15">
      <c r="A402" t="s">
        <v>17244</v>
      </c>
      <c r="B402" s="1" t="s">
        <v>17245</v>
      </c>
      <c r="C402" s="1" t="s">
        <v>17246</v>
      </c>
      <c r="D402" t="s">
        <v>6</v>
      </c>
    </row>
    <row r="403" spans="1:4" x14ac:dyDescent="0.15">
      <c r="A403" t="s">
        <v>4938</v>
      </c>
      <c r="B403" s="1" t="s">
        <v>17247</v>
      </c>
      <c r="C403" s="1" t="s">
        <v>17248</v>
      </c>
      <c r="D403" t="s">
        <v>6</v>
      </c>
    </row>
    <row r="404" spans="1:4" x14ac:dyDescent="0.15">
      <c r="A404" t="s">
        <v>17249</v>
      </c>
      <c r="B404" s="1" t="s">
        <v>17250</v>
      </c>
      <c r="C404" s="1" t="s">
        <v>17251</v>
      </c>
      <c r="D404" t="s">
        <v>6</v>
      </c>
    </row>
    <row r="405" spans="1:4" x14ac:dyDescent="0.15">
      <c r="A405" t="s">
        <v>17252</v>
      </c>
      <c r="B405" s="1" t="s">
        <v>17253</v>
      </c>
      <c r="C405" s="1" t="s">
        <v>17254</v>
      </c>
      <c r="D405" t="s">
        <v>6</v>
      </c>
    </row>
    <row r="406" spans="1:4" x14ac:dyDescent="0.15">
      <c r="A406" t="s">
        <v>17255</v>
      </c>
      <c r="B406" s="1" t="s">
        <v>17256</v>
      </c>
      <c r="C406" s="1" t="s">
        <v>17257</v>
      </c>
      <c r="D406" t="s">
        <v>6</v>
      </c>
    </row>
    <row r="407" spans="1:4" x14ac:dyDescent="0.15">
      <c r="A407" t="s">
        <v>11090</v>
      </c>
      <c r="B407" s="1" t="s">
        <v>17258</v>
      </c>
      <c r="C407" s="1" t="s">
        <v>17259</v>
      </c>
      <c r="D407" t="s">
        <v>6</v>
      </c>
    </row>
    <row r="408" spans="1:4" x14ac:dyDescent="0.15">
      <c r="A408" t="s">
        <v>17260</v>
      </c>
      <c r="B408" s="1" t="s">
        <v>17261</v>
      </c>
      <c r="C408" s="1" t="s">
        <v>17262</v>
      </c>
      <c r="D408" t="s">
        <v>6</v>
      </c>
    </row>
    <row r="409" spans="1:4" x14ac:dyDescent="0.15">
      <c r="A409" t="s">
        <v>3640</v>
      </c>
      <c r="B409" s="1" t="s">
        <v>17263</v>
      </c>
      <c r="C409" s="1" t="s">
        <v>17264</v>
      </c>
      <c r="D409" t="s">
        <v>6</v>
      </c>
    </row>
    <row r="410" spans="1:4" x14ac:dyDescent="0.15">
      <c r="A410" t="s">
        <v>17265</v>
      </c>
      <c r="B410" s="1" t="s">
        <v>17266</v>
      </c>
      <c r="C410" s="1" t="s">
        <v>17267</v>
      </c>
      <c r="D410" t="s">
        <v>6</v>
      </c>
    </row>
    <row r="411" spans="1:4" x14ac:dyDescent="0.15">
      <c r="A411" t="s">
        <v>9454</v>
      </c>
      <c r="B411" s="1" t="s">
        <v>17268</v>
      </c>
      <c r="C411" s="1" t="s">
        <v>17269</v>
      </c>
      <c r="D411" t="s">
        <v>6</v>
      </c>
    </row>
    <row r="412" spans="1:4" x14ac:dyDescent="0.15">
      <c r="A412" t="s">
        <v>10605</v>
      </c>
      <c r="B412" s="1" t="s">
        <v>17270</v>
      </c>
      <c r="C412" s="1" t="s">
        <v>17271</v>
      </c>
      <c r="D412" t="s">
        <v>6</v>
      </c>
    </row>
    <row r="413" spans="1:4" x14ac:dyDescent="0.15">
      <c r="A413" t="s">
        <v>17272</v>
      </c>
      <c r="B413" s="1" t="s">
        <v>17273</v>
      </c>
      <c r="C413" s="1" t="s">
        <v>17274</v>
      </c>
      <c r="D413" t="s">
        <v>6</v>
      </c>
    </row>
    <row r="414" spans="1:4" x14ac:dyDescent="0.15">
      <c r="A414" t="s">
        <v>14122</v>
      </c>
      <c r="B414" s="1" t="s">
        <v>17275</v>
      </c>
      <c r="C414" s="1" t="s">
        <v>17276</v>
      </c>
      <c r="D414" t="s">
        <v>6</v>
      </c>
    </row>
    <row r="415" spans="1:4" x14ac:dyDescent="0.15">
      <c r="A415" t="s">
        <v>4684</v>
      </c>
      <c r="B415" s="1" t="s">
        <v>17277</v>
      </c>
      <c r="C415" s="1" t="s">
        <v>17278</v>
      </c>
      <c r="D415" t="s">
        <v>6</v>
      </c>
    </row>
    <row r="416" spans="1:4" x14ac:dyDescent="0.15">
      <c r="A416" t="s">
        <v>15599</v>
      </c>
      <c r="B416" s="1" t="s">
        <v>17279</v>
      </c>
      <c r="C416" s="1" t="s">
        <v>17280</v>
      </c>
      <c r="D416" t="s">
        <v>6</v>
      </c>
    </row>
    <row r="417" spans="1:4" x14ac:dyDescent="0.15">
      <c r="A417" t="s">
        <v>12828</v>
      </c>
      <c r="B417" s="1" t="s">
        <v>17281</v>
      </c>
      <c r="C417" s="1" t="s">
        <v>17282</v>
      </c>
      <c r="D417" t="s">
        <v>6</v>
      </c>
    </row>
    <row r="418" spans="1:4" x14ac:dyDescent="0.15">
      <c r="A418" t="s">
        <v>9606</v>
      </c>
      <c r="B418" s="1" t="s">
        <v>17283</v>
      </c>
      <c r="C418" s="1" t="s">
        <v>17284</v>
      </c>
      <c r="D418" t="s">
        <v>6</v>
      </c>
    </row>
    <row r="419" spans="1:4" x14ac:dyDescent="0.15">
      <c r="A419" t="s">
        <v>17285</v>
      </c>
      <c r="B419" s="1" t="s">
        <v>17286</v>
      </c>
      <c r="C419" s="1" t="s">
        <v>17287</v>
      </c>
      <c r="D419" t="s">
        <v>6</v>
      </c>
    </row>
    <row r="420" spans="1:4" x14ac:dyDescent="0.15">
      <c r="A420" t="s">
        <v>17288</v>
      </c>
      <c r="B420" s="1" t="s">
        <v>17289</v>
      </c>
      <c r="C420" s="1" t="s">
        <v>17290</v>
      </c>
      <c r="D420" t="s">
        <v>6</v>
      </c>
    </row>
    <row r="421" spans="1:4" x14ac:dyDescent="0.15">
      <c r="A421" t="s">
        <v>17291</v>
      </c>
      <c r="B421" s="1" t="s">
        <v>17292</v>
      </c>
      <c r="C421" s="1" t="s">
        <v>17293</v>
      </c>
      <c r="D421" t="s">
        <v>6</v>
      </c>
    </row>
    <row r="422" spans="1:4" x14ac:dyDescent="0.15">
      <c r="A422" t="s">
        <v>17294</v>
      </c>
      <c r="B422" s="1" t="s">
        <v>17295</v>
      </c>
      <c r="C422" s="1" t="s">
        <v>17296</v>
      </c>
      <c r="D422" t="s">
        <v>6</v>
      </c>
    </row>
    <row r="423" spans="1:4" x14ac:dyDescent="0.15">
      <c r="A423" t="s">
        <v>17297</v>
      </c>
      <c r="B423" s="1" t="s">
        <v>17298</v>
      </c>
      <c r="C423" s="1" t="s">
        <v>17299</v>
      </c>
      <c r="D423" t="s">
        <v>6</v>
      </c>
    </row>
    <row r="424" spans="1:4" x14ac:dyDescent="0.15">
      <c r="A424" t="s">
        <v>17300</v>
      </c>
      <c r="B424" s="1" t="s">
        <v>17301</v>
      </c>
      <c r="C424" s="1" t="s">
        <v>17302</v>
      </c>
      <c r="D424" t="s">
        <v>6</v>
      </c>
    </row>
    <row r="425" spans="1:4" x14ac:dyDescent="0.15">
      <c r="A425" t="s">
        <v>161</v>
      </c>
      <c r="B425" s="1" t="s">
        <v>17303</v>
      </c>
      <c r="C425" s="1" t="s">
        <v>17304</v>
      </c>
      <c r="D425" t="s">
        <v>6</v>
      </c>
    </row>
    <row r="426" spans="1:4" x14ac:dyDescent="0.15">
      <c r="A426" t="s">
        <v>17305</v>
      </c>
      <c r="B426" s="1" t="s">
        <v>17306</v>
      </c>
      <c r="C426" s="1" t="s">
        <v>17307</v>
      </c>
      <c r="D426" t="s">
        <v>6</v>
      </c>
    </row>
    <row r="427" spans="1:4" x14ac:dyDescent="0.15">
      <c r="A427" t="s">
        <v>17308</v>
      </c>
      <c r="B427" s="1" t="s">
        <v>17309</v>
      </c>
      <c r="C427" s="1" t="s">
        <v>17310</v>
      </c>
      <c r="D427" t="s">
        <v>6</v>
      </c>
    </row>
    <row r="428" spans="1:4" x14ac:dyDescent="0.15">
      <c r="A428" t="s">
        <v>17311</v>
      </c>
      <c r="B428" s="1" t="s">
        <v>17312</v>
      </c>
      <c r="C428" s="1" t="s">
        <v>17313</v>
      </c>
      <c r="D428" t="s">
        <v>6</v>
      </c>
    </row>
    <row r="429" spans="1:4" x14ac:dyDescent="0.15">
      <c r="A429" t="s">
        <v>17314</v>
      </c>
      <c r="B429" s="1" t="s">
        <v>17315</v>
      </c>
      <c r="C429" s="1" t="s">
        <v>17316</v>
      </c>
      <c r="D429" t="s">
        <v>6</v>
      </c>
    </row>
    <row r="430" spans="1:4" x14ac:dyDescent="0.15">
      <c r="A430" t="s">
        <v>349</v>
      </c>
      <c r="B430" s="1" t="s">
        <v>17317</v>
      </c>
      <c r="C430" s="1" t="s">
        <v>17318</v>
      </c>
      <c r="D430" t="s">
        <v>6</v>
      </c>
    </row>
    <row r="431" spans="1:4" x14ac:dyDescent="0.15">
      <c r="A431" t="s">
        <v>3081</v>
      </c>
      <c r="B431" s="1" t="s">
        <v>17319</v>
      </c>
      <c r="C431" s="1" t="s">
        <v>17320</v>
      </c>
      <c r="D431" t="s">
        <v>6</v>
      </c>
    </row>
    <row r="432" spans="1:4" x14ac:dyDescent="0.15">
      <c r="A432" t="s">
        <v>17321</v>
      </c>
      <c r="B432" s="1" t="s">
        <v>17322</v>
      </c>
      <c r="C432" s="1" t="s">
        <v>17323</v>
      </c>
      <c r="D432" t="s">
        <v>6</v>
      </c>
    </row>
    <row r="433" spans="1:4" x14ac:dyDescent="0.15">
      <c r="A433" t="s">
        <v>17324</v>
      </c>
      <c r="B433" s="1" t="s">
        <v>17325</v>
      </c>
      <c r="C433" s="1" t="s">
        <v>17326</v>
      </c>
      <c r="D433" t="s">
        <v>6</v>
      </c>
    </row>
    <row r="434" spans="1:4" x14ac:dyDescent="0.15">
      <c r="A434" t="s">
        <v>17327</v>
      </c>
      <c r="B434" s="1" t="s">
        <v>17328</v>
      </c>
      <c r="C434" s="1" t="s">
        <v>17329</v>
      </c>
      <c r="D434" t="s">
        <v>6</v>
      </c>
    </row>
    <row r="435" spans="1:4" x14ac:dyDescent="0.15">
      <c r="A435" t="s">
        <v>3054</v>
      </c>
      <c r="B435" s="1" t="s">
        <v>17330</v>
      </c>
      <c r="C435" s="1" t="s">
        <v>17331</v>
      </c>
      <c r="D435" t="s">
        <v>6</v>
      </c>
    </row>
    <row r="436" spans="1:4" x14ac:dyDescent="0.15">
      <c r="A436" t="s">
        <v>8988</v>
      </c>
      <c r="B436" s="1" t="s">
        <v>17332</v>
      </c>
      <c r="C436" s="1" t="s">
        <v>17333</v>
      </c>
      <c r="D436" t="s">
        <v>6</v>
      </c>
    </row>
    <row r="437" spans="1:4" x14ac:dyDescent="0.15">
      <c r="A437" t="s">
        <v>11209</v>
      </c>
      <c r="B437" s="1" t="s">
        <v>17334</v>
      </c>
      <c r="C437" s="1" t="s">
        <v>17335</v>
      </c>
      <c r="D437" t="s">
        <v>6</v>
      </c>
    </row>
    <row r="438" spans="1:4" x14ac:dyDescent="0.15">
      <c r="A438" t="s">
        <v>17336</v>
      </c>
      <c r="B438" s="1" t="s">
        <v>17337</v>
      </c>
      <c r="C438" s="1" t="s">
        <v>17338</v>
      </c>
      <c r="D438" t="s">
        <v>6</v>
      </c>
    </row>
    <row r="439" spans="1:4" x14ac:dyDescent="0.15">
      <c r="A439" t="s">
        <v>17339</v>
      </c>
      <c r="B439" s="1" t="s">
        <v>17340</v>
      </c>
      <c r="C439" s="1" t="s">
        <v>17341</v>
      </c>
      <c r="D439" t="s">
        <v>6</v>
      </c>
    </row>
    <row r="440" spans="1:4" x14ac:dyDescent="0.15">
      <c r="A440" t="s">
        <v>12261</v>
      </c>
      <c r="B440" s="1" t="s">
        <v>17342</v>
      </c>
      <c r="C440" s="1" t="s">
        <v>17343</v>
      </c>
      <c r="D440" t="s">
        <v>6</v>
      </c>
    </row>
    <row r="441" spans="1:4" x14ac:dyDescent="0.15">
      <c r="A441" t="s">
        <v>9140</v>
      </c>
      <c r="B441" s="1" t="s">
        <v>17344</v>
      </c>
      <c r="C441" s="1" t="s">
        <v>17345</v>
      </c>
      <c r="D441" t="s">
        <v>6</v>
      </c>
    </row>
    <row r="442" spans="1:4" x14ac:dyDescent="0.15">
      <c r="A442" t="s">
        <v>2005</v>
      </c>
      <c r="B442" s="1" t="s">
        <v>17346</v>
      </c>
      <c r="C442" s="1" t="s">
        <v>17347</v>
      </c>
      <c r="D442" t="s">
        <v>6</v>
      </c>
    </row>
    <row r="443" spans="1:4" x14ac:dyDescent="0.15">
      <c r="A443" t="s">
        <v>17348</v>
      </c>
      <c r="B443" s="1" t="s">
        <v>17349</v>
      </c>
      <c r="C443" s="1" t="s">
        <v>17350</v>
      </c>
      <c r="D443" t="s">
        <v>6</v>
      </c>
    </row>
    <row r="444" spans="1:4" x14ac:dyDescent="0.15">
      <c r="A444" t="s">
        <v>17351</v>
      </c>
      <c r="B444" s="1" t="s">
        <v>17352</v>
      </c>
      <c r="C444" s="1" t="s">
        <v>17353</v>
      </c>
      <c r="D444" t="s">
        <v>6</v>
      </c>
    </row>
    <row r="445" spans="1:4" x14ac:dyDescent="0.15">
      <c r="A445" t="s">
        <v>17354</v>
      </c>
      <c r="B445" s="1" t="s">
        <v>17355</v>
      </c>
      <c r="C445" s="1" t="s">
        <v>17356</v>
      </c>
      <c r="D445" t="s">
        <v>6</v>
      </c>
    </row>
    <row r="446" spans="1:4" x14ac:dyDescent="0.15">
      <c r="A446" t="s">
        <v>10473</v>
      </c>
      <c r="B446" s="1" t="s">
        <v>17357</v>
      </c>
      <c r="C446" s="1" t="s">
        <v>17358</v>
      </c>
      <c r="D446" t="s">
        <v>6</v>
      </c>
    </row>
    <row r="447" spans="1:4" x14ac:dyDescent="0.15">
      <c r="A447" t="s">
        <v>17359</v>
      </c>
      <c r="B447" s="1" t="s">
        <v>17360</v>
      </c>
      <c r="C447" s="1" t="s">
        <v>17361</v>
      </c>
      <c r="D447" t="s">
        <v>6</v>
      </c>
    </row>
    <row r="448" spans="1:4" x14ac:dyDescent="0.15">
      <c r="A448" t="s">
        <v>17362</v>
      </c>
      <c r="B448" s="1" t="s">
        <v>17363</v>
      </c>
      <c r="C448" s="1" t="s">
        <v>17364</v>
      </c>
      <c r="D448" t="s">
        <v>6</v>
      </c>
    </row>
    <row r="449" spans="1:4" x14ac:dyDescent="0.15">
      <c r="A449" t="s">
        <v>15605</v>
      </c>
      <c r="B449" s="1" t="s">
        <v>17365</v>
      </c>
      <c r="C449" s="1" t="s">
        <v>17366</v>
      </c>
      <c r="D449" t="s">
        <v>6</v>
      </c>
    </row>
    <row r="450" spans="1:4" x14ac:dyDescent="0.15">
      <c r="A450" t="s">
        <v>17367</v>
      </c>
      <c r="B450" s="1" t="s">
        <v>17368</v>
      </c>
      <c r="C450" s="1" t="s">
        <v>17369</v>
      </c>
      <c r="D450" t="s">
        <v>6</v>
      </c>
    </row>
    <row r="451" spans="1:4" x14ac:dyDescent="0.15">
      <c r="A451" t="s">
        <v>17370</v>
      </c>
      <c r="B451" s="1" t="s">
        <v>17371</v>
      </c>
      <c r="C451" s="1" t="s">
        <v>17372</v>
      </c>
      <c r="D451" t="s">
        <v>6</v>
      </c>
    </row>
    <row r="452" spans="1:4" x14ac:dyDescent="0.15">
      <c r="A452" t="s">
        <v>5498</v>
      </c>
      <c r="B452" s="1" t="s">
        <v>17373</v>
      </c>
      <c r="C452" s="1" t="s">
        <v>17374</v>
      </c>
      <c r="D452" t="s">
        <v>6</v>
      </c>
    </row>
    <row r="453" spans="1:4" x14ac:dyDescent="0.15">
      <c r="A453" t="s">
        <v>15207</v>
      </c>
      <c r="B453" s="1" t="s">
        <v>17375</v>
      </c>
      <c r="C453" s="1" t="s">
        <v>17376</v>
      </c>
      <c r="D453" t="s">
        <v>6</v>
      </c>
    </row>
    <row r="454" spans="1:4" x14ac:dyDescent="0.15">
      <c r="A454" t="s">
        <v>17377</v>
      </c>
      <c r="B454" s="1" t="s">
        <v>17378</v>
      </c>
      <c r="C454" s="1" t="s">
        <v>17379</v>
      </c>
      <c r="D454" t="s">
        <v>6</v>
      </c>
    </row>
    <row r="455" spans="1:4" x14ac:dyDescent="0.15">
      <c r="A455" t="s">
        <v>17380</v>
      </c>
      <c r="B455" s="1" t="s">
        <v>17381</v>
      </c>
      <c r="C455" s="1" t="s">
        <v>17382</v>
      </c>
      <c r="D455" t="s">
        <v>6</v>
      </c>
    </row>
    <row r="456" spans="1:4" x14ac:dyDescent="0.15">
      <c r="A456" t="s">
        <v>15385</v>
      </c>
      <c r="B456" s="1" t="s">
        <v>17383</v>
      </c>
      <c r="C456" s="1" t="s">
        <v>17384</v>
      </c>
      <c r="D456" t="s">
        <v>6</v>
      </c>
    </row>
    <row r="457" spans="1:4" x14ac:dyDescent="0.15">
      <c r="A457" t="s">
        <v>17385</v>
      </c>
      <c r="B457" s="1" t="s">
        <v>17386</v>
      </c>
      <c r="C457" s="1" t="s">
        <v>17387</v>
      </c>
      <c r="D457" t="s">
        <v>6</v>
      </c>
    </row>
    <row r="458" spans="1:4" x14ac:dyDescent="0.15">
      <c r="A458" t="s">
        <v>17388</v>
      </c>
      <c r="B458" s="1" t="s">
        <v>17389</v>
      </c>
      <c r="C458" s="1" t="s">
        <v>17390</v>
      </c>
      <c r="D458" t="s">
        <v>6</v>
      </c>
    </row>
    <row r="459" spans="1:4" x14ac:dyDescent="0.15">
      <c r="A459" t="s">
        <v>11411</v>
      </c>
      <c r="B459">
        <v>3.1004016359389999</v>
      </c>
      <c r="C459" s="1" t="s">
        <v>17391</v>
      </c>
      <c r="D459" t="s">
        <v>6</v>
      </c>
    </row>
    <row r="460" spans="1:4" x14ac:dyDescent="0.15">
      <c r="A460" t="s">
        <v>9444</v>
      </c>
      <c r="B460">
        <v>1.229559989912</v>
      </c>
      <c r="C460" s="1" t="s">
        <v>17392</v>
      </c>
      <c r="D460" t="s">
        <v>6</v>
      </c>
    </row>
    <row r="461" spans="1:4" x14ac:dyDescent="0.15">
      <c r="A461" t="s">
        <v>17393</v>
      </c>
      <c r="B461">
        <v>1.1500476795279999</v>
      </c>
      <c r="C461" s="1" t="s">
        <v>17394</v>
      </c>
      <c r="D461" t="s">
        <v>6</v>
      </c>
    </row>
    <row r="462" spans="1:4" x14ac:dyDescent="0.15">
      <c r="A462" t="s">
        <v>17395</v>
      </c>
      <c r="B462">
        <v>1.1367498854189999</v>
      </c>
      <c r="C462" s="1" t="s">
        <v>17396</v>
      </c>
      <c r="D462" t="s">
        <v>6</v>
      </c>
    </row>
    <row r="463" spans="1:4" x14ac:dyDescent="0.15">
      <c r="A463" t="s">
        <v>17397</v>
      </c>
      <c r="B463">
        <v>-1.00234572749207</v>
      </c>
      <c r="C463" s="1" t="s">
        <v>17398</v>
      </c>
      <c r="D463" t="s">
        <v>132</v>
      </c>
    </row>
    <row r="464" spans="1:4" x14ac:dyDescent="0.15">
      <c r="A464" t="s">
        <v>17399</v>
      </c>
      <c r="B464">
        <v>-1.0042476568577201</v>
      </c>
      <c r="C464" s="1" t="s">
        <v>17400</v>
      </c>
      <c r="D464" t="s">
        <v>132</v>
      </c>
    </row>
    <row r="465" spans="1:4" x14ac:dyDescent="0.15">
      <c r="A465" t="s">
        <v>17401</v>
      </c>
      <c r="B465">
        <v>-1.0053792088029101</v>
      </c>
      <c r="C465" s="1" t="s">
        <v>17402</v>
      </c>
      <c r="D465" t="s">
        <v>132</v>
      </c>
    </row>
    <row r="466" spans="1:4" x14ac:dyDescent="0.15">
      <c r="A466" t="s">
        <v>17403</v>
      </c>
      <c r="B466">
        <v>-1.0062369378026399</v>
      </c>
      <c r="C466" s="1" t="s">
        <v>17404</v>
      </c>
      <c r="D466" t="s">
        <v>132</v>
      </c>
    </row>
    <row r="467" spans="1:4" x14ac:dyDescent="0.15">
      <c r="A467" t="s">
        <v>8031</v>
      </c>
      <c r="B467">
        <v>-1.00694665957931</v>
      </c>
      <c r="C467" s="1" t="s">
        <v>17405</v>
      </c>
      <c r="D467" t="s">
        <v>132</v>
      </c>
    </row>
    <row r="468" spans="1:4" x14ac:dyDescent="0.15">
      <c r="A468" t="s">
        <v>17406</v>
      </c>
      <c r="B468">
        <v>-1.00701012316132</v>
      </c>
      <c r="C468" s="1" t="s">
        <v>17407</v>
      </c>
      <c r="D468" t="s">
        <v>132</v>
      </c>
    </row>
    <row r="469" spans="1:4" x14ac:dyDescent="0.15">
      <c r="A469" t="s">
        <v>17408</v>
      </c>
      <c r="B469">
        <v>-1.00782627093602</v>
      </c>
      <c r="C469" s="1" t="s">
        <v>17409</v>
      </c>
      <c r="D469" t="s">
        <v>132</v>
      </c>
    </row>
    <row r="470" spans="1:4" x14ac:dyDescent="0.15">
      <c r="A470" t="s">
        <v>17410</v>
      </c>
      <c r="B470">
        <v>-1.0097468524886399</v>
      </c>
      <c r="C470" s="1" t="s">
        <v>17411</v>
      </c>
      <c r="D470" t="s">
        <v>132</v>
      </c>
    </row>
    <row r="471" spans="1:4" x14ac:dyDescent="0.15">
      <c r="A471" t="s">
        <v>17412</v>
      </c>
      <c r="B471">
        <v>-1.0103445594250899</v>
      </c>
      <c r="C471" s="1" t="s">
        <v>17413</v>
      </c>
      <c r="D471" t="s">
        <v>132</v>
      </c>
    </row>
    <row r="472" spans="1:4" x14ac:dyDescent="0.15">
      <c r="A472" t="s">
        <v>17414</v>
      </c>
      <c r="B472">
        <v>-1.01036159250061</v>
      </c>
      <c r="C472" s="1" t="s">
        <v>17415</v>
      </c>
      <c r="D472" t="s">
        <v>132</v>
      </c>
    </row>
    <row r="473" spans="1:4" x14ac:dyDescent="0.15">
      <c r="A473" t="s">
        <v>2932</v>
      </c>
      <c r="B473">
        <v>-1.0113381224771101</v>
      </c>
      <c r="C473" s="1" t="s">
        <v>17416</v>
      </c>
      <c r="D473" t="s">
        <v>132</v>
      </c>
    </row>
    <row r="474" spans="1:4" x14ac:dyDescent="0.15">
      <c r="A474" t="s">
        <v>3197</v>
      </c>
      <c r="B474">
        <v>-1.01143139929492</v>
      </c>
      <c r="C474" s="1" t="s">
        <v>17417</v>
      </c>
      <c r="D474" t="s">
        <v>132</v>
      </c>
    </row>
    <row r="475" spans="1:4" x14ac:dyDescent="0.15">
      <c r="A475" t="s">
        <v>17418</v>
      </c>
      <c r="B475">
        <v>-1.0116364506150901</v>
      </c>
      <c r="C475" s="1" t="s">
        <v>17419</v>
      </c>
      <c r="D475" t="s">
        <v>132</v>
      </c>
    </row>
    <row r="476" spans="1:4" x14ac:dyDescent="0.15">
      <c r="A476" t="s">
        <v>15907</v>
      </c>
      <c r="B476">
        <v>-1.0118950463290699</v>
      </c>
      <c r="C476" s="1" t="s">
        <v>17420</v>
      </c>
      <c r="D476" t="s">
        <v>132</v>
      </c>
    </row>
    <row r="477" spans="1:4" x14ac:dyDescent="0.15">
      <c r="A477" t="s">
        <v>17421</v>
      </c>
      <c r="B477">
        <v>-1.01223121843613</v>
      </c>
      <c r="C477" s="1" t="s">
        <v>17422</v>
      </c>
      <c r="D477" t="s">
        <v>132</v>
      </c>
    </row>
    <row r="478" spans="1:4" x14ac:dyDescent="0.15">
      <c r="A478" t="s">
        <v>17423</v>
      </c>
      <c r="B478">
        <v>-1.0128533622532001</v>
      </c>
      <c r="C478" s="1" t="s">
        <v>17424</v>
      </c>
      <c r="D478" t="s">
        <v>132</v>
      </c>
    </row>
    <row r="479" spans="1:4" x14ac:dyDescent="0.15">
      <c r="A479" t="s">
        <v>17425</v>
      </c>
      <c r="B479">
        <v>-1.01322934420866</v>
      </c>
      <c r="C479" s="1" t="s">
        <v>17426</v>
      </c>
      <c r="D479" t="s">
        <v>132</v>
      </c>
    </row>
    <row r="480" spans="1:4" x14ac:dyDescent="0.15">
      <c r="A480" t="s">
        <v>17427</v>
      </c>
      <c r="B480">
        <v>-1.0133814063197699</v>
      </c>
      <c r="C480" s="1" t="s">
        <v>17428</v>
      </c>
      <c r="D480" t="s">
        <v>132</v>
      </c>
    </row>
    <row r="481" spans="1:4" x14ac:dyDescent="0.15">
      <c r="A481" t="s">
        <v>17429</v>
      </c>
      <c r="B481">
        <v>-1.01467557207585</v>
      </c>
      <c r="C481" s="1" t="s">
        <v>17430</v>
      </c>
      <c r="D481" t="s">
        <v>132</v>
      </c>
    </row>
    <row r="482" spans="1:4" x14ac:dyDescent="0.15">
      <c r="A482" t="s">
        <v>17431</v>
      </c>
      <c r="B482">
        <v>-1.01577840079818</v>
      </c>
      <c r="C482" s="1" t="s">
        <v>17432</v>
      </c>
      <c r="D482" t="s">
        <v>132</v>
      </c>
    </row>
    <row r="483" spans="1:4" x14ac:dyDescent="0.15">
      <c r="A483" t="s">
        <v>17433</v>
      </c>
      <c r="B483">
        <v>-1.0164915073270799</v>
      </c>
      <c r="C483" s="1" t="s">
        <v>17434</v>
      </c>
      <c r="D483" t="s">
        <v>132</v>
      </c>
    </row>
    <row r="484" spans="1:4" x14ac:dyDescent="0.15">
      <c r="A484" t="s">
        <v>2579</v>
      </c>
      <c r="B484">
        <v>-1.0173285532785199</v>
      </c>
      <c r="C484" s="1" t="s">
        <v>17435</v>
      </c>
      <c r="D484" t="s">
        <v>132</v>
      </c>
    </row>
    <row r="485" spans="1:4" x14ac:dyDescent="0.15">
      <c r="A485" t="s">
        <v>167</v>
      </c>
      <c r="B485">
        <v>-1.0207610895880701</v>
      </c>
      <c r="C485" s="1" t="s">
        <v>17436</v>
      </c>
      <c r="D485" t="s">
        <v>132</v>
      </c>
    </row>
    <row r="486" spans="1:4" x14ac:dyDescent="0.15">
      <c r="A486" t="s">
        <v>5397</v>
      </c>
      <c r="B486">
        <v>-1.02105556237769</v>
      </c>
      <c r="C486" s="1" t="s">
        <v>17437</v>
      </c>
      <c r="D486" t="s">
        <v>132</v>
      </c>
    </row>
    <row r="487" spans="1:4" x14ac:dyDescent="0.15">
      <c r="A487" t="s">
        <v>17438</v>
      </c>
      <c r="B487">
        <v>-1.02113277890442</v>
      </c>
      <c r="C487" s="1" t="s">
        <v>17439</v>
      </c>
      <c r="D487" t="s">
        <v>132</v>
      </c>
    </row>
    <row r="488" spans="1:4" x14ac:dyDescent="0.15">
      <c r="A488" t="s">
        <v>17440</v>
      </c>
      <c r="B488">
        <v>-1.0219679906644401</v>
      </c>
      <c r="C488" s="1" t="s">
        <v>17441</v>
      </c>
      <c r="D488" t="s">
        <v>132</v>
      </c>
    </row>
    <row r="489" spans="1:4" x14ac:dyDescent="0.15">
      <c r="A489" t="s">
        <v>17442</v>
      </c>
      <c r="B489">
        <v>-1.0222156300463701</v>
      </c>
      <c r="C489" s="1" t="s">
        <v>17443</v>
      </c>
      <c r="D489" t="s">
        <v>132</v>
      </c>
    </row>
    <row r="490" spans="1:4" x14ac:dyDescent="0.15">
      <c r="A490" t="s">
        <v>2459</v>
      </c>
      <c r="B490">
        <v>-1.0226940497160899</v>
      </c>
      <c r="C490" s="1" t="s">
        <v>17444</v>
      </c>
      <c r="D490" t="s">
        <v>132</v>
      </c>
    </row>
    <row r="491" spans="1:4" x14ac:dyDescent="0.15">
      <c r="A491" t="s">
        <v>15685</v>
      </c>
      <c r="B491">
        <v>-1.02368676688201</v>
      </c>
      <c r="C491" s="1" t="s">
        <v>17445</v>
      </c>
      <c r="D491" t="s">
        <v>132</v>
      </c>
    </row>
    <row r="492" spans="1:4" x14ac:dyDescent="0.15">
      <c r="A492" t="s">
        <v>17446</v>
      </c>
      <c r="B492">
        <v>-1.02431628147031</v>
      </c>
      <c r="C492" s="1" t="s">
        <v>17447</v>
      </c>
      <c r="D492" t="s">
        <v>132</v>
      </c>
    </row>
    <row r="493" spans="1:4" x14ac:dyDescent="0.15">
      <c r="A493" t="s">
        <v>17448</v>
      </c>
      <c r="B493">
        <v>-1.0245320715061099</v>
      </c>
      <c r="C493" s="1" t="s">
        <v>17449</v>
      </c>
      <c r="D493" t="s">
        <v>132</v>
      </c>
    </row>
    <row r="494" spans="1:4" x14ac:dyDescent="0.15">
      <c r="A494" t="s">
        <v>17450</v>
      </c>
      <c r="B494">
        <v>-1.0245822878422499</v>
      </c>
      <c r="C494" s="1" t="s">
        <v>17451</v>
      </c>
      <c r="D494" t="s">
        <v>132</v>
      </c>
    </row>
    <row r="495" spans="1:4" x14ac:dyDescent="0.15">
      <c r="A495" t="s">
        <v>14808</v>
      </c>
      <c r="B495">
        <v>-1.0254418449047</v>
      </c>
      <c r="C495" s="1" t="s">
        <v>17452</v>
      </c>
      <c r="D495" t="s">
        <v>132</v>
      </c>
    </row>
    <row r="496" spans="1:4" x14ac:dyDescent="0.15">
      <c r="A496" t="s">
        <v>13872</v>
      </c>
      <c r="B496">
        <v>-1.02544291300199</v>
      </c>
      <c r="C496" s="1" t="s">
        <v>17453</v>
      </c>
      <c r="D496" t="s">
        <v>132</v>
      </c>
    </row>
    <row r="497" spans="1:4" x14ac:dyDescent="0.15">
      <c r="A497" t="s">
        <v>2958</v>
      </c>
      <c r="B497">
        <v>-1.0268334763011999</v>
      </c>
      <c r="C497" s="1" t="s">
        <v>17454</v>
      </c>
      <c r="D497" t="s">
        <v>132</v>
      </c>
    </row>
    <row r="498" spans="1:4" x14ac:dyDescent="0.15">
      <c r="A498" t="s">
        <v>17455</v>
      </c>
      <c r="B498">
        <v>-1.02715243160945</v>
      </c>
      <c r="C498" s="1" t="s">
        <v>17456</v>
      </c>
      <c r="D498" t="s">
        <v>132</v>
      </c>
    </row>
    <row r="499" spans="1:4" x14ac:dyDescent="0.15">
      <c r="A499" t="s">
        <v>17457</v>
      </c>
      <c r="B499">
        <v>-1.02982131296949</v>
      </c>
      <c r="C499" s="1" t="s">
        <v>17458</v>
      </c>
      <c r="D499" t="s">
        <v>132</v>
      </c>
    </row>
    <row r="500" spans="1:4" x14ac:dyDescent="0.15">
      <c r="A500" t="s">
        <v>429</v>
      </c>
      <c r="B500">
        <v>-1.03101040108342</v>
      </c>
      <c r="C500" s="1" t="s">
        <v>17459</v>
      </c>
      <c r="D500" t="s">
        <v>132</v>
      </c>
    </row>
    <row r="501" spans="1:4" x14ac:dyDescent="0.15">
      <c r="A501" t="s">
        <v>17460</v>
      </c>
      <c r="B501">
        <v>-1.0312835706997601</v>
      </c>
      <c r="C501" s="1" t="s">
        <v>17461</v>
      </c>
      <c r="D501" t="s">
        <v>132</v>
      </c>
    </row>
    <row r="502" spans="1:4" x14ac:dyDescent="0.15">
      <c r="A502" t="s">
        <v>17462</v>
      </c>
      <c r="B502">
        <v>-1.03176959773375</v>
      </c>
      <c r="C502" s="1" t="s">
        <v>17463</v>
      </c>
      <c r="D502" t="s">
        <v>132</v>
      </c>
    </row>
    <row r="503" spans="1:4" x14ac:dyDescent="0.15">
      <c r="A503" t="s">
        <v>961</v>
      </c>
      <c r="B503">
        <v>-1.03191299850155</v>
      </c>
      <c r="C503" s="1" t="s">
        <v>17464</v>
      </c>
      <c r="D503" t="s">
        <v>132</v>
      </c>
    </row>
    <row r="504" spans="1:4" x14ac:dyDescent="0.15">
      <c r="A504" t="s">
        <v>17465</v>
      </c>
      <c r="B504">
        <v>-1.0319782342655399</v>
      </c>
      <c r="C504" s="1" t="s">
        <v>17466</v>
      </c>
      <c r="D504" t="s">
        <v>132</v>
      </c>
    </row>
    <row r="505" spans="1:4" x14ac:dyDescent="0.15">
      <c r="A505" t="s">
        <v>17467</v>
      </c>
      <c r="B505">
        <v>-1.0332289483631001</v>
      </c>
      <c r="C505" s="1" t="s">
        <v>17468</v>
      </c>
      <c r="D505" t="s">
        <v>132</v>
      </c>
    </row>
    <row r="506" spans="1:4" x14ac:dyDescent="0.15">
      <c r="A506" t="s">
        <v>2537</v>
      </c>
      <c r="B506">
        <v>-1.0333414091066799</v>
      </c>
      <c r="C506" s="1" t="s">
        <v>17469</v>
      </c>
      <c r="D506" t="s">
        <v>132</v>
      </c>
    </row>
    <row r="507" spans="1:4" x14ac:dyDescent="0.15">
      <c r="A507" t="s">
        <v>17470</v>
      </c>
      <c r="B507">
        <v>-1.0350291819722199</v>
      </c>
      <c r="C507" s="1" t="s">
        <v>17471</v>
      </c>
      <c r="D507" t="s">
        <v>132</v>
      </c>
    </row>
    <row r="508" spans="1:4" x14ac:dyDescent="0.15">
      <c r="A508" t="s">
        <v>3418</v>
      </c>
      <c r="B508">
        <v>-1.0357182974195001</v>
      </c>
      <c r="C508" s="1" t="s">
        <v>17472</v>
      </c>
      <c r="D508" t="s">
        <v>132</v>
      </c>
    </row>
    <row r="509" spans="1:4" x14ac:dyDescent="0.15">
      <c r="A509" t="s">
        <v>441</v>
      </c>
      <c r="B509">
        <v>-1.0358442375610499</v>
      </c>
      <c r="C509" s="1" t="s">
        <v>17473</v>
      </c>
      <c r="D509" t="s">
        <v>132</v>
      </c>
    </row>
    <row r="510" spans="1:4" x14ac:dyDescent="0.15">
      <c r="A510" t="s">
        <v>17474</v>
      </c>
      <c r="B510">
        <v>-1.0365127537402401</v>
      </c>
      <c r="C510" s="1" t="s">
        <v>17475</v>
      </c>
      <c r="D510" t="s">
        <v>132</v>
      </c>
    </row>
    <row r="511" spans="1:4" x14ac:dyDescent="0.15">
      <c r="A511" t="s">
        <v>17476</v>
      </c>
      <c r="B511">
        <v>-1.03784930823498</v>
      </c>
      <c r="C511" s="1" t="s">
        <v>17477</v>
      </c>
      <c r="D511" t="s">
        <v>132</v>
      </c>
    </row>
    <row r="512" spans="1:4" x14ac:dyDescent="0.15">
      <c r="A512" t="s">
        <v>17478</v>
      </c>
      <c r="B512">
        <v>-1.0383802545871199</v>
      </c>
      <c r="C512" s="1" t="s">
        <v>17479</v>
      </c>
      <c r="D512" t="s">
        <v>132</v>
      </c>
    </row>
    <row r="513" spans="1:4" x14ac:dyDescent="0.15">
      <c r="A513" t="s">
        <v>15938</v>
      </c>
      <c r="B513">
        <v>-1.0391293306587399</v>
      </c>
      <c r="C513" s="1" t="s">
        <v>17480</v>
      </c>
      <c r="D513" t="s">
        <v>132</v>
      </c>
    </row>
    <row r="514" spans="1:4" x14ac:dyDescent="0.15">
      <c r="A514" t="s">
        <v>17481</v>
      </c>
      <c r="B514">
        <v>-1.0397905242772401</v>
      </c>
      <c r="C514" s="1" t="s">
        <v>17482</v>
      </c>
      <c r="D514" t="s">
        <v>132</v>
      </c>
    </row>
    <row r="515" spans="1:4" x14ac:dyDescent="0.15">
      <c r="A515" t="s">
        <v>17483</v>
      </c>
      <c r="B515">
        <v>-1.04025241478738</v>
      </c>
      <c r="C515" s="1" t="s">
        <v>17484</v>
      </c>
      <c r="D515" t="s">
        <v>132</v>
      </c>
    </row>
    <row r="516" spans="1:4" x14ac:dyDescent="0.15">
      <c r="A516" t="s">
        <v>17485</v>
      </c>
      <c r="B516">
        <v>-1.04072644462381</v>
      </c>
      <c r="C516" s="1" t="s">
        <v>17486</v>
      </c>
      <c r="D516" t="s">
        <v>132</v>
      </c>
    </row>
    <row r="517" spans="1:4" x14ac:dyDescent="0.15">
      <c r="A517" t="s">
        <v>17487</v>
      </c>
      <c r="B517">
        <v>-1.04074820909718</v>
      </c>
      <c r="C517" s="1" t="s">
        <v>17488</v>
      </c>
      <c r="D517" t="s">
        <v>132</v>
      </c>
    </row>
    <row r="518" spans="1:4" x14ac:dyDescent="0.15">
      <c r="A518" t="s">
        <v>17489</v>
      </c>
      <c r="B518">
        <v>-1.0412713347342299</v>
      </c>
      <c r="C518" s="1" t="s">
        <v>17490</v>
      </c>
      <c r="D518" t="s">
        <v>132</v>
      </c>
    </row>
    <row r="519" spans="1:4" x14ac:dyDescent="0.15">
      <c r="A519" t="s">
        <v>17491</v>
      </c>
      <c r="B519">
        <v>-1.04149492745531</v>
      </c>
      <c r="C519" s="1" t="s">
        <v>17492</v>
      </c>
      <c r="D519" t="s">
        <v>132</v>
      </c>
    </row>
    <row r="520" spans="1:4" x14ac:dyDescent="0.15">
      <c r="A520" t="s">
        <v>17493</v>
      </c>
      <c r="B520">
        <v>-1.04162365632962</v>
      </c>
      <c r="C520" s="1" t="s">
        <v>17494</v>
      </c>
      <c r="D520" t="s">
        <v>132</v>
      </c>
    </row>
    <row r="521" spans="1:4" x14ac:dyDescent="0.15">
      <c r="A521" t="s">
        <v>17495</v>
      </c>
      <c r="B521">
        <v>-1.0423480763803099</v>
      </c>
      <c r="C521" s="1" t="s">
        <v>17496</v>
      </c>
      <c r="D521" t="s">
        <v>132</v>
      </c>
    </row>
    <row r="522" spans="1:4" x14ac:dyDescent="0.15">
      <c r="A522" t="s">
        <v>17497</v>
      </c>
      <c r="B522">
        <v>-1.0430114455333901</v>
      </c>
      <c r="C522" s="1" t="s">
        <v>17498</v>
      </c>
      <c r="D522" t="s">
        <v>132</v>
      </c>
    </row>
    <row r="523" spans="1:4" x14ac:dyDescent="0.15">
      <c r="A523" t="s">
        <v>17499</v>
      </c>
      <c r="B523">
        <v>-1.0435549718480801</v>
      </c>
      <c r="C523" s="1" t="s">
        <v>17500</v>
      </c>
      <c r="D523" t="s">
        <v>132</v>
      </c>
    </row>
    <row r="524" spans="1:4" x14ac:dyDescent="0.15">
      <c r="A524" t="s">
        <v>17501</v>
      </c>
      <c r="B524">
        <v>-1.0462170913155799</v>
      </c>
      <c r="C524" s="1" t="s">
        <v>17502</v>
      </c>
      <c r="D524" t="s">
        <v>132</v>
      </c>
    </row>
    <row r="525" spans="1:4" x14ac:dyDescent="0.15">
      <c r="A525" t="s">
        <v>17503</v>
      </c>
      <c r="B525">
        <v>-1.04634373342255</v>
      </c>
      <c r="C525" s="1" t="s">
        <v>17504</v>
      </c>
      <c r="D525" t="s">
        <v>132</v>
      </c>
    </row>
    <row r="526" spans="1:4" x14ac:dyDescent="0.15">
      <c r="A526" t="s">
        <v>17505</v>
      </c>
      <c r="B526">
        <v>-1.0501319297086</v>
      </c>
      <c r="C526" s="1" t="s">
        <v>17506</v>
      </c>
      <c r="D526" t="s">
        <v>132</v>
      </c>
    </row>
    <row r="527" spans="1:4" x14ac:dyDescent="0.15">
      <c r="A527" t="s">
        <v>17507</v>
      </c>
      <c r="B527">
        <v>-1.0501501258344901</v>
      </c>
      <c r="C527" s="1" t="s">
        <v>17508</v>
      </c>
      <c r="D527" t="s">
        <v>132</v>
      </c>
    </row>
    <row r="528" spans="1:4" x14ac:dyDescent="0.15">
      <c r="A528" t="s">
        <v>17509</v>
      </c>
      <c r="B528">
        <v>-1.0507747120700199</v>
      </c>
      <c r="C528" s="1" t="s">
        <v>17510</v>
      </c>
      <c r="D528" t="s">
        <v>132</v>
      </c>
    </row>
    <row r="529" spans="1:4" x14ac:dyDescent="0.15">
      <c r="A529" t="s">
        <v>5827</v>
      </c>
      <c r="B529">
        <v>-1.05121595202461</v>
      </c>
      <c r="C529" s="1" t="s">
        <v>17511</v>
      </c>
      <c r="D529" t="s">
        <v>132</v>
      </c>
    </row>
    <row r="530" spans="1:4" x14ac:dyDescent="0.15">
      <c r="A530" t="s">
        <v>17512</v>
      </c>
      <c r="B530">
        <v>-1.0513684968830901</v>
      </c>
      <c r="C530" s="1" t="s">
        <v>17513</v>
      </c>
      <c r="D530" t="s">
        <v>132</v>
      </c>
    </row>
    <row r="531" spans="1:4" x14ac:dyDescent="0.15">
      <c r="A531" t="s">
        <v>9472</v>
      </c>
      <c r="B531">
        <v>-1.0514837787915901</v>
      </c>
      <c r="C531" s="1" t="s">
        <v>17514</v>
      </c>
      <c r="D531" t="s">
        <v>132</v>
      </c>
    </row>
    <row r="532" spans="1:4" x14ac:dyDescent="0.15">
      <c r="A532" t="s">
        <v>17515</v>
      </c>
      <c r="B532">
        <v>-1.0523022148541601</v>
      </c>
      <c r="C532" s="1" t="s">
        <v>17516</v>
      </c>
      <c r="D532" t="s">
        <v>132</v>
      </c>
    </row>
    <row r="533" spans="1:4" x14ac:dyDescent="0.15">
      <c r="A533" t="s">
        <v>203</v>
      </c>
      <c r="B533">
        <v>-1.05318230394657</v>
      </c>
      <c r="C533" s="1" t="s">
        <v>17517</v>
      </c>
      <c r="D533" t="s">
        <v>132</v>
      </c>
    </row>
    <row r="534" spans="1:4" x14ac:dyDescent="0.15">
      <c r="A534" t="s">
        <v>17518</v>
      </c>
      <c r="B534">
        <v>-1.05470229803311</v>
      </c>
      <c r="C534" s="1" t="s">
        <v>17519</v>
      </c>
      <c r="D534" t="s">
        <v>132</v>
      </c>
    </row>
    <row r="535" spans="1:4" x14ac:dyDescent="0.15">
      <c r="A535" t="s">
        <v>16000</v>
      </c>
      <c r="B535">
        <v>-1.0548324495791701</v>
      </c>
      <c r="C535" s="1" t="s">
        <v>17520</v>
      </c>
      <c r="D535" t="s">
        <v>132</v>
      </c>
    </row>
    <row r="536" spans="1:4" x14ac:dyDescent="0.15">
      <c r="A536" t="s">
        <v>17521</v>
      </c>
      <c r="B536">
        <v>-1.05505471769167</v>
      </c>
      <c r="C536" s="1" t="s">
        <v>17522</v>
      </c>
      <c r="D536" t="s">
        <v>132</v>
      </c>
    </row>
    <row r="537" spans="1:4" x14ac:dyDescent="0.15">
      <c r="A537" t="s">
        <v>17523</v>
      </c>
      <c r="B537">
        <v>-1.0560721846224399</v>
      </c>
      <c r="C537" s="1" t="s">
        <v>17524</v>
      </c>
      <c r="D537" t="s">
        <v>132</v>
      </c>
    </row>
    <row r="538" spans="1:4" x14ac:dyDescent="0.15">
      <c r="A538" t="s">
        <v>17525</v>
      </c>
      <c r="B538">
        <v>-1.05692224820087</v>
      </c>
      <c r="C538" s="1" t="s">
        <v>17526</v>
      </c>
      <c r="D538" t="s">
        <v>132</v>
      </c>
    </row>
    <row r="539" spans="1:4" x14ac:dyDescent="0.15">
      <c r="A539" t="s">
        <v>17527</v>
      </c>
      <c r="B539">
        <v>-1.05775278304419</v>
      </c>
      <c r="C539" s="1" t="s">
        <v>17528</v>
      </c>
      <c r="D539" t="s">
        <v>132</v>
      </c>
    </row>
    <row r="540" spans="1:4" x14ac:dyDescent="0.15">
      <c r="A540" t="s">
        <v>17529</v>
      </c>
      <c r="B540">
        <v>-1.0584914130715199</v>
      </c>
      <c r="C540" s="1" t="s">
        <v>17530</v>
      </c>
      <c r="D540" t="s">
        <v>132</v>
      </c>
    </row>
    <row r="541" spans="1:4" x14ac:dyDescent="0.15">
      <c r="A541" t="s">
        <v>9829</v>
      </c>
      <c r="B541">
        <v>-1.0588111869871</v>
      </c>
      <c r="C541" s="1" t="s">
        <v>17531</v>
      </c>
      <c r="D541" t="s">
        <v>132</v>
      </c>
    </row>
    <row r="542" spans="1:4" x14ac:dyDescent="0.15">
      <c r="A542" t="s">
        <v>17532</v>
      </c>
      <c r="B542">
        <v>-1.0588277697916899</v>
      </c>
      <c r="C542" s="1" t="s">
        <v>17533</v>
      </c>
      <c r="D542" t="s">
        <v>132</v>
      </c>
    </row>
    <row r="543" spans="1:4" x14ac:dyDescent="0.15">
      <c r="A543" t="s">
        <v>17534</v>
      </c>
      <c r="B543">
        <v>-1.0601663754590001</v>
      </c>
      <c r="C543" s="1" t="s">
        <v>17535</v>
      </c>
      <c r="D543" t="s">
        <v>132</v>
      </c>
    </row>
    <row r="544" spans="1:4" x14ac:dyDescent="0.15">
      <c r="A544" t="s">
        <v>17536</v>
      </c>
      <c r="B544">
        <v>-1.06032927151733</v>
      </c>
      <c r="C544" s="1" t="s">
        <v>17537</v>
      </c>
      <c r="D544" t="s">
        <v>132</v>
      </c>
    </row>
    <row r="545" spans="1:4" x14ac:dyDescent="0.15">
      <c r="A545" t="s">
        <v>14093</v>
      </c>
      <c r="B545">
        <v>-1.0632591663878701</v>
      </c>
      <c r="C545" s="1" t="s">
        <v>17538</v>
      </c>
      <c r="D545" t="s">
        <v>132</v>
      </c>
    </row>
    <row r="546" spans="1:4" x14ac:dyDescent="0.15">
      <c r="A546" t="s">
        <v>17539</v>
      </c>
      <c r="B546">
        <v>-1.0645858390452001</v>
      </c>
      <c r="C546" s="1" t="s">
        <v>17540</v>
      </c>
      <c r="D546" t="s">
        <v>132</v>
      </c>
    </row>
    <row r="547" spans="1:4" x14ac:dyDescent="0.15">
      <c r="A547" t="s">
        <v>14227</v>
      </c>
      <c r="B547">
        <v>-1.0662204162684501</v>
      </c>
      <c r="C547" s="1" t="s">
        <v>17541</v>
      </c>
      <c r="D547" t="s">
        <v>132</v>
      </c>
    </row>
    <row r="548" spans="1:4" x14ac:dyDescent="0.15">
      <c r="A548" t="s">
        <v>17542</v>
      </c>
      <c r="B548">
        <v>-1.0664362211676099</v>
      </c>
      <c r="C548" s="1" t="s">
        <v>17543</v>
      </c>
      <c r="D548" t="s">
        <v>132</v>
      </c>
    </row>
    <row r="549" spans="1:4" x14ac:dyDescent="0.15">
      <c r="A549" t="s">
        <v>17544</v>
      </c>
      <c r="B549">
        <v>-1.06667265099167</v>
      </c>
      <c r="C549" s="1" t="s">
        <v>17545</v>
      </c>
      <c r="D549" t="s">
        <v>132</v>
      </c>
    </row>
    <row r="550" spans="1:4" x14ac:dyDescent="0.15">
      <c r="A550" t="s">
        <v>5328</v>
      </c>
      <c r="B550">
        <v>-1.06668288337769</v>
      </c>
      <c r="C550" s="1" t="s">
        <v>17546</v>
      </c>
      <c r="D550" t="s">
        <v>132</v>
      </c>
    </row>
    <row r="551" spans="1:4" x14ac:dyDescent="0.15">
      <c r="A551" t="s">
        <v>17547</v>
      </c>
      <c r="B551">
        <v>-1.06696398182144</v>
      </c>
      <c r="C551" s="1" t="s">
        <v>17548</v>
      </c>
      <c r="D551" t="s">
        <v>132</v>
      </c>
    </row>
    <row r="552" spans="1:4" x14ac:dyDescent="0.15">
      <c r="A552" t="s">
        <v>16008</v>
      </c>
      <c r="B552">
        <v>-1.0675164912771</v>
      </c>
      <c r="C552" s="1" t="s">
        <v>17549</v>
      </c>
      <c r="D552" t="s">
        <v>132</v>
      </c>
    </row>
    <row r="553" spans="1:4" x14ac:dyDescent="0.15">
      <c r="A553" t="s">
        <v>17550</v>
      </c>
      <c r="B553">
        <v>-1.0678496186155899</v>
      </c>
      <c r="C553" s="1" t="s">
        <v>17551</v>
      </c>
      <c r="D553" t="s">
        <v>132</v>
      </c>
    </row>
    <row r="554" spans="1:4" x14ac:dyDescent="0.15">
      <c r="A554" t="s">
        <v>17552</v>
      </c>
      <c r="B554">
        <v>-1.0700854327992</v>
      </c>
      <c r="C554" s="1" t="s">
        <v>17553</v>
      </c>
      <c r="D554" t="s">
        <v>132</v>
      </c>
    </row>
    <row r="555" spans="1:4" x14ac:dyDescent="0.15">
      <c r="A555" t="s">
        <v>17554</v>
      </c>
      <c r="B555">
        <v>-1.07274022005611</v>
      </c>
      <c r="C555" s="1" t="s">
        <v>17555</v>
      </c>
      <c r="D555" t="s">
        <v>132</v>
      </c>
    </row>
    <row r="556" spans="1:4" x14ac:dyDescent="0.15">
      <c r="A556" t="s">
        <v>17556</v>
      </c>
      <c r="B556">
        <v>-1.07342702418012</v>
      </c>
      <c r="C556" s="1" t="s">
        <v>17557</v>
      </c>
      <c r="D556" t="s">
        <v>132</v>
      </c>
    </row>
    <row r="557" spans="1:4" x14ac:dyDescent="0.15">
      <c r="A557" t="s">
        <v>17558</v>
      </c>
      <c r="B557">
        <v>-1.07351281583753</v>
      </c>
      <c r="C557" s="1" t="s">
        <v>17559</v>
      </c>
      <c r="D557" t="s">
        <v>132</v>
      </c>
    </row>
    <row r="558" spans="1:4" x14ac:dyDescent="0.15">
      <c r="A558" t="s">
        <v>17560</v>
      </c>
      <c r="B558">
        <v>-1.07472356270619</v>
      </c>
      <c r="C558" s="1" t="s">
        <v>17561</v>
      </c>
      <c r="D558" t="s">
        <v>132</v>
      </c>
    </row>
    <row r="559" spans="1:4" x14ac:dyDescent="0.15">
      <c r="A559" t="s">
        <v>14792</v>
      </c>
      <c r="B559">
        <v>-1.0747928248385801</v>
      </c>
      <c r="C559" s="1" t="s">
        <v>17562</v>
      </c>
      <c r="D559" t="s">
        <v>132</v>
      </c>
    </row>
    <row r="560" spans="1:4" x14ac:dyDescent="0.15">
      <c r="A560" t="s">
        <v>17563</v>
      </c>
      <c r="B560">
        <v>-1.0766863586489599</v>
      </c>
      <c r="C560" s="1" t="s">
        <v>17564</v>
      </c>
      <c r="D560" t="s">
        <v>132</v>
      </c>
    </row>
    <row r="561" spans="1:4" x14ac:dyDescent="0.15">
      <c r="A561" t="s">
        <v>17565</v>
      </c>
      <c r="B561">
        <v>-1.0785623368947199</v>
      </c>
      <c r="C561" s="1" t="s">
        <v>17566</v>
      </c>
      <c r="D561" t="s">
        <v>132</v>
      </c>
    </row>
    <row r="562" spans="1:4" x14ac:dyDescent="0.15">
      <c r="A562" t="s">
        <v>17567</v>
      </c>
      <c r="B562">
        <v>-1.0785713945312401</v>
      </c>
      <c r="C562" s="1" t="s">
        <v>17568</v>
      </c>
      <c r="D562" t="s">
        <v>132</v>
      </c>
    </row>
    <row r="563" spans="1:4" x14ac:dyDescent="0.15">
      <c r="A563" t="s">
        <v>17569</v>
      </c>
      <c r="B563">
        <v>-1.0786434657396</v>
      </c>
      <c r="C563" s="1" t="s">
        <v>17570</v>
      </c>
      <c r="D563" t="s">
        <v>132</v>
      </c>
    </row>
    <row r="564" spans="1:4" x14ac:dyDescent="0.15">
      <c r="A564" t="s">
        <v>1002</v>
      </c>
      <c r="B564">
        <v>-1.07869572524424</v>
      </c>
      <c r="C564" s="1" t="s">
        <v>17571</v>
      </c>
      <c r="D564" t="s">
        <v>132</v>
      </c>
    </row>
    <row r="565" spans="1:4" x14ac:dyDescent="0.15">
      <c r="A565" t="s">
        <v>14252</v>
      </c>
      <c r="B565">
        <v>-1.079706566264</v>
      </c>
      <c r="C565" s="1" t="s">
        <v>17572</v>
      </c>
      <c r="D565" t="s">
        <v>132</v>
      </c>
    </row>
    <row r="566" spans="1:4" x14ac:dyDescent="0.15">
      <c r="A566" t="s">
        <v>4992</v>
      </c>
      <c r="B566">
        <v>-1.0808229720461699</v>
      </c>
      <c r="C566" s="1" t="s">
        <v>17573</v>
      </c>
      <c r="D566" t="s">
        <v>132</v>
      </c>
    </row>
    <row r="567" spans="1:4" x14ac:dyDescent="0.15">
      <c r="A567" t="s">
        <v>17574</v>
      </c>
      <c r="B567">
        <v>-1.0820010646292999</v>
      </c>
      <c r="C567" s="1" t="s">
        <v>17575</v>
      </c>
      <c r="D567" t="s">
        <v>132</v>
      </c>
    </row>
    <row r="568" spans="1:4" x14ac:dyDescent="0.15">
      <c r="A568" t="s">
        <v>17576</v>
      </c>
      <c r="B568">
        <v>-1.0821811972759601</v>
      </c>
      <c r="C568" s="1" t="s">
        <v>17577</v>
      </c>
      <c r="D568" t="s">
        <v>132</v>
      </c>
    </row>
    <row r="569" spans="1:4" x14ac:dyDescent="0.15">
      <c r="A569" t="s">
        <v>17578</v>
      </c>
      <c r="B569">
        <v>-1.0846979896184601</v>
      </c>
      <c r="C569" s="1" t="s">
        <v>17579</v>
      </c>
      <c r="D569" t="s">
        <v>132</v>
      </c>
    </row>
    <row r="570" spans="1:4" x14ac:dyDescent="0.15">
      <c r="A570" t="s">
        <v>17580</v>
      </c>
      <c r="B570">
        <v>-1.08499598740356</v>
      </c>
      <c r="C570" s="1" t="s">
        <v>17581</v>
      </c>
      <c r="D570" t="s">
        <v>132</v>
      </c>
    </row>
    <row r="571" spans="1:4" x14ac:dyDescent="0.15">
      <c r="A571" t="s">
        <v>17582</v>
      </c>
      <c r="B571">
        <v>-1.0855724120571799</v>
      </c>
      <c r="C571" s="1" t="s">
        <v>17583</v>
      </c>
      <c r="D571" t="s">
        <v>132</v>
      </c>
    </row>
    <row r="572" spans="1:4" x14ac:dyDescent="0.15">
      <c r="A572" t="s">
        <v>17584</v>
      </c>
      <c r="B572">
        <v>-1.08623837248854</v>
      </c>
      <c r="C572" s="1" t="s">
        <v>17585</v>
      </c>
      <c r="D572" t="s">
        <v>132</v>
      </c>
    </row>
    <row r="573" spans="1:4" x14ac:dyDescent="0.15">
      <c r="A573" t="s">
        <v>17586</v>
      </c>
      <c r="B573">
        <v>-1.0885287663983401</v>
      </c>
      <c r="C573" s="1" t="s">
        <v>17587</v>
      </c>
      <c r="D573" t="s">
        <v>132</v>
      </c>
    </row>
    <row r="574" spans="1:4" x14ac:dyDescent="0.15">
      <c r="A574" t="s">
        <v>17588</v>
      </c>
      <c r="B574">
        <v>-1.0895478579676601</v>
      </c>
      <c r="C574" s="1" t="s">
        <v>17589</v>
      </c>
      <c r="D574" t="s">
        <v>132</v>
      </c>
    </row>
    <row r="575" spans="1:4" x14ac:dyDescent="0.15">
      <c r="A575" t="s">
        <v>17590</v>
      </c>
      <c r="B575">
        <v>-1.09007553970545</v>
      </c>
      <c r="C575" s="1" t="s">
        <v>17591</v>
      </c>
      <c r="D575" t="s">
        <v>132</v>
      </c>
    </row>
    <row r="576" spans="1:4" x14ac:dyDescent="0.15">
      <c r="A576" t="s">
        <v>17592</v>
      </c>
      <c r="B576">
        <v>-1.0908683037326099</v>
      </c>
      <c r="C576" s="1" t="s">
        <v>17593</v>
      </c>
      <c r="D576" t="s">
        <v>132</v>
      </c>
    </row>
    <row r="577" spans="1:4" x14ac:dyDescent="0.15">
      <c r="A577" t="s">
        <v>10704</v>
      </c>
      <c r="B577">
        <v>-1.0909115852276601</v>
      </c>
      <c r="C577" s="1" t="s">
        <v>17594</v>
      </c>
      <c r="D577" t="s">
        <v>132</v>
      </c>
    </row>
    <row r="578" spans="1:4" x14ac:dyDescent="0.15">
      <c r="A578" t="s">
        <v>949</v>
      </c>
      <c r="B578">
        <v>-1.0914073860702</v>
      </c>
      <c r="C578" s="1" t="s">
        <v>17595</v>
      </c>
      <c r="D578" t="s">
        <v>132</v>
      </c>
    </row>
    <row r="579" spans="1:4" x14ac:dyDescent="0.15">
      <c r="A579" t="s">
        <v>17596</v>
      </c>
      <c r="B579">
        <v>-1.0915872595793601</v>
      </c>
      <c r="C579" s="1" t="s">
        <v>17597</v>
      </c>
      <c r="D579" t="s">
        <v>132</v>
      </c>
    </row>
    <row r="580" spans="1:4" x14ac:dyDescent="0.15">
      <c r="A580" t="s">
        <v>2447</v>
      </c>
      <c r="B580">
        <v>-1.0923659871196301</v>
      </c>
      <c r="C580" s="1" t="s">
        <v>17598</v>
      </c>
      <c r="D580" t="s">
        <v>132</v>
      </c>
    </row>
    <row r="581" spans="1:4" x14ac:dyDescent="0.15">
      <c r="A581" t="s">
        <v>7161</v>
      </c>
      <c r="B581">
        <v>-1.09314201370592</v>
      </c>
      <c r="C581" s="1" t="s">
        <v>17599</v>
      </c>
      <c r="D581" t="s">
        <v>132</v>
      </c>
    </row>
    <row r="582" spans="1:4" x14ac:dyDescent="0.15">
      <c r="A582" t="s">
        <v>17600</v>
      </c>
      <c r="B582">
        <v>-1.09372739346088</v>
      </c>
      <c r="C582" s="1" t="s">
        <v>17601</v>
      </c>
      <c r="D582" t="s">
        <v>132</v>
      </c>
    </row>
    <row r="583" spans="1:4" x14ac:dyDescent="0.15">
      <c r="A583" t="s">
        <v>17602</v>
      </c>
      <c r="B583">
        <v>-1.09538726637162</v>
      </c>
      <c r="C583" s="1" t="s">
        <v>17603</v>
      </c>
      <c r="D583" t="s">
        <v>132</v>
      </c>
    </row>
    <row r="584" spans="1:4" x14ac:dyDescent="0.15">
      <c r="A584" t="s">
        <v>17604</v>
      </c>
      <c r="B584">
        <v>-1.09576592021506</v>
      </c>
      <c r="C584" s="1" t="s">
        <v>17605</v>
      </c>
      <c r="D584" t="s">
        <v>132</v>
      </c>
    </row>
    <row r="585" spans="1:4" x14ac:dyDescent="0.15">
      <c r="A585" t="s">
        <v>1978</v>
      </c>
      <c r="B585">
        <v>-1.0969555032810701</v>
      </c>
      <c r="C585" s="1" t="s">
        <v>17606</v>
      </c>
      <c r="D585" t="s">
        <v>132</v>
      </c>
    </row>
    <row r="586" spans="1:4" x14ac:dyDescent="0.15">
      <c r="A586" t="s">
        <v>17607</v>
      </c>
      <c r="B586">
        <v>-1.0986397808906001</v>
      </c>
      <c r="C586" s="1" t="s">
        <v>17608</v>
      </c>
      <c r="D586" t="s">
        <v>132</v>
      </c>
    </row>
    <row r="587" spans="1:4" x14ac:dyDescent="0.15">
      <c r="A587" t="s">
        <v>17609</v>
      </c>
      <c r="B587">
        <v>-1.0994853022933999</v>
      </c>
      <c r="C587" s="1" t="s">
        <v>17610</v>
      </c>
      <c r="D587" t="s">
        <v>132</v>
      </c>
    </row>
    <row r="588" spans="1:4" x14ac:dyDescent="0.15">
      <c r="A588" t="s">
        <v>17611</v>
      </c>
      <c r="B588">
        <v>-1.09966003170393</v>
      </c>
      <c r="C588" s="1" t="s">
        <v>17612</v>
      </c>
      <c r="D588" t="s">
        <v>132</v>
      </c>
    </row>
    <row r="589" spans="1:4" x14ac:dyDescent="0.15">
      <c r="A589" t="s">
        <v>17613</v>
      </c>
      <c r="B589">
        <v>-1.1000879814033699</v>
      </c>
      <c r="C589" s="1" t="s">
        <v>17614</v>
      </c>
      <c r="D589" t="s">
        <v>132</v>
      </c>
    </row>
    <row r="590" spans="1:4" x14ac:dyDescent="0.15">
      <c r="A590" t="s">
        <v>14733</v>
      </c>
      <c r="B590">
        <v>-1.10484493032929</v>
      </c>
      <c r="C590" s="1" t="s">
        <v>17615</v>
      </c>
      <c r="D590" t="s">
        <v>132</v>
      </c>
    </row>
    <row r="591" spans="1:4" x14ac:dyDescent="0.15">
      <c r="A591" t="s">
        <v>17616</v>
      </c>
      <c r="B591">
        <v>-1.10780973406797</v>
      </c>
      <c r="C591" s="1" t="s">
        <v>17617</v>
      </c>
      <c r="D591" t="s">
        <v>132</v>
      </c>
    </row>
    <row r="592" spans="1:4" x14ac:dyDescent="0.15">
      <c r="A592" t="s">
        <v>17618</v>
      </c>
      <c r="B592">
        <v>-1.1093338877941299</v>
      </c>
      <c r="C592" s="1" t="s">
        <v>17619</v>
      </c>
      <c r="D592" t="s">
        <v>132</v>
      </c>
    </row>
    <row r="593" spans="1:4" x14ac:dyDescent="0.15">
      <c r="A593" t="s">
        <v>17620</v>
      </c>
      <c r="B593">
        <v>-1.1099459142980499</v>
      </c>
      <c r="C593" s="1" t="s">
        <v>17621</v>
      </c>
      <c r="D593" t="s">
        <v>132</v>
      </c>
    </row>
    <row r="594" spans="1:4" x14ac:dyDescent="0.15">
      <c r="A594" t="s">
        <v>17622</v>
      </c>
      <c r="B594">
        <v>-1.1105311122079899</v>
      </c>
      <c r="C594" s="1" t="s">
        <v>17623</v>
      </c>
      <c r="D594" t="s">
        <v>132</v>
      </c>
    </row>
    <row r="595" spans="1:4" x14ac:dyDescent="0.15">
      <c r="A595" t="s">
        <v>17624</v>
      </c>
      <c r="B595">
        <v>-1.1111193612388</v>
      </c>
      <c r="C595" s="1" t="s">
        <v>17625</v>
      </c>
      <c r="D595" t="s">
        <v>132</v>
      </c>
    </row>
    <row r="596" spans="1:4" x14ac:dyDescent="0.15">
      <c r="A596" t="s">
        <v>14802</v>
      </c>
      <c r="B596">
        <v>-1.1116220350607899</v>
      </c>
      <c r="C596" s="1" t="s">
        <v>17626</v>
      </c>
      <c r="D596" t="s">
        <v>132</v>
      </c>
    </row>
    <row r="597" spans="1:4" x14ac:dyDescent="0.15">
      <c r="A597" t="s">
        <v>17627</v>
      </c>
      <c r="B597">
        <v>-1.1116912157799901</v>
      </c>
      <c r="C597" s="1" t="s">
        <v>17628</v>
      </c>
      <c r="D597" t="s">
        <v>132</v>
      </c>
    </row>
    <row r="598" spans="1:4" x14ac:dyDescent="0.15">
      <c r="A598" t="s">
        <v>7185</v>
      </c>
      <c r="B598">
        <v>-1.1122575956868099</v>
      </c>
      <c r="C598" s="1" t="s">
        <v>17629</v>
      </c>
      <c r="D598" t="s">
        <v>132</v>
      </c>
    </row>
    <row r="599" spans="1:4" x14ac:dyDescent="0.15">
      <c r="A599" t="s">
        <v>17630</v>
      </c>
      <c r="B599">
        <v>-1.1123077117769899</v>
      </c>
      <c r="C599" s="1" t="s">
        <v>17631</v>
      </c>
      <c r="D599" t="s">
        <v>132</v>
      </c>
    </row>
    <row r="600" spans="1:4" x14ac:dyDescent="0.15">
      <c r="A600" t="s">
        <v>17632</v>
      </c>
      <c r="B600">
        <v>-1.1126429584517299</v>
      </c>
      <c r="C600" s="1" t="s">
        <v>17633</v>
      </c>
      <c r="D600" t="s">
        <v>132</v>
      </c>
    </row>
    <row r="601" spans="1:4" x14ac:dyDescent="0.15">
      <c r="A601" t="s">
        <v>12521</v>
      </c>
      <c r="B601">
        <v>-1.1128020133062499</v>
      </c>
      <c r="C601" s="1" t="s">
        <v>17634</v>
      </c>
      <c r="D601" t="s">
        <v>132</v>
      </c>
    </row>
    <row r="602" spans="1:4" x14ac:dyDescent="0.15">
      <c r="A602" t="s">
        <v>17635</v>
      </c>
      <c r="B602">
        <v>-1.1131774532537799</v>
      </c>
      <c r="C602" s="1" t="s">
        <v>17636</v>
      </c>
      <c r="D602" t="s">
        <v>132</v>
      </c>
    </row>
    <row r="603" spans="1:4" x14ac:dyDescent="0.15">
      <c r="A603" t="s">
        <v>17637</v>
      </c>
      <c r="B603">
        <v>-1.11408740287285</v>
      </c>
      <c r="C603" s="1" t="s">
        <v>17638</v>
      </c>
      <c r="D603" t="s">
        <v>132</v>
      </c>
    </row>
    <row r="604" spans="1:4" x14ac:dyDescent="0.15">
      <c r="A604" t="s">
        <v>5768</v>
      </c>
      <c r="B604">
        <v>-1.1142432890670899</v>
      </c>
      <c r="C604" s="1" t="s">
        <v>17639</v>
      </c>
      <c r="D604" t="s">
        <v>132</v>
      </c>
    </row>
    <row r="605" spans="1:4" x14ac:dyDescent="0.15">
      <c r="A605" t="s">
        <v>9340</v>
      </c>
      <c r="B605">
        <v>-1.1158267619487301</v>
      </c>
      <c r="C605" s="1" t="s">
        <v>17640</v>
      </c>
      <c r="D605" t="s">
        <v>132</v>
      </c>
    </row>
    <row r="606" spans="1:4" x14ac:dyDescent="0.15">
      <c r="A606" t="s">
        <v>363</v>
      </c>
      <c r="B606">
        <v>-1.1162516807213101</v>
      </c>
      <c r="C606" s="1" t="s">
        <v>17641</v>
      </c>
      <c r="D606" t="s">
        <v>132</v>
      </c>
    </row>
    <row r="607" spans="1:4" x14ac:dyDescent="0.15">
      <c r="A607" t="s">
        <v>3622</v>
      </c>
      <c r="B607">
        <v>-1.1193325690245901</v>
      </c>
      <c r="C607" s="1" t="s">
        <v>17642</v>
      </c>
      <c r="D607" t="s">
        <v>132</v>
      </c>
    </row>
    <row r="608" spans="1:4" x14ac:dyDescent="0.15">
      <c r="A608" t="s">
        <v>4811</v>
      </c>
      <c r="B608">
        <v>-1.1201563328086801</v>
      </c>
      <c r="C608" s="1" t="s">
        <v>17643</v>
      </c>
      <c r="D608" t="s">
        <v>132</v>
      </c>
    </row>
    <row r="609" spans="1:4" x14ac:dyDescent="0.15">
      <c r="A609" t="s">
        <v>17644</v>
      </c>
      <c r="B609">
        <v>-1.1202053743459499</v>
      </c>
      <c r="C609" s="1" t="s">
        <v>17645</v>
      </c>
      <c r="D609" t="s">
        <v>132</v>
      </c>
    </row>
    <row r="610" spans="1:4" x14ac:dyDescent="0.15">
      <c r="A610" t="s">
        <v>13975</v>
      </c>
      <c r="B610">
        <v>-1.1203713700989599</v>
      </c>
      <c r="C610" s="1" t="s">
        <v>17646</v>
      </c>
      <c r="D610" t="s">
        <v>132</v>
      </c>
    </row>
    <row r="611" spans="1:4" x14ac:dyDescent="0.15">
      <c r="A611" t="s">
        <v>15027</v>
      </c>
      <c r="B611">
        <v>-1.1209907168962601</v>
      </c>
      <c r="C611" s="1" t="s">
        <v>17647</v>
      </c>
      <c r="D611" t="s">
        <v>132</v>
      </c>
    </row>
    <row r="612" spans="1:4" x14ac:dyDescent="0.15">
      <c r="A612" t="s">
        <v>17648</v>
      </c>
      <c r="B612">
        <v>-1.12271750727918</v>
      </c>
      <c r="C612" s="1" t="s">
        <v>17649</v>
      </c>
      <c r="D612" t="s">
        <v>132</v>
      </c>
    </row>
    <row r="613" spans="1:4" x14ac:dyDescent="0.15">
      <c r="A613" t="s">
        <v>17650</v>
      </c>
      <c r="B613">
        <v>-1.1236993531647801</v>
      </c>
      <c r="C613" s="1" t="s">
        <v>17651</v>
      </c>
      <c r="D613" t="s">
        <v>132</v>
      </c>
    </row>
    <row r="614" spans="1:4" x14ac:dyDescent="0.15">
      <c r="A614" t="s">
        <v>6685</v>
      </c>
      <c r="B614">
        <v>-1.1248337229885399</v>
      </c>
      <c r="C614" s="1" t="s">
        <v>17652</v>
      </c>
      <c r="D614" t="s">
        <v>132</v>
      </c>
    </row>
    <row r="615" spans="1:4" x14ac:dyDescent="0.15">
      <c r="A615" t="s">
        <v>17653</v>
      </c>
      <c r="B615">
        <v>-1.1269633765659</v>
      </c>
      <c r="C615" s="1" t="s">
        <v>17654</v>
      </c>
      <c r="D615" t="s">
        <v>132</v>
      </c>
    </row>
    <row r="616" spans="1:4" x14ac:dyDescent="0.15">
      <c r="A616" t="s">
        <v>17655</v>
      </c>
      <c r="B616">
        <v>-1.12758661336903</v>
      </c>
      <c r="C616" s="1" t="s">
        <v>17656</v>
      </c>
      <c r="D616" t="s">
        <v>132</v>
      </c>
    </row>
    <row r="617" spans="1:4" x14ac:dyDescent="0.15">
      <c r="A617" t="s">
        <v>17657</v>
      </c>
      <c r="B617">
        <v>-1.1278569653305801</v>
      </c>
      <c r="C617" s="1" t="s">
        <v>17658</v>
      </c>
      <c r="D617" t="s">
        <v>132</v>
      </c>
    </row>
    <row r="618" spans="1:4" x14ac:dyDescent="0.15">
      <c r="A618" t="s">
        <v>5747</v>
      </c>
      <c r="B618">
        <v>-1.1285232274543899</v>
      </c>
      <c r="C618" s="1" t="s">
        <v>17659</v>
      </c>
      <c r="D618" t="s">
        <v>132</v>
      </c>
    </row>
    <row r="619" spans="1:4" x14ac:dyDescent="0.15">
      <c r="A619" t="s">
        <v>17660</v>
      </c>
      <c r="B619">
        <v>-1.1286380705371899</v>
      </c>
      <c r="C619" s="1" t="s">
        <v>17661</v>
      </c>
      <c r="D619" t="s">
        <v>132</v>
      </c>
    </row>
    <row r="620" spans="1:4" x14ac:dyDescent="0.15">
      <c r="A620" t="s">
        <v>17662</v>
      </c>
      <c r="B620">
        <v>-1.12866893456287</v>
      </c>
      <c r="C620" s="1" t="s">
        <v>17663</v>
      </c>
      <c r="D620" t="s">
        <v>132</v>
      </c>
    </row>
    <row r="621" spans="1:4" x14ac:dyDescent="0.15">
      <c r="A621" t="s">
        <v>17664</v>
      </c>
      <c r="B621">
        <v>-1.1293782268757</v>
      </c>
      <c r="C621" s="1" t="s">
        <v>17665</v>
      </c>
      <c r="D621" t="s">
        <v>132</v>
      </c>
    </row>
    <row r="622" spans="1:4" x14ac:dyDescent="0.15">
      <c r="A622" t="s">
        <v>17666</v>
      </c>
      <c r="B622">
        <v>-1.1319559488304101</v>
      </c>
      <c r="C622" s="1" t="s">
        <v>17667</v>
      </c>
      <c r="D622" t="s">
        <v>132</v>
      </c>
    </row>
    <row r="623" spans="1:4" x14ac:dyDescent="0.15">
      <c r="A623" t="s">
        <v>17668</v>
      </c>
      <c r="B623">
        <v>-1.13256092695042</v>
      </c>
      <c r="C623" s="1" t="s">
        <v>17669</v>
      </c>
      <c r="D623" t="s">
        <v>132</v>
      </c>
    </row>
    <row r="624" spans="1:4" x14ac:dyDescent="0.15">
      <c r="A624" t="s">
        <v>5821</v>
      </c>
      <c r="B624">
        <v>-1.1333943690527499</v>
      </c>
      <c r="C624" s="1" t="s">
        <v>17670</v>
      </c>
      <c r="D624" t="s">
        <v>132</v>
      </c>
    </row>
    <row r="625" spans="1:4" x14ac:dyDescent="0.15">
      <c r="A625" t="s">
        <v>17671</v>
      </c>
      <c r="B625">
        <v>-1.1334227363268601</v>
      </c>
      <c r="C625" s="1" t="s">
        <v>17672</v>
      </c>
      <c r="D625" t="s">
        <v>132</v>
      </c>
    </row>
    <row r="626" spans="1:4" x14ac:dyDescent="0.15">
      <c r="A626" t="s">
        <v>17673</v>
      </c>
      <c r="B626">
        <v>-1.1340097602855299</v>
      </c>
      <c r="C626" s="1" t="s">
        <v>17674</v>
      </c>
      <c r="D626" t="s">
        <v>132</v>
      </c>
    </row>
    <row r="627" spans="1:4" x14ac:dyDescent="0.15">
      <c r="A627" t="s">
        <v>17675</v>
      </c>
      <c r="B627">
        <v>-1.1341717380858101</v>
      </c>
      <c r="C627" s="1" t="s">
        <v>17676</v>
      </c>
      <c r="D627" t="s">
        <v>132</v>
      </c>
    </row>
    <row r="628" spans="1:4" x14ac:dyDescent="0.15">
      <c r="A628" t="s">
        <v>17677</v>
      </c>
      <c r="B628">
        <v>-1.1356203305824999</v>
      </c>
      <c r="C628" s="1" t="s">
        <v>17678</v>
      </c>
      <c r="D628" t="s">
        <v>132</v>
      </c>
    </row>
    <row r="629" spans="1:4" x14ac:dyDescent="0.15">
      <c r="A629" t="s">
        <v>4302</v>
      </c>
      <c r="B629">
        <v>-1.1358985062712299</v>
      </c>
      <c r="C629" s="1" t="s">
        <v>17679</v>
      </c>
      <c r="D629" t="s">
        <v>132</v>
      </c>
    </row>
    <row r="630" spans="1:4" x14ac:dyDescent="0.15">
      <c r="A630" t="s">
        <v>17680</v>
      </c>
      <c r="B630">
        <v>-1.13754025016175</v>
      </c>
      <c r="C630" s="1" t="s">
        <v>17681</v>
      </c>
      <c r="D630" t="s">
        <v>132</v>
      </c>
    </row>
    <row r="631" spans="1:4" x14ac:dyDescent="0.15">
      <c r="A631" t="s">
        <v>15051</v>
      </c>
      <c r="B631">
        <v>-1.1399001597529499</v>
      </c>
      <c r="C631" s="1" t="s">
        <v>17682</v>
      </c>
      <c r="D631" t="s">
        <v>132</v>
      </c>
    </row>
    <row r="632" spans="1:4" x14ac:dyDescent="0.15">
      <c r="A632" t="s">
        <v>17683</v>
      </c>
      <c r="B632">
        <v>-1.1399671247674601</v>
      </c>
      <c r="C632" s="1" t="s">
        <v>17684</v>
      </c>
      <c r="D632" t="s">
        <v>132</v>
      </c>
    </row>
    <row r="633" spans="1:4" x14ac:dyDescent="0.15">
      <c r="A633" t="s">
        <v>17685</v>
      </c>
      <c r="B633">
        <v>-1.14206799907108</v>
      </c>
      <c r="C633" s="1" t="s">
        <v>17686</v>
      </c>
      <c r="D633" t="s">
        <v>132</v>
      </c>
    </row>
    <row r="634" spans="1:4" x14ac:dyDescent="0.15">
      <c r="A634" t="s">
        <v>17687</v>
      </c>
      <c r="B634">
        <v>-1.14276655608222</v>
      </c>
      <c r="C634" s="1" t="s">
        <v>17688</v>
      </c>
      <c r="D634" t="s">
        <v>132</v>
      </c>
    </row>
    <row r="635" spans="1:4" x14ac:dyDescent="0.15">
      <c r="A635" t="s">
        <v>7896</v>
      </c>
      <c r="B635">
        <v>-1.14402147618726</v>
      </c>
      <c r="C635" s="1" t="s">
        <v>17689</v>
      </c>
      <c r="D635" t="s">
        <v>132</v>
      </c>
    </row>
    <row r="636" spans="1:4" x14ac:dyDescent="0.15">
      <c r="A636" t="s">
        <v>8722</v>
      </c>
      <c r="B636">
        <v>-1.14454243084148</v>
      </c>
      <c r="C636" s="1" t="s">
        <v>17690</v>
      </c>
      <c r="D636" t="s">
        <v>132</v>
      </c>
    </row>
    <row r="637" spans="1:4" x14ac:dyDescent="0.15">
      <c r="A637" t="s">
        <v>7344</v>
      </c>
      <c r="B637">
        <v>-1.14474799751686</v>
      </c>
      <c r="C637" s="1" t="s">
        <v>17691</v>
      </c>
      <c r="D637" t="s">
        <v>132</v>
      </c>
    </row>
    <row r="638" spans="1:4" x14ac:dyDescent="0.15">
      <c r="A638" t="s">
        <v>5080</v>
      </c>
      <c r="B638">
        <v>-1.1456271442105299</v>
      </c>
      <c r="C638" s="1" t="s">
        <v>17692</v>
      </c>
      <c r="D638" t="s">
        <v>132</v>
      </c>
    </row>
    <row r="639" spans="1:4" x14ac:dyDescent="0.15">
      <c r="A639" t="s">
        <v>17693</v>
      </c>
      <c r="B639">
        <v>-1.14623370954579</v>
      </c>
      <c r="C639" s="1" t="s">
        <v>17694</v>
      </c>
      <c r="D639" t="s">
        <v>132</v>
      </c>
    </row>
    <row r="640" spans="1:4" x14ac:dyDescent="0.15">
      <c r="A640" t="s">
        <v>17695</v>
      </c>
      <c r="B640">
        <v>-1.1494376829272801</v>
      </c>
      <c r="C640" s="1" t="s">
        <v>17696</v>
      </c>
      <c r="D640" t="s">
        <v>132</v>
      </c>
    </row>
    <row r="641" spans="1:4" x14ac:dyDescent="0.15">
      <c r="A641" t="s">
        <v>17697</v>
      </c>
      <c r="B641">
        <v>-1.14962967412704</v>
      </c>
      <c r="C641" s="1" t="s">
        <v>17698</v>
      </c>
      <c r="D641" t="s">
        <v>132</v>
      </c>
    </row>
    <row r="642" spans="1:4" x14ac:dyDescent="0.15">
      <c r="A642" t="s">
        <v>17699</v>
      </c>
      <c r="B642">
        <v>-1.1533971855245</v>
      </c>
      <c r="C642" s="1" t="s">
        <v>17700</v>
      </c>
      <c r="D642" t="s">
        <v>132</v>
      </c>
    </row>
    <row r="643" spans="1:4" x14ac:dyDescent="0.15">
      <c r="A643" t="s">
        <v>17701</v>
      </c>
      <c r="B643">
        <v>-1.1534341772280901</v>
      </c>
      <c r="C643" s="1" t="s">
        <v>17702</v>
      </c>
      <c r="D643" t="s">
        <v>132</v>
      </c>
    </row>
    <row r="644" spans="1:4" x14ac:dyDescent="0.15">
      <c r="A644" t="s">
        <v>17703</v>
      </c>
      <c r="B644">
        <v>-1.15459182810144</v>
      </c>
      <c r="C644" s="1" t="s">
        <v>17704</v>
      </c>
      <c r="D644" t="s">
        <v>132</v>
      </c>
    </row>
    <row r="645" spans="1:4" x14ac:dyDescent="0.15">
      <c r="A645" t="s">
        <v>17705</v>
      </c>
      <c r="B645">
        <v>-1.1564299397782101</v>
      </c>
      <c r="C645" s="1" t="s">
        <v>17706</v>
      </c>
      <c r="D645" t="s">
        <v>132</v>
      </c>
    </row>
    <row r="646" spans="1:4" x14ac:dyDescent="0.15">
      <c r="A646" t="s">
        <v>17707</v>
      </c>
      <c r="B646">
        <v>-1.15694595246089</v>
      </c>
      <c r="C646" s="1" t="s">
        <v>17708</v>
      </c>
      <c r="D646" t="s">
        <v>132</v>
      </c>
    </row>
    <row r="647" spans="1:4" x14ac:dyDescent="0.15">
      <c r="A647" t="s">
        <v>17709</v>
      </c>
      <c r="B647">
        <v>-1.1571333905522301</v>
      </c>
      <c r="C647" s="1" t="s">
        <v>17710</v>
      </c>
      <c r="D647" t="s">
        <v>132</v>
      </c>
    </row>
    <row r="648" spans="1:4" x14ac:dyDescent="0.15">
      <c r="A648" t="s">
        <v>17711</v>
      </c>
      <c r="B648">
        <v>-1.1595042786773799</v>
      </c>
      <c r="C648" s="1" t="s">
        <v>17712</v>
      </c>
      <c r="D648" t="s">
        <v>132</v>
      </c>
    </row>
    <row r="649" spans="1:4" x14ac:dyDescent="0.15">
      <c r="A649" t="s">
        <v>17713</v>
      </c>
      <c r="B649">
        <v>-1.16110663255681</v>
      </c>
      <c r="C649" s="1" t="s">
        <v>17714</v>
      </c>
      <c r="D649" t="s">
        <v>132</v>
      </c>
    </row>
    <row r="650" spans="1:4" x14ac:dyDescent="0.15">
      <c r="A650" t="s">
        <v>17715</v>
      </c>
      <c r="B650">
        <v>-1.16170474685235</v>
      </c>
      <c r="C650" s="1" t="s">
        <v>17716</v>
      </c>
      <c r="D650" t="s">
        <v>132</v>
      </c>
    </row>
    <row r="651" spans="1:4" x14ac:dyDescent="0.15">
      <c r="A651" t="s">
        <v>17717</v>
      </c>
      <c r="B651">
        <v>-1.16500478061437</v>
      </c>
      <c r="C651" s="1" t="s">
        <v>17718</v>
      </c>
      <c r="D651" t="s">
        <v>132</v>
      </c>
    </row>
    <row r="652" spans="1:4" x14ac:dyDescent="0.15">
      <c r="A652" t="s">
        <v>17719</v>
      </c>
      <c r="B652">
        <v>-1.1679295960808</v>
      </c>
      <c r="C652" s="1" t="s">
        <v>17720</v>
      </c>
      <c r="D652" t="s">
        <v>132</v>
      </c>
    </row>
    <row r="653" spans="1:4" x14ac:dyDescent="0.15">
      <c r="A653" t="s">
        <v>15004</v>
      </c>
      <c r="B653">
        <v>-1.1698330921922699</v>
      </c>
      <c r="C653" s="1" t="s">
        <v>17721</v>
      </c>
      <c r="D653" t="s">
        <v>132</v>
      </c>
    </row>
    <row r="654" spans="1:4" x14ac:dyDescent="0.15">
      <c r="A654" t="s">
        <v>17722</v>
      </c>
      <c r="B654">
        <v>-1.1737035425963001</v>
      </c>
      <c r="C654" s="1" t="s">
        <v>17723</v>
      </c>
      <c r="D654" t="s">
        <v>132</v>
      </c>
    </row>
    <row r="655" spans="1:4" x14ac:dyDescent="0.15">
      <c r="A655" t="s">
        <v>887</v>
      </c>
      <c r="B655">
        <v>-1.17409570950106</v>
      </c>
      <c r="C655" s="1" t="s">
        <v>17724</v>
      </c>
      <c r="D655" t="s">
        <v>132</v>
      </c>
    </row>
    <row r="656" spans="1:4" x14ac:dyDescent="0.15">
      <c r="A656" t="s">
        <v>17725</v>
      </c>
      <c r="B656">
        <v>-1.17595595840241</v>
      </c>
      <c r="C656" s="1" t="s">
        <v>17726</v>
      </c>
      <c r="D656" t="s">
        <v>132</v>
      </c>
    </row>
    <row r="657" spans="1:4" x14ac:dyDescent="0.15">
      <c r="A657" t="s">
        <v>7413</v>
      </c>
      <c r="B657">
        <v>-1.17617225540476</v>
      </c>
      <c r="C657" s="1" t="s">
        <v>17727</v>
      </c>
      <c r="D657" t="s">
        <v>132</v>
      </c>
    </row>
    <row r="658" spans="1:4" x14ac:dyDescent="0.15">
      <c r="A658" t="s">
        <v>14438</v>
      </c>
      <c r="B658">
        <v>-1.1773414444955399</v>
      </c>
      <c r="C658" s="1" t="s">
        <v>17728</v>
      </c>
      <c r="D658" t="s">
        <v>132</v>
      </c>
    </row>
    <row r="659" spans="1:4" x14ac:dyDescent="0.15">
      <c r="A659" t="s">
        <v>3746</v>
      </c>
      <c r="B659">
        <v>-1.1774782543900399</v>
      </c>
      <c r="C659" s="1" t="s">
        <v>17729</v>
      </c>
      <c r="D659" t="s">
        <v>132</v>
      </c>
    </row>
    <row r="660" spans="1:4" x14ac:dyDescent="0.15">
      <c r="A660" t="s">
        <v>6727</v>
      </c>
      <c r="B660">
        <v>-1.18075207622099</v>
      </c>
      <c r="C660" s="1" t="s">
        <v>17730</v>
      </c>
      <c r="D660" t="s">
        <v>132</v>
      </c>
    </row>
    <row r="661" spans="1:4" x14ac:dyDescent="0.15">
      <c r="A661" t="s">
        <v>17731</v>
      </c>
      <c r="B661">
        <v>-1.1858874921518401</v>
      </c>
      <c r="C661" s="1" t="s">
        <v>17732</v>
      </c>
      <c r="D661" t="s">
        <v>132</v>
      </c>
    </row>
    <row r="662" spans="1:4" x14ac:dyDescent="0.15">
      <c r="A662" t="s">
        <v>17733</v>
      </c>
      <c r="B662">
        <v>-1.1881566531628101</v>
      </c>
      <c r="C662" s="1" t="s">
        <v>17734</v>
      </c>
      <c r="D662" t="s">
        <v>132</v>
      </c>
    </row>
    <row r="663" spans="1:4" x14ac:dyDescent="0.15">
      <c r="A663" t="s">
        <v>17735</v>
      </c>
      <c r="B663">
        <v>-1.1883483086984199</v>
      </c>
      <c r="C663" s="1" t="s">
        <v>17736</v>
      </c>
      <c r="D663" t="s">
        <v>132</v>
      </c>
    </row>
    <row r="664" spans="1:4" x14ac:dyDescent="0.15">
      <c r="A664" t="s">
        <v>14406</v>
      </c>
      <c r="B664">
        <v>-1.18877319887463</v>
      </c>
      <c r="C664" s="1" t="s">
        <v>17737</v>
      </c>
      <c r="D664" t="s">
        <v>132</v>
      </c>
    </row>
    <row r="665" spans="1:4" x14ac:dyDescent="0.15">
      <c r="A665" t="s">
        <v>17738</v>
      </c>
      <c r="B665">
        <v>-1.19192899382193</v>
      </c>
      <c r="C665" s="1" t="s">
        <v>17739</v>
      </c>
      <c r="D665" t="s">
        <v>132</v>
      </c>
    </row>
    <row r="666" spans="1:4" x14ac:dyDescent="0.15">
      <c r="A666" t="s">
        <v>14203</v>
      </c>
      <c r="B666">
        <v>-1.1956266494596901</v>
      </c>
      <c r="C666" s="1" t="s">
        <v>17740</v>
      </c>
      <c r="D666" t="s">
        <v>132</v>
      </c>
    </row>
    <row r="667" spans="1:4" x14ac:dyDescent="0.15">
      <c r="A667" t="s">
        <v>17741</v>
      </c>
      <c r="B667">
        <v>-1.1957586654165</v>
      </c>
      <c r="C667" s="1" t="s">
        <v>17742</v>
      </c>
      <c r="D667" t="s">
        <v>132</v>
      </c>
    </row>
    <row r="668" spans="1:4" x14ac:dyDescent="0.15">
      <c r="A668" t="s">
        <v>17743</v>
      </c>
      <c r="B668">
        <v>-1.1965661121025399</v>
      </c>
      <c r="C668" s="1" t="s">
        <v>17744</v>
      </c>
      <c r="D668" t="s">
        <v>132</v>
      </c>
    </row>
    <row r="669" spans="1:4" x14ac:dyDescent="0.15">
      <c r="A669" t="s">
        <v>5932</v>
      </c>
      <c r="B669">
        <v>-1.1971426947344399</v>
      </c>
      <c r="C669" s="1" t="s">
        <v>17745</v>
      </c>
      <c r="D669" t="s">
        <v>132</v>
      </c>
    </row>
    <row r="670" spans="1:4" x14ac:dyDescent="0.15">
      <c r="A670" t="s">
        <v>17746</v>
      </c>
      <c r="B670">
        <v>-1.20318201204543</v>
      </c>
      <c r="C670" s="1" t="s">
        <v>17747</v>
      </c>
      <c r="D670" t="s">
        <v>132</v>
      </c>
    </row>
    <row r="671" spans="1:4" x14ac:dyDescent="0.15">
      <c r="A671" t="s">
        <v>17748</v>
      </c>
      <c r="B671">
        <v>-1.2055954387399099</v>
      </c>
      <c r="C671" s="1" t="s">
        <v>17749</v>
      </c>
      <c r="D671" t="s">
        <v>132</v>
      </c>
    </row>
    <row r="672" spans="1:4" x14ac:dyDescent="0.15">
      <c r="A672" t="s">
        <v>17750</v>
      </c>
      <c r="B672">
        <v>-1.20587488256986</v>
      </c>
      <c r="C672" s="1" t="s">
        <v>17751</v>
      </c>
      <c r="D672" t="s">
        <v>132</v>
      </c>
    </row>
    <row r="673" spans="1:4" x14ac:dyDescent="0.15">
      <c r="A673" t="s">
        <v>17752</v>
      </c>
      <c r="B673">
        <v>-1.2065339392583301</v>
      </c>
      <c r="C673" s="1" t="s">
        <v>17753</v>
      </c>
      <c r="D673" t="s">
        <v>132</v>
      </c>
    </row>
    <row r="674" spans="1:4" x14ac:dyDescent="0.15">
      <c r="A674" t="s">
        <v>17754</v>
      </c>
      <c r="B674">
        <v>-1.21231272511601</v>
      </c>
      <c r="C674" s="1" t="s">
        <v>17755</v>
      </c>
      <c r="D674" t="s">
        <v>132</v>
      </c>
    </row>
    <row r="675" spans="1:4" x14ac:dyDescent="0.15">
      <c r="A675" t="s">
        <v>3616</v>
      </c>
      <c r="B675">
        <v>-1.21288508516097</v>
      </c>
      <c r="C675" s="1" t="s">
        <v>17756</v>
      </c>
      <c r="D675" t="s">
        <v>132</v>
      </c>
    </row>
    <row r="676" spans="1:4" x14ac:dyDescent="0.15">
      <c r="A676" t="s">
        <v>17757</v>
      </c>
      <c r="B676">
        <v>-1.2149614616415501</v>
      </c>
      <c r="C676" s="1" t="s">
        <v>17758</v>
      </c>
      <c r="D676" t="s">
        <v>132</v>
      </c>
    </row>
    <row r="677" spans="1:4" x14ac:dyDescent="0.15">
      <c r="A677" t="s">
        <v>17759</v>
      </c>
      <c r="B677">
        <v>-1.2155518469870401</v>
      </c>
      <c r="C677" s="1" t="s">
        <v>17760</v>
      </c>
      <c r="D677" t="s">
        <v>132</v>
      </c>
    </row>
    <row r="678" spans="1:4" x14ac:dyDescent="0.15">
      <c r="A678" t="s">
        <v>17761</v>
      </c>
      <c r="B678">
        <v>-1.2161333694051399</v>
      </c>
      <c r="C678" s="1" t="s">
        <v>17762</v>
      </c>
      <c r="D678" t="s">
        <v>132</v>
      </c>
    </row>
    <row r="679" spans="1:4" x14ac:dyDescent="0.15">
      <c r="A679" t="s">
        <v>17763</v>
      </c>
      <c r="B679">
        <v>-1.21652848334089</v>
      </c>
      <c r="C679" s="1" t="s">
        <v>17764</v>
      </c>
      <c r="D679" t="s">
        <v>132</v>
      </c>
    </row>
    <row r="680" spans="1:4" x14ac:dyDescent="0.15">
      <c r="A680" t="s">
        <v>17765</v>
      </c>
      <c r="B680">
        <v>-1.216618926472</v>
      </c>
      <c r="C680" s="1" t="s">
        <v>17766</v>
      </c>
      <c r="D680" t="s">
        <v>132</v>
      </c>
    </row>
    <row r="681" spans="1:4" x14ac:dyDescent="0.15">
      <c r="A681" t="s">
        <v>17767</v>
      </c>
      <c r="B681">
        <v>-1.2169206510447801</v>
      </c>
      <c r="C681" s="1" t="s">
        <v>17768</v>
      </c>
      <c r="D681" t="s">
        <v>132</v>
      </c>
    </row>
    <row r="682" spans="1:4" x14ac:dyDescent="0.15">
      <c r="A682" t="s">
        <v>17769</v>
      </c>
      <c r="B682">
        <v>-1.2174163462080001</v>
      </c>
      <c r="C682" s="1" t="s">
        <v>17770</v>
      </c>
      <c r="D682" t="s">
        <v>132</v>
      </c>
    </row>
    <row r="683" spans="1:4" x14ac:dyDescent="0.15">
      <c r="A683" t="s">
        <v>14903</v>
      </c>
      <c r="B683">
        <v>-1.2204807802861599</v>
      </c>
      <c r="C683" s="1" t="s">
        <v>17771</v>
      </c>
      <c r="D683" t="s">
        <v>132</v>
      </c>
    </row>
    <row r="684" spans="1:4" x14ac:dyDescent="0.15">
      <c r="A684" t="s">
        <v>17772</v>
      </c>
      <c r="B684">
        <v>-1.22359436997001</v>
      </c>
      <c r="C684" s="1" t="s">
        <v>17773</v>
      </c>
      <c r="D684" t="s">
        <v>132</v>
      </c>
    </row>
    <row r="685" spans="1:4" x14ac:dyDescent="0.15">
      <c r="A685" t="s">
        <v>17774</v>
      </c>
      <c r="B685">
        <v>-1.22405185126428</v>
      </c>
      <c r="C685" s="1" t="s">
        <v>17775</v>
      </c>
      <c r="D685" t="s">
        <v>132</v>
      </c>
    </row>
    <row r="686" spans="1:4" x14ac:dyDescent="0.15">
      <c r="A686" t="s">
        <v>17776</v>
      </c>
      <c r="B686">
        <v>-1.22419397050281</v>
      </c>
      <c r="C686" s="1" t="s">
        <v>17777</v>
      </c>
      <c r="D686" t="s">
        <v>132</v>
      </c>
    </row>
    <row r="687" spans="1:4" x14ac:dyDescent="0.15">
      <c r="A687" t="s">
        <v>3433</v>
      </c>
      <c r="B687">
        <v>-1.2243317979742101</v>
      </c>
      <c r="C687" s="1" t="s">
        <v>17778</v>
      </c>
      <c r="D687" t="s">
        <v>132</v>
      </c>
    </row>
    <row r="688" spans="1:4" x14ac:dyDescent="0.15">
      <c r="A688" t="s">
        <v>17779</v>
      </c>
      <c r="B688">
        <v>-1.22493580900531</v>
      </c>
      <c r="C688" s="1" t="s">
        <v>17780</v>
      </c>
      <c r="D688" t="s">
        <v>132</v>
      </c>
    </row>
    <row r="689" spans="1:4" x14ac:dyDescent="0.15">
      <c r="A689" t="s">
        <v>854</v>
      </c>
      <c r="B689">
        <v>-1.22516590631698</v>
      </c>
      <c r="C689" s="1" t="s">
        <v>17781</v>
      </c>
      <c r="D689" t="s">
        <v>132</v>
      </c>
    </row>
    <row r="690" spans="1:4" x14ac:dyDescent="0.15">
      <c r="A690" t="s">
        <v>9889</v>
      </c>
      <c r="B690">
        <v>-1.2255633201499001</v>
      </c>
      <c r="C690" s="1" t="s">
        <v>17782</v>
      </c>
      <c r="D690" t="s">
        <v>132</v>
      </c>
    </row>
    <row r="691" spans="1:4" x14ac:dyDescent="0.15">
      <c r="A691" t="s">
        <v>17783</v>
      </c>
      <c r="B691">
        <v>-1.2258953271803501</v>
      </c>
      <c r="C691" s="1" t="s">
        <v>17784</v>
      </c>
      <c r="D691" t="s">
        <v>132</v>
      </c>
    </row>
    <row r="692" spans="1:4" x14ac:dyDescent="0.15">
      <c r="A692" t="s">
        <v>17785</v>
      </c>
      <c r="B692">
        <v>-1.22745502214925</v>
      </c>
      <c r="C692" s="1" t="s">
        <v>17786</v>
      </c>
      <c r="D692" t="s">
        <v>132</v>
      </c>
    </row>
    <row r="693" spans="1:4" x14ac:dyDescent="0.15">
      <c r="A693" t="s">
        <v>17787</v>
      </c>
      <c r="B693">
        <v>-1.2302990860818599</v>
      </c>
      <c r="C693" s="1" t="s">
        <v>17788</v>
      </c>
      <c r="D693" t="s">
        <v>132</v>
      </c>
    </row>
    <row r="694" spans="1:4" x14ac:dyDescent="0.15">
      <c r="A694" t="s">
        <v>17789</v>
      </c>
      <c r="B694">
        <v>-1.2303158650239101</v>
      </c>
      <c r="C694" s="1" t="s">
        <v>17790</v>
      </c>
      <c r="D694" t="s">
        <v>132</v>
      </c>
    </row>
    <row r="695" spans="1:4" x14ac:dyDescent="0.15">
      <c r="A695" t="s">
        <v>17791</v>
      </c>
      <c r="B695">
        <v>-1.2317266270163501</v>
      </c>
      <c r="C695" s="1" t="s">
        <v>17792</v>
      </c>
      <c r="D695" t="s">
        <v>132</v>
      </c>
    </row>
    <row r="696" spans="1:4" x14ac:dyDescent="0.15">
      <c r="A696" t="s">
        <v>17793</v>
      </c>
      <c r="B696">
        <v>-1.2320762432130701</v>
      </c>
      <c r="C696" s="1" t="s">
        <v>17794</v>
      </c>
      <c r="D696" t="s">
        <v>132</v>
      </c>
    </row>
    <row r="697" spans="1:4" x14ac:dyDescent="0.15">
      <c r="A697" t="s">
        <v>6076</v>
      </c>
      <c r="B697">
        <v>-1.23263822551294</v>
      </c>
      <c r="C697" s="1" t="s">
        <v>17795</v>
      </c>
      <c r="D697" t="s">
        <v>132</v>
      </c>
    </row>
    <row r="698" spans="1:4" x14ac:dyDescent="0.15">
      <c r="A698" t="s">
        <v>8004</v>
      </c>
      <c r="B698">
        <v>-1.23287685841144</v>
      </c>
      <c r="C698" s="1" t="s">
        <v>17796</v>
      </c>
      <c r="D698" t="s">
        <v>132</v>
      </c>
    </row>
    <row r="699" spans="1:4" x14ac:dyDescent="0.15">
      <c r="A699" t="s">
        <v>17797</v>
      </c>
      <c r="B699">
        <v>-1.2345801214796499</v>
      </c>
      <c r="C699" s="1" t="s">
        <v>17798</v>
      </c>
      <c r="D699" t="s">
        <v>132</v>
      </c>
    </row>
    <row r="700" spans="1:4" x14ac:dyDescent="0.15">
      <c r="A700" t="s">
        <v>17799</v>
      </c>
      <c r="B700">
        <v>-1.2349064216077199</v>
      </c>
      <c r="C700" s="1" t="s">
        <v>17800</v>
      </c>
      <c r="D700" t="s">
        <v>132</v>
      </c>
    </row>
    <row r="701" spans="1:4" x14ac:dyDescent="0.15">
      <c r="A701" t="s">
        <v>6271</v>
      </c>
      <c r="B701">
        <v>-1.2363095763649501</v>
      </c>
      <c r="C701" s="1" t="s">
        <v>17801</v>
      </c>
      <c r="D701" t="s">
        <v>132</v>
      </c>
    </row>
    <row r="702" spans="1:4" x14ac:dyDescent="0.15">
      <c r="A702" t="s">
        <v>8176</v>
      </c>
      <c r="B702">
        <v>-1.2374250672420899</v>
      </c>
      <c r="C702" s="1" t="s">
        <v>17802</v>
      </c>
      <c r="D702" t="s">
        <v>132</v>
      </c>
    </row>
    <row r="703" spans="1:4" x14ac:dyDescent="0.15">
      <c r="A703" t="s">
        <v>17803</v>
      </c>
      <c r="B703">
        <v>-1.23861534939536</v>
      </c>
      <c r="C703" s="1" t="s">
        <v>17804</v>
      </c>
      <c r="D703" t="s">
        <v>132</v>
      </c>
    </row>
    <row r="704" spans="1:4" x14ac:dyDescent="0.15">
      <c r="A704" t="s">
        <v>2729</v>
      </c>
      <c r="B704">
        <v>-1.2391869321656199</v>
      </c>
      <c r="C704" s="1" t="s">
        <v>17805</v>
      </c>
      <c r="D704" t="s">
        <v>132</v>
      </c>
    </row>
    <row r="705" spans="1:4" x14ac:dyDescent="0.15">
      <c r="A705" t="s">
        <v>17806</v>
      </c>
      <c r="B705">
        <v>-1.2393679038296199</v>
      </c>
      <c r="C705" s="1" t="s">
        <v>17807</v>
      </c>
      <c r="D705" t="s">
        <v>132</v>
      </c>
    </row>
    <row r="706" spans="1:4" x14ac:dyDescent="0.15">
      <c r="A706" t="s">
        <v>17808</v>
      </c>
      <c r="B706">
        <v>-1.2396729960733299</v>
      </c>
      <c r="C706" s="1" t="s">
        <v>17809</v>
      </c>
      <c r="D706" t="s">
        <v>132</v>
      </c>
    </row>
    <row r="707" spans="1:4" x14ac:dyDescent="0.15">
      <c r="A707" t="s">
        <v>17810</v>
      </c>
      <c r="B707">
        <v>-1.24109550959673</v>
      </c>
      <c r="C707" s="1" t="s">
        <v>17811</v>
      </c>
      <c r="D707" t="s">
        <v>132</v>
      </c>
    </row>
    <row r="708" spans="1:4" x14ac:dyDescent="0.15">
      <c r="A708" t="s">
        <v>17812</v>
      </c>
      <c r="B708">
        <v>-1.24234427790002</v>
      </c>
      <c r="C708" s="1" t="s">
        <v>17813</v>
      </c>
      <c r="D708" t="s">
        <v>132</v>
      </c>
    </row>
    <row r="709" spans="1:4" x14ac:dyDescent="0.15">
      <c r="A709" t="s">
        <v>17814</v>
      </c>
      <c r="B709">
        <v>-1.2428280679473001</v>
      </c>
      <c r="C709" s="1" t="s">
        <v>17815</v>
      </c>
      <c r="D709" t="s">
        <v>132</v>
      </c>
    </row>
    <row r="710" spans="1:4" x14ac:dyDescent="0.15">
      <c r="A710" t="s">
        <v>15617</v>
      </c>
      <c r="B710">
        <v>-1.24313282184797</v>
      </c>
      <c r="C710" s="1" t="s">
        <v>17816</v>
      </c>
      <c r="D710" t="s">
        <v>132</v>
      </c>
    </row>
    <row r="711" spans="1:4" x14ac:dyDescent="0.15">
      <c r="A711" t="s">
        <v>17817</v>
      </c>
      <c r="B711">
        <v>-1.2437143360481699</v>
      </c>
      <c r="C711" s="1" t="s">
        <v>17818</v>
      </c>
      <c r="D711" t="s">
        <v>132</v>
      </c>
    </row>
    <row r="712" spans="1:4" x14ac:dyDescent="0.15">
      <c r="A712" t="s">
        <v>17819</v>
      </c>
      <c r="B712">
        <v>-1.24861779969345</v>
      </c>
      <c r="C712" s="1" t="s">
        <v>17820</v>
      </c>
      <c r="D712" t="s">
        <v>132</v>
      </c>
    </row>
    <row r="713" spans="1:4" x14ac:dyDescent="0.15">
      <c r="A713" t="s">
        <v>17821</v>
      </c>
      <c r="B713">
        <v>-1.25070700485551</v>
      </c>
      <c r="C713" s="1" t="s">
        <v>17822</v>
      </c>
      <c r="D713" t="s">
        <v>132</v>
      </c>
    </row>
    <row r="714" spans="1:4" x14ac:dyDescent="0.15">
      <c r="A714" t="s">
        <v>5230</v>
      </c>
      <c r="B714">
        <v>-1.2523333983159599</v>
      </c>
      <c r="C714" s="1" t="s">
        <v>17823</v>
      </c>
      <c r="D714" t="s">
        <v>132</v>
      </c>
    </row>
    <row r="715" spans="1:4" x14ac:dyDescent="0.15">
      <c r="A715" t="s">
        <v>6456</v>
      </c>
      <c r="B715">
        <v>-1.2533152598721899</v>
      </c>
      <c r="C715" s="1" t="s">
        <v>17824</v>
      </c>
      <c r="D715" t="s">
        <v>132</v>
      </c>
    </row>
    <row r="716" spans="1:4" x14ac:dyDescent="0.15">
      <c r="A716" t="s">
        <v>14563</v>
      </c>
      <c r="B716">
        <v>-1.2546241912349001</v>
      </c>
      <c r="C716" s="1" t="s">
        <v>17825</v>
      </c>
      <c r="D716" t="s">
        <v>132</v>
      </c>
    </row>
    <row r="717" spans="1:4" x14ac:dyDescent="0.15">
      <c r="A717" t="s">
        <v>6772</v>
      </c>
      <c r="B717">
        <v>-1.25792141441411</v>
      </c>
      <c r="C717" s="1" t="s">
        <v>17826</v>
      </c>
      <c r="D717" t="s">
        <v>132</v>
      </c>
    </row>
    <row r="718" spans="1:4" x14ac:dyDescent="0.15">
      <c r="A718" t="s">
        <v>17827</v>
      </c>
      <c r="B718">
        <v>-1.2585463457666199</v>
      </c>
      <c r="C718" s="1" t="s">
        <v>17828</v>
      </c>
      <c r="D718" t="s">
        <v>132</v>
      </c>
    </row>
    <row r="719" spans="1:4" x14ac:dyDescent="0.15">
      <c r="A719" t="s">
        <v>17829</v>
      </c>
      <c r="B719">
        <v>-1.2614549244283999</v>
      </c>
      <c r="C719" s="1" t="s">
        <v>17830</v>
      </c>
      <c r="D719" t="s">
        <v>132</v>
      </c>
    </row>
    <row r="720" spans="1:4" x14ac:dyDescent="0.15">
      <c r="A720" t="s">
        <v>17831</v>
      </c>
      <c r="B720">
        <v>-1.2623355941988501</v>
      </c>
      <c r="C720" s="1" t="s">
        <v>17832</v>
      </c>
      <c r="D720" t="s">
        <v>132</v>
      </c>
    </row>
    <row r="721" spans="1:4" x14ac:dyDescent="0.15">
      <c r="A721" t="s">
        <v>9348</v>
      </c>
      <c r="B721">
        <v>-1.2628666125682</v>
      </c>
      <c r="C721" s="1" t="s">
        <v>17833</v>
      </c>
      <c r="D721" t="s">
        <v>132</v>
      </c>
    </row>
    <row r="722" spans="1:4" x14ac:dyDescent="0.15">
      <c r="A722" t="s">
        <v>17834</v>
      </c>
      <c r="B722">
        <v>-1.26377320937916</v>
      </c>
      <c r="C722" s="1" t="s">
        <v>17835</v>
      </c>
      <c r="D722" t="s">
        <v>132</v>
      </c>
    </row>
    <row r="723" spans="1:4" x14ac:dyDescent="0.15">
      <c r="A723" t="s">
        <v>17836</v>
      </c>
      <c r="B723">
        <v>-1.2644400746579401</v>
      </c>
      <c r="C723" s="1" t="s">
        <v>17837</v>
      </c>
      <c r="D723" t="s">
        <v>132</v>
      </c>
    </row>
    <row r="724" spans="1:4" x14ac:dyDescent="0.15">
      <c r="A724" t="s">
        <v>393</v>
      </c>
      <c r="B724">
        <v>-1.2656358158183301</v>
      </c>
      <c r="C724" s="1" t="s">
        <v>17838</v>
      </c>
      <c r="D724" t="s">
        <v>132</v>
      </c>
    </row>
    <row r="725" spans="1:4" x14ac:dyDescent="0.15">
      <c r="A725" t="s">
        <v>7143</v>
      </c>
      <c r="B725">
        <v>-1.2656371979824499</v>
      </c>
      <c r="C725" s="1" t="s">
        <v>17839</v>
      </c>
      <c r="D725" t="s">
        <v>132</v>
      </c>
    </row>
    <row r="726" spans="1:4" x14ac:dyDescent="0.15">
      <c r="A726" t="s">
        <v>17840</v>
      </c>
      <c r="B726">
        <v>-1.2658657688422199</v>
      </c>
      <c r="C726" s="1" t="s">
        <v>17841</v>
      </c>
      <c r="D726" t="s">
        <v>132</v>
      </c>
    </row>
    <row r="727" spans="1:4" x14ac:dyDescent="0.15">
      <c r="A727" t="s">
        <v>15839</v>
      </c>
      <c r="B727">
        <v>-1.26913484226438</v>
      </c>
      <c r="C727" s="1" t="s">
        <v>17842</v>
      </c>
      <c r="D727" t="s">
        <v>132</v>
      </c>
    </row>
    <row r="728" spans="1:4" x14ac:dyDescent="0.15">
      <c r="A728" t="s">
        <v>10255</v>
      </c>
      <c r="B728">
        <v>-1.26935095058341</v>
      </c>
      <c r="C728" s="1" t="s">
        <v>17843</v>
      </c>
      <c r="D728" t="s">
        <v>132</v>
      </c>
    </row>
    <row r="729" spans="1:4" x14ac:dyDescent="0.15">
      <c r="A729" t="s">
        <v>17844</v>
      </c>
      <c r="B729">
        <v>-1.2701604295192901</v>
      </c>
      <c r="C729" s="1" t="s">
        <v>17845</v>
      </c>
      <c r="D729" t="s">
        <v>132</v>
      </c>
    </row>
    <row r="730" spans="1:4" x14ac:dyDescent="0.15">
      <c r="A730" t="s">
        <v>8292</v>
      </c>
      <c r="B730">
        <v>-1.27039194159835</v>
      </c>
      <c r="C730" s="1" t="s">
        <v>17846</v>
      </c>
      <c r="D730" t="s">
        <v>132</v>
      </c>
    </row>
    <row r="731" spans="1:4" x14ac:dyDescent="0.15">
      <c r="A731" t="s">
        <v>15775</v>
      </c>
      <c r="B731">
        <v>-1.2705779178399701</v>
      </c>
      <c r="C731" s="1" t="s">
        <v>17847</v>
      </c>
      <c r="D731" t="s">
        <v>132</v>
      </c>
    </row>
    <row r="732" spans="1:4" x14ac:dyDescent="0.15">
      <c r="A732" t="s">
        <v>17848</v>
      </c>
      <c r="B732">
        <v>-1.27355735790239</v>
      </c>
      <c r="C732" s="1" t="s">
        <v>17849</v>
      </c>
      <c r="D732" t="s">
        <v>132</v>
      </c>
    </row>
    <row r="733" spans="1:4" x14ac:dyDescent="0.15">
      <c r="A733" t="s">
        <v>17850</v>
      </c>
      <c r="B733">
        <v>-1.2763211101258001</v>
      </c>
      <c r="C733" s="1" t="s">
        <v>17851</v>
      </c>
      <c r="D733" t="s">
        <v>132</v>
      </c>
    </row>
    <row r="734" spans="1:4" x14ac:dyDescent="0.15">
      <c r="A734" t="s">
        <v>17852</v>
      </c>
      <c r="B734">
        <v>-1.27808650169777</v>
      </c>
      <c r="C734" s="1" t="s">
        <v>17853</v>
      </c>
      <c r="D734" t="s">
        <v>132</v>
      </c>
    </row>
    <row r="735" spans="1:4" x14ac:dyDescent="0.15">
      <c r="A735" t="s">
        <v>9538</v>
      </c>
      <c r="B735">
        <v>-1.2784476756146801</v>
      </c>
      <c r="C735" s="1" t="s">
        <v>17854</v>
      </c>
      <c r="D735" t="s">
        <v>132</v>
      </c>
    </row>
    <row r="736" spans="1:4" x14ac:dyDescent="0.15">
      <c r="A736" t="s">
        <v>17855</v>
      </c>
      <c r="B736">
        <v>-1.2805432701210999</v>
      </c>
      <c r="C736" s="1" t="s">
        <v>17856</v>
      </c>
      <c r="D736" t="s">
        <v>132</v>
      </c>
    </row>
    <row r="737" spans="1:4" x14ac:dyDescent="0.15">
      <c r="A737" t="s">
        <v>17857</v>
      </c>
      <c r="B737">
        <v>-1.28173800720826</v>
      </c>
      <c r="C737" s="1" t="s">
        <v>17858</v>
      </c>
      <c r="D737" t="s">
        <v>132</v>
      </c>
    </row>
    <row r="738" spans="1:4" x14ac:dyDescent="0.15">
      <c r="A738" t="s">
        <v>17859</v>
      </c>
      <c r="B738">
        <v>-1.2855105749719999</v>
      </c>
      <c r="C738" s="1" t="s">
        <v>17860</v>
      </c>
      <c r="D738" t="s">
        <v>132</v>
      </c>
    </row>
    <row r="739" spans="1:4" x14ac:dyDescent="0.15">
      <c r="A739" t="s">
        <v>14381</v>
      </c>
      <c r="B739">
        <v>-1.28668720777886</v>
      </c>
      <c r="C739" s="1" t="s">
        <v>17861</v>
      </c>
      <c r="D739" t="s">
        <v>132</v>
      </c>
    </row>
    <row r="740" spans="1:4" x14ac:dyDescent="0.15">
      <c r="A740" t="s">
        <v>17862</v>
      </c>
      <c r="B740">
        <v>-1.28710876272662</v>
      </c>
      <c r="C740" s="1" t="s">
        <v>17863</v>
      </c>
      <c r="D740" t="s">
        <v>132</v>
      </c>
    </row>
    <row r="741" spans="1:4" x14ac:dyDescent="0.15">
      <c r="A741" t="s">
        <v>17864</v>
      </c>
      <c r="B741">
        <v>-1.28790469695623</v>
      </c>
      <c r="C741" s="1" t="s">
        <v>17865</v>
      </c>
      <c r="D741" t="s">
        <v>132</v>
      </c>
    </row>
    <row r="742" spans="1:4" x14ac:dyDescent="0.15">
      <c r="A742" t="s">
        <v>11140</v>
      </c>
      <c r="B742">
        <v>-1.2893519614214199</v>
      </c>
      <c r="C742" s="1" t="s">
        <v>17866</v>
      </c>
      <c r="D742" t="s">
        <v>132</v>
      </c>
    </row>
    <row r="743" spans="1:4" x14ac:dyDescent="0.15">
      <c r="A743" t="s">
        <v>17867</v>
      </c>
      <c r="B743">
        <v>-1.29031042576807</v>
      </c>
      <c r="C743" s="1" t="s">
        <v>17868</v>
      </c>
      <c r="D743" t="s">
        <v>132</v>
      </c>
    </row>
    <row r="744" spans="1:4" x14ac:dyDescent="0.15">
      <c r="A744" t="s">
        <v>17869</v>
      </c>
      <c r="B744">
        <v>-1.2927719091711201</v>
      </c>
      <c r="C744" s="1" t="s">
        <v>17870</v>
      </c>
      <c r="D744" t="s">
        <v>132</v>
      </c>
    </row>
    <row r="745" spans="1:4" x14ac:dyDescent="0.15">
      <c r="A745" t="s">
        <v>9161</v>
      </c>
      <c r="B745">
        <v>-1.2958021130211199</v>
      </c>
      <c r="C745" s="1" t="s">
        <v>17871</v>
      </c>
      <c r="D745" t="s">
        <v>132</v>
      </c>
    </row>
    <row r="746" spans="1:4" x14ac:dyDescent="0.15">
      <c r="A746" t="s">
        <v>377</v>
      </c>
      <c r="B746">
        <v>-1.29585089791199</v>
      </c>
      <c r="C746" s="1" t="s">
        <v>17872</v>
      </c>
      <c r="D746" t="s">
        <v>132</v>
      </c>
    </row>
    <row r="747" spans="1:4" x14ac:dyDescent="0.15">
      <c r="A747" t="s">
        <v>17873</v>
      </c>
      <c r="B747">
        <v>-1.29940612575056</v>
      </c>
      <c r="C747" s="1" t="s">
        <v>17874</v>
      </c>
      <c r="D747" t="s">
        <v>132</v>
      </c>
    </row>
    <row r="748" spans="1:4" x14ac:dyDescent="0.15">
      <c r="A748" t="s">
        <v>17875</v>
      </c>
      <c r="B748">
        <v>-1.2995921985494201</v>
      </c>
      <c r="C748" s="1" t="s">
        <v>17876</v>
      </c>
      <c r="D748" t="s">
        <v>132</v>
      </c>
    </row>
    <row r="749" spans="1:4" x14ac:dyDescent="0.15">
      <c r="A749" t="s">
        <v>8848</v>
      </c>
      <c r="B749">
        <v>-1.2999876113923701</v>
      </c>
      <c r="C749" s="1" t="s">
        <v>17877</v>
      </c>
      <c r="D749" t="s">
        <v>132</v>
      </c>
    </row>
    <row r="750" spans="1:4" x14ac:dyDescent="0.15">
      <c r="A750" t="s">
        <v>17878</v>
      </c>
      <c r="B750">
        <v>-1.30027393945442</v>
      </c>
      <c r="C750" s="1" t="s">
        <v>17879</v>
      </c>
      <c r="D750" t="s">
        <v>132</v>
      </c>
    </row>
    <row r="751" spans="1:4" x14ac:dyDescent="0.15">
      <c r="A751" t="s">
        <v>457</v>
      </c>
      <c r="B751">
        <v>-1.30087756074676</v>
      </c>
      <c r="C751" s="1" t="s">
        <v>17880</v>
      </c>
      <c r="D751" t="s">
        <v>132</v>
      </c>
    </row>
    <row r="752" spans="1:4" x14ac:dyDescent="0.15">
      <c r="A752" t="s">
        <v>5818</v>
      </c>
      <c r="B752">
        <v>-1.3027709461392001</v>
      </c>
      <c r="C752" s="1" t="s">
        <v>17881</v>
      </c>
      <c r="D752" t="s">
        <v>132</v>
      </c>
    </row>
    <row r="753" spans="1:4" x14ac:dyDescent="0.15">
      <c r="A753" t="s">
        <v>7878</v>
      </c>
      <c r="B753">
        <v>-1.3035778745403399</v>
      </c>
      <c r="C753" s="1" t="s">
        <v>17882</v>
      </c>
      <c r="D753" t="s">
        <v>132</v>
      </c>
    </row>
    <row r="754" spans="1:4" x14ac:dyDescent="0.15">
      <c r="A754" t="s">
        <v>17883</v>
      </c>
      <c r="B754">
        <v>-1.30402476113355</v>
      </c>
      <c r="C754" s="1" t="s">
        <v>17884</v>
      </c>
      <c r="D754" t="s">
        <v>132</v>
      </c>
    </row>
    <row r="755" spans="1:4" x14ac:dyDescent="0.15">
      <c r="A755" t="s">
        <v>165</v>
      </c>
      <c r="B755">
        <v>-1.3046346158426401</v>
      </c>
      <c r="C755" s="1" t="s">
        <v>17885</v>
      </c>
      <c r="D755" t="s">
        <v>132</v>
      </c>
    </row>
    <row r="756" spans="1:4" x14ac:dyDescent="0.15">
      <c r="A756" t="s">
        <v>2157</v>
      </c>
      <c r="B756">
        <v>-1.3050226992160301</v>
      </c>
      <c r="C756" s="1" t="s">
        <v>17886</v>
      </c>
      <c r="D756" t="s">
        <v>132</v>
      </c>
    </row>
    <row r="757" spans="1:4" x14ac:dyDescent="0.15">
      <c r="A757" t="s">
        <v>14379</v>
      </c>
      <c r="B757">
        <v>-1.3053782618751699</v>
      </c>
      <c r="C757" s="1" t="s">
        <v>17887</v>
      </c>
      <c r="D757" t="s">
        <v>132</v>
      </c>
    </row>
    <row r="758" spans="1:4" x14ac:dyDescent="0.15">
      <c r="A758" t="s">
        <v>17888</v>
      </c>
      <c r="B758">
        <v>-1.30960064937901</v>
      </c>
      <c r="C758" s="1" t="s">
        <v>17889</v>
      </c>
      <c r="D758" t="s">
        <v>132</v>
      </c>
    </row>
    <row r="759" spans="1:4" x14ac:dyDescent="0.15">
      <c r="A759" t="s">
        <v>17890</v>
      </c>
      <c r="B759">
        <v>-1.3144647836111401</v>
      </c>
      <c r="C759" s="1" t="s">
        <v>17891</v>
      </c>
      <c r="D759" t="s">
        <v>132</v>
      </c>
    </row>
    <row r="760" spans="1:4" x14ac:dyDescent="0.15">
      <c r="A760" t="s">
        <v>15895</v>
      </c>
      <c r="B760">
        <v>-1.3183968069126599</v>
      </c>
      <c r="C760" s="1" t="s">
        <v>17892</v>
      </c>
      <c r="D760" t="s">
        <v>132</v>
      </c>
    </row>
    <row r="761" spans="1:4" x14ac:dyDescent="0.15">
      <c r="A761" t="s">
        <v>17893</v>
      </c>
      <c r="B761">
        <v>-1.32182532650052</v>
      </c>
      <c r="C761" s="1" t="s">
        <v>17894</v>
      </c>
      <c r="D761" t="s">
        <v>132</v>
      </c>
    </row>
    <row r="762" spans="1:4" x14ac:dyDescent="0.15">
      <c r="A762" t="s">
        <v>17895</v>
      </c>
      <c r="B762">
        <v>-1.3259462421225601</v>
      </c>
      <c r="C762" s="1" t="s">
        <v>17896</v>
      </c>
      <c r="D762" t="s">
        <v>132</v>
      </c>
    </row>
    <row r="763" spans="1:4" x14ac:dyDescent="0.15">
      <c r="A763" t="s">
        <v>17897</v>
      </c>
      <c r="B763">
        <v>-1.32612760527962</v>
      </c>
      <c r="C763" s="1" t="s">
        <v>17898</v>
      </c>
      <c r="D763" t="s">
        <v>132</v>
      </c>
    </row>
    <row r="764" spans="1:4" x14ac:dyDescent="0.15">
      <c r="A764" t="s">
        <v>839</v>
      </c>
      <c r="B764">
        <v>-1.3271010299131301</v>
      </c>
      <c r="C764" s="1" t="s">
        <v>17899</v>
      </c>
      <c r="D764" t="s">
        <v>132</v>
      </c>
    </row>
    <row r="765" spans="1:4" x14ac:dyDescent="0.15">
      <c r="A765" t="s">
        <v>17900</v>
      </c>
      <c r="B765">
        <v>-1.3275981273608799</v>
      </c>
      <c r="C765" s="1" t="s">
        <v>17901</v>
      </c>
      <c r="D765" t="s">
        <v>132</v>
      </c>
    </row>
    <row r="766" spans="1:4" x14ac:dyDescent="0.15">
      <c r="A766" t="s">
        <v>8401</v>
      </c>
      <c r="B766">
        <v>-1.3291976395710501</v>
      </c>
      <c r="C766" s="1" t="s">
        <v>17902</v>
      </c>
      <c r="D766" t="s">
        <v>132</v>
      </c>
    </row>
    <row r="767" spans="1:4" x14ac:dyDescent="0.15">
      <c r="A767" t="s">
        <v>10727</v>
      </c>
      <c r="B767">
        <v>-1.33436168519752</v>
      </c>
      <c r="C767" s="1" t="s">
        <v>17903</v>
      </c>
      <c r="D767" t="s">
        <v>132</v>
      </c>
    </row>
    <row r="768" spans="1:4" x14ac:dyDescent="0.15">
      <c r="A768" t="s">
        <v>17904</v>
      </c>
      <c r="B768">
        <v>-1.33547025797354</v>
      </c>
      <c r="C768" s="1" t="s">
        <v>17905</v>
      </c>
      <c r="D768" t="s">
        <v>132</v>
      </c>
    </row>
    <row r="769" spans="1:4" x14ac:dyDescent="0.15">
      <c r="A769" t="s">
        <v>17906</v>
      </c>
      <c r="B769">
        <v>-1.3359167628373501</v>
      </c>
      <c r="C769" s="1" t="s">
        <v>17907</v>
      </c>
      <c r="D769" t="s">
        <v>132</v>
      </c>
    </row>
    <row r="770" spans="1:4" x14ac:dyDescent="0.15">
      <c r="A770" t="s">
        <v>17908</v>
      </c>
      <c r="B770">
        <v>-1.3420861986022501</v>
      </c>
      <c r="C770" s="1" t="s">
        <v>17909</v>
      </c>
      <c r="D770" t="s">
        <v>132</v>
      </c>
    </row>
    <row r="771" spans="1:4" x14ac:dyDescent="0.15">
      <c r="A771" t="s">
        <v>7132</v>
      </c>
      <c r="B771">
        <v>-1.34235605377983</v>
      </c>
      <c r="C771" s="1" t="s">
        <v>17910</v>
      </c>
      <c r="D771" t="s">
        <v>132</v>
      </c>
    </row>
    <row r="772" spans="1:4" x14ac:dyDescent="0.15">
      <c r="A772" t="s">
        <v>17911</v>
      </c>
      <c r="B772">
        <v>-1.3435269824993501</v>
      </c>
      <c r="C772" s="1" t="s">
        <v>17912</v>
      </c>
      <c r="D772" t="s">
        <v>132</v>
      </c>
    </row>
    <row r="773" spans="1:4" x14ac:dyDescent="0.15">
      <c r="A773" t="s">
        <v>14499</v>
      </c>
      <c r="B773">
        <v>-1.34370956063112</v>
      </c>
      <c r="C773" s="1" t="s">
        <v>17913</v>
      </c>
      <c r="D773" t="s">
        <v>132</v>
      </c>
    </row>
    <row r="774" spans="1:4" x14ac:dyDescent="0.15">
      <c r="A774" t="s">
        <v>17914</v>
      </c>
      <c r="B774">
        <v>-1.3468649672857</v>
      </c>
      <c r="C774" s="1" t="s">
        <v>17915</v>
      </c>
      <c r="D774" t="s">
        <v>132</v>
      </c>
    </row>
    <row r="775" spans="1:4" x14ac:dyDescent="0.15">
      <c r="A775" t="s">
        <v>17916</v>
      </c>
      <c r="B775">
        <v>-1.34902900266947</v>
      </c>
      <c r="C775" s="1" t="s">
        <v>17917</v>
      </c>
      <c r="D775" t="s">
        <v>132</v>
      </c>
    </row>
    <row r="776" spans="1:4" x14ac:dyDescent="0.15">
      <c r="A776" t="s">
        <v>15848</v>
      </c>
      <c r="B776">
        <v>-1.3517987780087</v>
      </c>
      <c r="C776" s="1" t="s">
        <v>17918</v>
      </c>
      <c r="D776" t="s">
        <v>132</v>
      </c>
    </row>
    <row r="777" spans="1:4" x14ac:dyDescent="0.15">
      <c r="A777" t="s">
        <v>17919</v>
      </c>
      <c r="B777">
        <v>-1.3528186362754699</v>
      </c>
      <c r="C777" s="1" t="s">
        <v>17920</v>
      </c>
      <c r="D777" t="s">
        <v>132</v>
      </c>
    </row>
    <row r="778" spans="1:4" x14ac:dyDescent="0.15">
      <c r="A778" t="s">
        <v>2867</v>
      </c>
      <c r="B778">
        <v>-1.35298523413993</v>
      </c>
      <c r="C778" s="1" t="s">
        <v>17921</v>
      </c>
      <c r="D778" t="s">
        <v>132</v>
      </c>
    </row>
    <row r="779" spans="1:4" x14ac:dyDescent="0.15">
      <c r="A779" t="s">
        <v>17922</v>
      </c>
      <c r="B779">
        <v>-1.3530203358213899</v>
      </c>
      <c r="C779" s="1" t="s">
        <v>17923</v>
      </c>
      <c r="D779" t="s">
        <v>132</v>
      </c>
    </row>
    <row r="780" spans="1:4" x14ac:dyDescent="0.15">
      <c r="A780" t="s">
        <v>17924</v>
      </c>
      <c r="B780">
        <v>-1.3591221012280299</v>
      </c>
      <c r="C780" s="1" t="s">
        <v>17925</v>
      </c>
      <c r="D780" t="s">
        <v>132</v>
      </c>
    </row>
    <row r="781" spans="1:4" x14ac:dyDescent="0.15">
      <c r="A781" t="s">
        <v>17926</v>
      </c>
      <c r="B781">
        <v>-1.36137022650174</v>
      </c>
      <c r="C781" s="1" t="s">
        <v>17927</v>
      </c>
      <c r="D781" t="s">
        <v>132</v>
      </c>
    </row>
    <row r="782" spans="1:4" x14ac:dyDescent="0.15">
      <c r="A782" t="s">
        <v>17928</v>
      </c>
      <c r="B782">
        <v>-1.3633571263704101</v>
      </c>
      <c r="C782" s="1" t="s">
        <v>17929</v>
      </c>
      <c r="D782" t="s">
        <v>132</v>
      </c>
    </row>
    <row r="783" spans="1:4" x14ac:dyDescent="0.15">
      <c r="A783" t="s">
        <v>17930</v>
      </c>
      <c r="B783">
        <v>-1.3667877210350901</v>
      </c>
      <c r="C783" s="1" t="s">
        <v>17931</v>
      </c>
      <c r="D783" t="s">
        <v>132</v>
      </c>
    </row>
    <row r="784" spans="1:4" x14ac:dyDescent="0.15">
      <c r="A784" t="s">
        <v>17932</v>
      </c>
      <c r="B784">
        <v>-1.3705744682186001</v>
      </c>
      <c r="C784" s="1" t="s">
        <v>17933</v>
      </c>
      <c r="D784" t="s">
        <v>132</v>
      </c>
    </row>
    <row r="785" spans="1:4" x14ac:dyDescent="0.15">
      <c r="A785" t="s">
        <v>17934</v>
      </c>
      <c r="B785">
        <v>-1.3719437056646799</v>
      </c>
      <c r="C785" s="1" t="s">
        <v>17935</v>
      </c>
      <c r="D785" t="s">
        <v>132</v>
      </c>
    </row>
    <row r="786" spans="1:4" x14ac:dyDescent="0.15">
      <c r="A786" t="s">
        <v>15294</v>
      </c>
      <c r="B786">
        <v>-1.3738653518672701</v>
      </c>
      <c r="C786" s="1" t="s">
        <v>17936</v>
      </c>
      <c r="D786" t="s">
        <v>132</v>
      </c>
    </row>
    <row r="787" spans="1:4" x14ac:dyDescent="0.15">
      <c r="A787" t="s">
        <v>17937</v>
      </c>
      <c r="B787">
        <v>-1.38001575878856</v>
      </c>
      <c r="C787" s="1" t="s">
        <v>17938</v>
      </c>
      <c r="D787" t="s">
        <v>132</v>
      </c>
    </row>
    <row r="788" spans="1:4" x14ac:dyDescent="0.15">
      <c r="A788" t="s">
        <v>17939</v>
      </c>
      <c r="B788">
        <v>-1.38410265160125</v>
      </c>
      <c r="C788" s="1" t="s">
        <v>17940</v>
      </c>
      <c r="D788" t="s">
        <v>132</v>
      </c>
    </row>
    <row r="789" spans="1:4" x14ac:dyDescent="0.15">
      <c r="A789" t="s">
        <v>6019</v>
      </c>
      <c r="B789">
        <v>-1.3852073424334801</v>
      </c>
      <c r="C789" s="1" t="s">
        <v>17941</v>
      </c>
      <c r="D789" t="s">
        <v>132</v>
      </c>
    </row>
    <row r="790" spans="1:4" x14ac:dyDescent="0.15">
      <c r="A790" t="s">
        <v>17942</v>
      </c>
      <c r="B790">
        <v>-1.38670051367545</v>
      </c>
      <c r="C790" s="1" t="s">
        <v>17943</v>
      </c>
      <c r="D790" t="s">
        <v>132</v>
      </c>
    </row>
    <row r="791" spans="1:4" x14ac:dyDescent="0.15">
      <c r="A791" t="s">
        <v>17944</v>
      </c>
      <c r="B791">
        <v>-1.3873881030172399</v>
      </c>
      <c r="C791" s="1" t="s">
        <v>17945</v>
      </c>
      <c r="D791" t="s">
        <v>132</v>
      </c>
    </row>
    <row r="792" spans="1:4" x14ac:dyDescent="0.15">
      <c r="A792" t="s">
        <v>17946</v>
      </c>
      <c r="B792">
        <v>-1.3920701617764299</v>
      </c>
      <c r="C792" s="1" t="s">
        <v>17947</v>
      </c>
      <c r="D792" t="s">
        <v>132</v>
      </c>
    </row>
    <row r="793" spans="1:4" x14ac:dyDescent="0.15">
      <c r="A793" t="s">
        <v>17948</v>
      </c>
      <c r="B793">
        <v>-1.3926839420591099</v>
      </c>
      <c r="C793" s="1" t="s">
        <v>17949</v>
      </c>
      <c r="D793" t="s">
        <v>132</v>
      </c>
    </row>
    <row r="794" spans="1:4" x14ac:dyDescent="0.15">
      <c r="A794" t="s">
        <v>17950</v>
      </c>
      <c r="B794">
        <v>-1.39578067673895</v>
      </c>
      <c r="C794" s="1" t="s">
        <v>17951</v>
      </c>
      <c r="D794" t="s">
        <v>132</v>
      </c>
    </row>
    <row r="795" spans="1:4" x14ac:dyDescent="0.15">
      <c r="A795" t="s">
        <v>17952</v>
      </c>
      <c r="B795">
        <v>-1.3963709837651199</v>
      </c>
      <c r="C795" s="1" t="s">
        <v>17953</v>
      </c>
      <c r="D795" t="s">
        <v>132</v>
      </c>
    </row>
    <row r="796" spans="1:4" x14ac:dyDescent="0.15">
      <c r="A796" t="s">
        <v>17954</v>
      </c>
      <c r="B796">
        <v>-1.4004444184090801</v>
      </c>
      <c r="C796" s="1" t="s">
        <v>17955</v>
      </c>
      <c r="D796" t="s">
        <v>132</v>
      </c>
    </row>
    <row r="797" spans="1:4" x14ac:dyDescent="0.15">
      <c r="A797" t="s">
        <v>17956</v>
      </c>
      <c r="B797">
        <v>-1.4035657523115801</v>
      </c>
      <c r="C797" s="1" t="s">
        <v>17957</v>
      </c>
      <c r="D797" t="s">
        <v>132</v>
      </c>
    </row>
    <row r="798" spans="1:4" x14ac:dyDescent="0.15">
      <c r="A798" t="s">
        <v>4362</v>
      </c>
      <c r="B798">
        <v>-1.4051584562142001</v>
      </c>
      <c r="C798" s="1" t="s">
        <v>17958</v>
      </c>
      <c r="D798" t="s">
        <v>132</v>
      </c>
    </row>
    <row r="799" spans="1:4" x14ac:dyDescent="0.15">
      <c r="A799" t="s">
        <v>17959</v>
      </c>
      <c r="B799">
        <v>-1.4072208063771099</v>
      </c>
      <c r="C799" s="1" t="s">
        <v>17960</v>
      </c>
      <c r="D799" t="s">
        <v>132</v>
      </c>
    </row>
    <row r="800" spans="1:4" x14ac:dyDescent="0.15">
      <c r="A800" t="s">
        <v>17961</v>
      </c>
      <c r="B800">
        <v>-1.4092897548925001</v>
      </c>
      <c r="C800" s="1" t="s">
        <v>17962</v>
      </c>
      <c r="D800" t="s">
        <v>132</v>
      </c>
    </row>
    <row r="801" spans="1:4" x14ac:dyDescent="0.15">
      <c r="A801" t="s">
        <v>17963</v>
      </c>
      <c r="B801">
        <v>-1.41302436605905</v>
      </c>
      <c r="C801" s="1" t="s">
        <v>17964</v>
      </c>
      <c r="D801" t="s">
        <v>132</v>
      </c>
    </row>
    <row r="802" spans="1:4" x14ac:dyDescent="0.15">
      <c r="A802" t="s">
        <v>17965</v>
      </c>
      <c r="B802">
        <v>-1.4131669253205901</v>
      </c>
      <c r="C802" s="1" t="s">
        <v>17966</v>
      </c>
      <c r="D802" t="s">
        <v>132</v>
      </c>
    </row>
    <row r="803" spans="1:4" x14ac:dyDescent="0.15">
      <c r="A803" t="s">
        <v>17967</v>
      </c>
      <c r="B803">
        <v>-1.415173716183</v>
      </c>
      <c r="C803" s="1" t="s">
        <v>17968</v>
      </c>
      <c r="D803" t="s">
        <v>132</v>
      </c>
    </row>
    <row r="804" spans="1:4" x14ac:dyDescent="0.15">
      <c r="A804" t="s">
        <v>17969</v>
      </c>
      <c r="B804">
        <v>-1.4156158646880099</v>
      </c>
      <c r="C804" s="1" t="s">
        <v>17970</v>
      </c>
      <c r="D804" t="s">
        <v>132</v>
      </c>
    </row>
    <row r="805" spans="1:4" x14ac:dyDescent="0.15">
      <c r="A805" t="s">
        <v>4594</v>
      </c>
      <c r="B805">
        <v>-1.41857502580811</v>
      </c>
      <c r="C805" s="1" t="s">
        <v>17971</v>
      </c>
      <c r="D805" t="s">
        <v>132</v>
      </c>
    </row>
    <row r="806" spans="1:4" x14ac:dyDescent="0.15">
      <c r="A806" t="s">
        <v>17972</v>
      </c>
      <c r="B806">
        <v>-1.42318946684919</v>
      </c>
      <c r="C806" s="1" t="s">
        <v>17973</v>
      </c>
      <c r="D806" t="s">
        <v>132</v>
      </c>
    </row>
    <row r="807" spans="1:4" x14ac:dyDescent="0.15">
      <c r="A807" t="s">
        <v>17974</v>
      </c>
      <c r="B807">
        <v>-1.42513692071413</v>
      </c>
      <c r="C807" s="1" t="s">
        <v>17975</v>
      </c>
      <c r="D807" t="s">
        <v>132</v>
      </c>
    </row>
    <row r="808" spans="1:4" x14ac:dyDescent="0.15">
      <c r="A808" t="s">
        <v>521</v>
      </c>
      <c r="B808">
        <v>-1.42726800048368</v>
      </c>
      <c r="C808" s="1" t="s">
        <v>17976</v>
      </c>
      <c r="D808" t="s">
        <v>132</v>
      </c>
    </row>
    <row r="809" spans="1:4" x14ac:dyDescent="0.15">
      <c r="A809" t="s">
        <v>1429</v>
      </c>
      <c r="B809">
        <v>-1.4340784364413901</v>
      </c>
      <c r="C809" s="1" t="s">
        <v>17977</v>
      </c>
      <c r="D809" t="s">
        <v>132</v>
      </c>
    </row>
    <row r="810" spans="1:4" x14ac:dyDescent="0.15">
      <c r="A810" t="s">
        <v>7812</v>
      </c>
      <c r="B810">
        <v>-1.4346572670325</v>
      </c>
      <c r="C810" s="1" t="s">
        <v>17978</v>
      </c>
      <c r="D810" t="s">
        <v>132</v>
      </c>
    </row>
    <row r="811" spans="1:4" x14ac:dyDescent="0.15">
      <c r="A811" t="s">
        <v>2471</v>
      </c>
      <c r="B811">
        <v>-1.44152987396225</v>
      </c>
      <c r="C811" s="1" t="s">
        <v>17979</v>
      </c>
      <c r="D811" t="s">
        <v>132</v>
      </c>
    </row>
    <row r="812" spans="1:4" x14ac:dyDescent="0.15">
      <c r="A812" t="s">
        <v>10413</v>
      </c>
      <c r="B812">
        <v>-1.44720979666103</v>
      </c>
      <c r="C812" s="1" t="s">
        <v>17980</v>
      </c>
      <c r="D812" t="s">
        <v>132</v>
      </c>
    </row>
    <row r="813" spans="1:4" x14ac:dyDescent="0.15">
      <c r="A813" t="s">
        <v>231</v>
      </c>
      <c r="B813">
        <v>-1.44852354274069</v>
      </c>
      <c r="C813" s="1" t="s">
        <v>17981</v>
      </c>
      <c r="D813" t="s">
        <v>132</v>
      </c>
    </row>
    <row r="814" spans="1:4" x14ac:dyDescent="0.15">
      <c r="A814" t="s">
        <v>2312</v>
      </c>
      <c r="B814">
        <v>-1.44900580602441</v>
      </c>
      <c r="C814" s="1" t="s">
        <v>17982</v>
      </c>
      <c r="D814" t="s">
        <v>132</v>
      </c>
    </row>
    <row r="815" spans="1:4" x14ac:dyDescent="0.15">
      <c r="A815" t="s">
        <v>17983</v>
      </c>
      <c r="B815">
        <v>-1.4551803537053001</v>
      </c>
      <c r="C815" s="1" t="s">
        <v>17984</v>
      </c>
      <c r="D815" t="s">
        <v>132</v>
      </c>
    </row>
    <row r="816" spans="1:4" x14ac:dyDescent="0.15">
      <c r="A816" t="s">
        <v>17985</v>
      </c>
      <c r="B816">
        <v>-1.45712291995309</v>
      </c>
      <c r="C816" s="1" t="s">
        <v>17986</v>
      </c>
      <c r="D816" t="s">
        <v>132</v>
      </c>
    </row>
    <row r="817" spans="1:4" x14ac:dyDescent="0.15">
      <c r="A817" t="s">
        <v>6649</v>
      </c>
      <c r="B817">
        <v>-1.4586795394437999</v>
      </c>
      <c r="C817" s="1" t="s">
        <v>17987</v>
      </c>
      <c r="D817" t="s">
        <v>132</v>
      </c>
    </row>
    <row r="818" spans="1:4" x14ac:dyDescent="0.15">
      <c r="A818" t="s">
        <v>17988</v>
      </c>
      <c r="B818">
        <v>-1.4601600583336001</v>
      </c>
      <c r="C818" s="1" t="s">
        <v>17989</v>
      </c>
      <c r="D818" t="s">
        <v>132</v>
      </c>
    </row>
    <row r="819" spans="1:4" x14ac:dyDescent="0.15">
      <c r="A819" t="s">
        <v>4615</v>
      </c>
      <c r="B819">
        <v>-1.4611281709500901</v>
      </c>
      <c r="C819" s="1" t="s">
        <v>17990</v>
      </c>
      <c r="D819" t="s">
        <v>132</v>
      </c>
    </row>
    <row r="820" spans="1:4" x14ac:dyDescent="0.15">
      <c r="A820" t="s">
        <v>4183</v>
      </c>
      <c r="B820">
        <v>-1.4631814805464001</v>
      </c>
      <c r="C820" s="1" t="s">
        <v>17991</v>
      </c>
      <c r="D820" t="s">
        <v>132</v>
      </c>
    </row>
    <row r="821" spans="1:4" x14ac:dyDescent="0.15">
      <c r="A821" t="s">
        <v>15913</v>
      </c>
      <c r="B821">
        <v>-1.4659146202667099</v>
      </c>
      <c r="C821" s="1" t="s">
        <v>17992</v>
      </c>
      <c r="D821" t="s">
        <v>132</v>
      </c>
    </row>
    <row r="822" spans="1:4" x14ac:dyDescent="0.15">
      <c r="A822" t="s">
        <v>2531</v>
      </c>
      <c r="B822">
        <v>-1.4660395571957401</v>
      </c>
      <c r="C822" s="1" t="s">
        <v>17993</v>
      </c>
      <c r="D822" t="s">
        <v>132</v>
      </c>
    </row>
    <row r="823" spans="1:4" x14ac:dyDescent="0.15">
      <c r="A823" t="s">
        <v>17994</v>
      </c>
      <c r="B823">
        <v>-1.46728921833075</v>
      </c>
      <c r="C823" s="1" t="s">
        <v>17995</v>
      </c>
      <c r="D823" t="s">
        <v>132</v>
      </c>
    </row>
    <row r="824" spans="1:4" x14ac:dyDescent="0.15">
      <c r="A824" t="s">
        <v>17996</v>
      </c>
      <c r="B824">
        <v>-1.47452442238059</v>
      </c>
      <c r="C824" s="1" t="s">
        <v>17997</v>
      </c>
      <c r="D824" t="s">
        <v>132</v>
      </c>
    </row>
    <row r="825" spans="1:4" x14ac:dyDescent="0.15">
      <c r="A825" t="s">
        <v>17998</v>
      </c>
      <c r="B825">
        <v>-1.4759185313011201</v>
      </c>
      <c r="C825" s="1" t="s">
        <v>17999</v>
      </c>
      <c r="D825" t="s">
        <v>132</v>
      </c>
    </row>
    <row r="826" spans="1:4" x14ac:dyDescent="0.15">
      <c r="A826" t="s">
        <v>4299</v>
      </c>
      <c r="B826">
        <v>-1.47836288404391</v>
      </c>
      <c r="C826" s="1" t="s">
        <v>18000</v>
      </c>
      <c r="D826" t="s">
        <v>132</v>
      </c>
    </row>
    <row r="827" spans="1:4" x14ac:dyDescent="0.15">
      <c r="A827" t="s">
        <v>18001</v>
      </c>
      <c r="B827">
        <v>-1.4858809056051401</v>
      </c>
      <c r="C827" s="1" t="s">
        <v>18002</v>
      </c>
      <c r="D827" t="s">
        <v>132</v>
      </c>
    </row>
    <row r="828" spans="1:4" x14ac:dyDescent="0.15">
      <c r="A828" t="s">
        <v>18003</v>
      </c>
      <c r="B828">
        <v>-1.48667413415343</v>
      </c>
      <c r="C828" s="1" t="s">
        <v>18004</v>
      </c>
      <c r="D828" t="s">
        <v>132</v>
      </c>
    </row>
    <row r="829" spans="1:4" x14ac:dyDescent="0.15">
      <c r="A829" t="s">
        <v>18005</v>
      </c>
      <c r="B829">
        <v>-1.49801987343563</v>
      </c>
      <c r="C829" s="1" t="s">
        <v>18006</v>
      </c>
      <c r="D829" t="s">
        <v>132</v>
      </c>
    </row>
    <row r="830" spans="1:4" x14ac:dyDescent="0.15">
      <c r="A830" t="s">
        <v>16084</v>
      </c>
      <c r="B830">
        <v>-1.49980083777538</v>
      </c>
      <c r="C830" s="1" t="s">
        <v>18007</v>
      </c>
      <c r="D830" t="s">
        <v>132</v>
      </c>
    </row>
    <row r="831" spans="1:4" x14ac:dyDescent="0.15">
      <c r="A831" t="s">
        <v>18008</v>
      </c>
      <c r="B831">
        <v>-1.50631855786255</v>
      </c>
      <c r="C831" s="1" t="s">
        <v>18009</v>
      </c>
      <c r="D831" t="s">
        <v>132</v>
      </c>
    </row>
    <row r="832" spans="1:4" x14ac:dyDescent="0.15">
      <c r="A832" t="s">
        <v>18010</v>
      </c>
      <c r="B832">
        <v>-1.5074132939753599</v>
      </c>
      <c r="C832" s="1" t="s">
        <v>18011</v>
      </c>
      <c r="D832" t="s">
        <v>132</v>
      </c>
    </row>
    <row r="833" spans="1:4" x14ac:dyDescent="0.15">
      <c r="A833" t="s">
        <v>18012</v>
      </c>
      <c r="B833">
        <v>-1.50936754554918</v>
      </c>
      <c r="C833" s="1" t="s">
        <v>18013</v>
      </c>
      <c r="D833" t="s">
        <v>132</v>
      </c>
    </row>
    <row r="834" spans="1:4" x14ac:dyDescent="0.15">
      <c r="A834" t="s">
        <v>18014</v>
      </c>
      <c r="B834">
        <v>-1.51235945961923</v>
      </c>
      <c r="C834" s="1" t="s">
        <v>18015</v>
      </c>
      <c r="D834" t="s">
        <v>132</v>
      </c>
    </row>
    <row r="835" spans="1:4" x14ac:dyDescent="0.15">
      <c r="A835" t="s">
        <v>8724</v>
      </c>
      <c r="B835">
        <v>-1.5137572563378601</v>
      </c>
      <c r="C835" s="1" t="s">
        <v>18016</v>
      </c>
      <c r="D835" t="s">
        <v>132</v>
      </c>
    </row>
    <row r="836" spans="1:4" x14ac:dyDescent="0.15">
      <c r="A836" t="s">
        <v>3908</v>
      </c>
      <c r="B836">
        <v>-1.5194647342140399</v>
      </c>
      <c r="C836" s="1" t="s">
        <v>18017</v>
      </c>
      <c r="D836" t="s">
        <v>132</v>
      </c>
    </row>
    <row r="837" spans="1:4" x14ac:dyDescent="0.15">
      <c r="A837" t="s">
        <v>15158</v>
      </c>
      <c r="B837">
        <v>-1.52035997211895</v>
      </c>
      <c r="C837" s="1" t="s">
        <v>18018</v>
      </c>
      <c r="D837" t="s">
        <v>132</v>
      </c>
    </row>
    <row r="838" spans="1:4" x14ac:dyDescent="0.15">
      <c r="A838" t="s">
        <v>15851</v>
      </c>
      <c r="B838">
        <v>-1.5227434288889099</v>
      </c>
      <c r="C838" s="1" t="s">
        <v>18019</v>
      </c>
      <c r="D838" t="s">
        <v>132</v>
      </c>
    </row>
    <row r="839" spans="1:4" x14ac:dyDescent="0.15">
      <c r="A839" t="s">
        <v>18020</v>
      </c>
      <c r="B839">
        <v>-1.5229997127166199</v>
      </c>
      <c r="C839" s="1" t="s">
        <v>18021</v>
      </c>
      <c r="D839" t="s">
        <v>132</v>
      </c>
    </row>
    <row r="840" spans="1:4" x14ac:dyDescent="0.15">
      <c r="A840" t="s">
        <v>18022</v>
      </c>
      <c r="B840">
        <v>-1.5247994857881799</v>
      </c>
      <c r="C840" s="1" t="s">
        <v>18023</v>
      </c>
      <c r="D840" t="s">
        <v>132</v>
      </c>
    </row>
    <row r="841" spans="1:4" x14ac:dyDescent="0.15">
      <c r="A841" t="s">
        <v>18024</v>
      </c>
      <c r="B841">
        <v>-1.5392516654636901</v>
      </c>
      <c r="C841" s="1" t="s">
        <v>18025</v>
      </c>
      <c r="D841" t="s">
        <v>132</v>
      </c>
    </row>
    <row r="842" spans="1:4" x14ac:dyDescent="0.15">
      <c r="A842" t="s">
        <v>10646</v>
      </c>
      <c r="B842">
        <v>-1.55683303326944</v>
      </c>
      <c r="C842" s="1" t="s">
        <v>18026</v>
      </c>
      <c r="D842" t="s">
        <v>132</v>
      </c>
    </row>
    <row r="843" spans="1:4" x14ac:dyDescent="0.15">
      <c r="A843" t="s">
        <v>4971</v>
      </c>
      <c r="B843">
        <v>-1.5599219991351201</v>
      </c>
      <c r="C843" s="1" t="s">
        <v>18027</v>
      </c>
      <c r="D843" t="s">
        <v>132</v>
      </c>
    </row>
    <row r="844" spans="1:4" x14ac:dyDescent="0.15">
      <c r="A844" t="s">
        <v>18028</v>
      </c>
      <c r="B844">
        <v>-1.5634040029688201</v>
      </c>
      <c r="C844" s="1" t="s">
        <v>18029</v>
      </c>
      <c r="D844" t="s">
        <v>132</v>
      </c>
    </row>
    <row r="845" spans="1:4" x14ac:dyDescent="0.15">
      <c r="A845" t="s">
        <v>18030</v>
      </c>
      <c r="B845">
        <v>-1.56979147435953</v>
      </c>
      <c r="C845" s="1" t="s">
        <v>18031</v>
      </c>
      <c r="D845" t="s">
        <v>132</v>
      </c>
    </row>
    <row r="846" spans="1:4" x14ac:dyDescent="0.15">
      <c r="A846" t="s">
        <v>18032</v>
      </c>
      <c r="B846">
        <v>-1.5722986846415401</v>
      </c>
      <c r="C846" s="1" t="s">
        <v>18033</v>
      </c>
      <c r="D846" t="s">
        <v>132</v>
      </c>
    </row>
    <row r="847" spans="1:4" x14ac:dyDescent="0.15">
      <c r="A847" t="s">
        <v>15131</v>
      </c>
      <c r="B847">
        <v>-1.57344369121418</v>
      </c>
      <c r="C847" s="1" t="s">
        <v>18034</v>
      </c>
      <c r="D847" t="s">
        <v>132</v>
      </c>
    </row>
    <row r="848" spans="1:4" x14ac:dyDescent="0.15">
      <c r="A848" t="s">
        <v>18035</v>
      </c>
      <c r="B848">
        <v>-1.57544293548044</v>
      </c>
      <c r="C848" s="1" t="s">
        <v>18036</v>
      </c>
      <c r="D848" t="s">
        <v>132</v>
      </c>
    </row>
    <row r="849" spans="1:4" x14ac:dyDescent="0.15">
      <c r="A849" t="s">
        <v>18037</v>
      </c>
      <c r="B849">
        <v>-1.5782269792808099</v>
      </c>
      <c r="C849" s="1" t="s">
        <v>18038</v>
      </c>
      <c r="D849" t="s">
        <v>132</v>
      </c>
    </row>
    <row r="850" spans="1:4" x14ac:dyDescent="0.15">
      <c r="A850" t="s">
        <v>399</v>
      </c>
      <c r="B850">
        <v>-1.5849851199093801</v>
      </c>
      <c r="C850" s="1" t="s">
        <v>18039</v>
      </c>
      <c r="D850" t="s">
        <v>132</v>
      </c>
    </row>
    <row r="851" spans="1:4" x14ac:dyDescent="0.15">
      <c r="A851" t="s">
        <v>4395</v>
      </c>
      <c r="B851">
        <v>-1.58864944238332</v>
      </c>
      <c r="C851" s="1" t="s">
        <v>18040</v>
      </c>
      <c r="D851" t="s">
        <v>132</v>
      </c>
    </row>
    <row r="852" spans="1:4" x14ac:dyDescent="0.15">
      <c r="A852" t="s">
        <v>4603</v>
      </c>
      <c r="B852">
        <v>-1.5953776432414</v>
      </c>
      <c r="C852" s="1" t="s">
        <v>18041</v>
      </c>
      <c r="D852" t="s">
        <v>132</v>
      </c>
    </row>
    <row r="853" spans="1:4" x14ac:dyDescent="0.15">
      <c r="A853" t="s">
        <v>18042</v>
      </c>
      <c r="B853">
        <v>-1.5983363656162499</v>
      </c>
      <c r="C853" s="1" t="s">
        <v>18043</v>
      </c>
      <c r="D853" t="s">
        <v>132</v>
      </c>
    </row>
    <row r="854" spans="1:4" x14ac:dyDescent="0.15">
      <c r="A854" t="s">
        <v>18044</v>
      </c>
      <c r="B854">
        <v>-1.59882401605756</v>
      </c>
      <c r="C854" s="1" t="s">
        <v>18045</v>
      </c>
      <c r="D854" t="s">
        <v>132</v>
      </c>
    </row>
    <row r="855" spans="1:4" x14ac:dyDescent="0.15">
      <c r="A855" t="s">
        <v>18046</v>
      </c>
      <c r="B855">
        <v>-1.6003791441368</v>
      </c>
      <c r="C855" s="1" t="s">
        <v>18047</v>
      </c>
      <c r="D855" t="s">
        <v>132</v>
      </c>
    </row>
    <row r="856" spans="1:4" x14ac:dyDescent="0.15">
      <c r="A856" t="s">
        <v>4699</v>
      </c>
      <c r="B856">
        <v>-1.60437035668985</v>
      </c>
      <c r="C856" s="1" t="s">
        <v>18048</v>
      </c>
      <c r="D856" t="s">
        <v>132</v>
      </c>
    </row>
    <row r="857" spans="1:4" x14ac:dyDescent="0.15">
      <c r="A857" t="s">
        <v>18049</v>
      </c>
      <c r="B857">
        <v>-1.6080074463667899</v>
      </c>
      <c r="C857" s="1" t="s">
        <v>18050</v>
      </c>
      <c r="D857" t="s">
        <v>132</v>
      </c>
    </row>
    <row r="858" spans="1:4" x14ac:dyDescent="0.15">
      <c r="A858" t="s">
        <v>18051</v>
      </c>
      <c r="B858">
        <v>-1.6135062172444199</v>
      </c>
      <c r="C858" s="1" t="s">
        <v>18052</v>
      </c>
      <c r="D858" t="s">
        <v>132</v>
      </c>
    </row>
    <row r="859" spans="1:4" x14ac:dyDescent="0.15">
      <c r="A859" t="s">
        <v>18053</v>
      </c>
      <c r="B859">
        <v>-1.6139876895445</v>
      </c>
      <c r="C859" s="1" t="s">
        <v>18054</v>
      </c>
      <c r="D859" t="s">
        <v>132</v>
      </c>
    </row>
    <row r="860" spans="1:4" x14ac:dyDescent="0.15">
      <c r="A860" t="s">
        <v>18055</v>
      </c>
      <c r="B860">
        <v>-1.61672690264972</v>
      </c>
      <c r="C860" s="1" t="s">
        <v>18056</v>
      </c>
      <c r="D860" t="s">
        <v>132</v>
      </c>
    </row>
    <row r="861" spans="1:4" x14ac:dyDescent="0.15">
      <c r="A861" t="s">
        <v>18057</v>
      </c>
      <c r="B861">
        <v>-1.61737861475834</v>
      </c>
      <c r="C861" s="1" t="s">
        <v>18058</v>
      </c>
      <c r="D861" t="s">
        <v>132</v>
      </c>
    </row>
    <row r="862" spans="1:4" x14ac:dyDescent="0.15">
      <c r="A862" t="s">
        <v>18059</v>
      </c>
      <c r="B862">
        <v>-1.61815619071382</v>
      </c>
      <c r="C862" s="1" t="s">
        <v>18060</v>
      </c>
      <c r="D862" t="s">
        <v>132</v>
      </c>
    </row>
    <row r="863" spans="1:4" x14ac:dyDescent="0.15">
      <c r="A863" t="s">
        <v>1860</v>
      </c>
      <c r="B863">
        <v>-1.61922467673943</v>
      </c>
      <c r="C863" s="1" t="s">
        <v>18061</v>
      </c>
      <c r="D863" t="s">
        <v>132</v>
      </c>
    </row>
    <row r="864" spans="1:4" x14ac:dyDescent="0.15">
      <c r="A864" t="s">
        <v>18062</v>
      </c>
      <c r="B864">
        <v>-1.62208860697784</v>
      </c>
      <c r="C864" s="1" t="s">
        <v>18063</v>
      </c>
      <c r="D864" t="s">
        <v>132</v>
      </c>
    </row>
    <row r="865" spans="1:4" x14ac:dyDescent="0.15">
      <c r="A865" t="s">
        <v>18064</v>
      </c>
      <c r="B865">
        <v>-1.6265910280074201</v>
      </c>
      <c r="C865" s="1" t="s">
        <v>18065</v>
      </c>
      <c r="D865" t="s">
        <v>132</v>
      </c>
    </row>
    <row r="866" spans="1:4" x14ac:dyDescent="0.15">
      <c r="A866" t="s">
        <v>18066</v>
      </c>
      <c r="B866">
        <v>-1.62936701760104</v>
      </c>
      <c r="C866" s="1" t="s">
        <v>18067</v>
      </c>
      <c r="D866" t="s">
        <v>132</v>
      </c>
    </row>
    <row r="867" spans="1:4" x14ac:dyDescent="0.15">
      <c r="A867" t="s">
        <v>18068</v>
      </c>
      <c r="B867">
        <v>-1.63529978414766</v>
      </c>
      <c r="C867" s="1" t="s">
        <v>18069</v>
      </c>
      <c r="D867" t="s">
        <v>132</v>
      </c>
    </row>
    <row r="868" spans="1:4" x14ac:dyDescent="0.15">
      <c r="A868" t="s">
        <v>18070</v>
      </c>
      <c r="B868">
        <v>-1.6389448160136899</v>
      </c>
      <c r="C868" s="1" t="s">
        <v>18071</v>
      </c>
      <c r="D868" t="s">
        <v>132</v>
      </c>
    </row>
    <row r="869" spans="1:4" x14ac:dyDescent="0.15">
      <c r="A869" t="s">
        <v>4099</v>
      </c>
      <c r="B869">
        <v>-1.6422968910244999</v>
      </c>
      <c r="C869" s="1" t="s">
        <v>18072</v>
      </c>
      <c r="D869" t="s">
        <v>132</v>
      </c>
    </row>
    <row r="870" spans="1:4" x14ac:dyDescent="0.15">
      <c r="A870" t="s">
        <v>18073</v>
      </c>
      <c r="B870">
        <v>-1.64934307897508</v>
      </c>
      <c r="C870" s="1" t="s">
        <v>18074</v>
      </c>
      <c r="D870" t="s">
        <v>132</v>
      </c>
    </row>
    <row r="871" spans="1:4" x14ac:dyDescent="0.15">
      <c r="A871" t="s">
        <v>18075</v>
      </c>
      <c r="B871">
        <v>-1.6510090849116901</v>
      </c>
      <c r="C871" s="1" t="s">
        <v>18076</v>
      </c>
      <c r="D871" t="s">
        <v>132</v>
      </c>
    </row>
    <row r="872" spans="1:4" x14ac:dyDescent="0.15">
      <c r="A872" t="s">
        <v>15121</v>
      </c>
      <c r="B872">
        <v>-1.65122161534149</v>
      </c>
      <c r="C872" s="1" t="s">
        <v>18077</v>
      </c>
      <c r="D872" t="s">
        <v>132</v>
      </c>
    </row>
    <row r="873" spans="1:4" x14ac:dyDescent="0.15">
      <c r="A873" t="s">
        <v>18078</v>
      </c>
      <c r="B873">
        <v>-1.6537708165874101</v>
      </c>
      <c r="C873" s="1" t="s">
        <v>18079</v>
      </c>
      <c r="D873" t="s">
        <v>132</v>
      </c>
    </row>
    <row r="874" spans="1:4" x14ac:dyDescent="0.15">
      <c r="A874" t="s">
        <v>18080</v>
      </c>
      <c r="B874">
        <v>-1.6545924324661601</v>
      </c>
      <c r="C874" s="1" t="s">
        <v>18081</v>
      </c>
      <c r="D874" t="s">
        <v>132</v>
      </c>
    </row>
    <row r="875" spans="1:4" x14ac:dyDescent="0.15">
      <c r="A875" t="s">
        <v>773</v>
      </c>
      <c r="B875">
        <v>-1.65766684470255</v>
      </c>
      <c r="C875" s="1" t="s">
        <v>18082</v>
      </c>
      <c r="D875" t="s">
        <v>132</v>
      </c>
    </row>
    <row r="876" spans="1:4" x14ac:dyDescent="0.15">
      <c r="A876" t="s">
        <v>1382</v>
      </c>
      <c r="B876">
        <v>-1.6645244812258799</v>
      </c>
      <c r="C876" s="1" t="s">
        <v>18083</v>
      </c>
      <c r="D876" t="s">
        <v>132</v>
      </c>
    </row>
    <row r="877" spans="1:4" x14ac:dyDescent="0.15">
      <c r="A877" t="s">
        <v>8190</v>
      </c>
      <c r="B877">
        <v>-1.6685169778892399</v>
      </c>
      <c r="C877" s="1" t="s">
        <v>18084</v>
      </c>
      <c r="D877" t="s">
        <v>132</v>
      </c>
    </row>
    <row r="878" spans="1:4" x14ac:dyDescent="0.15">
      <c r="A878" t="s">
        <v>18085</v>
      </c>
      <c r="B878">
        <v>-1.67408369554947</v>
      </c>
      <c r="C878" s="1" t="s">
        <v>18086</v>
      </c>
      <c r="D878" t="s">
        <v>132</v>
      </c>
    </row>
    <row r="879" spans="1:4" x14ac:dyDescent="0.15">
      <c r="A879" t="s">
        <v>18087</v>
      </c>
      <c r="B879">
        <v>-1.6746526822383101</v>
      </c>
      <c r="C879" s="1" t="s">
        <v>18088</v>
      </c>
      <c r="D879" t="s">
        <v>132</v>
      </c>
    </row>
    <row r="880" spans="1:4" x14ac:dyDescent="0.15">
      <c r="A880" t="s">
        <v>18089</v>
      </c>
      <c r="B880">
        <v>-1.6749531511978499</v>
      </c>
      <c r="C880" s="1" t="s">
        <v>18090</v>
      </c>
      <c r="D880" t="s">
        <v>132</v>
      </c>
    </row>
    <row r="881" spans="1:4" x14ac:dyDescent="0.15">
      <c r="A881" t="s">
        <v>18091</v>
      </c>
      <c r="B881">
        <v>-1.67962863425991</v>
      </c>
      <c r="C881" s="1" t="s">
        <v>18092</v>
      </c>
      <c r="D881" t="s">
        <v>132</v>
      </c>
    </row>
    <row r="882" spans="1:4" x14ac:dyDescent="0.15">
      <c r="A882" t="s">
        <v>18093</v>
      </c>
      <c r="B882">
        <v>-1.6835950930660599</v>
      </c>
      <c r="C882" s="1" t="s">
        <v>18094</v>
      </c>
      <c r="D882" t="s">
        <v>132</v>
      </c>
    </row>
    <row r="883" spans="1:4" x14ac:dyDescent="0.15">
      <c r="A883" t="s">
        <v>11713</v>
      </c>
      <c r="B883">
        <v>-1.6920804610858899</v>
      </c>
      <c r="C883" s="1" t="s">
        <v>18095</v>
      </c>
      <c r="D883" t="s">
        <v>132</v>
      </c>
    </row>
    <row r="884" spans="1:4" x14ac:dyDescent="0.15">
      <c r="A884" t="s">
        <v>18096</v>
      </c>
      <c r="B884">
        <v>-1.7006438286555099</v>
      </c>
      <c r="C884" s="1" t="s">
        <v>18097</v>
      </c>
      <c r="D884" t="s">
        <v>132</v>
      </c>
    </row>
    <row r="885" spans="1:4" x14ac:dyDescent="0.15">
      <c r="A885" t="s">
        <v>18098</v>
      </c>
      <c r="B885">
        <v>-1.70390338590899</v>
      </c>
      <c r="C885" s="1" t="s">
        <v>18099</v>
      </c>
      <c r="D885" t="s">
        <v>132</v>
      </c>
    </row>
    <row r="886" spans="1:4" x14ac:dyDescent="0.15">
      <c r="A886" t="s">
        <v>15877</v>
      </c>
      <c r="B886">
        <v>-1.7044500636673601</v>
      </c>
      <c r="C886" s="1" t="s">
        <v>18100</v>
      </c>
      <c r="D886" t="s">
        <v>132</v>
      </c>
    </row>
    <row r="887" spans="1:4" x14ac:dyDescent="0.15">
      <c r="A887" t="s">
        <v>18101</v>
      </c>
      <c r="B887">
        <v>-1.73022719238953</v>
      </c>
      <c r="C887" s="1" t="s">
        <v>18102</v>
      </c>
      <c r="D887" t="s">
        <v>132</v>
      </c>
    </row>
    <row r="888" spans="1:4" x14ac:dyDescent="0.15">
      <c r="A888" t="s">
        <v>18103</v>
      </c>
      <c r="B888">
        <v>-1.7407616435767199</v>
      </c>
      <c r="C888" s="1" t="s">
        <v>18104</v>
      </c>
      <c r="D888" t="s">
        <v>132</v>
      </c>
    </row>
    <row r="889" spans="1:4" x14ac:dyDescent="0.15">
      <c r="A889" t="s">
        <v>18105</v>
      </c>
      <c r="B889">
        <v>-1.7436637364069301</v>
      </c>
      <c r="C889" s="1" t="s">
        <v>18106</v>
      </c>
      <c r="D889" t="s">
        <v>132</v>
      </c>
    </row>
    <row r="890" spans="1:4" x14ac:dyDescent="0.15">
      <c r="A890" t="s">
        <v>18107</v>
      </c>
      <c r="B890">
        <v>-1.7440482546751499</v>
      </c>
      <c r="C890" s="1" t="s">
        <v>18108</v>
      </c>
      <c r="D890" t="s">
        <v>132</v>
      </c>
    </row>
    <row r="891" spans="1:4" x14ac:dyDescent="0.15">
      <c r="A891" t="s">
        <v>1907</v>
      </c>
      <c r="B891">
        <v>-1.7504743622435199</v>
      </c>
      <c r="C891" s="1" t="s">
        <v>18109</v>
      </c>
      <c r="D891" t="s">
        <v>132</v>
      </c>
    </row>
    <row r="892" spans="1:4" x14ac:dyDescent="0.15">
      <c r="A892" t="s">
        <v>18110</v>
      </c>
      <c r="B892">
        <v>-1.7533182451631599</v>
      </c>
      <c r="C892" s="1" t="s">
        <v>18111</v>
      </c>
      <c r="D892" t="s">
        <v>132</v>
      </c>
    </row>
    <row r="893" spans="1:4" x14ac:dyDescent="0.15">
      <c r="A893" t="s">
        <v>18112</v>
      </c>
      <c r="B893">
        <v>-1.7589275363652299</v>
      </c>
      <c r="C893" s="1" t="s">
        <v>18113</v>
      </c>
      <c r="D893" t="s">
        <v>132</v>
      </c>
    </row>
    <row r="894" spans="1:4" x14ac:dyDescent="0.15">
      <c r="A894" t="s">
        <v>18114</v>
      </c>
      <c r="B894">
        <v>-1.7593652611110999</v>
      </c>
      <c r="C894" s="1" t="s">
        <v>18115</v>
      </c>
      <c r="D894" t="s">
        <v>132</v>
      </c>
    </row>
    <row r="895" spans="1:4" x14ac:dyDescent="0.15">
      <c r="A895" t="s">
        <v>5543</v>
      </c>
      <c r="B895">
        <v>-1.7594212990434199</v>
      </c>
      <c r="C895" s="1" t="s">
        <v>18116</v>
      </c>
      <c r="D895" t="s">
        <v>132</v>
      </c>
    </row>
    <row r="896" spans="1:4" x14ac:dyDescent="0.15">
      <c r="A896" t="s">
        <v>13743</v>
      </c>
      <c r="B896">
        <v>-1.7660395965411699</v>
      </c>
      <c r="C896" s="1" t="s">
        <v>18117</v>
      </c>
      <c r="D896" t="s">
        <v>132</v>
      </c>
    </row>
    <row r="897" spans="1:4" x14ac:dyDescent="0.15">
      <c r="A897" t="s">
        <v>5022</v>
      </c>
      <c r="B897">
        <v>-1.7796250693801601</v>
      </c>
      <c r="C897" s="1" t="s">
        <v>18118</v>
      </c>
      <c r="D897" t="s">
        <v>132</v>
      </c>
    </row>
    <row r="898" spans="1:4" x14ac:dyDescent="0.15">
      <c r="A898" t="s">
        <v>11116</v>
      </c>
      <c r="B898">
        <v>-1.7812370661410899</v>
      </c>
      <c r="C898" s="1" t="s">
        <v>18119</v>
      </c>
      <c r="D898" t="s">
        <v>132</v>
      </c>
    </row>
    <row r="899" spans="1:4" x14ac:dyDescent="0.15">
      <c r="A899" t="s">
        <v>16023</v>
      </c>
      <c r="B899">
        <v>-1.79060724484235</v>
      </c>
      <c r="C899" s="1" t="s">
        <v>18120</v>
      </c>
      <c r="D899" t="s">
        <v>132</v>
      </c>
    </row>
    <row r="900" spans="1:4" x14ac:dyDescent="0.15">
      <c r="A900" t="s">
        <v>18121</v>
      </c>
      <c r="B900">
        <v>-1.79570463376661</v>
      </c>
      <c r="C900" s="1" t="s">
        <v>18122</v>
      </c>
      <c r="D900" t="s">
        <v>132</v>
      </c>
    </row>
    <row r="901" spans="1:4" x14ac:dyDescent="0.15">
      <c r="A901" t="s">
        <v>18123</v>
      </c>
      <c r="B901">
        <v>-1.82745914210907</v>
      </c>
      <c r="C901" s="1" t="s">
        <v>18124</v>
      </c>
      <c r="D901" t="s">
        <v>132</v>
      </c>
    </row>
    <row r="902" spans="1:4" x14ac:dyDescent="0.15">
      <c r="A902" t="s">
        <v>18125</v>
      </c>
      <c r="B902">
        <v>-1.8318104647209099</v>
      </c>
      <c r="C902" s="1" t="s">
        <v>18126</v>
      </c>
      <c r="D902" t="s">
        <v>132</v>
      </c>
    </row>
    <row r="903" spans="1:4" x14ac:dyDescent="0.15">
      <c r="A903" t="s">
        <v>15935</v>
      </c>
      <c r="B903">
        <v>-1.8432140697903601</v>
      </c>
      <c r="C903" s="1" t="s">
        <v>18127</v>
      </c>
      <c r="D903" t="s">
        <v>132</v>
      </c>
    </row>
    <row r="904" spans="1:4" x14ac:dyDescent="0.15">
      <c r="A904" t="s">
        <v>1940</v>
      </c>
      <c r="B904">
        <v>-1.8556062195453999</v>
      </c>
      <c r="C904" s="1" t="s">
        <v>18128</v>
      </c>
      <c r="D904" t="s">
        <v>132</v>
      </c>
    </row>
    <row r="905" spans="1:4" x14ac:dyDescent="0.15">
      <c r="A905" t="s">
        <v>3997</v>
      </c>
      <c r="B905">
        <v>-1.86260964310178</v>
      </c>
      <c r="C905" s="1" t="s">
        <v>18129</v>
      </c>
      <c r="D905" t="s">
        <v>132</v>
      </c>
    </row>
    <row r="906" spans="1:4" x14ac:dyDescent="0.15">
      <c r="A906" t="s">
        <v>975</v>
      </c>
      <c r="B906">
        <v>-1.90787119836366</v>
      </c>
      <c r="C906" s="1" t="s">
        <v>18130</v>
      </c>
      <c r="D906" t="s">
        <v>132</v>
      </c>
    </row>
    <row r="907" spans="1:4" x14ac:dyDescent="0.15">
      <c r="A907" t="s">
        <v>18131</v>
      </c>
      <c r="B907">
        <v>-1.9079360667907701</v>
      </c>
      <c r="C907" s="1" t="s">
        <v>18132</v>
      </c>
      <c r="D907" t="s">
        <v>132</v>
      </c>
    </row>
    <row r="908" spans="1:4" x14ac:dyDescent="0.15">
      <c r="A908" t="s">
        <v>12000</v>
      </c>
      <c r="B908">
        <v>-1.93001199907884</v>
      </c>
      <c r="C908" s="1" t="s">
        <v>18133</v>
      </c>
      <c r="D908" t="s">
        <v>132</v>
      </c>
    </row>
    <row r="909" spans="1:4" x14ac:dyDescent="0.15">
      <c r="A909" t="s">
        <v>4305</v>
      </c>
      <c r="B909">
        <v>-1.95037411863929</v>
      </c>
      <c r="C909" s="1" t="s">
        <v>18134</v>
      </c>
      <c r="D909" t="s">
        <v>132</v>
      </c>
    </row>
    <row r="910" spans="1:4" x14ac:dyDescent="0.15">
      <c r="A910" t="s">
        <v>18135</v>
      </c>
      <c r="B910">
        <v>-1.9656144116910499</v>
      </c>
      <c r="C910" s="1" t="s">
        <v>18136</v>
      </c>
      <c r="D910" t="s">
        <v>132</v>
      </c>
    </row>
    <row r="911" spans="1:4" x14ac:dyDescent="0.15">
      <c r="A911" t="s">
        <v>8002</v>
      </c>
      <c r="B911">
        <v>-2.01005752291326</v>
      </c>
      <c r="C911" s="1" t="s">
        <v>18137</v>
      </c>
      <c r="D911" t="s">
        <v>132</v>
      </c>
    </row>
    <row r="912" spans="1:4" x14ac:dyDescent="0.15">
      <c r="A912" t="s">
        <v>18138</v>
      </c>
      <c r="B912">
        <v>-2.04114943537716</v>
      </c>
      <c r="C912" s="1" t="s">
        <v>18139</v>
      </c>
      <c r="D912" t="s">
        <v>132</v>
      </c>
    </row>
    <row r="913" spans="1:4" x14ac:dyDescent="0.15">
      <c r="A913" t="s">
        <v>1886</v>
      </c>
      <c r="B913">
        <v>-2.04255704957817</v>
      </c>
      <c r="C913" s="1" t="s">
        <v>18140</v>
      </c>
      <c r="D913" t="s">
        <v>132</v>
      </c>
    </row>
    <row r="914" spans="1:4" x14ac:dyDescent="0.15">
      <c r="A914" t="s">
        <v>1208</v>
      </c>
      <c r="B914">
        <v>-2.0919197989785698</v>
      </c>
      <c r="C914" s="1" t="s">
        <v>18141</v>
      </c>
      <c r="D914" t="s">
        <v>132</v>
      </c>
    </row>
    <row r="915" spans="1:4" x14ac:dyDescent="0.15">
      <c r="A915" t="s">
        <v>18142</v>
      </c>
      <c r="B915">
        <v>-2.1073860811384599</v>
      </c>
      <c r="C915" s="1" t="s">
        <v>18143</v>
      </c>
      <c r="D915" t="s">
        <v>132</v>
      </c>
    </row>
    <row r="916" spans="1:4" x14ac:dyDescent="0.15">
      <c r="A916" t="s">
        <v>18144</v>
      </c>
      <c r="B916">
        <v>-2.1076715655786802</v>
      </c>
      <c r="C916" s="1" t="s">
        <v>18145</v>
      </c>
      <c r="D916" t="s">
        <v>132</v>
      </c>
    </row>
    <row r="917" spans="1:4" x14ac:dyDescent="0.15">
      <c r="A917" t="s">
        <v>1142</v>
      </c>
      <c r="B917">
        <v>-2.1086809016149801</v>
      </c>
      <c r="C917" s="1" t="s">
        <v>18146</v>
      </c>
      <c r="D917" t="s">
        <v>132</v>
      </c>
    </row>
    <row r="918" spans="1:4" x14ac:dyDescent="0.15">
      <c r="A918" t="s">
        <v>18147</v>
      </c>
      <c r="B918">
        <v>-2.1251826328426802</v>
      </c>
      <c r="C918" s="1" t="s">
        <v>18148</v>
      </c>
      <c r="D918" t="s">
        <v>132</v>
      </c>
    </row>
    <row r="919" spans="1:4" x14ac:dyDescent="0.15">
      <c r="A919" t="s">
        <v>451</v>
      </c>
      <c r="B919">
        <v>-2.1283787502466902</v>
      </c>
      <c r="C919" s="1" t="s">
        <v>18149</v>
      </c>
      <c r="D919" t="s">
        <v>132</v>
      </c>
    </row>
    <row r="920" spans="1:4" x14ac:dyDescent="0.15">
      <c r="A920" t="s">
        <v>18150</v>
      </c>
      <c r="B920">
        <v>-2.1399622884240799</v>
      </c>
      <c r="C920" s="1" t="s">
        <v>18151</v>
      </c>
      <c r="D920" t="s">
        <v>132</v>
      </c>
    </row>
    <row r="921" spans="1:4" x14ac:dyDescent="0.15">
      <c r="A921" t="s">
        <v>9608</v>
      </c>
      <c r="B921">
        <v>-2.1587399096833702</v>
      </c>
      <c r="C921" s="1" t="s">
        <v>18152</v>
      </c>
      <c r="D921" t="s">
        <v>132</v>
      </c>
    </row>
    <row r="922" spans="1:4" x14ac:dyDescent="0.15">
      <c r="A922" t="s">
        <v>2211</v>
      </c>
      <c r="B922">
        <v>-2.2016340412139499</v>
      </c>
      <c r="C922" s="1" t="s">
        <v>18153</v>
      </c>
      <c r="D922" t="s">
        <v>132</v>
      </c>
    </row>
    <row r="923" spans="1:4" x14ac:dyDescent="0.15">
      <c r="A923" t="s">
        <v>18154</v>
      </c>
      <c r="B923">
        <v>-2.22704350640194</v>
      </c>
      <c r="C923" s="1" t="s">
        <v>18155</v>
      </c>
      <c r="D923" t="s">
        <v>132</v>
      </c>
    </row>
    <row r="924" spans="1:4" x14ac:dyDescent="0.15">
      <c r="A924" t="s">
        <v>18156</v>
      </c>
      <c r="B924">
        <v>-2.2322180684493</v>
      </c>
      <c r="C924" s="1" t="s">
        <v>18157</v>
      </c>
      <c r="D924" t="s">
        <v>132</v>
      </c>
    </row>
    <row r="925" spans="1:4" x14ac:dyDescent="0.15">
      <c r="A925" t="s">
        <v>18158</v>
      </c>
      <c r="B925">
        <v>-2.2338330613144799</v>
      </c>
      <c r="C925" s="1" t="s">
        <v>18159</v>
      </c>
      <c r="D925" t="s">
        <v>132</v>
      </c>
    </row>
    <row r="926" spans="1:4" x14ac:dyDescent="0.15">
      <c r="A926" t="s">
        <v>18160</v>
      </c>
      <c r="B926">
        <v>-2.28250062408125</v>
      </c>
      <c r="C926" s="1" t="s">
        <v>18161</v>
      </c>
      <c r="D926" t="s">
        <v>132</v>
      </c>
    </row>
    <row r="927" spans="1:4" x14ac:dyDescent="0.15">
      <c r="A927" t="s">
        <v>18162</v>
      </c>
      <c r="B927">
        <v>-2.2841071819656702</v>
      </c>
      <c r="C927" s="1" t="s">
        <v>18163</v>
      </c>
      <c r="D927" t="s">
        <v>132</v>
      </c>
    </row>
    <row r="928" spans="1:4" x14ac:dyDescent="0.15">
      <c r="A928" t="s">
        <v>5242</v>
      </c>
      <c r="B928">
        <v>-2.3034049765941198</v>
      </c>
      <c r="C928" s="1" t="s">
        <v>18164</v>
      </c>
      <c r="D928" t="s">
        <v>132</v>
      </c>
    </row>
    <row r="929" spans="1:4" x14ac:dyDescent="0.15">
      <c r="A929" t="s">
        <v>18165</v>
      </c>
      <c r="B929">
        <v>-2.3239040104333402</v>
      </c>
      <c r="C929" s="1" t="s">
        <v>18166</v>
      </c>
      <c r="D929" t="s">
        <v>132</v>
      </c>
    </row>
    <row r="930" spans="1:4" x14ac:dyDescent="0.15">
      <c r="A930" t="s">
        <v>18167</v>
      </c>
      <c r="B930">
        <v>-2.3413971299571998</v>
      </c>
      <c r="C930" s="1" t="s">
        <v>18168</v>
      </c>
      <c r="D930" t="s">
        <v>132</v>
      </c>
    </row>
    <row r="931" spans="1:4" x14ac:dyDescent="0.15">
      <c r="A931" t="s">
        <v>8658</v>
      </c>
      <c r="B931">
        <v>-2.3419537125003602</v>
      </c>
      <c r="C931" s="1" t="s">
        <v>18169</v>
      </c>
      <c r="D931" t="s">
        <v>132</v>
      </c>
    </row>
    <row r="932" spans="1:4" x14ac:dyDescent="0.15">
      <c r="A932" t="s">
        <v>18170</v>
      </c>
      <c r="B932">
        <v>-2.3463963585343599</v>
      </c>
      <c r="C932" s="1" t="s">
        <v>18171</v>
      </c>
      <c r="D932" t="s">
        <v>132</v>
      </c>
    </row>
    <row r="933" spans="1:4" x14ac:dyDescent="0.15">
      <c r="A933" t="s">
        <v>18172</v>
      </c>
      <c r="B933">
        <v>-2.3888310772113899</v>
      </c>
      <c r="C933" s="1" t="s">
        <v>18173</v>
      </c>
      <c r="D933" t="s">
        <v>132</v>
      </c>
    </row>
    <row r="934" spans="1:4" x14ac:dyDescent="0.15">
      <c r="A934" t="s">
        <v>18174</v>
      </c>
      <c r="B934">
        <v>-2.5400457074708398</v>
      </c>
      <c r="C934" s="1" t="s">
        <v>18175</v>
      </c>
      <c r="D934" t="s">
        <v>132</v>
      </c>
    </row>
    <row r="935" spans="1:4" x14ac:dyDescent="0.15">
      <c r="A935" t="s">
        <v>11169</v>
      </c>
      <c r="B935">
        <v>-2.5835267505566</v>
      </c>
      <c r="C935" s="1" t="s">
        <v>18176</v>
      </c>
      <c r="D935" t="s">
        <v>132</v>
      </c>
    </row>
    <row r="936" spans="1:4" x14ac:dyDescent="0.15">
      <c r="A936" t="s">
        <v>18177</v>
      </c>
      <c r="B936">
        <v>-2.61354880691411</v>
      </c>
      <c r="C936" s="1" t="s">
        <v>18178</v>
      </c>
      <c r="D936" t="s">
        <v>132</v>
      </c>
    </row>
    <row r="937" spans="1:4" x14ac:dyDescent="0.15">
      <c r="A937" t="s">
        <v>18179</v>
      </c>
      <c r="B937">
        <v>-2.72308060956196</v>
      </c>
      <c r="C937" s="1" t="s">
        <v>18180</v>
      </c>
      <c r="D937" t="s">
        <v>132</v>
      </c>
    </row>
    <row r="938" spans="1:4" x14ac:dyDescent="0.15">
      <c r="A938" t="s">
        <v>18181</v>
      </c>
      <c r="B938">
        <v>-2.7273013831691499</v>
      </c>
      <c r="C938" s="1" t="s">
        <v>18182</v>
      </c>
      <c r="D938" t="s">
        <v>132</v>
      </c>
    </row>
    <row r="939" spans="1:4" x14ac:dyDescent="0.15">
      <c r="A939" t="s">
        <v>18183</v>
      </c>
      <c r="B939">
        <v>-2.7453477544566698</v>
      </c>
      <c r="C939" s="1" t="s">
        <v>18184</v>
      </c>
      <c r="D939" t="s">
        <v>132</v>
      </c>
    </row>
    <row r="940" spans="1:4" x14ac:dyDescent="0.15">
      <c r="A940" t="s">
        <v>18185</v>
      </c>
      <c r="B940">
        <v>-2.7596971904951002</v>
      </c>
      <c r="C940" s="1" t="s">
        <v>18186</v>
      </c>
      <c r="D940" t="s">
        <v>132</v>
      </c>
    </row>
    <row r="941" spans="1:4" x14ac:dyDescent="0.15">
      <c r="A941" t="s">
        <v>15949</v>
      </c>
      <c r="B941">
        <v>-2.8547054218316701</v>
      </c>
      <c r="C941" s="1" t="s">
        <v>18187</v>
      </c>
      <c r="D941" t="s">
        <v>132</v>
      </c>
    </row>
    <row r="942" spans="1:4" x14ac:dyDescent="0.15">
      <c r="A942" t="s">
        <v>145</v>
      </c>
      <c r="B942">
        <v>-2.8811489601301199</v>
      </c>
      <c r="C942" s="1" t="s">
        <v>18188</v>
      </c>
      <c r="D942" t="s">
        <v>132</v>
      </c>
    </row>
    <row r="943" spans="1:4" x14ac:dyDescent="0.15">
      <c r="A943" t="s">
        <v>15517</v>
      </c>
      <c r="B943">
        <v>-3.0667586909786699</v>
      </c>
      <c r="C943" s="1" t="s">
        <v>18189</v>
      </c>
      <c r="D943" t="s">
        <v>132</v>
      </c>
    </row>
    <row r="944" spans="1:4" x14ac:dyDescent="0.15">
      <c r="A944" t="s">
        <v>18190</v>
      </c>
      <c r="B944">
        <v>-3.1121931496156598</v>
      </c>
      <c r="C944" s="1" t="s">
        <v>18191</v>
      </c>
      <c r="D944" t="s">
        <v>132</v>
      </c>
    </row>
    <row r="945" spans="1:4" x14ac:dyDescent="0.15">
      <c r="A945" t="s">
        <v>782</v>
      </c>
      <c r="B945">
        <v>-3.1373479287158101</v>
      </c>
      <c r="C945" s="1" t="s">
        <v>18192</v>
      </c>
      <c r="D945" t="s">
        <v>132</v>
      </c>
    </row>
  </sheetData>
  <sortState xmlns:xlrd2="http://schemas.microsoft.com/office/spreadsheetml/2017/richdata2" ref="A2:D945">
    <sortCondition descending="1" ref="B2"/>
  </sortState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0"/>
  <sheetViews>
    <sheetView workbookViewId="0">
      <selection activeCell="B1" sqref="B1"/>
    </sheetView>
  </sheetViews>
  <sheetFormatPr defaultColWidth="9.125" defaultRowHeight="13.5" x14ac:dyDescent="0.15"/>
  <cols>
    <col min="1" max="1" width="9.625"/>
    <col min="2" max="2" width="14"/>
    <col min="3" max="4" width="9.625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18193</v>
      </c>
      <c r="B2" s="1" t="s">
        <v>18194</v>
      </c>
      <c r="C2" s="1" t="s">
        <v>18195</v>
      </c>
      <c r="D2" t="s">
        <v>6</v>
      </c>
    </row>
    <row r="3" spans="1:4" x14ac:dyDescent="0.15">
      <c r="A3" t="s">
        <v>18196</v>
      </c>
      <c r="B3" s="1" t="s">
        <v>18197</v>
      </c>
      <c r="C3" s="1" t="s">
        <v>18198</v>
      </c>
      <c r="D3" t="s">
        <v>6</v>
      </c>
    </row>
    <row r="4" spans="1:4" x14ac:dyDescent="0.15">
      <c r="A4" t="s">
        <v>18199</v>
      </c>
      <c r="B4" s="1" t="s">
        <v>18200</v>
      </c>
      <c r="C4" s="1" t="s">
        <v>18201</v>
      </c>
      <c r="D4" t="s">
        <v>6</v>
      </c>
    </row>
    <row r="5" spans="1:4" x14ac:dyDescent="0.15">
      <c r="A5" t="s">
        <v>18202</v>
      </c>
      <c r="B5" s="1" t="s">
        <v>18203</v>
      </c>
      <c r="C5" s="1" t="s">
        <v>18204</v>
      </c>
      <c r="D5" t="s">
        <v>6</v>
      </c>
    </row>
    <row r="6" spans="1:4" x14ac:dyDescent="0.15">
      <c r="A6" t="s">
        <v>18205</v>
      </c>
      <c r="B6" s="1" t="s">
        <v>18206</v>
      </c>
      <c r="C6" s="1" t="s">
        <v>18207</v>
      </c>
      <c r="D6" t="s">
        <v>6</v>
      </c>
    </row>
    <row r="7" spans="1:4" x14ac:dyDescent="0.15">
      <c r="A7" t="s">
        <v>18208</v>
      </c>
      <c r="B7" s="1" t="s">
        <v>18209</v>
      </c>
      <c r="C7" s="1" t="s">
        <v>18210</v>
      </c>
      <c r="D7" t="s">
        <v>6</v>
      </c>
    </row>
    <row r="8" spans="1:4" x14ac:dyDescent="0.15">
      <c r="A8" t="s">
        <v>18211</v>
      </c>
      <c r="B8" s="1" t="s">
        <v>18212</v>
      </c>
      <c r="C8" s="1" t="s">
        <v>18213</v>
      </c>
      <c r="D8" t="s">
        <v>6</v>
      </c>
    </row>
    <row r="9" spans="1:4" x14ac:dyDescent="0.15">
      <c r="A9" t="s">
        <v>18214</v>
      </c>
      <c r="B9" s="1" t="s">
        <v>18215</v>
      </c>
      <c r="C9" s="1" t="s">
        <v>18216</v>
      </c>
      <c r="D9" t="s">
        <v>6</v>
      </c>
    </row>
    <row r="10" spans="1:4" x14ac:dyDescent="0.15">
      <c r="A10" t="s">
        <v>18217</v>
      </c>
      <c r="B10" s="1" t="s">
        <v>18218</v>
      </c>
      <c r="C10" s="1" t="s">
        <v>18219</v>
      </c>
      <c r="D10" t="s">
        <v>6</v>
      </c>
    </row>
    <row r="11" spans="1:4" x14ac:dyDescent="0.15">
      <c r="A11" t="s">
        <v>17272</v>
      </c>
      <c r="B11" s="1" t="s">
        <v>18220</v>
      </c>
      <c r="C11" s="1" t="s">
        <v>18221</v>
      </c>
      <c r="D11" t="s">
        <v>6</v>
      </c>
    </row>
    <row r="12" spans="1:4" x14ac:dyDescent="0.15">
      <c r="A12" t="s">
        <v>18222</v>
      </c>
      <c r="B12" s="1" t="s">
        <v>18223</v>
      </c>
      <c r="C12" s="1" t="s">
        <v>18224</v>
      </c>
      <c r="D12" t="s">
        <v>6</v>
      </c>
    </row>
    <row r="13" spans="1:4" x14ac:dyDescent="0.15">
      <c r="A13" t="s">
        <v>12457</v>
      </c>
      <c r="B13" s="1" t="s">
        <v>18225</v>
      </c>
      <c r="C13" s="1" t="s">
        <v>18226</v>
      </c>
      <c r="D13" t="s">
        <v>6</v>
      </c>
    </row>
    <row r="14" spans="1:4" x14ac:dyDescent="0.15">
      <c r="A14" t="s">
        <v>18227</v>
      </c>
      <c r="B14" s="1" t="s">
        <v>18228</v>
      </c>
      <c r="C14" s="1" t="s">
        <v>18229</v>
      </c>
      <c r="D14" t="s">
        <v>6</v>
      </c>
    </row>
    <row r="15" spans="1:4" x14ac:dyDescent="0.15">
      <c r="A15" t="s">
        <v>18230</v>
      </c>
      <c r="B15" s="1" t="s">
        <v>18231</v>
      </c>
      <c r="C15" s="1" t="s">
        <v>18232</v>
      </c>
      <c r="D15" t="s">
        <v>6</v>
      </c>
    </row>
    <row r="16" spans="1:4" x14ac:dyDescent="0.15">
      <c r="A16" t="s">
        <v>18233</v>
      </c>
      <c r="B16" s="1" t="s">
        <v>18234</v>
      </c>
      <c r="C16" s="1" t="s">
        <v>18235</v>
      </c>
      <c r="D16" t="s">
        <v>6</v>
      </c>
    </row>
    <row r="17" spans="1:4" x14ac:dyDescent="0.15">
      <c r="A17" t="s">
        <v>18236</v>
      </c>
      <c r="B17" s="1" t="s">
        <v>18237</v>
      </c>
      <c r="C17" s="1" t="s">
        <v>18238</v>
      </c>
      <c r="D17" t="s">
        <v>6</v>
      </c>
    </row>
    <row r="18" spans="1:4" x14ac:dyDescent="0.15">
      <c r="A18" t="s">
        <v>18239</v>
      </c>
      <c r="B18" s="1" t="s">
        <v>18240</v>
      </c>
      <c r="C18" s="1" t="s">
        <v>18241</v>
      </c>
      <c r="D18" t="s">
        <v>6</v>
      </c>
    </row>
    <row r="19" spans="1:4" x14ac:dyDescent="0.15">
      <c r="A19" t="s">
        <v>18242</v>
      </c>
      <c r="B19" s="1" t="s">
        <v>18243</v>
      </c>
      <c r="C19" s="1" t="s">
        <v>18244</v>
      </c>
      <c r="D19" t="s">
        <v>6</v>
      </c>
    </row>
    <row r="20" spans="1:4" x14ac:dyDescent="0.15">
      <c r="A20" t="s">
        <v>18245</v>
      </c>
      <c r="B20" s="1" t="s">
        <v>18246</v>
      </c>
      <c r="C20" s="1" t="s">
        <v>18247</v>
      </c>
      <c r="D20" t="s">
        <v>6</v>
      </c>
    </row>
    <row r="21" spans="1:4" x14ac:dyDescent="0.15">
      <c r="A21" t="s">
        <v>18248</v>
      </c>
      <c r="B21" s="1" t="s">
        <v>18249</v>
      </c>
      <c r="C21" s="1" t="s">
        <v>18250</v>
      </c>
      <c r="D21" t="s">
        <v>6</v>
      </c>
    </row>
    <row r="22" spans="1:4" x14ac:dyDescent="0.15">
      <c r="A22" t="s">
        <v>18251</v>
      </c>
      <c r="B22" s="1" t="s">
        <v>18252</v>
      </c>
      <c r="C22" s="1" t="s">
        <v>18253</v>
      </c>
      <c r="D22" t="s">
        <v>6</v>
      </c>
    </row>
    <row r="23" spans="1:4" x14ac:dyDescent="0.15">
      <c r="A23" t="s">
        <v>18254</v>
      </c>
      <c r="B23" s="1" t="s">
        <v>18255</v>
      </c>
      <c r="C23" s="1" t="s">
        <v>18256</v>
      </c>
      <c r="D23" t="s">
        <v>6</v>
      </c>
    </row>
    <row r="24" spans="1:4" x14ac:dyDescent="0.15">
      <c r="A24" t="s">
        <v>18257</v>
      </c>
      <c r="B24" s="1" t="s">
        <v>18258</v>
      </c>
      <c r="C24" s="1" t="s">
        <v>18259</v>
      </c>
      <c r="D24" t="s">
        <v>6</v>
      </c>
    </row>
    <row r="25" spans="1:4" x14ac:dyDescent="0.15">
      <c r="A25" t="s">
        <v>18260</v>
      </c>
      <c r="B25" s="1" t="s">
        <v>18261</v>
      </c>
      <c r="C25" s="1" t="s">
        <v>18262</v>
      </c>
      <c r="D25" t="s">
        <v>6</v>
      </c>
    </row>
    <row r="26" spans="1:4" x14ac:dyDescent="0.15">
      <c r="A26" t="s">
        <v>18263</v>
      </c>
      <c r="B26" s="1" t="s">
        <v>18264</v>
      </c>
      <c r="C26" s="1" t="s">
        <v>18265</v>
      </c>
      <c r="D26" t="s">
        <v>6</v>
      </c>
    </row>
    <row r="27" spans="1:4" x14ac:dyDescent="0.15">
      <c r="A27" t="s">
        <v>18266</v>
      </c>
      <c r="B27" s="1" t="s">
        <v>18267</v>
      </c>
      <c r="C27" s="1" t="s">
        <v>18268</v>
      </c>
      <c r="D27" t="s">
        <v>6</v>
      </c>
    </row>
    <row r="28" spans="1:4" x14ac:dyDescent="0.15">
      <c r="A28" t="s">
        <v>18269</v>
      </c>
      <c r="B28" s="1" t="s">
        <v>18270</v>
      </c>
      <c r="C28" s="1" t="s">
        <v>18271</v>
      </c>
      <c r="D28" t="s">
        <v>6</v>
      </c>
    </row>
    <row r="29" spans="1:4" x14ac:dyDescent="0.15">
      <c r="A29" t="s">
        <v>18272</v>
      </c>
      <c r="B29" s="1" t="s">
        <v>18273</v>
      </c>
      <c r="C29" s="1" t="s">
        <v>18274</v>
      </c>
      <c r="D29" t="s">
        <v>6</v>
      </c>
    </row>
    <row r="30" spans="1:4" x14ac:dyDescent="0.15">
      <c r="A30" t="s">
        <v>18275</v>
      </c>
      <c r="B30" s="1" t="s">
        <v>18276</v>
      </c>
      <c r="C30" s="1" t="s">
        <v>18277</v>
      </c>
      <c r="D30" t="s">
        <v>6</v>
      </c>
    </row>
    <row r="31" spans="1:4" x14ac:dyDescent="0.15">
      <c r="A31" t="s">
        <v>18278</v>
      </c>
      <c r="B31" s="1" t="s">
        <v>18279</v>
      </c>
      <c r="C31" s="1" t="s">
        <v>18280</v>
      </c>
      <c r="D31" t="s">
        <v>6</v>
      </c>
    </row>
    <row r="32" spans="1:4" x14ac:dyDescent="0.15">
      <c r="A32" t="s">
        <v>18281</v>
      </c>
      <c r="B32" s="1" t="s">
        <v>18282</v>
      </c>
      <c r="C32" s="1" t="s">
        <v>18283</v>
      </c>
      <c r="D32" t="s">
        <v>6</v>
      </c>
    </row>
    <row r="33" spans="1:4" x14ac:dyDescent="0.15">
      <c r="A33" t="s">
        <v>18284</v>
      </c>
      <c r="B33" s="1" t="s">
        <v>18285</v>
      </c>
      <c r="C33" s="1" t="s">
        <v>18286</v>
      </c>
      <c r="D33" t="s">
        <v>6</v>
      </c>
    </row>
    <row r="34" spans="1:4" x14ac:dyDescent="0.15">
      <c r="A34" t="s">
        <v>15676</v>
      </c>
      <c r="B34" s="1" t="s">
        <v>18287</v>
      </c>
      <c r="C34" s="1" t="s">
        <v>18288</v>
      </c>
      <c r="D34" t="s">
        <v>6</v>
      </c>
    </row>
    <row r="35" spans="1:4" x14ac:dyDescent="0.15">
      <c r="A35" t="s">
        <v>18289</v>
      </c>
      <c r="B35" s="1" t="s">
        <v>18290</v>
      </c>
      <c r="C35" s="1" t="s">
        <v>18291</v>
      </c>
      <c r="D35" t="s">
        <v>6</v>
      </c>
    </row>
    <row r="36" spans="1:4" x14ac:dyDescent="0.15">
      <c r="A36" t="s">
        <v>18292</v>
      </c>
      <c r="B36" s="1" t="s">
        <v>18293</v>
      </c>
      <c r="C36" s="1" t="s">
        <v>18294</v>
      </c>
      <c r="D36" t="s">
        <v>6</v>
      </c>
    </row>
    <row r="37" spans="1:4" x14ac:dyDescent="0.15">
      <c r="A37" t="s">
        <v>18295</v>
      </c>
      <c r="B37" s="1" t="s">
        <v>18296</v>
      </c>
      <c r="C37" s="1" t="s">
        <v>18297</v>
      </c>
      <c r="D37" t="s">
        <v>6</v>
      </c>
    </row>
    <row r="38" spans="1:4" x14ac:dyDescent="0.15">
      <c r="A38" t="s">
        <v>18298</v>
      </c>
      <c r="B38" s="1" t="s">
        <v>18299</v>
      </c>
      <c r="C38" s="1" t="s">
        <v>18300</v>
      </c>
      <c r="D38" t="s">
        <v>6</v>
      </c>
    </row>
    <row r="39" spans="1:4" x14ac:dyDescent="0.15">
      <c r="A39" t="s">
        <v>3069</v>
      </c>
      <c r="B39" s="1" t="s">
        <v>18301</v>
      </c>
      <c r="C39" s="1" t="s">
        <v>18302</v>
      </c>
      <c r="D39" t="s">
        <v>6</v>
      </c>
    </row>
    <row r="40" spans="1:4" x14ac:dyDescent="0.15">
      <c r="A40" t="s">
        <v>16211</v>
      </c>
      <c r="B40" s="1" t="s">
        <v>18303</v>
      </c>
      <c r="C40" s="1" t="s">
        <v>18304</v>
      </c>
      <c r="D40" t="s">
        <v>6</v>
      </c>
    </row>
    <row r="41" spans="1:4" x14ac:dyDescent="0.15">
      <c r="A41" t="s">
        <v>18305</v>
      </c>
      <c r="B41" s="1" t="s">
        <v>18306</v>
      </c>
      <c r="C41" s="1" t="s">
        <v>18307</v>
      </c>
      <c r="D41" t="s">
        <v>6</v>
      </c>
    </row>
    <row r="42" spans="1:4" x14ac:dyDescent="0.15">
      <c r="A42" t="s">
        <v>18308</v>
      </c>
      <c r="B42" s="1" t="s">
        <v>18309</v>
      </c>
      <c r="C42" s="1" t="s">
        <v>18310</v>
      </c>
      <c r="D42" t="s">
        <v>6</v>
      </c>
    </row>
    <row r="43" spans="1:4" x14ac:dyDescent="0.15">
      <c r="A43" t="s">
        <v>18311</v>
      </c>
      <c r="B43" s="1" t="s">
        <v>18312</v>
      </c>
      <c r="C43" s="1" t="s">
        <v>18313</v>
      </c>
      <c r="D43" t="s">
        <v>6</v>
      </c>
    </row>
    <row r="44" spans="1:4" x14ac:dyDescent="0.15">
      <c r="A44" t="s">
        <v>11392</v>
      </c>
      <c r="B44" s="1" t="s">
        <v>18314</v>
      </c>
      <c r="C44" s="1" t="s">
        <v>18315</v>
      </c>
      <c r="D44" t="s">
        <v>6</v>
      </c>
    </row>
    <row r="45" spans="1:4" x14ac:dyDescent="0.15">
      <c r="A45" t="s">
        <v>18316</v>
      </c>
      <c r="B45" s="1" t="s">
        <v>18317</v>
      </c>
      <c r="C45" s="1" t="s">
        <v>18318</v>
      </c>
      <c r="D45" t="s">
        <v>6</v>
      </c>
    </row>
    <row r="46" spans="1:4" x14ac:dyDescent="0.15">
      <c r="A46" t="s">
        <v>18319</v>
      </c>
      <c r="B46" s="1" t="s">
        <v>18320</v>
      </c>
      <c r="C46" s="1" t="s">
        <v>18321</v>
      </c>
      <c r="D46" t="s">
        <v>6</v>
      </c>
    </row>
    <row r="47" spans="1:4" x14ac:dyDescent="0.15">
      <c r="A47" t="s">
        <v>18322</v>
      </c>
      <c r="B47" s="1" t="s">
        <v>18323</v>
      </c>
      <c r="C47" s="1" t="s">
        <v>18324</v>
      </c>
      <c r="D47" t="s">
        <v>6</v>
      </c>
    </row>
    <row r="48" spans="1:4" x14ac:dyDescent="0.15">
      <c r="A48" t="s">
        <v>18325</v>
      </c>
      <c r="B48" s="1" t="s">
        <v>18326</v>
      </c>
      <c r="C48" s="1" t="s">
        <v>18327</v>
      </c>
      <c r="D48" t="s">
        <v>6</v>
      </c>
    </row>
    <row r="49" spans="1:4" x14ac:dyDescent="0.15">
      <c r="A49" t="s">
        <v>18328</v>
      </c>
      <c r="B49" s="1" t="s">
        <v>18329</v>
      </c>
      <c r="C49" s="1" t="s">
        <v>18330</v>
      </c>
      <c r="D49" t="s">
        <v>6</v>
      </c>
    </row>
    <row r="50" spans="1:4" x14ac:dyDescent="0.15">
      <c r="A50" t="s">
        <v>18331</v>
      </c>
      <c r="B50" s="1" t="s">
        <v>18332</v>
      </c>
      <c r="C50" s="1" t="s">
        <v>18333</v>
      </c>
      <c r="D50" t="s">
        <v>6</v>
      </c>
    </row>
    <row r="51" spans="1:4" x14ac:dyDescent="0.15">
      <c r="A51" t="s">
        <v>18334</v>
      </c>
      <c r="B51" s="1" t="s">
        <v>18335</v>
      </c>
      <c r="C51" s="1" t="s">
        <v>18336</v>
      </c>
      <c r="D51" t="s">
        <v>6</v>
      </c>
    </row>
    <row r="52" spans="1:4" x14ac:dyDescent="0.15">
      <c r="A52" t="s">
        <v>18337</v>
      </c>
      <c r="B52" s="1" t="s">
        <v>18338</v>
      </c>
      <c r="C52" s="1" t="s">
        <v>18339</v>
      </c>
      <c r="D52" t="s">
        <v>6</v>
      </c>
    </row>
    <row r="53" spans="1:4" x14ac:dyDescent="0.15">
      <c r="A53" t="s">
        <v>18340</v>
      </c>
      <c r="B53" s="1" t="s">
        <v>18341</v>
      </c>
      <c r="C53" s="1" t="s">
        <v>18342</v>
      </c>
      <c r="D53" t="s">
        <v>6</v>
      </c>
    </row>
    <row r="54" spans="1:4" x14ac:dyDescent="0.15">
      <c r="A54" t="s">
        <v>18343</v>
      </c>
      <c r="B54" s="1" t="s">
        <v>18344</v>
      </c>
      <c r="C54" s="1" t="s">
        <v>18345</v>
      </c>
      <c r="D54" t="s">
        <v>6</v>
      </c>
    </row>
    <row r="55" spans="1:4" x14ac:dyDescent="0.15">
      <c r="A55" t="s">
        <v>18346</v>
      </c>
      <c r="B55" s="1" t="s">
        <v>18347</v>
      </c>
      <c r="C55" s="1" t="s">
        <v>18348</v>
      </c>
      <c r="D55" t="s">
        <v>6</v>
      </c>
    </row>
    <row r="56" spans="1:4" x14ac:dyDescent="0.15">
      <c r="A56" t="s">
        <v>15949</v>
      </c>
      <c r="B56" s="1" t="s">
        <v>18349</v>
      </c>
      <c r="C56" s="1" t="s">
        <v>18350</v>
      </c>
      <c r="D56" t="s">
        <v>6</v>
      </c>
    </row>
    <row r="57" spans="1:4" x14ac:dyDescent="0.15">
      <c r="A57" t="s">
        <v>18351</v>
      </c>
      <c r="B57" s="1" t="s">
        <v>18352</v>
      </c>
      <c r="C57" s="1" t="s">
        <v>18353</v>
      </c>
      <c r="D57" t="s">
        <v>6</v>
      </c>
    </row>
    <row r="58" spans="1:4" x14ac:dyDescent="0.15">
      <c r="A58" t="s">
        <v>3670</v>
      </c>
      <c r="B58" s="1" t="s">
        <v>18354</v>
      </c>
      <c r="C58" s="1" t="s">
        <v>18355</v>
      </c>
      <c r="D58" t="s">
        <v>6</v>
      </c>
    </row>
    <row r="59" spans="1:4" x14ac:dyDescent="0.15">
      <c r="A59" t="s">
        <v>18356</v>
      </c>
      <c r="B59" s="1" t="s">
        <v>18357</v>
      </c>
      <c r="C59" s="1" t="s">
        <v>18358</v>
      </c>
      <c r="D59" t="s">
        <v>6</v>
      </c>
    </row>
    <row r="60" spans="1:4" x14ac:dyDescent="0.15">
      <c r="A60" t="s">
        <v>18359</v>
      </c>
      <c r="B60" s="1" t="s">
        <v>18360</v>
      </c>
      <c r="C60" s="1" t="s">
        <v>18361</v>
      </c>
      <c r="D60" t="s">
        <v>6</v>
      </c>
    </row>
    <row r="61" spans="1:4" x14ac:dyDescent="0.15">
      <c r="A61" t="s">
        <v>18362</v>
      </c>
      <c r="B61" s="1" t="s">
        <v>18363</v>
      </c>
      <c r="C61" s="1" t="s">
        <v>18364</v>
      </c>
      <c r="D61" t="s">
        <v>6</v>
      </c>
    </row>
    <row r="62" spans="1:4" x14ac:dyDescent="0.15">
      <c r="A62" t="s">
        <v>18365</v>
      </c>
      <c r="B62" s="1" t="s">
        <v>18366</v>
      </c>
      <c r="C62" s="1" t="s">
        <v>18367</v>
      </c>
      <c r="D62" t="s">
        <v>6</v>
      </c>
    </row>
    <row r="63" spans="1:4" x14ac:dyDescent="0.15">
      <c r="A63" t="s">
        <v>18368</v>
      </c>
      <c r="B63" s="1" t="s">
        <v>18369</v>
      </c>
      <c r="C63" s="1" t="s">
        <v>18370</v>
      </c>
      <c r="D63" t="s">
        <v>6</v>
      </c>
    </row>
    <row r="64" spans="1:4" x14ac:dyDescent="0.15">
      <c r="A64" t="s">
        <v>18371</v>
      </c>
      <c r="B64" s="1" t="s">
        <v>18372</v>
      </c>
      <c r="C64" s="1" t="s">
        <v>18373</v>
      </c>
      <c r="D64" t="s">
        <v>6</v>
      </c>
    </row>
    <row r="65" spans="1:4" x14ac:dyDescent="0.15">
      <c r="A65" t="s">
        <v>18374</v>
      </c>
      <c r="B65" s="1" t="s">
        <v>18375</v>
      </c>
      <c r="C65" s="1" t="s">
        <v>18376</v>
      </c>
      <c r="D65" t="s">
        <v>6</v>
      </c>
    </row>
    <row r="66" spans="1:4" x14ac:dyDescent="0.15">
      <c r="A66" t="s">
        <v>18377</v>
      </c>
      <c r="B66" s="1" t="s">
        <v>18378</v>
      </c>
      <c r="C66" s="1" t="s">
        <v>18379</v>
      </c>
      <c r="D66" t="s">
        <v>6</v>
      </c>
    </row>
    <row r="67" spans="1:4" x14ac:dyDescent="0.15">
      <c r="A67" t="s">
        <v>18380</v>
      </c>
      <c r="B67" s="1" t="s">
        <v>18381</v>
      </c>
      <c r="C67" s="1" t="s">
        <v>18382</v>
      </c>
      <c r="D67" t="s">
        <v>6</v>
      </c>
    </row>
    <row r="68" spans="1:4" x14ac:dyDescent="0.15">
      <c r="A68" t="s">
        <v>18383</v>
      </c>
      <c r="B68" s="1" t="s">
        <v>18384</v>
      </c>
      <c r="C68" s="1" t="s">
        <v>18385</v>
      </c>
      <c r="D68" t="s">
        <v>6</v>
      </c>
    </row>
    <row r="69" spans="1:4" x14ac:dyDescent="0.15">
      <c r="A69" t="s">
        <v>219</v>
      </c>
      <c r="B69" s="1" t="s">
        <v>18386</v>
      </c>
      <c r="C69" s="1" t="s">
        <v>18387</v>
      </c>
      <c r="D69" t="s">
        <v>6</v>
      </c>
    </row>
    <row r="70" spans="1:4" x14ac:dyDescent="0.15">
      <c r="A70" t="s">
        <v>18388</v>
      </c>
      <c r="B70" s="1" t="s">
        <v>18389</v>
      </c>
      <c r="C70" s="1" t="s">
        <v>18390</v>
      </c>
      <c r="D70" t="s">
        <v>6</v>
      </c>
    </row>
    <row r="71" spans="1:4" x14ac:dyDescent="0.15">
      <c r="A71" t="s">
        <v>18391</v>
      </c>
      <c r="B71" s="1" t="s">
        <v>18392</v>
      </c>
      <c r="C71" s="1" t="s">
        <v>18393</v>
      </c>
      <c r="D71" t="s">
        <v>6</v>
      </c>
    </row>
    <row r="72" spans="1:4" x14ac:dyDescent="0.15">
      <c r="A72" t="s">
        <v>18394</v>
      </c>
      <c r="B72" s="1" t="s">
        <v>18395</v>
      </c>
      <c r="C72" s="1" t="s">
        <v>18396</v>
      </c>
      <c r="D72" t="s">
        <v>6</v>
      </c>
    </row>
    <row r="73" spans="1:4" x14ac:dyDescent="0.15">
      <c r="A73" t="s">
        <v>147</v>
      </c>
      <c r="B73" s="1" t="s">
        <v>18397</v>
      </c>
      <c r="C73" s="1" t="s">
        <v>18398</v>
      </c>
      <c r="D73" t="s">
        <v>6</v>
      </c>
    </row>
    <row r="74" spans="1:4" x14ac:dyDescent="0.15">
      <c r="A74" t="s">
        <v>3725</v>
      </c>
      <c r="B74" s="1" t="s">
        <v>18399</v>
      </c>
      <c r="C74" s="1" t="s">
        <v>18400</v>
      </c>
      <c r="D74" t="s">
        <v>6</v>
      </c>
    </row>
    <row r="75" spans="1:4" x14ac:dyDescent="0.15">
      <c r="A75" t="s">
        <v>18401</v>
      </c>
      <c r="B75" s="1" t="s">
        <v>18402</v>
      </c>
      <c r="C75" s="1" t="s">
        <v>18403</v>
      </c>
      <c r="D75" t="s">
        <v>6</v>
      </c>
    </row>
    <row r="76" spans="1:4" x14ac:dyDescent="0.15">
      <c r="A76" t="s">
        <v>18404</v>
      </c>
      <c r="B76" s="1" t="s">
        <v>18405</v>
      </c>
      <c r="C76" s="1" t="s">
        <v>18406</v>
      </c>
      <c r="D76" t="s">
        <v>6</v>
      </c>
    </row>
    <row r="77" spans="1:4" x14ac:dyDescent="0.15">
      <c r="A77" t="s">
        <v>14133</v>
      </c>
      <c r="B77" s="1" t="s">
        <v>18407</v>
      </c>
      <c r="C77" s="1" t="s">
        <v>18408</v>
      </c>
      <c r="D77" t="s">
        <v>6</v>
      </c>
    </row>
    <row r="78" spans="1:4" x14ac:dyDescent="0.15">
      <c r="A78" t="s">
        <v>18409</v>
      </c>
      <c r="B78" s="1" t="s">
        <v>18410</v>
      </c>
      <c r="C78" s="1" t="s">
        <v>18411</v>
      </c>
      <c r="D78" t="s">
        <v>6</v>
      </c>
    </row>
    <row r="79" spans="1:4" x14ac:dyDescent="0.15">
      <c r="A79" t="s">
        <v>18412</v>
      </c>
      <c r="B79" s="1" t="s">
        <v>18413</v>
      </c>
      <c r="C79" s="1" t="s">
        <v>18414</v>
      </c>
      <c r="D79" t="s">
        <v>6</v>
      </c>
    </row>
    <row r="80" spans="1:4" x14ac:dyDescent="0.15">
      <c r="A80" t="s">
        <v>18415</v>
      </c>
      <c r="B80" s="1" t="s">
        <v>18416</v>
      </c>
      <c r="C80" s="1" t="s">
        <v>18417</v>
      </c>
      <c r="D80" t="s">
        <v>6</v>
      </c>
    </row>
    <row r="81" spans="1:4" x14ac:dyDescent="0.15">
      <c r="A81" t="s">
        <v>18418</v>
      </c>
      <c r="B81" s="1" t="s">
        <v>18419</v>
      </c>
      <c r="C81" s="1" t="s">
        <v>18420</v>
      </c>
      <c r="D81" t="s">
        <v>6</v>
      </c>
    </row>
    <row r="82" spans="1:4" x14ac:dyDescent="0.15">
      <c r="A82" t="s">
        <v>9743</v>
      </c>
      <c r="B82" s="1" t="s">
        <v>18421</v>
      </c>
      <c r="C82" s="1" t="s">
        <v>18422</v>
      </c>
      <c r="D82" t="s">
        <v>6</v>
      </c>
    </row>
    <row r="83" spans="1:4" x14ac:dyDescent="0.15">
      <c r="A83" t="s">
        <v>2372</v>
      </c>
      <c r="B83" s="1" t="s">
        <v>18423</v>
      </c>
      <c r="C83" s="1" t="s">
        <v>18424</v>
      </c>
      <c r="D83" t="s">
        <v>6</v>
      </c>
    </row>
    <row r="84" spans="1:4" x14ac:dyDescent="0.15">
      <c r="A84" t="s">
        <v>18425</v>
      </c>
      <c r="B84" s="1" t="s">
        <v>18426</v>
      </c>
      <c r="C84" s="1" t="s">
        <v>18427</v>
      </c>
      <c r="D84" t="s">
        <v>6</v>
      </c>
    </row>
    <row r="85" spans="1:4" x14ac:dyDescent="0.15">
      <c r="A85" t="s">
        <v>18428</v>
      </c>
      <c r="B85" s="1" t="s">
        <v>18429</v>
      </c>
      <c r="C85" s="1" t="s">
        <v>18430</v>
      </c>
      <c r="D85" t="s">
        <v>6</v>
      </c>
    </row>
    <row r="86" spans="1:4" x14ac:dyDescent="0.15">
      <c r="A86" t="s">
        <v>18431</v>
      </c>
      <c r="B86" s="1" t="s">
        <v>18432</v>
      </c>
      <c r="C86" s="1" t="s">
        <v>18433</v>
      </c>
      <c r="D86" t="s">
        <v>6</v>
      </c>
    </row>
    <row r="87" spans="1:4" x14ac:dyDescent="0.15">
      <c r="A87" t="s">
        <v>4084</v>
      </c>
      <c r="B87" s="1" t="s">
        <v>18434</v>
      </c>
      <c r="C87" s="1" t="s">
        <v>18435</v>
      </c>
      <c r="D87" t="s">
        <v>6</v>
      </c>
    </row>
    <row r="88" spans="1:4" x14ac:dyDescent="0.15">
      <c r="A88" t="s">
        <v>1620</v>
      </c>
      <c r="B88" s="1" t="s">
        <v>18436</v>
      </c>
      <c r="C88" s="1" t="s">
        <v>18437</v>
      </c>
      <c r="D88" t="s">
        <v>6</v>
      </c>
    </row>
    <row r="89" spans="1:4" x14ac:dyDescent="0.15">
      <c r="A89" t="s">
        <v>18438</v>
      </c>
      <c r="B89" s="1" t="s">
        <v>18439</v>
      </c>
      <c r="C89" s="1" t="s">
        <v>18440</v>
      </c>
      <c r="D89" t="s">
        <v>6</v>
      </c>
    </row>
    <row r="90" spans="1:4" x14ac:dyDescent="0.15">
      <c r="A90" t="s">
        <v>18441</v>
      </c>
      <c r="B90" s="1" t="s">
        <v>18442</v>
      </c>
      <c r="C90" s="1" t="s">
        <v>18443</v>
      </c>
      <c r="D90" t="s">
        <v>6</v>
      </c>
    </row>
    <row r="91" spans="1:4" x14ac:dyDescent="0.15">
      <c r="A91" t="s">
        <v>11569</v>
      </c>
      <c r="B91" s="1" t="s">
        <v>18444</v>
      </c>
      <c r="C91" s="1" t="s">
        <v>18445</v>
      </c>
      <c r="D91" t="s">
        <v>6</v>
      </c>
    </row>
    <row r="92" spans="1:4" x14ac:dyDescent="0.15">
      <c r="A92" t="s">
        <v>18446</v>
      </c>
      <c r="B92" s="1" t="s">
        <v>18447</v>
      </c>
      <c r="C92" s="1" t="s">
        <v>18448</v>
      </c>
      <c r="D92" t="s">
        <v>6</v>
      </c>
    </row>
    <row r="93" spans="1:4" x14ac:dyDescent="0.15">
      <c r="A93" t="s">
        <v>18449</v>
      </c>
      <c r="B93" s="1" t="s">
        <v>18450</v>
      </c>
      <c r="C93" s="1" t="s">
        <v>18451</v>
      </c>
      <c r="D93" t="s">
        <v>6</v>
      </c>
    </row>
    <row r="94" spans="1:4" x14ac:dyDescent="0.15">
      <c r="A94" t="s">
        <v>18452</v>
      </c>
      <c r="B94" s="1" t="s">
        <v>18453</v>
      </c>
      <c r="C94" s="1" t="s">
        <v>18454</v>
      </c>
      <c r="D94" t="s">
        <v>6</v>
      </c>
    </row>
    <row r="95" spans="1:4" x14ac:dyDescent="0.15">
      <c r="A95" t="s">
        <v>221</v>
      </c>
      <c r="B95" s="1" t="s">
        <v>18455</v>
      </c>
      <c r="C95" s="1" t="s">
        <v>18456</v>
      </c>
      <c r="D95" t="s">
        <v>6</v>
      </c>
    </row>
    <row r="96" spans="1:4" x14ac:dyDescent="0.15">
      <c r="A96" t="s">
        <v>18457</v>
      </c>
      <c r="B96" s="1" t="s">
        <v>18458</v>
      </c>
      <c r="C96" s="1" t="s">
        <v>18459</v>
      </c>
      <c r="D96" t="s">
        <v>6</v>
      </c>
    </row>
    <row r="97" spans="1:4" x14ac:dyDescent="0.15">
      <c r="A97" t="s">
        <v>18460</v>
      </c>
      <c r="B97" s="1" t="s">
        <v>18461</v>
      </c>
      <c r="C97" s="1" t="s">
        <v>18462</v>
      </c>
      <c r="D97" t="s">
        <v>6</v>
      </c>
    </row>
    <row r="98" spans="1:4" x14ac:dyDescent="0.15">
      <c r="A98" t="s">
        <v>18463</v>
      </c>
      <c r="B98" s="1" t="s">
        <v>18464</v>
      </c>
      <c r="C98" s="1" t="s">
        <v>18465</v>
      </c>
      <c r="D98" t="s">
        <v>6</v>
      </c>
    </row>
    <row r="99" spans="1:4" x14ac:dyDescent="0.15">
      <c r="A99" t="s">
        <v>1474</v>
      </c>
      <c r="B99" s="1" t="s">
        <v>18466</v>
      </c>
      <c r="C99" s="1" t="s">
        <v>18467</v>
      </c>
      <c r="D99" t="s">
        <v>6</v>
      </c>
    </row>
    <row r="100" spans="1:4" x14ac:dyDescent="0.15">
      <c r="A100" t="s">
        <v>18468</v>
      </c>
      <c r="B100" s="1" t="s">
        <v>18469</v>
      </c>
      <c r="C100" s="1" t="s">
        <v>18470</v>
      </c>
      <c r="D100" t="s">
        <v>6</v>
      </c>
    </row>
    <row r="101" spans="1:4" x14ac:dyDescent="0.15">
      <c r="A101" t="s">
        <v>5762</v>
      </c>
      <c r="B101" s="1" t="s">
        <v>18471</v>
      </c>
      <c r="C101" s="1" t="s">
        <v>18472</v>
      </c>
      <c r="D101" t="s">
        <v>6</v>
      </c>
    </row>
    <row r="102" spans="1:4" x14ac:dyDescent="0.15">
      <c r="A102" t="s">
        <v>1073</v>
      </c>
      <c r="B102" s="1" t="s">
        <v>18473</v>
      </c>
      <c r="C102" s="1" t="s">
        <v>18474</v>
      </c>
      <c r="D102" t="s">
        <v>6</v>
      </c>
    </row>
    <row r="103" spans="1:4" x14ac:dyDescent="0.15">
      <c r="A103" t="s">
        <v>18475</v>
      </c>
      <c r="B103" s="1" t="s">
        <v>18476</v>
      </c>
      <c r="C103" s="1" t="s">
        <v>18477</v>
      </c>
      <c r="D103" t="s">
        <v>6</v>
      </c>
    </row>
    <row r="104" spans="1:4" x14ac:dyDescent="0.15">
      <c r="A104" t="s">
        <v>17135</v>
      </c>
      <c r="B104" s="1" t="s">
        <v>18478</v>
      </c>
      <c r="C104" s="1" t="s">
        <v>18479</v>
      </c>
      <c r="D104" t="s">
        <v>6</v>
      </c>
    </row>
    <row r="105" spans="1:4" x14ac:dyDescent="0.15">
      <c r="A105" t="s">
        <v>18480</v>
      </c>
      <c r="B105" s="1" t="s">
        <v>18481</v>
      </c>
      <c r="C105" s="1" t="s">
        <v>18482</v>
      </c>
      <c r="D105" t="s">
        <v>6</v>
      </c>
    </row>
    <row r="106" spans="1:4" x14ac:dyDescent="0.15">
      <c r="A106" t="s">
        <v>2762</v>
      </c>
      <c r="B106" s="1" t="s">
        <v>18483</v>
      </c>
      <c r="C106" s="1" t="s">
        <v>18484</v>
      </c>
      <c r="D106" t="s">
        <v>6</v>
      </c>
    </row>
    <row r="107" spans="1:4" x14ac:dyDescent="0.15">
      <c r="A107" t="s">
        <v>2723</v>
      </c>
      <c r="B107" s="1" t="s">
        <v>18485</v>
      </c>
      <c r="C107" s="1" t="s">
        <v>18486</v>
      </c>
      <c r="D107" t="s">
        <v>6</v>
      </c>
    </row>
    <row r="108" spans="1:4" x14ac:dyDescent="0.15">
      <c r="A108" t="s">
        <v>18487</v>
      </c>
      <c r="B108" s="1" t="s">
        <v>18488</v>
      </c>
      <c r="C108" s="1" t="s">
        <v>18489</v>
      </c>
      <c r="D108" t="s">
        <v>6</v>
      </c>
    </row>
    <row r="109" spans="1:4" x14ac:dyDescent="0.15">
      <c r="A109" t="s">
        <v>12454</v>
      </c>
      <c r="B109" s="1" t="s">
        <v>18490</v>
      </c>
      <c r="C109" s="1" t="s">
        <v>18491</v>
      </c>
      <c r="D109" t="s">
        <v>6</v>
      </c>
    </row>
    <row r="110" spans="1:4" x14ac:dyDescent="0.15">
      <c r="A110" t="s">
        <v>18492</v>
      </c>
      <c r="B110" s="1" t="s">
        <v>18493</v>
      </c>
      <c r="C110" s="1" t="s">
        <v>18494</v>
      </c>
      <c r="D110" t="s">
        <v>6</v>
      </c>
    </row>
    <row r="111" spans="1:4" x14ac:dyDescent="0.15">
      <c r="A111" t="s">
        <v>18495</v>
      </c>
      <c r="B111" s="1" t="s">
        <v>18496</v>
      </c>
      <c r="C111" s="1" t="s">
        <v>18497</v>
      </c>
      <c r="D111" t="s">
        <v>6</v>
      </c>
    </row>
    <row r="112" spans="1:4" x14ac:dyDescent="0.15">
      <c r="A112" t="s">
        <v>18498</v>
      </c>
      <c r="B112" s="1" t="s">
        <v>18499</v>
      </c>
      <c r="C112" s="1" t="s">
        <v>18500</v>
      </c>
      <c r="D112" t="s">
        <v>6</v>
      </c>
    </row>
    <row r="113" spans="1:4" x14ac:dyDescent="0.15">
      <c r="A113" t="s">
        <v>18501</v>
      </c>
      <c r="B113" s="1" t="s">
        <v>18502</v>
      </c>
      <c r="C113" s="1" t="s">
        <v>18503</v>
      </c>
      <c r="D113" t="s">
        <v>6</v>
      </c>
    </row>
    <row r="114" spans="1:4" x14ac:dyDescent="0.15">
      <c r="A114" t="s">
        <v>18504</v>
      </c>
      <c r="B114" s="1" t="s">
        <v>18505</v>
      </c>
      <c r="C114" s="1" t="s">
        <v>18506</v>
      </c>
      <c r="D114" t="s">
        <v>6</v>
      </c>
    </row>
    <row r="115" spans="1:4" x14ac:dyDescent="0.15">
      <c r="A115" t="s">
        <v>3770</v>
      </c>
      <c r="B115" s="1" t="s">
        <v>18507</v>
      </c>
      <c r="C115" s="1" t="s">
        <v>18508</v>
      </c>
      <c r="D115" t="s">
        <v>6</v>
      </c>
    </row>
    <row r="116" spans="1:4" x14ac:dyDescent="0.15">
      <c r="A116" t="s">
        <v>18509</v>
      </c>
      <c r="B116" s="1" t="s">
        <v>18510</v>
      </c>
      <c r="C116" s="1" t="s">
        <v>18511</v>
      </c>
      <c r="D116" t="s">
        <v>6</v>
      </c>
    </row>
    <row r="117" spans="1:4" x14ac:dyDescent="0.15">
      <c r="A117" t="s">
        <v>18512</v>
      </c>
      <c r="B117" s="1" t="s">
        <v>18513</v>
      </c>
      <c r="C117" s="1" t="s">
        <v>18514</v>
      </c>
      <c r="D117" t="s">
        <v>6</v>
      </c>
    </row>
    <row r="118" spans="1:4" x14ac:dyDescent="0.15">
      <c r="A118" t="s">
        <v>1444</v>
      </c>
      <c r="B118" s="1" t="s">
        <v>18515</v>
      </c>
      <c r="C118" s="1" t="s">
        <v>18516</v>
      </c>
      <c r="D118" t="s">
        <v>6</v>
      </c>
    </row>
    <row r="119" spans="1:4" x14ac:dyDescent="0.15">
      <c r="A119" t="s">
        <v>5052</v>
      </c>
      <c r="B119" s="1" t="s">
        <v>18517</v>
      </c>
      <c r="C119" s="1" t="s">
        <v>18518</v>
      </c>
      <c r="D119" t="s">
        <v>6</v>
      </c>
    </row>
    <row r="120" spans="1:4" x14ac:dyDescent="0.15">
      <c r="A120" t="s">
        <v>18519</v>
      </c>
      <c r="B120" s="1" t="s">
        <v>18520</v>
      </c>
      <c r="C120" s="1" t="s">
        <v>18521</v>
      </c>
      <c r="D120" t="s">
        <v>6</v>
      </c>
    </row>
    <row r="121" spans="1:4" x14ac:dyDescent="0.15">
      <c r="A121" t="s">
        <v>2154</v>
      </c>
      <c r="B121" s="1" t="s">
        <v>18522</v>
      </c>
      <c r="C121" s="1" t="s">
        <v>18523</v>
      </c>
      <c r="D121" t="s">
        <v>6</v>
      </c>
    </row>
    <row r="122" spans="1:4" x14ac:dyDescent="0.15">
      <c r="A122" t="s">
        <v>18524</v>
      </c>
      <c r="B122" s="1" t="s">
        <v>18525</v>
      </c>
      <c r="C122" s="1" t="s">
        <v>18526</v>
      </c>
      <c r="D122" t="s">
        <v>6</v>
      </c>
    </row>
    <row r="123" spans="1:4" x14ac:dyDescent="0.15">
      <c r="A123" t="s">
        <v>18527</v>
      </c>
      <c r="B123" s="1" t="s">
        <v>18528</v>
      </c>
      <c r="C123" s="1" t="s">
        <v>18529</v>
      </c>
      <c r="D123" t="s">
        <v>6</v>
      </c>
    </row>
    <row r="124" spans="1:4" x14ac:dyDescent="0.15">
      <c r="A124" t="s">
        <v>18530</v>
      </c>
      <c r="B124" s="1" t="s">
        <v>18531</v>
      </c>
      <c r="C124" s="1" t="s">
        <v>18532</v>
      </c>
      <c r="D124" t="s">
        <v>6</v>
      </c>
    </row>
    <row r="125" spans="1:4" x14ac:dyDescent="0.15">
      <c r="A125" t="s">
        <v>18533</v>
      </c>
      <c r="B125" s="1" t="s">
        <v>18534</v>
      </c>
      <c r="C125" s="1" t="s">
        <v>18535</v>
      </c>
      <c r="D125" t="s">
        <v>6</v>
      </c>
    </row>
    <row r="126" spans="1:4" x14ac:dyDescent="0.15">
      <c r="A126" t="s">
        <v>11251</v>
      </c>
      <c r="B126" s="1" t="s">
        <v>18536</v>
      </c>
      <c r="C126" s="1" t="s">
        <v>18537</v>
      </c>
      <c r="D126" t="s">
        <v>6</v>
      </c>
    </row>
    <row r="127" spans="1:4" x14ac:dyDescent="0.15">
      <c r="A127" t="s">
        <v>5732</v>
      </c>
      <c r="B127" s="1" t="s">
        <v>18538</v>
      </c>
      <c r="C127" s="1" t="s">
        <v>18539</v>
      </c>
      <c r="D127" t="s">
        <v>6</v>
      </c>
    </row>
    <row r="128" spans="1:4" x14ac:dyDescent="0.15">
      <c r="A128" t="s">
        <v>18540</v>
      </c>
      <c r="B128" s="1" t="s">
        <v>18541</v>
      </c>
      <c r="C128" s="1" t="s">
        <v>18542</v>
      </c>
      <c r="D128" t="s">
        <v>6</v>
      </c>
    </row>
    <row r="129" spans="1:4" x14ac:dyDescent="0.15">
      <c r="A129" t="s">
        <v>11781</v>
      </c>
      <c r="B129" s="1" t="s">
        <v>18543</v>
      </c>
      <c r="C129" s="1" t="s">
        <v>18544</v>
      </c>
      <c r="D129" t="s">
        <v>6</v>
      </c>
    </row>
    <row r="130" spans="1:4" x14ac:dyDescent="0.15">
      <c r="A130" t="s">
        <v>12241</v>
      </c>
      <c r="B130" s="1" t="s">
        <v>18545</v>
      </c>
      <c r="C130" s="1" t="s">
        <v>18546</v>
      </c>
      <c r="D130" t="s">
        <v>6</v>
      </c>
    </row>
    <row r="131" spans="1:4" x14ac:dyDescent="0.15">
      <c r="A131" t="s">
        <v>14754</v>
      </c>
      <c r="B131" s="1" t="s">
        <v>18547</v>
      </c>
      <c r="C131" s="1" t="s">
        <v>18548</v>
      </c>
      <c r="D131" t="s">
        <v>6</v>
      </c>
    </row>
    <row r="132" spans="1:4" x14ac:dyDescent="0.15">
      <c r="A132" t="s">
        <v>3902</v>
      </c>
      <c r="B132" s="1" t="s">
        <v>18549</v>
      </c>
      <c r="C132" s="1" t="s">
        <v>18550</v>
      </c>
      <c r="D132" t="s">
        <v>6</v>
      </c>
    </row>
    <row r="133" spans="1:4" x14ac:dyDescent="0.15">
      <c r="A133" t="s">
        <v>18551</v>
      </c>
      <c r="B133" s="1" t="s">
        <v>18552</v>
      </c>
      <c r="C133" s="1" t="s">
        <v>18553</v>
      </c>
      <c r="D133" t="s">
        <v>6</v>
      </c>
    </row>
    <row r="134" spans="1:4" x14ac:dyDescent="0.15">
      <c r="A134" t="s">
        <v>3800</v>
      </c>
      <c r="B134" s="1" t="s">
        <v>18554</v>
      </c>
      <c r="C134" s="1" t="s">
        <v>18555</v>
      </c>
      <c r="D134" t="s">
        <v>6</v>
      </c>
    </row>
    <row r="135" spans="1:4" x14ac:dyDescent="0.15">
      <c r="A135" t="s">
        <v>18556</v>
      </c>
      <c r="B135" s="1" t="s">
        <v>18557</v>
      </c>
      <c r="C135" s="1" t="s">
        <v>18558</v>
      </c>
      <c r="D135" t="s">
        <v>6</v>
      </c>
    </row>
    <row r="136" spans="1:4" x14ac:dyDescent="0.15">
      <c r="A136" t="s">
        <v>18559</v>
      </c>
      <c r="B136" s="1" t="s">
        <v>18560</v>
      </c>
      <c r="C136" s="1" t="s">
        <v>18561</v>
      </c>
      <c r="D136" t="s">
        <v>6</v>
      </c>
    </row>
    <row r="137" spans="1:4" x14ac:dyDescent="0.15">
      <c r="A137" t="s">
        <v>8644</v>
      </c>
      <c r="B137" s="1" t="s">
        <v>18562</v>
      </c>
      <c r="C137" s="1" t="s">
        <v>18563</v>
      </c>
      <c r="D137" t="s">
        <v>6</v>
      </c>
    </row>
    <row r="138" spans="1:4" x14ac:dyDescent="0.15">
      <c r="A138" t="s">
        <v>18564</v>
      </c>
      <c r="B138" s="1" t="s">
        <v>18565</v>
      </c>
      <c r="C138" s="1" t="s">
        <v>18566</v>
      </c>
      <c r="D138" t="s">
        <v>6</v>
      </c>
    </row>
    <row r="139" spans="1:4" x14ac:dyDescent="0.15">
      <c r="A139" t="s">
        <v>18567</v>
      </c>
      <c r="B139" s="1" t="s">
        <v>18568</v>
      </c>
      <c r="C139" s="1" t="s">
        <v>18569</v>
      </c>
      <c r="D139" t="s">
        <v>6</v>
      </c>
    </row>
    <row r="140" spans="1:4" x14ac:dyDescent="0.15">
      <c r="A140" t="s">
        <v>18570</v>
      </c>
      <c r="B140" s="1" t="s">
        <v>18571</v>
      </c>
      <c r="C140" s="1" t="s">
        <v>18572</v>
      </c>
      <c r="D140" t="s">
        <v>6</v>
      </c>
    </row>
    <row r="141" spans="1:4" x14ac:dyDescent="0.15">
      <c r="A141" t="s">
        <v>11658</v>
      </c>
      <c r="B141" s="1" t="s">
        <v>18573</v>
      </c>
      <c r="C141" s="1" t="s">
        <v>18574</v>
      </c>
      <c r="D141" t="s">
        <v>6</v>
      </c>
    </row>
    <row r="142" spans="1:4" x14ac:dyDescent="0.15">
      <c r="A142" t="s">
        <v>9124</v>
      </c>
      <c r="B142" s="1" t="s">
        <v>18575</v>
      </c>
      <c r="C142" s="1" t="s">
        <v>18576</v>
      </c>
      <c r="D142" t="s">
        <v>6</v>
      </c>
    </row>
    <row r="143" spans="1:4" x14ac:dyDescent="0.15">
      <c r="A143" t="s">
        <v>18577</v>
      </c>
      <c r="B143" s="1" t="s">
        <v>18578</v>
      </c>
      <c r="C143" s="1" t="s">
        <v>18579</v>
      </c>
      <c r="D143" t="s">
        <v>6</v>
      </c>
    </row>
    <row r="144" spans="1:4" x14ac:dyDescent="0.15">
      <c r="A144" t="s">
        <v>18580</v>
      </c>
      <c r="B144" s="1" t="s">
        <v>18581</v>
      </c>
      <c r="C144" s="1" t="s">
        <v>18582</v>
      </c>
      <c r="D144" t="s">
        <v>6</v>
      </c>
    </row>
    <row r="145" spans="1:4" x14ac:dyDescent="0.15">
      <c r="A145" t="s">
        <v>18583</v>
      </c>
      <c r="B145" s="1" t="s">
        <v>18584</v>
      </c>
      <c r="C145" s="1" t="s">
        <v>18585</v>
      </c>
      <c r="D145" t="s">
        <v>6</v>
      </c>
    </row>
    <row r="146" spans="1:4" x14ac:dyDescent="0.15">
      <c r="A146" t="s">
        <v>18586</v>
      </c>
      <c r="B146" s="1" t="s">
        <v>18587</v>
      </c>
      <c r="C146" s="1" t="s">
        <v>18588</v>
      </c>
      <c r="D146" t="s">
        <v>6</v>
      </c>
    </row>
    <row r="147" spans="1:4" x14ac:dyDescent="0.15">
      <c r="A147" t="s">
        <v>10952</v>
      </c>
      <c r="B147" s="1" t="s">
        <v>18589</v>
      </c>
      <c r="C147" s="1" t="s">
        <v>18590</v>
      </c>
      <c r="D147" t="s">
        <v>6</v>
      </c>
    </row>
    <row r="148" spans="1:4" x14ac:dyDescent="0.15">
      <c r="A148" t="s">
        <v>18591</v>
      </c>
      <c r="B148" s="1" t="s">
        <v>18592</v>
      </c>
      <c r="C148" s="1" t="s">
        <v>18593</v>
      </c>
      <c r="D148" t="s">
        <v>6</v>
      </c>
    </row>
    <row r="149" spans="1:4" x14ac:dyDescent="0.15">
      <c r="A149" t="s">
        <v>18594</v>
      </c>
      <c r="B149" s="1" t="s">
        <v>18595</v>
      </c>
      <c r="C149" s="1" t="s">
        <v>18596</v>
      </c>
      <c r="D149" t="s">
        <v>6</v>
      </c>
    </row>
    <row r="150" spans="1:4" x14ac:dyDescent="0.15">
      <c r="A150" t="s">
        <v>18597</v>
      </c>
      <c r="B150" s="1" t="s">
        <v>18598</v>
      </c>
      <c r="C150" s="1" t="s">
        <v>18599</v>
      </c>
      <c r="D150" t="s">
        <v>6</v>
      </c>
    </row>
    <row r="151" spans="1:4" x14ac:dyDescent="0.15">
      <c r="A151" t="s">
        <v>10819</v>
      </c>
      <c r="B151" s="1" t="s">
        <v>18600</v>
      </c>
      <c r="C151" s="1" t="s">
        <v>18601</v>
      </c>
      <c r="D151" t="s">
        <v>6</v>
      </c>
    </row>
    <row r="152" spans="1:4" x14ac:dyDescent="0.15">
      <c r="A152" t="s">
        <v>8383</v>
      </c>
      <c r="B152" s="1" t="s">
        <v>18602</v>
      </c>
      <c r="C152" s="1" t="s">
        <v>18603</v>
      </c>
      <c r="D152" t="s">
        <v>6</v>
      </c>
    </row>
    <row r="153" spans="1:4" x14ac:dyDescent="0.15">
      <c r="A153" t="s">
        <v>18604</v>
      </c>
      <c r="B153" s="1" t="s">
        <v>18605</v>
      </c>
      <c r="C153" s="1" t="s">
        <v>18606</v>
      </c>
      <c r="D153" t="s">
        <v>6</v>
      </c>
    </row>
    <row r="154" spans="1:4" x14ac:dyDescent="0.15">
      <c r="A154" t="s">
        <v>10686</v>
      </c>
      <c r="B154" s="1" t="s">
        <v>18607</v>
      </c>
      <c r="C154" s="1" t="s">
        <v>18608</v>
      </c>
      <c r="D154" t="s">
        <v>6</v>
      </c>
    </row>
    <row r="155" spans="1:4" x14ac:dyDescent="0.15">
      <c r="A155" t="s">
        <v>18609</v>
      </c>
      <c r="B155" s="1" t="s">
        <v>18610</v>
      </c>
      <c r="C155" s="1" t="s">
        <v>18611</v>
      </c>
      <c r="D155" t="s">
        <v>6</v>
      </c>
    </row>
    <row r="156" spans="1:4" x14ac:dyDescent="0.15">
      <c r="A156" t="s">
        <v>18612</v>
      </c>
      <c r="B156" s="1" t="s">
        <v>18613</v>
      </c>
      <c r="C156" s="1" t="s">
        <v>18614</v>
      </c>
      <c r="D156" t="s">
        <v>6</v>
      </c>
    </row>
    <row r="157" spans="1:4" x14ac:dyDescent="0.15">
      <c r="A157" t="s">
        <v>18615</v>
      </c>
      <c r="B157" s="1" t="s">
        <v>18616</v>
      </c>
      <c r="C157" s="1" t="s">
        <v>18617</v>
      </c>
      <c r="D157" t="s">
        <v>6</v>
      </c>
    </row>
    <row r="158" spans="1:4" x14ac:dyDescent="0.15">
      <c r="A158" t="s">
        <v>18618</v>
      </c>
      <c r="B158" s="1" t="s">
        <v>18619</v>
      </c>
      <c r="C158" s="1" t="s">
        <v>18620</v>
      </c>
      <c r="D158" t="s">
        <v>6</v>
      </c>
    </row>
    <row r="159" spans="1:4" x14ac:dyDescent="0.15">
      <c r="A159" t="s">
        <v>18621</v>
      </c>
      <c r="B159" s="1" t="s">
        <v>18622</v>
      </c>
      <c r="C159" s="1" t="s">
        <v>18623</v>
      </c>
      <c r="D159" t="s">
        <v>6</v>
      </c>
    </row>
    <row r="160" spans="1:4" x14ac:dyDescent="0.15">
      <c r="A160" t="s">
        <v>12236</v>
      </c>
      <c r="B160" s="1" t="s">
        <v>18624</v>
      </c>
      <c r="C160" s="1" t="s">
        <v>18625</v>
      </c>
      <c r="D160" t="s">
        <v>6</v>
      </c>
    </row>
    <row r="161" spans="1:4" x14ac:dyDescent="0.15">
      <c r="A161" t="s">
        <v>18626</v>
      </c>
      <c r="B161" s="1" t="s">
        <v>18627</v>
      </c>
      <c r="C161" s="1" t="s">
        <v>18628</v>
      </c>
      <c r="D161" t="s">
        <v>6</v>
      </c>
    </row>
    <row r="162" spans="1:4" x14ac:dyDescent="0.15">
      <c r="A162" t="s">
        <v>3164</v>
      </c>
      <c r="B162" s="1" t="s">
        <v>18629</v>
      </c>
      <c r="C162" s="1" t="s">
        <v>18630</v>
      </c>
      <c r="D162" t="s">
        <v>6</v>
      </c>
    </row>
    <row r="163" spans="1:4" x14ac:dyDescent="0.15">
      <c r="A163" t="s">
        <v>11209</v>
      </c>
      <c r="B163" s="1" t="s">
        <v>18631</v>
      </c>
      <c r="C163" s="1" t="s">
        <v>18632</v>
      </c>
      <c r="D163" t="s">
        <v>6</v>
      </c>
    </row>
    <row r="164" spans="1:4" x14ac:dyDescent="0.15">
      <c r="A164" t="s">
        <v>261</v>
      </c>
      <c r="B164" s="1" t="s">
        <v>18633</v>
      </c>
      <c r="C164" s="1" t="s">
        <v>18634</v>
      </c>
      <c r="D164" t="s">
        <v>6</v>
      </c>
    </row>
    <row r="165" spans="1:4" x14ac:dyDescent="0.15">
      <c r="A165" t="s">
        <v>1295</v>
      </c>
      <c r="B165" s="1" t="s">
        <v>18635</v>
      </c>
      <c r="C165" s="1" t="s">
        <v>18636</v>
      </c>
      <c r="D165" t="s">
        <v>6</v>
      </c>
    </row>
    <row r="166" spans="1:4" x14ac:dyDescent="0.15">
      <c r="A166" t="s">
        <v>18637</v>
      </c>
      <c r="B166" s="1" t="s">
        <v>18638</v>
      </c>
      <c r="C166" s="1" t="s">
        <v>18639</v>
      </c>
      <c r="D166" t="s">
        <v>6</v>
      </c>
    </row>
    <row r="167" spans="1:4" x14ac:dyDescent="0.15">
      <c r="A167" t="s">
        <v>18640</v>
      </c>
      <c r="B167" s="1" t="s">
        <v>18641</v>
      </c>
      <c r="C167" s="1" t="s">
        <v>18642</v>
      </c>
      <c r="D167" t="s">
        <v>6</v>
      </c>
    </row>
    <row r="168" spans="1:4" x14ac:dyDescent="0.15">
      <c r="A168" t="s">
        <v>18643</v>
      </c>
      <c r="B168" s="1" t="s">
        <v>18644</v>
      </c>
      <c r="C168" s="1" t="s">
        <v>18645</v>
      </c>
      <c r="D168" t="s">
        <v>6</v>
      </c>
    </row>
    <row r="169" spans="1:4" x14ac:dyDescent="0.15">
      <c r="A169" t="s">
        <v>18646</v>
      </c>
      <c r="B169" s="1" t="s">
        <v>18647</v>
      </c>
      <c r="C169" s="1" t="s">
        <v>18648</v>
      </c>
      <c r="D169" t="s">
        <v>6</v>
      </c>
    </row>
    <row r="170" spans="1:4" x14ac:dyDescent="0.15">
      <c r="A170" t="s">
        <v>18649</v>
      </c>
      <c r="B170" s="1" t="s">
        <v>18650</v>
      </c>
      <c r="C170" s="1" t="s">
        <v>18651</v>
      </c>
      <c r="D170" t="s">
        <v>6</v>
      </c>
    </row>
    <row r="171" spans="1:4" x14ac:dyDescent="0.15">
      <c r="A171" t="s">
        <v>18652</v>
      </c>
      <c r="B171" s="1" t="s">
        <v>18653</v>
      </c>
      <c r="C171" s="1" t="s">
        <v>18654</v>
      </c>
      <c r="D171" t="s">
        <v>6</v>
      </c>
    </row>
    <row r="172" spans="1:4" x14ac:dyDescent="0.15">
      <c r="A172" t="s">
        <v>1397</v>
      </c>
      <c r="B172" s="1" t="s">
        <v>18655</v>
      </c>
      <c r="C172" s="1" t="s">
        <v>18656</v>
      </c>
      <c r="D172" t="s">
        <v>6</v>
      </c>
    </row>
    <row r="173" spans="1:4" x14ac:dyDescent="0.15">
      <c r="A173" t="s">
        <v>18657</v>
      </c>
      <c r="B173" s="1" t="s">
        <v>18658</v>
      </c>
      <c r="C173" s="1" t="s">
        <v>18659</v>
      </c>
      <c r="D173" t="s">
        <v>6</v>
      </c>
    </row>
    <row r="174" spans="1:4" x14ac:dyDescent="0.15">
      <c r="A174" t="s">
        <v>18660</v>
      </c>
      <c r="B174" s="1" t="s">
        <v>18661</v>
      </c>
      <c r="C174" s="1" t="s">
        <v>18662</v>
      </c>
      <c r="D174" t="s">
        <v>6</v>
      </c>
    </row>
    <row r="175" spans="1:4" x14ac:dyDescent="0.15">
      <c r="A175" t="s">
        <v>18663</v>
      </c>
      <c r="B175" s="1" t="s">
        <v>18664</v>
      </c>
      <c r="C175" s="1" t="s">
        <v>18665</v>
      </c>
      <c r="D175" t="s">
        <v>6</v>
      </c>
    </row>
    <row r="176" spans="1:4" x14ac:dyDescent="0.15">
      <c r="A176" t="s">
        <v>6940</v>
      </c>
      <c r="B176" s="1" t="s">
        <v>18666</v>
      </c>
      <c r="C176" s="1" t="s">
        <v>18667</v>
      </c>
      <c r="D176" t="s">
        <v>6</v>
      </c>
    </row>
    <row r="177" spans="1:4" x14ac:dyDescent="0.15">
      <c r="A177" t="s">
        <v>4944</v>
      </c>
      <c r="B177" s="1" t="s">
        <v>18668</v>
      </c>
      <c r="C177" s="1" t="s">
        <v>18669</v>
      </c>
      <c r="D177" t="s">
        <v>6</v>
      </c>
    </row>
    <row r="178" spans="1:4" x14ac:dyDescent="0.15">
      <c r="A178" t="s">
        <v>455</v>
      </c>
      <c r="B178" s="1" t="s">
        <v>18670</v>
      </c>
      <c r="C178" s="1" t="s">
        <v>18671</v>
      </c>
      <c r="D178" t="s">
        <v>6</v>
      </c>
    </row>
    <row r="179" spans="1:4" x14ac:dyDescent="0.15">
      <c r="A179" t="s">
        <v>11050</v>
      </c>
      <c r="B179" s="1" t="s">
        <v>18672</v>
      </c>
      <c r="C179" s="1" t="s">
        <v>18673</v>
      </c>
      <c r="D179" t="s">
        <v>6</v>
      </c>
    </row>
    <row r="180" spans="1:4" x14ac:dyDescent="0.15">
      <c r="A180" t="s">
        <v>12768</v>
      </c>
      <c r="B180" s="1" t="s">
        <v>18674</v>
      </c>
      <c r="C180" s="1" t="s">
        <v>18675</v>
      </c>
      <c r="D180" t="s">
        <v>6</v>
      </c>
    </row>
    <row r="181" spans="1:4" x14ac:dyDescent="0.15">
      <c r="A181" t="s">
        <v>12825</v>
      </c>
      <c r="B181" s="1" t="s">
        <v>18676</v>
      </c>
      <c r="C181" s="1" t="s">
        <v>18677</v>
      </c>
      <c r="D181" t="s">
        <v>6</v>
      </c>
    </row>
    <row r="182" spans="1:4" x14ac:dyDescent="0.15">
      <c r="A182" t="s">
        <v>17547</v>
      </c>
      <c r="B182" s="1" t="s">
        <v>18678</v>
      </c>
      <c r="C182" s="1" t="s">
        <v>18679</v>
      </c>
      <c r="D182" t="s">
        <v>6</v>
      </c>
    </row>
    <row r="183" spans="1:4" x14ac:dyDescent="0.15">
      <c r="A183" t="s">
        <v>7344</v>
      </c>
      <c r="B183" s="1" t="s">
        <v>18680</v>
      </c>
      <c r="C183" s="1" t="s">
        <v>18681</v>
      </c>
      <c r="D183" t="s">
        <v>6</v>
      </c>
    </row>
    <row r="184" spans="1:4" x14ac:dyDescent="0.15">
      <c r="A184" t="s">
        <v>18682</v>
      </c>
      <c r="B184" s="1" t="s">
        <v>18683</v>
      </c>
      <c r="C184" s="1" t="s">
        <v>18684</v>
      </c>
      <c r="D184" t="s">
        <v>6</v>
      </c>
    </row>
    <row r="185" spans="1:4" x14ac:dyDescent="0.15">
      <c r="A185" t="s">
        <v>2840</v>
      </c>
      <c r="B185" s="1" t="s">
        <v>18685</v>
      </c>
      <c r="C185" s="1" t="s">
        <v>18686</v>
      </c>
      <c r="D185" t="s">
        <v>6</v>
      </c>
    </row>
    <row r="186" spans="1:4" x14ac:dyDescent="0.15">
      <c r="A186" t="s">
        <v>18687</v>
      </c>
      <c r="B186" s="1" t="s">
        <v>18688</v>
      </c>
      <c r="C186" s="1" t="s">
        <v>18689</v>
      </c>
      <c r="D186" t="s">
        <v>6</v>
      </c>
    </row>
    <row r="187" spans="1:4" x14ac:dyDescent="0.15">
      <c r="A187" t="s">
        <v>5167</v>
      </c>
      <c r="B187" s="1" t="s">
        <v>18690</v>
      </c>
      <c r="C187" s="1" t="s">
        <v>18691</v>
      </c>
      <c r="D187" t="s">
        <v>6</v>
      </c>
    </row>
    <row r="188" spans="1:4" x14ac:dyDescent="0.15">
      <c r="A188" t="s">
        <v>6604</v>
      </c>
      <c r="B188" s="1" t="s">
        <v>18692</v>
      </c>
      <c r="C188" s="1" t="s">
        <v>18693</v>
      </c>
      <c r="D188" t="s">
        <v>6</v>
      </c>
    </row>
    <row r="189" spans="1:4" x14ac:dyDescent="0.15">
      <c r="A189" t="s">
        <v>18694</v>
      </c>
      <c r="B189" s="1" t="s">
        <v>18695</v>
      </c>
      <c r="C189" s="1" t="s">
        <v>18696</v>
      </c>
      <c r="D189" t="s">
        <v>6</v>
      </c>
    </row>
    <row r="190" spans="1:4" x14ac:dyDescent="0.15">
      <c r="A190" t="s">
        <v>4517</v>
      </c>
      <c r="B190" s="1" t="s">
        <v>18697</v>
      </c>
      <c r="C190" s="1" t="s">
        <v>18698</v>
      </c>
      <c r="D190" t="s">
        <v>6</v>
      </c>
    </row>
    <row r="191" spans="1:4" x14ac:dyDescent="0.15">
      <c r="A191" t="s">
        <v>12308</v>
      </c>
      <c r="B191" s="1" t="s">
        <v>18699</v>
      </c>
      <c r="C191" s="1" t="s">
        <v>18700</v>
      </c>
      <c r="D191" t="s">
        <v>6</v>
      </c>
    </row>
    <row r="192" spans="1:4" x14ac:dyDescent="0.15">
      <c r="A192" t="s">
        <v>4422</v>
      </c>
      <c r="B192" s="1" t="s">
        <v>18701</v>
      </c>
      <c r="C192" s="1" t="s">
        <v>18702</v>
      </c>
      <c r="D192" t="s">
        <v>6</v>
      </c>
    </row>
    <row r="193" spans="1:4" x14ac:dyDescent="0.15">
      <c r="A193" t="s">
        <v>1748</v>
      </c>
      <c r="B193" s="1" t="s">
        <v>18703</v>
      </c>
      <c r="C193" s="1" t="s">
        <v>18704</v>
      </c>
      <c r="D193" t="s">
        <v>6</v>
      </c>
    </row>
    <row r="194" spans="1:4" x14ac:dyDescent="0.15">
      <c r="A194" t="s">
        <v>1032</v>
      </c>
      <c r="B194" s="1" t="s">
        <v>18705</v>
      </c>
      <c r="C194" s="1" t="s">
        <v>18706</v>
      </c>
      <c r="D194" t="s">
        <v>6</v>
      </c>
    </row>
    <row r="195" spans="1:4" x14ac:dyDescent="0.15">
      <c r="A195" t="s">
        <v>18707</v>
      </c>
      <c r="B195" s="1" t="s">
        <v>18708</v>
      </c>
      <c r="C195" s="1" t="s">
        <v>18709</v>
      </c>
      <c r="D195" t="s">
        <v>6</v>
      </c>
    </row>
    <row r="196" spans="1:4" x14ac:dyDescent="0.15">
      <c r="A196" t="s">
        <v>18710</v>
      </c>
      <c r="B196" s="1" t="s">
        <v>18711</v>
      </c>
      <c r="C196" s="1" t="s">
        <v>18712</v>
      </c>
      <c r="D196" t="s">
        <v>6</v>
      </c>
    </row>
    <row r="197" spans="1:4" x14ac:dyDescent="0.15">
      <c r="A197" t="s">
        <v>12451</v>
      </c>
      <c r="B197" s="1" t="s">
        <v>18713</v>
      </c>
      <c r="C197" s="1" t="s">
        <v>18714</v>
      </c>
      <c r="D197" t="s">
        <v>6</v>
      </c>
    </row>
    <row r="198" spans="1:4" x14ac:dyDescent="0.15">
      <c r="A198" t="s">
        <v>3610</v>
      </c>
      <c r="B198" s="1" t="s">
        <v>18715</v>
      </c>
      <c r="C198" s="1" t="s">
        <v>18716</v>
      </c>
      <c r="D198" t="s">
        <v>6</v>
      </c>
    </row>
    <row r="199" spans="1:4" x14ac:dyDescent="0.15">
      <c r="A199" t="s">
        <v>18717</v>
      </c>
      <c r="B199" s="1" t="s">
        <v>18718</v>
      </c>
      <c r="C199" s="1" t="s">
        <v>18719</v>
      </c>
      <c r="D199" t="s">
        <v>6</v>
      </c>
    </row>
    <row r="200" spans="1:4" x14ac:dyDescent="0.15">
      <c r="A200" t="s">
        <v>18720</v>
      </c>
      <c r="B200" s="1" t="s">
        <v>18721</v>
      </c>
      <c r="C200" s="1" t="s">
        <v>18722</v>
      </c>
      <c r="D200" t="s">
        <v>6</v>
      </c>
    </row>
    <row r="201" spans="1:4" x14ac:dyDescent="0.15">
      <c r="A201" t="s">
        <v>9205</v>
      </c>
      <c r="B201" s="1" t="s">
        <v>18723</v>
      </c>
      <c r="C201" s="1" t="s">
        <v>18724</v>
      </c>
      <c r="D201" t="s">
        <v>6</v>
      </c>
    </row>
    <row r="202" spans="1:4" x14ac:dyDescent="0.15">
      <c r="A202" t="s">
        <v>11908</v>
      </c>
      <c r="B202" s="1" t="s">
        <v>18725</v>
      </c>
      <c r="C202" s="1" t="s">
        <v>18726</v>
      </c>
      <c r="D202" t="s">
        <v>6</v>
      </c>
    </row>
    <row r="203" spans="1:4" x14ac:dyDescent="0.15">
      <c r="A203" t="s">
        <v>16548</v>
      </c>
      <c r="B203" s="1" t="s">
        <v>18727</v>
      </c>
      <c r="C203" s="1" t="s">
        <v>18728</v>
      </c>
      <c r="D203" t="s">
        <v>6</v>
      </c>
    </row>
    <row r="204" spans="1:4" x14ac:dyDescent="0.15">
      <c r="A204" t="s">
        <v>18729</v>
      </c>
      <c r="B204" s="1" t="s">
        <v>18730</v>
      </c>
      <c r="C204" s="1" t="s">
        <v>18731</v>
      </c>
      <c r="D204" t="s">
        <v>6</v>
      </c>
    </row>
    <row r="205" spans="1:4" x14ac:dyDescent="0.15">
      <c r="A205" t="s">
        <v>6190</v>
      </c>
      <c r="B205" s="1" t="s">
        <v>18732</v>
      </c>
      <c r="C205" s="1" t="s">
        <v>18733</v>
      </c>
      <c r="D205" t="s">
        <v>6</v>
      </c>
    </row>
    <row r="206" spans="1:4" x14ac:dyDescent="0.15">
      <c r="A206" t="s">
        <v>18734</v>
      </c>
      <c r="B206" s="1" t="s">
        <v>18735</v>
      </c>
      <c r="C206" s="1" t="s">
        <v>18736</v>
      </c>
      <c r="D206" t="s">
        <v>6</v>
      </c>
    </row>
    <row r="207" spans="1:4" x14ac:dyDescent="0.15">
      <c r="A207" t="s">
        <v>11175</v>
      </c>
      <c r="B207" s="1" t="s">
        <v>18737</v>
      </c>
      <c r="C207" s="1" t="s">
        <v>18738</v>
      </c>
      <c r="D207" t="s">
        <v>6</v>
      </c>
    </row>
    <row r="208" spans="1:4" x14ac:dyDescent="0.15">
      <c r="A208" t="s">
        <v>10150</v>
      </c>
      <c r="B208" s="1" t="s">
        <v>18739</v>
      </c>
      <c r="C208" s="1" t="s">
        <v>18740</v>
      </c>
      <c r="D208" t="s">
        <v>6</v>
      </c>
    </row>
    <row r="209" spans="1:4" x14ac:dyDescent="0.15">
      <c r="A209" t="s">
        <v>18741</v>
      </c>
      <c r="B209" s="1" t="s">
        <v>18742</v>
      </c>
      <c r="C209" s="1" t="s">
        <v>18743</v>
      </c>
      <c r="D209" t="s">
        <v>6</v>
      </c>
    </row>
    <row r="210" spans="1:4" x14ac:dyDescent="0.15">
      <c r="A210" t="s">
        <v>4543</v>
      </c>
      <c r="B210" s="1" t="s">
        <v>18744</v>
      </c>
      <c r="C210" s="1" t="s">
        <v>18745</v>
      </c>
      <c r="D210" t="s">
        <v>6</v>
      </c>
    </row>
    <row r="211" spans="1:4" x14ac:dyDescent="0.15">
      <c r="A211" t="s">
        <v>12606</v>
      </c>
      <c r="B211" s="1" t="s">
        <v>18746</v>
      </c>
      <c r="C211" s="1" t="s">
        <v>18747</v>
      </c>
      <c r="D211" t="s">
        <v>6</v>
      </c>
    </row>
    <row r="212" spans="1:4" x14ac:dyDescent="0.15">
      <c r="A212" t="s">
        <v>17741</v>
      </c>
      <c r="B212" s="1" t="s">
        <v>18748</v>
      </c>
      <c r="C212" s="1" t="s">
        <v>18749</v>
      </c>
      <c r="D212" t="s">
        <v>6</v>
      </c>
    </row>
    <row r="213" spans="1:4" x14ac:dyDescent="0.15">
      <c r="A213" t="s">
        <v>18750</v>
      </c>
      <c r="B213" s="1" t="s">
        <v>18751</v>
      </c>
      <c r="C213" s="1" t="s">
        <v>18752</v>
      </c>
      <c r="D213" t="s">
        <v>6</v>
      </c>
    </row>
    <row r="214" spans="1:4" x14ac:dyDescent="0.15">
      <c r="A214" t="s">
        <v>3218</v>
      </c>
      <c r="B214" s="1" t="s">
        <v>18753</v>
      </c>
      <c r="C214" s="1" t="s">
        <v>18754</v>
      </c>
      <c r="D214" t="s">
        <v>6</v>
      </c>
    </row>
    <row r="215" spans="1:4" x14ac:dyDescent="0.15">
      <c r="A215" t="s">
        <v>10249</v>
      </c>
      <c r="B215" s="1" t="s">
        <v>18755</v>
      </c>
      <c r="C215" s="1" t="s">
        <v>18756</v>
      </c>
      <c r="D215" t="s">
        <v>6</v>
      </c>
    </row>
    <row r="216" spans="1:4" x14ac:dyDescent="0.15">
      <c r="A216" t="s">
        <v>5747</v>
      </c>
      <c r="B216" s="1" t="s">
        <v>18757</v>
      </c>
      <c r="C216" s="1" t="s">
        <v>18758</v>
      </c>
      <c r="D216" t="s">
        <v>6</v>
      </c>
    </row>
    <row r="217" spans="1:4" x14ac:dyDescent="0.15">
      <c r="A217" t="s">
        <v>18759</v>
      </c>
      <c r="B217" s="1" t="s">
        <v>18760</v>
      </c>
      <c r="C217" s="1" t="s">
        <v>18761</v>
      </c>
      <c r="D217" t="s">
        <v>6</v>
      </c>
    </row>
    <row r="218" spans="1:4" x14ac:dyDescent="0.15">
      <c r="A218" t="s">
        <v>7248</v>
      </c>
      <c r="B218" s="1" t="s">
        <v>18762</v>
      </c>
      <c r="C218" s="1" t="s">
        <v>18763</v>
      </c>
      <c r="D218" t="s">
        <v>6</v>
      </c>
    </row>
    <row r="219" spans="1:4" x14ac:dyDescent="0.15">
      <c r="A219" t="s">
        <v>18764</v>
      </c>
      <c r="B219" s="1" t="s">
        <v>18765</v>
      </c>
      <c r="C219" s="1" t="s">
        <v>18766</v>
      </c>
      <c r="D219" t="s">
        <v>6</v>
      </c>
    </row>
    <row r="220" spans="1:4" x14ac:dyDescent="0.15">
      <c r="A220" t="s">
        <v>18767</v>
      </c>
      <c r="B220" s="1" t="s">
        <v>18768</v>
      </c>
      <c r="C220" s="1" t="s">
        <v>18769</v>
      </c>
      <c r="D220" t="s">
        <v>6</v>
      </c>
    </row>
    <row r="221" spans="1:4" x14ac:dyDescent="0.15">
      <c r="A221" t="s">
        <v>13934</v>
      </c>
      <c r="B221" s="1" t="s">
        <v>18770</v>
      </c>
      <c r="C221" s="1" t="s">
        <v>18771</v>
      </c>
      <c r="D221" t="s">
        <v>6</v>
      </c>
    </row>
    <row r="222" spans="1:4" x14ac:dyDescent="0.15">
      <c r="A222" t="s">
        <v>18772</v>
      </c>
      <c r="B222" s="1" t="s">
        <v>18773</v>
      </c>
      <c r="C222" s="1" t="s">
        <v>18774</v>
      </c>
      <c r="D222" t="s">
        <v>6</v>
      </c>
    </row>
    <row r="223" spans="1:4" x14ac:dyDescent="0.15">
      <c r="A223" t="s">
        <v>15047</v>
      </c>
      <c r="B223" s="1" t="s">
        <v>18775</v>
      </c>
      <c r="C223" s="1" t="s">
        <v>18776</v>
      </c>
      <c r="D223" t="s">
        <v>6</v>
      </c>
    </row>
    <row r="224" spans="1:4" x14ac:dyDescent="0.15">
      <c r="A224" t="s">
        <v>5334</v>
      </c>
      <c r="B224" s="1" t="s">
        <v>18777</v>
      </c>
      <c r="C224" s="1" t="s">
        <v>18778</v>
      </c>
      <c r="D224" t="s">
        <v>6</v>
      </c>
    </row>
    <row r="225" spans="1:4" x14ac:dyDescent="0.15">
      <c r="A225" t="s">
        <v>17857</v>
      </c>
      <c r="B225" s="1" t="s">
        <v>18779</v>
      </c>
      <c r="C225" s="1" t="s">
        <v>18780</v>
      </c>
      <c r="D225" t="s">
        <v>6</v>
      </c>
    </row>
    <row r="226" spans="1:4" x14ac:dyDescent="0.15">
      <c r="A226" t="s">
        <v>18781</v>
      </c>
      <c r="B226" s="1" t="s">
        <v>18782</v>
      </c>
      <c r="C226" s="1" t="s">
        <v>18783</v>
      </c>
      <c r="D226" t="s">
        <v>6</v>
      </c>
    </row>
    <row r="227" spans="1:4" x14ac:dyDescent="0.15">
      <c r="A227" t="s">
        <v>18784</v>
      </c>
      <c r="B227" s="1" t="s">
        <v>18785</v>
      </c>
      <c r="C227" s="1" t="s">
        <v>18786</v>
      </c>
      <c r="D227" t="s">
        <v>6</v>
      </c>
    </row>
    <row r="228" spans="1:4" x14ac:dyDescent="0.15">
      <c r="A228" t="s">
        <v>18787</v>
      </c>
      <c r="B228" s="1" t="s">
        <v>18788</v>
      </c>
      <c r="C228" s="1" t="s">
        <v>18789</v>
      </c>
      <c r="D228" t="s">
        <v>6</v>
      </c>
    </row>
    <row r="229" spans="1:4" x14ac:dyDescent="0.15">
      <c r="A229" t="s">
        <v>18790</v>
      </c>
      <c r="B229">
        <v>1.8811541274679999</v>
      </c>
      <c r="C229" s="1" t="s">
        <v>18791</v>
      </c>
      <c r="D229" t="s">
        <v>6</v>
      </c>
    </row>
    <row r="230" spans="1:4" x14ac:dyDescent="0.15">
      <c r="A230" t="s">
        <v>18792</v>
      </c>
      <c r="B230">
        <v>1.0614288221749999</v>
      </c>
      <c r="C230" s="1" t="s">
        <v>18793</v>
      </c>
      <c r="D230" t="s">
        <v>6</v>
      </c>
    </row>
    <row r="231" spans="1:4" x14ac:dyDescent="0.15">
      <c r="A231" t="s">
        <v>2043</v>
      </c>
      <c r="B231">
        <v>-1.01562059598587</v>
      </c>
      <c r="C231" s="1" t="s">
        <v>18794</v>
      </c>
      <c r="D231" t="s">
        <v>132</v>
      </c>
    </row>
    <row r="232" spans="1:4" x14ac:dyDescent="0.15">
      <c r="A232" t="s">
        <v>18795</v>
      </c>
      <c r="B232">
        <v>-1.02257395387836</v>
      </c>
      <c r="C232" s="1" t="s">
        <v>18796</v>
      </c>
      <c r="D232" t="s">
        <v>132</v>
      </c>
    </row>
    <row r="233" spans="1:4" x14ac:dyDescent="0.15">
      <c r="A233" t="s">
        <v>6847</v>
      </c>
      <c r="B233">
        <v>-1.02978557029475</v>
      </c>
      <c r="C233" s="1" t="s">
        <v>18797</v>
      </c>
      <c r="D233" t="s">
        <v>132</v>
      </c>
    </row>
    <row r="234" spans="1:4" x14ac:dyDescent="0.15">
      <c r="A234" t="s">
        <v>18798</v>
      </c>
      <c r="B234">
        <v>-1.0443148834776801</v>
      </c>
      <c r="C234" s="1" t="s">
        <v>18799</v>
      </c>
      <c r="D234" t="s">
        <v>132</v>
      </c>
    </row>
    <row r="235" spans="1:4" x14ac:dyDescent="0.15">
      <c r="A235" t="s">
        <v>8650</v>
      </c>
      <c r="B235">
        <v>-1.05275930113762</v>
      </c>
      <c r="C235" s="1" t="s">
        <v>18800</v>
      </c>
      <c r="D235" t="s">
        <v>132</v>
      </c>
    </row>
    <row r="236" spans="1:4" x14ac:dyDescent="0.15">
      <c r="A236" t="s">
        <v>3827</v>
      </c>
      <c r="B236">
        <v>-1.0534634204768301</v>
      </c>
      <c r="C236" s="1" t="s">
        <v>18801</v>
      </c>
      <c r="D236" t="s">
        <v>132</v>
      </c>
    </row>
    <row r="237" spans="1:4" x14ac:dyDescent="0.15">
      <c r="A237" t="s">
        <v>10201</v>
      </c>
      <c r="B237">
        <v>-1.0561356219468201</v>
      </c>
      <c r="C237" s="1" t="s">
        <v>18802</v>
      </c>
      <c r="D237" t="s">
        <v>132</v>
      </c>
    </row>
    <row r="238" spans="1:4" x14ac:dyDescent="0.15">
      <c r="A238" t="s">
        <v>2181</v>
      </c>
      <c r="B238">
        <v>-1.0613764915114601</v>
      </c>
      <c r="C238" s="1" t="s">
        <v>18803</v>
      </c>
      <c r="D238" t="s">
        <v>132</v>
      </c>
    </row>
    <row r="239" spans="1:4" x14ac:dyDescent="0.15">
      <c r="A239" t="s">
        <v>18804</v>
      </c>
      <c r="B239">
        <v>-1.0703865553880101</v>
      </c>
      <c r="C239" s="1" t="s">
        <v>18805</v>
      </c>
      <c r="D239" t="s">
        <v>132</v>
      </c>
    </row>
    <row r="240" spans="1:4" x14ac:dyDescent="0.15">
      <c r="A240" t="s">
        <v>18806</v>
      </c>
      <c r="B240">
        <v>-1.07730205018459</v>
      </c>
      <c r="C240" s="1" t="s">
        <v>18807</v>
      </c>
      <c r="D240" t="s">
        <v>132</v>
      </c>
    </row>
    <row r="241" spans="1:4" x14ac:dyDescent="0.15">
      <c r="A241" t="s">
        <v>18808</v>
      </c>
      <c r="B241">
        <v>-1.0775111469882399</v>
      </c>
      <c r="C241" s="1" t="s">
        <v>18809</v>
      </c>
      <c r="D241" t="s">
        <v>132</v>
      </c>
    </row>
    <row r="242" spans="1:4" x14ac:dyDescent="0.15">
      <c r="A242" t="s">
        <v>18810</v>
      </c>
      <c r="B242">
        <v>-1.0782039630123299</v>
      </c>
      <c r="C242" s="1" t="s">
        <v>18811</v>
      </c>
      <c r="D242" t="s">
        <v>132</v>
      </c>
    </row>
    <row r="243" spans="1:4" x14ac:dyDescent="0.15">
      <c r="A243" t="s">
        <v>10739</v>
      </c>
      <c r="B243">
        <v>-1.08054277483096</v>
      </c>
      <c r="C243" s="1" t="s">
        <v>18812</v>
      </c>
      <c r="D243" t="s">
        <v>132</v>
      </c>
    </row>
    <row r="244" spans="1:4" x14ac:dyDescent="0.15">
      <c r="A244" t="s">
        <v>6124</v>
      </c>
      <c r="B244">
        <v>-1.0822951885554899</v>
      </c>
      <c r="C244" s="1" t="s">
        <v>18813</v>
      </c>
      <c r="D244" t="s">
        <v>132</v>
      </c>
    </row>
    <row r="245" spans="1:4" x14ac:dyDescent="0.15">
      <c r="A245" t="s">
        <v>10368</v>
      </c>
      <c r="B245">
        <v>-1.0840620140493999</v>
      </c>
      <c r="C245" s="1" t="s">
        <v>18814</v>
      </c>
      <c r="D245" t="s">
        <v>132</v>
      </c>
    </row>
    <row r="246" spans="1:4" x14ac:dyDescent="0.15">
      <c r="A246" t="s">
        <v>6199</v>
      </c>
      <c r="B246">
        <v>-1.0841832776501901</v>
      </c>
      <c r="C246" s="1" t="s">
        <v>18815</v>
      </c>
      <c r="D246" t="s">
        <v>132</v>
      </c>
    </row>
    <row r="247" spans="1:4" x14ac:dyDescent="0.15">
      <c r="A247" t="s">
        <v>10731</v>
      </c>
      <c r="B247">
        <v>-1.10129712264355</v>
      </c>
      <c r="C247" s="1" t="s">
        <v>18816</v>
      </c>
      <c r="D247" t="s">
        <v>132</v>
      </c>
    </row>
    <row r="248" spans="1:4" x14ac:dyDescent="0.15">
      <c r="A248" t="s">
        <v>18817</v>
      </c>
      <c r="B248">
        <v>-1.10375360960416</v>
      </c>
      <c r="C248" s="1" t="s">
        <v>18818</v>
      </c>
      <c r="D248" t="s">
        <v>132</v>
      </c>
    </row>
    <row r="249" spans="1:4" x14ac:dyDescent="0.15">
      <c r="A249" t="s">
        <v>18819</v>
      </c>
      <c r="B249">
        <v>-1.11042151363414</v>
      </c>
      <c r="C249" s="1" t="s">
        <v>18820</v>
      </c>
      <c r="D249" t="s">
        <v>132</v>
      </c>
    </row>
    <row r="250" spans="1:4" x14ac:dyDescent="0.15">
      <c r="A250" t="s">
        <v>9444</v>
      </c>
      <c r="B250">
        <v>-1.12854180379383</v>
      </c>
      <c r="C250" s="1" t="s">
        <v>18821</v>
      </c>
      <c r="D250" t="s">
        <v>132</v>
      </c>
    </row>
    <row r="251" spans="1:4" x14ac:dyDescent="0.15">
      <c r="A251" t="s">
        <v>18822</v>
      </c>
      <c r="B251">
        <v>-1.1370542691753001</v>
      </c>
      <c r="C251" s="1" t="s">
        <v>18823</v>
      </c>
      <c r="D251" t="s">
        <v>132</v>
      </c>
    </row>
    <row r="252" spans="1:4" x14ac:dyDescent="0.15">
      <c r="A252" t="s">
        <v>15871</v>
      </c>
      <c r="B252">
        <v>-1.1504309691599599</v>
      </c>
      <c r="C252" s="1" t="s">
        <v>18824</v>
      </c>
      <c r="D252" t="s">
        <v>132</v>
      </c>
    </row>
    <row r="253" spans="1:4" x14ac:dyDescent="0.15">
      <c r="A253" t="s">
        <v>18825</v>
      </c>
      <c r="B253">
        <v>-1.1525633031954201</v>
      </c>
      <c r="C253" s="1" t="s">
        <v>18826</v>
      </c>
      <c r="D253" t="s">
        <v>132</v>
      </c>
    </row>
    <row r="254" spans="1:4" x14ac:dyDescent="0.15">
      <c r="A254" t="s">
        <v>14481</v>
      </c>
      <c r="B254">
        <v>-1.1574634851397601</v>
      </c>
      <c r="C254" s="1" t="s">
        <v>18827</v>
      </c>
      <c r="D254" t="s">
        <v>132</v>
      </c>
    </row>
    <row r="255" spans="1:4" x14ac:dyDescent="0.15">
      <c r="A255" t="s">
        <v>18828</v>
      </c>
      <c r="B255">
        <v>-1.1753885153426</v>
      </c>
      <c r="C255" s="1" t="s">
        <v>18829</v>
      </c>
      <c r="D255" t="s">
        <v>132</v>
      </c>
    </row>
    <row r="256" spans="1:4" x14ac:dyDescent="0.15">
      <c r="A256" t="s">
        <v>10801</v>
      </c>
      <c r="B256">
        <v>-1.17664226751575</v>
      </c>
      <c r="C256" s="1" t="s">
        <v>18830</v>
      </c>
      <c r="D256" t="s">
        <v>132</v>
      </c>
    </row>
    <row r="257" spans="1:4" x14ac:dyDescent="0.15">
      <c r="A257" t="s">
        <v>18831</v>
      </c>
      <c r="B257">
        <v>-1.19001367328439</v>
      </c>
      <c r="C257" s="1" t="s">
        <v>18832</v>
      </c>
      <c r="D257" t="s">
        <v>132</v>
      </c>
    </row>
    <row r="258" spans="1:4" x14ac:dyDescent="0.15">
      <c r="A258" t="s">
        <v>18833</v>
      </c>
      <c r="B258">
        <v>-1.1979766711559801</v>
      </c>
      <c r="C258" s="1" t="s">
        <v>18834</v>
      </c>
      <c r="D258" t="s">
        <v>132</v>
      </c>
    </row>
    <row r="259" spans="1:4" x14ac:dyDescent="0.15">
      <c r="A259" t="s">
        <v>18835</v>
      </c>
      <c r="B259">
        <v>-1.2036723232888999</v>
      </c>
      <c r="C259" s="1" t="s">
        <v>18836</v>
      </c>
      <c r="D259" t="s">
        <v>132</v>
      </c>
    </row>
    <row r="260" spans="1:4" x14ac:dyDescent="0.15">
      <c r="A260" t="s">
        <v>18837</v>
      </c>
      <c r="B260">
        <v>-1.2124908749491301</v>
      </c>
      <c r="C260" s="1" t="s">
        <v>18838</v>
      </c>
      <c r="D260" t="s">
        <v>132</v>
      </c>
    </row>
    <row r="261" spans="1:4" x14ac:dyDescent="0.15">
      <c r="A261" t="s">
        <v>18839</v>
      </c>
      <c r="B261">
        <v>-1.2157594915657599</v>
      </c>
      <c r="C261" s="1" t="s">
        <v>18840</v>
      </c>
      <c r="D261" t="s">
        <v>132</v>
      </c>
    </row>
    <row r="262" spans="1:4" x14ac:dyDescent="0.15">
      <c r="A262" t="s">
        <v>127</v>
      </c>
      <c r="B262">
        <v>-1.22439777237739</v>
      </c>
      <c r="C262" s="1" t="s">
        <v>18841</v>
      </c>
      <c r="D262" t="s">
        <v>132</v>
      </c>
    </row>
    <row r="263" spans="1:4" x14ac:dyDescent="0.15">
      <c r="A263" t="s">
        <v>8228</v>
      </c>
      <c r="B263">
        <v>-1.2331181056246501</v>
      </c>
      <c r="C263" s="1" t="s">
        <v>18842</v>
      </c>
      <c r="D263" t="s">
        <v>132</v>
      </c>
    </row>
    <row r="264" spans="1:4" x14ac:dyDescent="0.15">
      <c r="A264" t="s">
        <v>11163</v>
      </c>
      <c r="B264">
        <v>-1.2341619584936101</v>
      </c>
      <c r="C264" s="1" t="s">
        <v>18843</v>
      </c>
      <c r="D264" t="s">
        <v>132</v>
      </c>
    </row>
    <row r="265" spans="1:4" x14ac:dyDescent="0.15">
      <c r="A265" t="s">
        <v>18844</v>
      </c>
      <c r="B265">
        <v>-1.2529511024776601</v>
      </c>
      <c r="C265" s="1" t="s">
        <v>18845</v>
      </c>
      <c r="D265" t="s">
        <v>132</v>
      </c>
    </row>
    <row r="266" spans="1:4" x14ac:dyDescent="0.15">
      <c r="A266" t="s">
        <v>12982</v>
      </c>
      <c r="B266">
        <v>-1.25614075359276</v>
      </c>
      <c r="C266" s="1" t="s">
        <v>18846</v>
      </c>
      <c r="D266" t="s">
        <v>132</v>
      </c>
    </row>
    <row r="267" spans="1:4" x14ac:dyDescent="0.15">
      <c r="A267" t="s">
        <v>9899</v>
      </c>
      <c r="B267">
        <v>-1.2575190393145801</v>
      </c>
      <c r="C267" s="1" t="s">
        <v>18847</v>
      </c>
      <c r="D267" t="s">
        <v>132</v>
      </c>
    </row>
    <row r="268" spans="1:4" x14ac:dyDescent="0.15">
      <c r="A268" t="s">
        <v>18848</v>
      </c>
      <c r="B268">
        <v>-1.2581462011717299</v>
      </c>
      <c r="C268" s="1" t="s">
        <v>18849</v>
      </c>
      <c r="D268" t="s">
        <v>132</v>
      </c>
    </row>
    <row r="269" spans="1:4" x14ac:dyDescent="0.15">
      <c r="A269" t="s">
        <v>18850</v>
      </c>
      <c r="B269">
        <v>-1.27052080931839</v>
      </c>
      <c r="C269" s="1" t="s">
        <v>18851</v>
      </c>
      <c r="D269" t="s">
        <v>132</v>
      </c>
    </row>
    <row r="270" spans="1:4" x14ac:dyDescent="0.15">
      <c r="A270" t="s">
        <v>10302</v>
      </c>
      <c r="B270">
        <v>-1.28429101959297</v>
      </c>
      <c r="C270" s="1" t="s">
        <v>18852</v>
      </c>
      <c r="D270" t="s">
        <v>132</v>
      </c>
    </row>
    <row r="271" spans="1:4" x14ac:dyDescent="0.15">
      <c r="A271" t="s">
        <v>16811</v>
      </c>
      <c r="B271">
        <v>-1.2849135457302701</v>
      </c>
      <c r="C271" s="1" t="s">
        <v>18853</v>
      </c>
      <c r="D271" t="s">
        <v>132</v>
      </c>
    </row>
    <row r="272" spans="1:4" x14ac:dyDescent="0.15">
      <c r="A272" t="s">
        <v>18854</v>
      </c>
      <c r="B272">
        <v>-1.2944624596255401</v>
      </c>
      <c r="C272" s="1" t="s">
        <v>18855</v>
      </c>
      <c r="D272" t="s">
        <v>132</v>
      </c>
    </row>
    <row r="273" spans="1:4" x14ac:dyDescent="0.15">
      <c r="A273" t="s">
        <v>10549</v>
      </c>
      <c r="B273">
        <v>-1.29724368525617</v>
      </c>
      <c r="C273" s="1" t="s">
        <v>18856</v>
      </c>
      <c r="D273" t="s">
        <v>132</v>
      </c>
    </row>
    <row r="274" spans="1:4" x14ac:dyDescent="0.15">
      <c r="A274" t="s">
        <v>18857</v>
      </c>
      <c r="B274">
        <v>-1.299485886429</v>
      </c>
      <c r="C274" s="1" t="s">
        <v>18858</v>
      </c>
      <c r="D274" t="s">
        <v>132</v>
      </c>
    </row>
    <row r="275" spans="1:4" x14ac:dyDescent="0.15">
      <c r="A275" t="s">
        <v>6417</v>
      </c>
      <c r="B275">
        <v>-1.3086157720182301</v>
      </c>
      <c r="C275" s="1" t="s">
        <v>18859</v>
      </c>
      <c r="D275" t="s">
        <v>132</v>
      </c>
    </row>
    <row r="276" spans="1:4" x14ac:dyDescent="0.15">
      <c r="A276" t="s">
        <v>2615</v>
      </c>
      <c r="B276">
        <v>-1.3093090848351701</v>
      </c>
      <c r="C276" s="1" t="s">
        <v>18860</v>
      </c>
      <c r="D276" t="s">
        <v>132</v>
      </c>
    </row>
    <row r="277" spans="1:4" x14ac:dyDescent="0.15">
      <c r="A277" t="s">
        <v>18861</v>
      </c>
      <c r="B277">
        <v>-1.3168656760161299</v>
      </c>
      <c r="C277" s="1" t="s">
        <v>18862</v>
      </c>
      <c r="D277" t="s">
        <v>132</v>
      </c>
    </row>
    <row r="278" spans="1:4" x14ac:dyDescent="0.15">
      <c r="A278" t="s">
        <v>18863</v>
      </c>
      <c r="B278">
        <v>-1.3210094457144499</v>
      </c>
      <c r="C278" s="1" t="s">
        <v>18864</v>
      </c>
      <c r="D278" t="s">
        <v>132</v>
      </c>
    </row>
    <row r="279" spans="1:4" x14ac:dyDescent="0.15">
      <c r="A279" t="s">
        <v>18865</v>
      </c>
      <c r="B279">
        <v>-1.3244718300395</v>
      </c>
      <c r="C279" s="1" t="s">
        <v>18866</v>
      </c>
      <c r="D279" t="s">
        <v>132</v>
      </c>
    </row>
    <row r="280" spans="1:4" x14ac:dyDescent="0.15">
      <c r="A280" t="s">
        <v>12255</v>
      </c>
      <c r="B280">
        <v>-1.32841090606717</v>
      </c>
      <c r="C280" s="1" t="s">
        <v>18867</v>
      </c>
      <c r="D280" t="s">
        <v>132</v>
      </c>
    </row>
    <row r="281" spans="1:4" x14ac:dyDescent="0.15">
      <c r="A281" t="s">
        <v>4977</v>
      </c>
      <c r="B281">
        <v>-1.33511374075558</v>
      </c>
      <c r="C281" s="1" t="s">
        <v>18868</v>
      </c>
      <c r="D281" t="s">
        <v>132</v>
      </c>
    </row>
    <row r="282" spans="1:4" x14ac:dyDescent="0.15">
      <c r="A282" t="s">
        <v>18869</v>
      </c>
      <c r="B282">
        <v>-1.33782815110788</v>
      </c>
      <c r="C282" s="1" t="s">
        <v>18870</v>
      </c>
      <c r="D282" t="s">
        <v>132</v>
      </c>
    </row>
    <row r="283" spans="1:4" x14ac:dyDescent="0.15">
      <c r="A283" t="s">
        <v>18871</v>
      </c>
      <c r="B283">
        <v>-1.3381655211038801</v>
      </c>
      <c r="C283" s="1" t="s">
        <v>18872</v>
      </c>
      <c r="D283" t="s">
        <v>132</v>
      </c>
    </row>
    <row r="284" spans="1:4" x14ac:dyDescent="0.15">
      <c r="A284" t="s">
        <v>3634</v>
      </c>
      <c r="B284">
        <v>-1.3499107156119501</v>
      </c>
      <c r="C284" s="1" t="s">
        <v>18873</v>
      </c>
      <c r="D284" t="s">
        <v>132</v>
      </c>
    </row>
    <row r="285" spans="1:4" x14ac:dyDescent="0.15">
      <c r="A285" t="s">
        <v>9937</v>
      </c>
      <c r="B285">
        <v>-1.3655011151015399</v>
      </c>
      <c r="C285" s="1" t="s">
        <v>18874</v>
      </c>
      <c r="D285" t="s">
        <v>132</v>
      </c>
    </row>
    <row r="286" spans="1:4" x14ac:dyDescent="0.15">
      <c r="A286" t="s">
        <v>18875</v>
      </c>
      <c r="B286">
        <v>-1.3748231905880799</v>
      </c>
      <c r="C286" s="1" t="s">
        <v>18876</v>
      </c>
      <c r="D286" t="s">
        <v>132</v>
      </c>
    </row>
    <row r="287" spans="1:4" x14ac:dyDescent="0.15">
      <c r="A287" t="s">
        <v>9584</v>
      </c>
      <c r="B287">
        <v>-1.39075210673934</v>
      </c>
      <c r="C287" s="1" t="s">
        <v>18877</v>
      </c>
      <c r="D287" t="s">
        <v>132</v>
      </c>
    </row>
    <row r="288" spans="1:4" x14ac:dyDescent="0.15">
      <c r="A288" t="s">
        <v>18878</v>
      </c>
      <c r="B288">
        <v>-1.39393619807091</v>
      </c>
      <c r="C288" s="1" t="s">
        <v>18879</v>
      </c>
      <c r="D288" t="s">
        <v>132</v>
      </c>
    </row>
    <row r="289" spans="1:4" x14ac:dyDescent="0.15">
      <c r="A289" t="s">
        <v>11207</v>
      </c>
      <c r="B289">
        <v>-1.4105654990763601</v>
      </c>
      <c r="C289" s="1" t="s">
        <v>18880</v>
      </c>
      <c r="D289" t="s">
        <v>132</v>
      </c>
    </row>
    <row r="290" spans="1:4" x14ac:dyDescent="0.15">
      <c r="A290" t="s">
        <v>18881</v>
      </c>
      <c r="B290">
        <v>-1.44507238188772</v>
      </c>
      <c r="C290" s="1" t="s">
        <v>18882</v>
      </c>
      <c r="D290" t="s">
        <v>132</v>
      </c>
    </row>
    <row r="291" spans="1:4" x14ac:dyDescent="0.15">
      <c r="A291" t="s">
        <v>10648</v>
      </c>
      <c r="B291">
        <v>-1.4575380584902899</v>
      </c>
      <c r="C291" s="1" t="s">
        <v>18883</v>
      </c>
      <c r="D291" t="s">
        <v>132</v>
      </c>
    </row>
    <row r="292" spans="1:4" x14ac:dyDescent="0.15">
      <c r="A292" t="s">
        <v>18884</v>
      </c>
      <c r="B292">
        <v>-1.4626075525434299</v>
      </c>
      <c r="C292" s="1" t="s">
        <v>18885</v>
      </c>
      <c r="D292" t="s">
        <v>132</v>
      </c>
    </row>
    <row r="293" spans="1:4" x14ac:dyDescent="0.15">
      <c r="A293" t="s">
        <v>15624</v>
      </c>
      <c r="B293">
        <v>-1.4631020819410001</v>
      </c>
      <c r="C293" s="1" t="s">
        <v>18886</v>
      </c>
      <c r="D293" t="s">
        <v>132</v>
      </c>
    </row>
    <row r="294" spans="1:4" x14ac:dyDescent="0.15">
      <c r="A294" t="s">
        <v>18887</v>
      </c>
      <c r="B294">
        <v>-1.47375743214329</v>
      </c>
      <c r="C294" s="1" t="s">
        <v>18888</v>
      </c>
      <c r="D294" t="s">
        <v>132</v>
      </c>
    </row>
    <row r="295" spans="1:4" x14ac:dyDescent="0.15">
      <c r="A295" t="s">
        <v>18889</v>
      </c>
      <c r="B295">
        <v>-1.4749021746720901</v>
      </c>
      <c r="C295" s="1" t="s">
        <v>18890</v>
      </c>
      <c r="D295" t="s">
        <v>132</v>
      </c>
    </row>
    <row r="296" spans="1:4" x14ac:dyDescent="0.15">
      <c r="A296" t="s">
        <v>9239</v>
      </c>
      <c r="B296">
        <v>-1.49476548827952</v>
      </c>
      <c r="C296" s="1" t="s">
        <v>18891</v>
      </c>
      <c r="D296" t="s">
        <v>132</v>
      </c>
    </row>
    <row r="297" spans="1:4" x14ac:dyDescent="0.15">
      <c r="A297" t="s">
        <v>18892</v>
      </c>
      <c r="B297">
        <v>-1.50803519375619</v>
      </c>
      <c r="C297" s="1" t="s">
        <v>18893</v>
      </c>
      <c r="D297" t="s">
        <v>132</v>
      </c>
    </row>
    <row r="298" spans="1:4" x14ac:dyDescent="0.15">
      <c r="A298" t="s">
        <v>245</v>
      </c>
      <c r="B298">
        <v>-1.5765970169343899</v>
      </c>
      <c r="C298" s="1" t="s">
        <v>18894</v>
      </c>
      <c r="D298" t="s">
        <v>132</v>
      </c>
    </row>
    <row r="299" spans="1:4" x14ac:dyDescent="0.15">
      <c r="A299" t="s">
        <v>18895</v>
      </c>
      <c r="B299">
        <v>-1.6105350302146699</v>
      </c>
      <c r="C299" s="1" t="s">
        <v>18896</v>
      </c>
      <c r="D299" t="s">
        <v>132</v>
      </c>
    </row>
    <row r="300" spans="1:4" x14ac:dyDescent="0.15">
      <c r="A300" t="s">
        <v>18897</v>
      </c>
      <c r="B300">
        <v>-1.6168315179338399</v>
      </c>
      <c r="C300" s="1" t="s">
        <v>18898</v>
      </c>
      <c r="D300" t="s">
        <v>132</v>
      </c>
    </row>
    <row r="301" spans="1:4" x14ac:dyDescent="0.15">
      <c r="A301" t="s">
        <v>3989</v>
      </c>
      <c r="B301">
        <v>-1.6296273872361</v>
      </c>
      <c r="C301" s="1" t="s">
        <v>18899</v>
      </c>
      <c r="D301" t="s">
        <v>132</v>
      </c>
    </row>
    <row r="302" spans="1:4" x14ac:dyDescent="0.15">
      <c r="A302" t="s">
        <v>18900</v>
      </c>
      <c r="B302">
        <v>-1.6584524602466899</v>
      </c>
      <c r="C302" s="1" t="s">
        <v>18901</v>
      </c>
      <c r="D302" t="s">
        <v>132</v>
      </c>
    </row>
    <row r="303" spans="1:4" x14ac:dyDescent="0.15">
      <c r="A303" t="s">
        <v>18902</v>
      </c>
      <c r="B303">
        <v>-1.6977613848209601</v>
      </c>
      <c r="C303" s="1" t="s">
        <v>18903</v>
      </c>
      <c r="D303" t="s">
        <v>132</v>
      </c>
    </row>
    <row r="304" spans="1:4" x14ac:dyDescent="0.15">
      <c r="A304" t="s">
        <v>5418</v>
      </c>
      <c r="B304">
        <v>-1.70188131288041</v>
      </c>
      <c r="C304" s="1" t="s">
        <v>18904</v>
      </c>
      <c r="D304" t="s">
        <v>132</v>
      </c>
    </row>
    <row r="305" spans="1:4" x14ac:dyDescent="0.15">
      <c r="A305" t="s">
        <v>15227</v>
      </c>
      <c r="B305">
        <v>-1.70536803076284</v>
      </c>
      <c r="C305" s="1" t="s">
        <v>18905</v>
      </c>
      <c r="D305" t="s">
        <v>132</v>
      </c>
    </row>
    <row r="306" spans="1:4" x14ac:dyDescent="0.15">
      <c r="A306" t="s">
        <v>15215</v>
      </c>
      <c r="B306">
        <v>-1.7219623498107499</v>
      </c>
      <c r="C306" s="1" t="s">
        <v>18906</v>
      </c>
      <c r="D306" t="s">
        <v>132</v>
      </c>
    </row>
    <row r="307" spans="1:4" x14ac:dyDescent="0.15">
      <c r="A307" t="s">
        <v>18907</v>
      </c>
      <c r="B307">
        <v>-1.7276415940957399</v>
      </c>
      <c r="C307" s="1" t="s">
        <v>18908</v>
      </c>
      <c r="D307" t="s">
        <v>132</v>
      </c>
    </row>
    <row r="308" spans="1:4" x14ac:dyDescent="0.15">
      <c r="A308" t="s">
        <v>9925</v>
      </c>
      <c r="B308">
        <v>-1.77805218074925</v>
      </c>
      <c r="C308" s="1" t="s">
        <v>18909</v>
      </c>
      <c r="D308" t="s">
        <v>132</v>
      </c>
    </row>
    <row r="309" spans="1:4" x14ac:dyDescent="0.15">
      <c r="A309" t="s">
        <v>18910</v>
      </c>
      <c r="B309">
        <v>-1.9067610681873299</v>
      </c>
      <c r="C309" s="1" t="s">
        <v>18911</v>
      </c>
      <c r="D309" t="s">
        <v>132</v>
      </c>
    </row>
    <row r="310" spans="1:4" x14ac:dyDescent="0.15">
      <c r="A310" t="s">
        <v>11382</v>
      </c>
      <c r="B310">
        <v>-1.96453502116104</v>
      </c>
      <c r="C310" s="1" t="s">
        <v>18912</v>
      </c>
      <c r="D310" t="s">
        <v>132</v>
      </c>
    </row>
    <row r="311" spans="1:4" x14ac:dyDescent="0.15">
      <c r="A311" t="s">
        <v>10016</v>
      </c>
      <c r="B311">
        <v>-1.98547838519466</v>
      </c>
      <c r="C311" s="1" t="s">
        <v>18913</v>
      </c>
      <c r="D311" t="s">
        <v>132</v>
      </c>
    </row>
    <row r="312" spans="1:4" x14ac:dyDescent="0.15">
      <c r="A312" t="s">
        <v>11271</v>
      </c>
      <c r="B312">
        <v>-2.0064958037302598</v>
      </c>
      <c r="C312" s="1" t="s">
        <v>18914</v>
      </c>
      <c r="D312" t="s">
        <v>132</v>
      </c>
    </row>
    <row r="313" spans="1:4" x14ac:dyDescent="0.15">
      <c r="A313" t="s">
        <v>10459</v>
      </c>
      <c r="B313">
        <v>-2.01663089117987</v>
      </c>
      <c r="C313" s="1" t="s">
        <v>18915</v>
      </c>
      <c r="D313" t="s">
        <v>132</v>
      </c>
    </row>
    <row r="314" spans="1:4" x14ac:dyDescent="0.15">
      <c r="A314" t="s">
        <v>1608</v>
      </c>
      <c r="B314">
        <v>-2.12539245920805</v>
      </c>
      <c r="C314" s="1" t="s">
        <v>18916</v>
      </c>
      <c r="D314" t="s">
        <v>132</v>
      </c>
    </row>
    <row r="315" spans="1:4" x14ac:dyDescent="0.15">
      <c r="A315" t="s">
        <v>18917</v>
      </c>
      <c r="B315">
        <v>-2.1791998612826</v>
      </c>
      <c r="C315" s="1" t="s">
        <v>18918</v>
      </c>
      <c r="D315" t="s">
        <v>132</v>
      </c>
    </row>
    <row r="316" spans="1:4" x14ac:dyDescent="0.15">
      <c r="A316" t="s">
        <v>18919</v>
      </c>
      <c r="B316">
        <v>-2.2137791375749298</v>
      </c>
      <c r="C316" s="1" t="s">
        <v>18920</v>
      </c>
      <c r="D316" t="s">
        <v>132</v>
      </c>
    </row>
    <row r="317" spans="1:4" x14ac:dyDescent="0.15">
      <c r="A317" t="s">
        <v>16614</v>
      </c>
      <c r="B317">
        <v>-2.21655365963663</v>
      </c>
      <c r="C317" s="1" t="s">
        <v>18921</v>
      </c>
      <c r="D317" t="s">
        <v>132</v>
      </c>
    </row>
    <row r="318" spans="1:4" x14ac:dyDescent="0.15">
      <c r="A318" t="s">
        <v>15418</v>
      </c>
      <c r="B318">
        <v>-2.2895792960790899</v>
      </c>
      <c r="C318" s="1" t="s">
        <v>18922</v>
      </c>
      <c r="D318" t="s">
        <v>132</v>
      </c>
    </row>
    <row r="319" spans="1:4" x14ac:dyDescent="0.15">
      <c r="A319" t="s">
        <v>11016</v>
      </c>
      <c r="B319">
        <v>-2.38663170393699</v>
      </c>
      <c r="C319" s="1" t="s">
        <v>18923</v>
      </c>
      <c r="D319" t="s">
        <v>132</v>
      </c>
    </row>
    <row r="320" spans="1:4" x14ac:dyDescent="0.15">
      <c r="A320" t="s">
        <v>1501</v>
      </c>
      <c r="B320">
        <v>-3.2807652907009199</v>
      </c>
      <c r="C320" s="1" t="s">
        <v>18924</v>
      </c>
      <c r="D320" t="s">
        <v>132</v>
      </c>
    </row>
  </sheetData>
  <sortState xmlns:xlrd2="http://schemas.microsoft.com/office/spreadsheetml/2017/richdata2" ref="A1:D320">
    <sortCondition descending="1" ref="B1"/>
  </sortState>
  <phoneticPr fontId="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549"/>
  <sheetViews>
    <sheetView workbookViewId="0">
      <selection activeCell="H41" sqref="H41"/>
    </sheetView>
  </sheetViews>
  <sheetFormatPr defaultColWidth="9.125" defaultRowHeight="13.5" x14ac:dyDescent="0.15"/>
  <cols>
    <col min="2" max="2" width="17.875" customWidth="1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18925</v>
      </c>
      <c r="B2" s="1" t="s">
        <v>18926</v>
      </c>
      <c r="C2" s="1" t="s">
        <v>18927</v>
      </c>
      <c r="D2" t="s">
        <v>6</v>
      </c>
    </row>
    <row r="3" spans="1:4" x14ac:dyDescent="0.15">
      <c r="A3" t="s">
        <v>18928</v>
      </c>
      <c r="B3" s="1" t="s">
        <v>18929</v>
      </c>
      <c r="C3" s="1" t="s">
        <v>18930</v>
      </c>
      <c r="D3" t="s">
        <v>6</v>
      </c>
    </row>
    <row r="4" spans="1:4" x14ac:dyDescent="0.15">
      <c r="A4" t="s">
        <v>18931</v>
      </c>
      <c r="B4" s="1" t="s">
        <v>18932</v>
      </c>
      <c r="C4" s="1" t="s">
        <v>18933</v>
      </c>
      <c r="D4" t="s">
        <v>6</v>
      </c>
    </row>
    <row r="5" spans="1:4" x14ac:dyDescent="0.15">
      <c r="A5" t="s">
        <v>18934</v>
      </c>
      <c r="B5" s="1" t="s">
        <v>18935</v>
      </c>
      <c r="C5" s="1" t="s">
        <v>18936</v>
      </c>
      <c r="D5" t="s">
        <v>6</v>
      </c>
    </row>
    <row r="6" spans="1:4" x14ac:dyDescent="0.15">
      <c r="A6" t="s">
        <v>18937</v>
      </c>
      <c r="B6" s="1" t="s">
        <v>18938</v>
      </c>
      <c r="C6" s="1" t="s">
        <v>18939</v>
      </c>
      <c r="D6" t="s">
        <v>6</v>
      </c>
    </row>
    <row r="7" spans="1:4" x14ac:dyDescent="0.15">
      <c r="A7" t="s">
        <v>18940</v>
      </c>
      <c r="B7" s="1" t="s">
        <v>18941</v>
      </c>
      <c r="C7" s="1" t="s">
        <v>18942</v>
      </c>
      <c r="D7" t="s">
        <v>6</v>
      </c>
    </row>
    <row r="8" spans="1:4" x14ac:dyDescent="0.15">
      <c r="A8" t="s">
        <v>18943</v>
      </c>
      <c r="B8" s="1" t="s">
        <v>18944</v>
      </c>
      <c r="C8" s="1" t="s">
        <v>18945</v>
      </c>
      <c r="D8" t="s">
        <v>6</v>
      </c>
    </row>
    <row r="9" spans="1:4" x14ac:dyDescent="0.15">
      <c r="A9" t="s">
        <v>18946</v>
      </c>
      <c r="B9" s="1" t="s">
        <v>18947</v>
      </c>
      <c r="C9" s="1" t="s">
        <v>18948</v>
      </c>
      <c r="D9" t="s">
        <v>6</v>
      </c>
    </row>
    <row r="10" spans="1:4" x14ac:dyDescent="0.15">
      <c r="A10" t="s">
        <v>11414</v>
      </c>
      <c r="B10" s="1" t="s">
        <v>18949</v>
      </c>
      <c r="C10" s="1" t="s">
        <v>18950</v>
      </c>
      <c r="D10" t="s">
        <v>6</v>
      </c>
    </row>
    <row r="11" spans="1:4" x14ac:dyDescent="0.15">
      <c r="A11" t="s">
        <v>18951</v>
      </c>
      <c r="B11" s="1" t="s">
        <v>18952</v>
      </c>
      <c r="C11" s="1" t="s">
        <v>18953</v>
      </c>
      <c r="D11" t="s">
        <v>6</v>
      </c>
    </row>
    <row r="12" spans="1:4" x14ac:dyDescent="0.15">
      <c r="A12" t="s">
        <v>18954</v>
      </c>
      <c r="B12" s="1" t="s">
        <v>18955</v>
      </c>
      <c r="C12" s="1" t="s">
        <v>18956</v>
      </c>
      <c r="D12" t="s">
        <v>6</v>
      </c>
    </row>
    <row r="13" spans="1:4" x14ac:dyDescent="0.15">
      <c r="A13" t="s">
        <v>18957</v>
      </c>
      <c r="B13" s="1" t="s">
        <v>18958</v>
      </c>
      <c r="C13" s="1" t="s">
        <v>18959</v>
      </c>
      <c r="D13" t="s">
        <v>6</v>
      </c>
    </row>
    <row r="14" spans="1:4" x14ac:dyDescent="0.15">
      <c r="A14" t="s">
        <v>2882</v>
      </c>
      <c r="B14" s="1" t="s">
        <v>18960</v>
      </c>
      <c r="C14" s="1" t="s">
        <v>18961</v>
      </c>
      <c r="D14" t="s">
        <v>6</v>
      </c>
    </row>
    <row r="15" spans="1:4" x14ac:dyDescent="0.15">
      <c r="A15" t="s">
        <v>17120</v>
      </c>
      <c r="B15" s="1" t="s">
        <v>18962</v>
      </c>
      <c r="C15" s="1" t="s">
        <v>18963</v>
      </c>
      <c r="D15" t="s">
        <v>6</v>
      </c>
    </row>
    <row r="16" spans="1:4" x14ac:dyDescent="0.15">
      <c r="A16" t="s">
        <v>11435</v>
      </c>
      <c r="B16" s="1" t="s">
        <v>18964</v>
      </c>
      <c r="C16" s="1" t="s">
        <v>18965</v>
      </c>
      <c r="D16" t="s">
        <v>6</v>
      </c>
    </row>
    <row r="17" spans="1:4" x14ac:dyDescent="0.15">
      <c r="A17" t="s">
        <v>18966</v>
      </c>
      <c r="B17" s="1" t="s">
        <v>18967</v>
      </c>
      <c r="C17" s="1" t="s">
        <v>18968</v>
      </c>
      <c r="D17" t="s">
        <v>6</v>
      </c>
    </row>
    <row r="18" spans="1:4" x14ac:dyDescent="0.15">
      <c r="A18" t="s">
        <v>2588</v>
      </c>
      <c r="B18" s="1" t="s">
        <v>18969</v>
      </c>
      <c r="C18" s="1" t="s">
        <v>18970</v>
      </c>
      <c r="D18" t="s">
        <v>6</v>
      </c>
    </row>
    <row r="19" spans="1:4" x14ac:dyDescent="0.15">
      <c r="A19" t="s">
        <v>18971</v>
      </c>
      <c r="B19" s="1" t="s">
        <v>18972</v>
      </c>
      <c r="C19" s="1" t="s">
        <v>18973</v>
      </c>
      <c r="D19" t="s">
        <v>6</v>
      </c>
    </row>
    <row r="20" spans="1:4" x14ac:dyDescent="0.15">
      <c r="A20" t="s">
        <v>18974</v>
      </c>
      <c r="B20" s="1" t="s">
        <v>18975</v>
      </c>
      <c r="C20" s="1" t="s">
        <v>18976</v>
      </c>
      <c r="D20" t="s">
        <v>6</v>
      </c>
    </row>
    <row r="21" spans="1:4" x14ac:dyDescent="0.15">
      <c r="A21" t="s">
        <v>18977</v>
      </c>
      <c r="B21" s="1" t="s">
        <v>18978</v>
      </c>
      <c r="C21" s="1" t="s">
        <v>18979</v>
      </c>
      <c r="D21" t="s">
        <v>6</v>
      </c>
    </row>
    <row r="22" spans="1:4" x14ac:dyDescent="0.15">
      <c r="A22" t="s">
        <v>18980</v>
      </c>
      <c r="B22" s="1" t="s">
        <v>18981</v>
      </c>
      <c r="C22" s="1" t="s">
        <v>18982</v>
      </c>
      <c r="D22" t="s">
        <v>6</v>
      </c>
    </row>
    <row r="23" spans="1:4" x14ac:dyDescent="0.15">
      <c r="A23" t="s">
        <v>2950</v>
      </c>
      <c r="B23" s="1" t="s">
        <v>18983</v>
      </c>
      <c r="C23" s="1" t="s">
        <v>18984</v>
      </c>
      <c r="D23" t="s">
        <v>6</v>
      </c>
    </row>
    <row r="24" spans="1:4" x14ac:dyDescent="0.15">
      <c r="A24" t="s">
        <v>14996</v>
      </c>
      <c r="B24" s="1" t="s">
        <v>18985</v>
      </c>
      <c r="C24" s="1" t="s">
        <v>18986</v>
      </c>
      <c r="D24" t="s">
        <v>6</v>
      </c>
    </row>
    <row r="25" spans="1:4" x14ac:dyDescent="0.15">
      <c r="A25" t="s">
        <v>18987</v>
      </c>
      <c r="B25" s="1" t="s">
        <v>18988</v>
      </c>
      <c r="C25" s="1" t="s">
        <v>18989</v>
      </c>
      <c r="D25" t="s">
        <v>6</v>
      </c>
    </row>
    <row r="26" spans="1:4" x14ac:dyDescent="0.15">
      <c r="A26" t="s">
        <v>18990</v>
      </c>
      <c r="B26" s="1" t="s">
        <v>18991</v>
      </c>
      <c r="C26" s="1" t="s">
        <v>18992</v>
      </c>
      <c r="D26" t="s">
        <v>6</v>
      </c>
    </row>
    <row r="27" spans="1:4" x14ac:dyDescent="0.15">
      <c r="A27" t="s">
        <v>18993</v>
      </c>
      <c r="B27" s="1" t="s">
        <v>18994</v>
      </c>
      <c r="C27" s="1" t="s">
        <v>18995</v>
      </c>
      <c r="D27" t="s">
        <v>6</v>
      </c>
    </row>
    <row r="28" spans="1:4" x14ac:dyDescent="0.15">
      <c r="A28" t="s">
        <v>11438</v>
      </c>
      <c r="B28" s="1" t="s">
        <v>18996</v>
      </c>
      <c r="C28" s="1" t="s">
        <v>18997</v>
      </c>
      <c r="D28" t="s">
        <v>6</v>
      </c>
    </row>
    <row r="29" spans="1:4" x14ac:dyDescent="0.15">
      <c r="A29" t="s">
        <v>18998</v>
      </c>
      <c r="B29" s="1" t="s">
        <v>18999</v>
      </c>
      <c r="C29" s="1" t="s">
        <v>19000</v>
      </c>
      <c r="D29" t="s">
        <v>6</v>
      </c>
    </row>
    <row r="30" spans="1:4" x14ac:dyDescent="0.15">
      <c r="A30" t="s">
        <v>19001</v>
      </c>
      <c r="B30" s="1" t="s">
        <v>19002</v>
      </c>
      <c r="C30" s="1" t="s">
        <v>19003</v>
      </c>
      <c r="D30" t="s">
        <v>6</v>
      </c>
    </row>
    <row r="31" spans="1:4" x14ac:dyDescent="0.15">
      <c r="A31" t="s">
        <v>19004</v>
      </c>
      <c r="B31" s="1" t="s">
        <v>19005</v>
      </c>
      <c r="C31" s="1" t="s">
        <v>19006</v>
      </c>
      <c r="D31" t="s">
        <v>6</v>
      </c>
    </row>
    <row r="32" spans="1:4" x14ac:dyDescent="0.15">
      <c r="A32" t="s">
        <v>19007</v>
      </c>
      <c r="B32" s="1" t="s">
        <v>19008</v>
      </c>
      <c r="C32" s="1" t="s">
        <v>19009</v>
      </c>
      <c r="D32" t="s">
        <v>6</v>
      </c>
    </row>
    <row r="33" spans="1:4" x14ac:dyDescent="0.15">
      <c r="A33" t="s">
        <v>19010</v>
      </c>
      <c r="B33" s="1" t="s">
        <v>19011</v>
      </c>
      <c r="C33" s="1" t="s">
        <v>19012</v>
      </c>
      <c r="D33" t="s">
        <v>6</v>
      </c>
    </row>
    <row r="34" spans="1:4" x14ac:dyDescent="0.15">
      <c r="A34" t="s">
        <v>19013</v>
      </c>
      <c r="B34" s="1" t="s">
        <v>19014</v>
      </c>
      <c r="C34" s="1" t="s">
        <v>19015</v>
      </c>
      <c r="D34" t="s">
        <v>6</v>
      </c>
    </row>
    <row r="35" spans="1:4" x14ac:dyDescent="0.15">
      <c r="A35" t="s">
        <v>19016</v>
      </c>
      <c r="B35" s="1" t="s">
        <v>19017</v>
      </c>
      <c r="C35" s="1" t="s">
        <v>19018</v>
      </c>
      <c r="D35" t="s">
        <v>6</v>
      </c>
    </row>
    <row r="36" spans="1:4" x14ac:dyDescent="0.15">
      <c r="A36" t="s">
        <v>19019</v>
      </c>
      <c r="B36" s="1" t="s">
        <v>19020</v>
      </c>
      <c r="C36" s="1" t="s">
        <v>19021</v>
      </c>
      <c r="D36" t="s">
        <v>6</v>
      </c>
    </row>
    <row r="37" spans="1:4" x14ac:dyDescent="0.15">
      <c r="A37" t="s">
        <v>19022</v>
      </c>
      <c r="B37" s="1" t="s">
        <v>19023</v>
      </c>
      <c r="C37" s="1" t="s">
        <v>19024</v>
      </c>
      <c r="D37" t="s">
        <v>6</v>
      </c>
    </row>
    <row r="38" spans="1:4" x14ac:dyDescent="0.15">
      <c r="A38" t="s">
        <v>19025</v>
      </c>
      <c r="B38" s="1" t="s">
        <v>19026</v>
      </c>
      <c r="C38" s="1" t="s">
        <v>19027</v>
      </c>
      <c r="D38" t="s">
        <v>6</v>
      </c>
    </row>
    <row r="39" spans="1:4" x14ac:dyDescent="0.15">
      <c r="A39" t="s">
        <v>11420</v>
      </c>
      <c r="B39" s="1" t="s">
        <v>19028</v>
      </c>
      <c r="C39" s="1" t="s">
        <v>19029</v>
      </c>
      <c r="D39" t="s">
        <v>6</v>
      </c>
    </row>
    <row r="40" spans="1:4" x14ac:dyDescent="0.15">
      <c r="A40" t="s">
        <v>11461</v>
      </c>
      <c r="B40" s="1" t="s">
        <v>19030</v>
      </c>
      <c r="C40" s="1" t="s">
        <v>19031</v>
      </c>
      <c r="D40" t="s">
        <v>6</v>
      </c>
    </row>
    <row r="41" spans="1:4" x14ac:dyDescent="0.15">
      <c r="A41" t="s">
        <v>19032</v>
      </c>
      <c r="B41" s="1" t="s">
        <v>19033</v>
      </c>
      <c r="C41" s="1" t="s">
        <v>19034</v>
      </c>
      <c r="D41" t="s">
        <v>6</v>
      </c>
    </row>
    <row r="42" spans="1:4" x14ac:dyDescent="0.15">
      <c r="A42" t="s">
        <v>19035</v>
      </c>
      <c r="B42" s="1" t="s">
        <v>19036</v>
      </c>
      <c r="C42" s="1" t="s">
        <v>19037</v>
      </c>
      <c r="D42" t="s">
        <v>6</v>
      </c>
    </row>
    <row r="43" spans="1:4" x14ac:dyDescent="0.15">
      <c r="A43" t="s">
        <v>19038</v>
      </c>
      <c r="B43" s="1" t="s">
        <v>19039</v>
      </c>
      <c r="C43" s="1" t="s">
        <v>19040</v>
      </c>
      <c r="D43" t="s">
        <v>6</v>
      </c>
    </row>
    <row r="44" spans="1:4" x14ac:dyDescent="0.15">
      <c r="A44" t="s">
        <v>19041</v>
      </c>
      <c r="B44" s="1" t="s">
        <v>19042</v>
      </c>
      <c r="C44" s="1" t="s">
        <v>19043</v>
      </c>
      <c r="D44" t="s">
        <v>6</v>
      </c>
    </row>
    <row r="45" spans="1:4" x14ac:dyDescent="0.15">
      <c r="A45" t="s">
        <v>11855</v>
      </c>
      <c r="B45" s="1" t="s">
        <v>19044</v>
      </c>
      <c r="C45" s="1" t="s">
        <v>19045</v>
      </c>
      <c r="D45" t="s">
        <v>6</v>
      </c>
    </row>
    <row r="46" spans="1:4" x14ac:dyDescent="0.15">
      <c r="A46" t="s">
        <v>11432</v>
      </c>
      <c r="B46" s="1" t="s">
        <v>19046</v>
      </c>
      <c r="C46" s="1" t="s">
        <v>19047</v>
      </c>
      <c r="D46" t="s">
        <v>6</v>
      </c>
    </row>
    <row r="47" spans="1:4" x14ac:dyDescent="0.15">
      <c r="A47" t="s">
        <v>155</v>
      </c>
      <c r="B47" s="1" t="s">
        <v>19048</v>
      </c>
      <c r="C47" s="1" t="s">
        <v>19049</v>
      </c>
      <c r="D47" t="s">
        <v>6</v>
      </c>
    </row>
    <row r="48" spans="1:4" x14ac:dyDescent="0.15">
      <c r="A48" t="s">
        <v>19050</v>
      </c>
      <c r="B48" s="1" t="s">
        <v>19051</v>
      </c>
      <c r="C48" s="1" t="s">
        <v>19052</v>
      </c>
      <c r="D48" t="s">
        <v>6</v>
      </c>
    </row>
    <row r="49" spans="1:4" x14ac:dyDescent="0.15">
      <c r="A49" t="s">
        <v>19053</v>
      </c>
      <c r="B49" s="1" t="s">
        <v>19054</v>
      </c>
      <c r="C49" s="1" t="s">
        <v>19055</v>
      </c>
      <c r="D49" t="s">
        <v>6</v>
      </c>
    </row>
    <row r="50" spans="1:4" x14ac:dyDescent="0.15">
      <c r="A50" t="s">
        <v>19056</v>
      </c>
      <c r="B50" s="1" t="s">
        <v>19057</v>
      </c>
      <c r="C50" s="1" t="s">
        <v>19058</v>
      </c>
      <c r="D50" t="s">
        <v>6</v>
      </c>
    </row>
    <row r="51" spans="1:4" x14ac:dyDescent="0.15">
      <c r="A51" t="s">
        <v>19059</v>
      </c>
      <c r="B51" s="1" t="s">
        <v>19060</v>
      </c>
      <c r="C51" s="1" t="s">
        <v>19061</v>
      </c>
      <c r="D51" t="s">
        <v>6</v>
      </c>
    </row>
    <row r="52" spans="1:4" x14ac:dyDescent="0.15">
      <c r="A52" t="s">
        <v>19062</v>
      </c>
      <c r="B52" s="1" t="s">
        <v>19063</v>
      </c>
      <c r="C52" s="1" t="s">
        <v>19064</v>
      </c>
      <c r="D52" t="s">
        <v>6</v>
      </c>
    </row>
    <row r="53" spans="1:4" x14ac:dyDescent="0.15">
      <c r="A53" t="s">
        <v>8864</v>
      </c>
      <c r="B53" s="1" t="s">
        <v>19065</v>
      </c>
      <c r="C53" s="1" t="s">
        <v>19066</v>
      </c>
      <c r="D53" t="s">
        <v>6</v>
      </c>
    </row>
    <row r="54" spans="1:4" x14ac:dyDescent="0.15">
      <c r="A54" t="s">
        <v>8904</v>
      </c>
      <c r="B54" s="1" t="s">
        <v>19067</v>
      </c>
      <c r="C54" s="1" t="s">
        <v>19068</v>
      </c>
      <c r="D54" t="s">
        <v>6</v>
      </c>
    </row>
    <row r="55" spans="1:4" x14ac:dyDescent="0.15">
      <c r="A55" t="s">
        <v>19069</v>
      </c>
      <c r="B55" s="1" t="s">
        <v>19070</v>
      </c>
      <c r="C55" s="1" t="s">
        <v>19071</v>
      </c>
      <c r="D55" t="s">
        <v>6</v>
      </c>
    </row>
    <row r="56" spans="1:4" x14ac:dyDescent="0.15">
      <c r="A56" t="s">
        <v>11423</v>
      </c>
      <c r="B56" s="1" t="s">
        <v>19072</v>
      </c>
      <c r="C56" s="1" t="s">
        <v>19073</v>
      </c>
      <c r="D56" t="s">
        <v>6</v>
      </c>
    </row>
    <row r="57" spans="1:4" x14ac:dyDescent="0.15">
      <c r="A57" t="s">
        <v>19074</v>
      </c>
      <c r="B57" s="1" t="s">
        <v>19075</v>
      </c>
      <c r="C57" s="1" t="s">
        <v>19076</v>
      </c>
      <c r="D57" t="s">
        <v>6</v>
      </c>
    </row>
    <row r="58" spans="1:4" x14ac:dyDescent="0.15">
      <c r="A58" t="s">
        <v>17018</v>
      </c>
      <c r="B58" s="1" t="s">
        <v>19077</v>
      </c>
      <c r="C58" s="1" t="s">
        <v>19078</v>
      </c>
      <c r="D58" t="s">
        <v>6</v>
      </c>
    </row>
    <row r="59" spans="1:4" x14ac:dyDescent="0.15">
      <c r="A59" t="s">
        <v>842</v>
      </c>
      <c r="B59" s="1" t="s">
        <v>19079</v>
      </c>
      <c r="C59" s="1" t="s">
        <v>19080</v>
      </c>
      <c r="D59" t="s">
        <v>6</v>
      </c>
    </row>
    <row r="60" spans="1:4" x14ac:dyDescent="0.15">
      <c r="A60" t="s">
        <v>3634</v>
      </c>
      <c r="B60" s="1" t="s">
        <v>19081</v>
      </c>
      <c r="C60" s="1" t="s">
        <v>19082</v>
      </c>
      <c r="D60" t="s">
        <v>6</v>
      </c>
    </row>
    <row r="61" spans="1:4" x14ac:dyDescent="0.15">
      <c r="A61" t="s">
        <v>19083</v>
      </c>
      <c r="B61" s="1" t="s">
        <v>19084</v>
      </c>
      <c r="C61" s="1" t="s">
        <v>19085</v>
      </c>
      <c r="D61" t="s">
        <v>6</v>
      </c>
    </row>
    <row r="62" spans="1:4" x14ac:dyDescent="0.15">
      <c r="A62" t="s">
        <v>19086</v>
      </c>
      <c r="B62" s="1" t="s">
        <v>19087</v>
      </c>
      <c r="C62" s="1" t="s">
        <v>19088</v>
      </c>
      <c r="D62" t="s">
        <v>6</v>
      </c>
    </row>
    <row r="63" spans="1:4" x14ac:dyDescent="0.15">
      <c r="A63" t="s">
        <v>1552</v>
      </c>
      <c r="B63" s="1" t="s">
        <v>19089</v>
      </c>
      <c r="C63" s="1" t="s">
        <v>19090</v>
      </c>
      <c r="D63" t="s">
        <v>6</v>
      </c>
    </row>
    <row r="64" spans="1:4" x14ac:dyDescent="0.15">
      <c r="A64" t="s">
        <v>11417</v>
      </c>
      <c r="B64" s="1" t="s">
        <v>19091</v>
      </c>
      <c r="C64" s="1" t="s">
        <v>19092</v>
      </c>
      <c r="D64" t="s">
        <v>6</v>
      </c>
    </row>
    <row r="65" spans="1:4" x14ac:dyDescent="0.15">
      <c r="A65" t="s">
        <v>19093</v>
      </c>
      <c r="B65" s="1" t="s">
        <v>19094</v>
      </c>
      <c r="C65" s="1" t="s">
        <v>19095</v>
      </c>
      <c r="D65" t="s">
        <v>6</v>
      </c>
    </row>
    <row r="66" spans="1:4" x14ac:dyDescent="0.15">
      <c r="A66" t="s">
        <v>19096</v>
      </c>
      <c r="B66" s="1" t="s">
        <v>19097</v>
      </c>
      <c r="C66" s="1" t="s">
        <v>19098</v>
      </c>
      <c r="D66" t="s">
        <v>6</v>
      </c>
    </row>
    <row r="67" spans="1:4" x14ac:dyDescent="0.15">
      <c r="A67" t="s">
        <v>19099</v>
      </c>
      <c r="B67" s="1" t="s">
        <v>19100</v>
      </c>
      <c r="C67" s="1" t="s">
        <v>19101</v>
      </c>
      <c r="D67" t="s">
        <v>6</v>
      </c>
    </row>
    <row r="68" spans="1:4" x14ac:dyDescent="0.15">
      <c r="A68" t="s">
        <v>1429</v>
      </c>
      <c r="B68" s="1" t="s">
        <v>19102</v>
      </c>
      <c r="C68" s="1" t="s">
        <v>19103</v>
      </c>
      <c r="D68" t="s">
        <v>6</v>
      </c>
    </row>
    <row r="69" spans="1:4" x14ac:dyDescent="0.15">
      <c r="A69" t="s">
        <v>3655</v>
      </c>
      <c r="B69" s="1" t="s">
        <v>19104</v>
      </c>
      <c r="C69" s="1" t="s">
        <v>19105</v>
      </c>
      <c r="D69" t="s">
        <v>6</v>
      </c>
    </row>
    <row r="70" spans="1:4" x14ac:dyDescent="0.15">
      <c r="A70" t="s">
        <v>19106</v>
      </c>
      <c r="B70" s="1" t="s">
        <v>19107</v>
      </c>
      <c r="C70" s="1" t="s">
        <v>19108</v>
      </c>
      <c r="D70" t="s">
        <v>6</v>
      </c>
    </row>
    <row r="71" spans="1:4" x14ac:dyDescent="0.15">
      <c r="A71" t="s">
        <v>8972</v>
      </c>
      <c r="B71" s="1" t="s">
        <v>19109</v>
      </c>
      <c r="C71" s="1" t="s">
        <v>19110</v>
      </c>
      <c r="D71" t="s">
        <v>6</v>
      </c>
    </row>
    <row r="72" spans="1:4" x14ac:dyDescent="0.15">
      <c r="A72" t="s">
        <v>19111</v>
      </c>
      <c r="B72" s="1" t="s">
        <v>19112</v>
      </c>
      <c r="C72" s="1" t="s">
        <v>19113</v>
      </c>
      <c r="D72" t="s">
        <v>6</v>
      </c>
    </row>
    <row r="73" spans="1:4" x14ac:dyDescent="0.15">
      <c r="A73" t="s">
        <v>1250</v>
      </c>
      <c r="B73" s="1" t="s">
        <v>19114</v>
      </c>
      <c r="C73" s="1" t="s">
        <v>19115</v>
      </c>
      <c r="D73" t="s">
        <v>6</v>
      </c>
    </row>
    <row r="74" spans="1:4" x14ac:dyDescent="0.15">
      <c r="A74" t="s">
        <v>19116</v>
      </c>
      <c r="B74" s="1" t="s">
        <v>19117</v>
      </c>
      <c r="C74" s="1" t="s">
        <v>19118</v>
      </c>
      <c r="D74" t="s">
        <v>6</v>
      </c>
    </row>
    <row r="75" spans="1:4" x14ac:dyDescent="0.15">
      <c r="A75" t="s">
        <v>16011</v>
      </c>
      <c r="B75" s="1" t="s">
        <v>19119</v>
      </c>
      <c r="C75" s="1" t="s">
        <v>19120</v>
      </c>
      <c r="D75" t="s">
        <v>6</v>
      </c>
    </row>
    <row r="76" spans="1:4" x14ac:dyDescent="0.15">
      <c r="A76" t="s">
        <v>14879</v>
      </c>
      <c r="B76" s="1" t="s">
        <v>19121</v>
      </c>
      <c r="C76" s="1" t="s">
        <v>19122</v>
      </c>
      <c r="D76" t="s">
        <v>6</v>
      </c>
    </row>
    <row r="77" spans="1:4" x14ac:dyDescent="0.15">
      <c r="A77" t="s">
        <v>19123</v>
      </c>
      <c r="B77" s="1" t="s">
        <v>19124</v>
      </c>
      <c r="C77" s="1" t="s">
        <v>19125</v>
      </c>
      <c r="D77" t="s">
        <v>6</v>
      </c>
    </row>
    <row r="78" spans="1:4" x14ac:dyDescent="0.15">
      <c r="A78" t="s">
        <v>11500</v>
      </c>
      <c r="B78" s="1" t="s">
        <v>19126</v>
      </c>
      <c r="C78" s="1" t="s">
        <v>19127</v>
      </c>
      <c r="D78" t="s">
        <v>6</v>
      </c>
    </row>
    <row r="79" spans="1:4" x14ac:dyDescent="0.15">
      <c r="A79" t="s">
        <v>19128</v>
      </c>
      <c r="B79" s="1" t="s">
        <v>19129</v>
      </c>
      <c r="C79" s="1" t="s">
        <v>19130</v>
      </c>
      <c r="D79" t="s">
        <v>6</v>
      </c>
    </row>
    <row r="80" spans="1:4" x14ac:dyDescent="0.15">
      <c r="A80" t="s">
        <v>15904</v>
      </c>
      <c r="B80" s="1" t="s">
        <v>19131</v>
      </c>
      <c r="C80" s="1" t="s">
        <v>19132</v>
      </c>
      <c r="D80" t="s">
        <v>6</v>
      </c>
    </row>
    <row r="81" spans="1:4" x14ac:dyDescent="0.15">
      <c r="A81" t="s">
        <v>5920</v>
      </c>
      <c r="B81" s="1" t="s">
        <v>19133</v>
      </c>
      <c r="C81" s="1" t="s">
        <v>19134</v>
      </c>
      <c r="D81" t="s">
        <v>6</v>
      </c>
    </row>
    <row r="82" spans="1:4" x14ac:dyDescent="0.15">
      <c r="A82" t="s">
        <v>9118</v>
      </c>
      <c r="B82" s="1" t="s">
        <v>19135</v>
      </c>
      <c r="C82" s="1" t="s">
        <v>19136</v>
      </c>
      <c r="D82" t="s">
        <v>6</v>
      </c>
    </row>
    <row r="83" spans="1:4" x14ac:dyDescent="0.15">
      <c r="A83" t="s">
        <v>19137</v>
      </c>
      <c r="B83" s="1" t="s">
        <v>19138</v>
      </c>
      <c r="C83" s="1" t="s">
        <v>19139</v>
      </c>
      <c r="D83" t="s">
        <v>6</v>
      </c>
    </row>
    <row r="84" spans="1:4" x14ac:dyDescent="0.15">
      <c r="A84" t="s">
        <v>19140</v>
      </c>
      <c r="B84" s="1" t="s">
        <v>19141</v>
      </c>
      <c r="C84" s="1" t="s">
        <v>19142</v>
      </c>
      <c r="D84" t="s">
        <v>6</v>
      </c>
    </row>
    <row r="85" spans="1:4" x14ac:dyDescent="0.15">
      <c r="A85" t="s">
        <v>16298</v>
      </c>
      <c r="B85" s="1" t="s">
        <v>19143</v>
      </c>
      <c r="C85" s="1" t="s">
        <v>19144</v>
      </c>
      <c r="D85" t="s">
        <v>6</v>
      </c>
    </row>
    <row r="86" spans="1:4" x14ac:dyDescent="0.15">
      <c r="A86" t="s">
        <v>19145</v>
      </c>
      <c r="B86" s="1" t="s">
        <v>19146</v>
      </c>
      <c r="C86" s="1" t="s">
        <v>19147</v>
      </c>
      <c r="D86" t="s">
        <v>6</v>
      </c>
    </row>
    <row r="87" spans="1:4" x14ac:dyDescent="0.15">
      <c r="A87" t="s">
        <v>824</v>
      </c>
      <c r="B87" s="1" t="s">
        <v>19148</v>
      </c>
      <c r="C87" s="1" t="s">
        <v>19149</v>
      </c>
      <c r="D87" t="s">
        <v>6</v>
      </c>
    </row>
    <row r="88" spans="1:4" x14ac:dyDescent="0.15">
      <c r="A88" t="s">
        <v>19150</v>
      </c>
      <c r="B88" s="1" t="s">
        <v>19151</v>
      </c>
      <c r="C88" s="1" t="s">
        <v>19152</v>
      </c>
      <c r="D88" t="s">
        <v>6</v>
      </c>
    </row>
    <row r="89" spans="1:4" x14ac:dyDescent="0.15">
      <c r="A89" t="s">
        <v>11426</v>
      </c>
      <c r="B89" s="1" t="s">
        <v>19153</v>
      </c>
      <c r="C89" s="1" t="s">
        <v>19154</v>
      </c>
      <c r="D89" t="s">
        <v>6</v>
      </c>
    </row>
    <row r="90" spans="1:4" x14ac:dyDescent="0.15">
      <c r="A90" t="s">
        <v>15394</v>
      </c>
      <c r="B90" s="1" t="s">
        <v>19155</v>
      </c>
      <c r="C90" s="1" t="s">
        <v>19156</v>
      </c>
      <c r="D90" t="s">
        <v>6</v>
      </c>
    </row>
    <row r="91" spans="1:4" x14ac:dyDescent="0.15">
      <c r="A91" t="s">
        <v>19157</v>
      </c>
      <c r="B91" s="1" t="s">
        <v>19158</v>
      </c>
      <c r="C91" s="1" t="s">
        <v>19159</v>
      </c>
      <c r="D91" t="s">
        <v>6</v>
      </c>
    </row>
    <row r="92" spans="1:4" x14ac:dyDescent="0.15">
      <c r="A92" t="s">
        <v>19160</v>
      </c>
      <c r="B92" s="1" t="s">
        <v>19161</v>
      </c>
      <c r="C92" s="1" t="s">
        <v>19162</v>
      </c>
      <c r="D92" t="s">
        <v>6</v>
      </c>
    </row>
    <row r="93" spans="1:4" x14ac:dyDescent="0.15">
      <c r="A93" t="s">
        <v>19163</v>
      </c>
      <c r="B93" s="1" t="s">
        <v>19164</v>
      </c>
      <c r="C93" s="1" t="s">
        <v>19165</v>
      </c>
      <c r="D93" t="s">
        <v>6</v>
      </c>
    </row>
    <row r="94" spans="1:4" x14ac:dyDescent="0.15">
      <c r="A94" t="s">
        <v>19166</v>
      </c>
      <c r="B94" s="1" t="s">
        <v>19167</v>
      </c>
      <c r="C94" s="1" t="s">
        <v>19168</v>
      </c>
      <c r="D94" t="s">
        <v>6</v>
      </c>
    </row>
    <row r="95" spans="1:4" x14ac:dyDescent="0.15">
      <c r="A95" t="s">
        <v>1834</v>
      </c>
      <c r="B95" s="1" t="s">
        <v>19169</v>
      </c>
      <c r="C95" s="1" t="s">
        <v>19170</v>
      </c>
      <c r="D95" t="s">
        <v>6</v>
      </c>
    </row>
    <row r="96" spans="1:4" x14ac:dyDescent="0.15">
      <c r="A96" t="s">
        <v>11578</v>
      </c>
      <c r="B96" s="1" t="s">
        <v>19171</v>
      </c>
      <c r="C96" s="1" t="s">
        <v>19172</v>
      </c>
      <c r="D96" t="s">
        <v>6</v>
      </c>
    </row>
    <row r="97" spans="1:4" x14ac:dyDescent="0.15">
      <c r="A97" t="s">
        <v>16245</v>
      </c>
      <c r="B97" s="1" t="s">
        <v>19173</v>
      </c>
      <c r="C97" s="1" t="s">
        <v>19174</v>
      </c>
      <c r="D97" t="s">
        <v>6</v>
      </c>
    </row>
    <row r="98" spans="1:4" x14ac:dyDescent="0.15">
      <c r="A98" t="s">
        <v>19175</v>
      </c>
      <c r="B98" s="1" t="s">
        <v>19176</v>
      </c>
      <c r="C98" s="1" t="s">
        <v>19177</v>
      </c>
      <c r="D98" t="s">
        <v>6</v>
      </c>
    </row>
    <row r="99" spans="1:4" x14ac:dyDescent="0.15">
      <c r="A99" t="s">
        <v>11429</v>
      </c>
      <c r="B99" s="1" t="s">
        <v>19178</v>
      </c>
      <c r="C99" s="1" t="s">
        <v>19179</v>
      </c>
      <c r="D99" t="s">
        <v>6</v>
      </c>
    </row>
    <row r="100" spans="1:4" x14ac:dyDescent="0.15">
      <c r="A100" t="s">
        <v>19180</v>
      </c>
      <c r="B100" s="1" t="s">
        <v>19181</v>
      </c>
      <c r="C100" s="1" t="s">
        <v>19182</v>
      </c>
      <c r="D100" t="s">
        <v>6</v>
      </c>
    </row>
    <row r="101" spans="1:4" x14ac:dyDescent="0.15">
      <c r="A101" t="s">
        <v>19183</v>
      </c>
      <c r="B101" s="1" t="s">
        <v>19184</v>
      </c>
      <c r="C101" s="1" t="s">
        <v>19185</v>
      </c>
      <c r="D101" t="s">
        <v>6</v>
      </c>
    </row>
    <row r="102" spans="1:4" x14ac:dyDescent="0.15">
      <c r="A102" t="s">
        <v>11482</v>
      </c>
      <c r="B102" s="1" t="s">
        <v>19186</v>
      </c>
      <c r="C102" s="1" t="s">
        <v>19187</v>
      </c>
      <c r="D102" t="s">
        <v>6</v>
      </c>
    </row>
    <row r="103" spans="1:4" x14ac:dyDescent="0.15">
      <c r="A103" t="s">
        <v>19188</v>
      </c>
      <c r="B103" s="1" t="s">
        <v>19189</v>
      </c>
      <c r="C103" s="1" t="s">
        <v>19190</v>
      </c>
      <c r="D103" t="s">
        <v>6</v>
      </c>
    </row>
    <row r="104" spans="1:4" x14ac:dyDescent="0.15">
      <c r="A104" t="s">
        <v>16517</v>
      </c>
      <c r="B104" s="1" t="s">
        <v>19191</v>
      </c>
      <c r="C104" s="1" t="s">
        <v>19192</v>
      </c>
      <c r="D104" t="s">
        <v>6</v>
      </c>
    </row>
    <row r="105" spans="1:4" x14ac:dyDescent="0.15">
      <c r="A105" t="s">
        <v>8574</v>
      </c>
      <c r="B105" s="1" t="s">
        <v>19193</v>
      </c>
      <c r="C105" s="1" t="s">
        <v>19194</v>
      </c>
      <c r="D105" t="s">
        <v>6</v>
      </c>
    </row>
    <row r="106" spans="1:4" x14ac:dyDescent="0.15">
      <c r="A106" t="s">
        <v>19195</v>
      </c>
      <c r="B106" s="1" t="s">
        <v>19196</v>
      </c>
      <c r="C106" s="1" t="s">
        <v>19197</v>
      </c>
      <c r="D106" t="s">
        <v>6</v>
      </c>
    </row>
    <row r="107" spans="1:4" x14ac:dyDescent="0.15">
      <c r="A107" t="s">
        <v>19198</v>
      </c>
      <c r="B107" s="1" t="s">
        <v>19199</v>
      </c>
      <c r="C107" s="1" t="s">
        <v>19200</v>
      </c>
      <c r="D107" t="s">
        <v>6</v>
      </c>
    </row>
    <row r="108" spans="1:4" x14ac:dyDescent="0.15">
      <c r="A108" t="s">
        <v>19201</v>
      </c>
      <c r="B108" s="1" t="s">
        <v>19202</v>
      </c>
      <c r="C108" s="1" t="s">
        <v>19203</v>
      </c>
      <c r="D108" t="s">
        <v>6</v>
      </c>
    </row>
    <row r="109" spans="1:4" x14ac:dyDescent="0.15">
      <c r="A109" t="s">
        <v>19204</v>
      </c>
      <c r="B109" s="1" t="s">
        <v>19205</v>
      </c>
      <c r="C109" s="1" t="s">
        <v>19206</v>
      </c>
      <c r="D109" t="s">
        <v>6</v>
      </c>
    </row>
    <row r="110" spans="1:4" x14ac:dyDescent="0.15">
      <c r="A110" t="s">
        <v>19207</v>
      </c>
      <c r="B110" s="1" t="s">
        <v>19208</v>
      </c>
      <c r="C110" s="1" t="s">
        <v>19209</v>
      </c>
      <c r="D110" t="s">
        <v>6</v>
      </c>
    </row>
    <row r="111" spans="1:4" x14ac:dyDescent="0.15">
      <c r="A111" t="s">
        <v>11541</v>
      </c>
      <c r="B111" s="1" t="s">
        <v>19210</v>
      </c>
      <c r="C111" s="1" t="s">
        <v>19211</v>
      </c>
      <c r="D111" t="s">
        <v>6</v>
      </c>
    </row>
    <row r="112" spans="1:4" x14ac:dyDescent="0.15">
      <c r="A112" t="s">
        <v>19212</v>
      </c>
      <c r="B112" s="1" t="s">
        <v>19213</v>
      </c>
      <c r="C112" s="1" t="s">
        <v>19214</v>
      </c>
      <c r="D112" t="s">
        <v>6</v>
      </c>
    </row>
    <row r="113" spans="1:4" x14ac:dyDescent="0.15">
      <c r="A113" t="s">
        <v>9185</v>
      </c>
      <c r="B113" s="1" t="s">
        <v>19215</v>
      </c>
      <c r="C113" s="1" t="s">
        <v>19216</v>
      </c>
      <c r="D113" t="s">
        <v>6</v>
      </c>
    </row>
    <row r="114" spans="1:4" x14ac:dyDescent="0.15">
      <c r="A114" t="s">
        <v>7579</v>
      </c>
      <c r="B114" s="1" t="s">
        <v>19217</v>
      </c>
      <c r="C114" s="1" t="s">
        <v>19218</v>
      </c>
      <c r="D114" t="s">
        <v>6</v>
      </c>
    </row>
    <row r="115" spans="1:4" x14ac:dyDescent="0.15">
      <c r="A115" t="s">
        <v>8823</v>
      </c>
      <c r="B115" s="1" t="s">
        <v>19219</v>
      </c>
      <c r="C115" s="1" t="s">
        <v>19220</v>
      </c>
      <c r="D115" t="s">
        <v>6</v>
      </c>
    </row>
    <row r="116" spans="1:4" x14ac:dyDescent="0.15">
      <c r="A116" t="s">
        <v>19221</v>
      </c>
      <c r="B116" s="1" t="s">
        <v>19222</v>
      </c>
      <c r="C116" s="1" t="s">
        <v>19223</v>
      </c>
      <c r="D116" t="s">
        <v>6</v>
      </c>
    </row>
    <row r="117" spans="1:4" x14ac:dyDescent="0.15">
      <c r="A117" t="s">
        <v>19224</v>
      </c>
      <c r="B117" s="1" t="s">
        <v>19225</v>
      </c>
      <c r="C117" s="1" t="s">
        <v>19226</v>
      </c>
      <c r="D117" t="s">
        <v>6</v>
      </c>
    </row>
    <row r="118" spans="1:4" x14ac:dyDescent="0.15">
      <c r="A118" t="s">
        <v>16543</v>
      </c>
      <c r="B118" s="1" t="s">
        <v>19227</v>
      </c>
      <c r="C118" s="1" t="s">
        <v>19228</v>
      </c>
      <c r="D118" t="s">
        <v>6</v>
      </c>
    </row>
    <row r="119" spans="1:4" x14ac:dyDescent="0.15">
      <c r="A119" t="s">
        <v>19229</v>
      </c>
      <c r="B119" s="1" t="s">
        <v>19230</v>
      </c>
      <c r="C119" s="1" t="s">
        <v>19231</v>
      </c>
      <c r="D119" t="s">
        <v>6</v>
      </c>
    </row>
    <row r="120" spans="1:4" x14ac:dyDescent="0.15">
      <c r="A120" t="s">
        <v>11453</v>
      </c>
      <c r="B120" s="1" t="s">
        <v>19232</v>
      </c>
      <c r="C120" s="1" t="s">
        <v>19233</v>
      </c>
      <c r="D120" t="s">
        <v>6</v>
      </c>
    </row>
    <row r="121" spans="1:4" x14ac:dyDescent="0.15">
      <c r="A121" t="s">
        <v>16673</v>
      </c>
      <c r="B121" s="1" t="s">
        <v>19234</v>
      </c>
      <c r="C121" s="1" t="s">
        <v>19235</v>
      </c>
      <c r="D121" t="s">
        <v>6</v>
      </c>
    </row>
    <row r="122" spans="1:4" x14ac:dyDescent="0.15">
      <c r="A122" t="s">
        <v>19236</v>
      </c>
      <c r="B122" s="1" t="s">
        <v>19237</v>
      </c>
      <c r="C122" s="1" t="s">
        <v>19238</v>
      </c>
      <c r="D122" t="s">
        <v>6</v>
      </c>
    </row>
    <row r="123" spans="1:4" x14ac:dyDescent="0.15">
      <c r="A123" t="s">
        <v>337</v>
      </c>
      <c r="B123" s="1" t="s">
        <v>19239</v>
      </c>
      <c r="C123" s="1" t="s">
        <v>19240</v>
      </c>
      <c r="D123" t="s">
        <v>6</v>
      </c>
    </row>
    <row r="124" spans="1:4" x14ac:dyDescent="0.15">
      <c r="A124" t="s">
        <v>15769</v>
      </c>
      <c r="B124" s="1" t="s">
        <v>19241</v>
      </c>
      <c r="C124" s="1" t="s">
        <v>19242</v>
      </c>
      <c r="D124" t="s">
        <v>6</v>
      </c>
    </row>
    <row r="125" spans="1:4" x14ac:dyDescent="0.15">
      <c r="A125" t="s">
        <v>5848</v>
      </c>
      <c r="B125" s="1" t="s">
        <v>19243</v>
      </c>
      <c r="C125" s="1" t="s">
        <v>19244</v>
      </c>
      <c r="D125" t="s">
        <v>6</v>
      </c>
    </row>
    <row r="126" spans="1:4" x14ac:dyDescent="0.15">
      <c r="A126" t="s">
        <v>19245</v>
      </c>
      <c r="B126" s="1" t="s">
        <v>19246</v>
      </c>
      <c r="C126" s="1" t="s">
        <v>19247</v>
      </c>
      <c r="D126" t="s">
        <v>6</v>
      </c>
    </row>
    <row r="127" spans="1:4" x14ac:dyDescent="0.15">
      <c r="A127" t="s">
        <v>7200</v>
      </c>
      <c r="B127" s="1" t="s">
        <v>19248</v>
      </c>
      <c r="C127" s="1" t="s">
        <v>19249</v>
      </c>
      <c r="D127" t="s">
        <v>6</v>
      </c>
    </row>
    <row r="128" spans="1:4" x14ac:dyDescent="0.15">
      <c r="A128" t="s">
        <v>5134</v>
      </c>
      <c r="B128" s="1" t="s">
        <v>19250</v>
      </c>
      <c r="C128" s="1" t="s">
        <v>19251</v>
      </c>
      <c r="D128" t="s">
        <v>6</v>
      </c>
    </row>
    <row r="129" spans="1:4" x14ac:dyDescent="0.15">
      <c r="A129" t="s">
        <v>19252</v>
      </c>
      <c r="B129" s="1" t="s">
        <v>19253</v>
      </c>
      <c r="C129" s="1" t="s">
        <v>19254</v>
      </c>
      <c r="D129" t="s">
        <v>6</v>
      </c>
    </row>
    <row r="130" spans="1:4" x14ac:dyDescent="0.15">
      <c r="A130" t="s">
        <v>19255</v>
      </c>
      <c r="B130" s="1" t="s">
        <v>19256</v>
      </c>
      <c r="C130" s="1" t="s">
        <v>19257</v>
      </c>
      <c r="D130" t="s">
        <v>6</v>
      </c>
    </row>
    <row r="131" spans="1:4" x14ac:dyDescent="0.15">
      <c r="A131" t="s">
        <v>19258</v>
      </c>
      <c r="B131" s="1" t="s">
        <v>19259</v>
      </c>
      <c r="C131" s="1" t="s">
        <v>19260</v>
      </c>
      <c r="D131" t="s">
        <v>6</v>
      </c>
    </row>
    <row r="132" spans="1:4" x14ac:dyDescent="0.15">
      <c r="A132" t="s">
        <v>9183</v>
      </c>
      <c r="B132" s="1" t="s">
        <v>19261</v>
      </c>
      <c r="C132" s="1" t="s">
        <v>19262</v>
      </c>
      <c r="D132" t="s">
        <v>6</v>
      </c>
    </row>
    <row r="133" spans="1:4" x14ac:dyDescent="0.15">
      <c r="A133" t="s">
        <v>7670</v>
      </c>
      <c r="B133" s="1" t="s">
        <v>19263</v>
      </c>
      <c r="C133" s="1" t="s">
        <v>19264</v>
      </c>
      <c r="D133" t="s">
        <v>6</v>
      </c>
    </row>
    <row r="134" spans="1:4" x14ac:dyDescent="0.15">
      <c r="A134" t="s">
        <v>19265</v>
      </c>
      <c r="B134" s="1" t="s">
        <v>19266</v>
      </c>
      <c r="C134" s="1" t="s">
        <v>19267</v>
      </c>
      <c r="D134" t="s">
        <v>6</v>
      </c>
    </row>
    <row r="135" spans="1:4" x14ac:dyDescent="0.15">
      <c r="A135" t="s">
        <v>19268</v>
      </c>
      <c r="B135" s="1" t="s">
        <v>19269</v>
      </c>
      <c r="C135" s="1" t="s">
        <v>19270</v>
      </c>
      <c r="D135" t="s">
        <v>6</v>
      </c>
    </row>
    <row r="136" spans="1:4" x14ac:dyDescent="0.15">
      <c r="A136" t="s">
        <v>11488</v>
      </c>
      <c r="B136" s="1" t="s">
        <v>19271</v>
      </c>
      <c r="C136" s="1" t="s">
        <v>19272</v>
      </c>
      <c r="D136" t="s">
        <v>6</v>
      </c>
    </row>
    <row r="137" spans="1:4" x14ac:dyDescent="0.15">
      <c r="A137" t="s">
        <v>19273</v>
      </c>
      <c r="B137" s="1" t="s">
        <v>19274</v>
      </c>
      <c r="C137" s="1" t="s">
        <v>19275</v>
      </c>
      <c r="D137" t="s">
        <v>6</v>
      </c>
    </row>
    <row r="138" spans="1:4" x14ac:dyDescent="0.15">
      <c r="A138" t="s">
        <v>19276</v>
      </c>
      <c r="B138" s="1" t="s">
        <v>19277</v>
      </c>
      <c r="C138" s="1" t="s">
        <v>19278</v>
      </c>
      <c r="D138" t="s">
        <v>6</v>
      </c>
    </row>
    <row r="139" spans="1:4" x14ac:dyDescent="0.15">
      <c r="A139" t="s">
        <v>16295</v>
      </c>
      <c r="B139" s="1" t="s">
        <v>19279</v>
      </c>
      <c r="C139" s="1" t="s">
        <v>19280</v>
      </c>
      <c r="D139" t="s">
        <v>6</v>
      </c>
    </row>
    <row r="140" spans="1:4" x14ac:dyDescent="0.15">
      <c r="A140" t="s">
        <v>14645</v>
      </c>
      <c r="B140" s="1" t="s">
        <v>19281</v>
      </c>
      <c r="C140" s="1" t="s">
        <v>19282</v>
      </c>
      <c r="D140" t="s">
        <v>6</v>
      </c>
    </row>
    <row r="141" spans="1:4" x14ac:dyDescent="0.15">
      <c r="A141" t="s">
        <v>11485</v>
      </c>
      <c r="B141" s="1" t="s">
        <v>19283</v>
      </c>
      <c r="C141" s="1" t="s">
        <v>19284</v>
      </c>
      <c r="D141" t="s">
        <v>6</v>
      </c>
    </row>
    <row r="142" spans="1:4" x14ac:dyDescent="0.15">
      <c r="A142" t="s">
        <v>19285</v>
      </c>
      <c r="B142" s="1" t="s">
        <v>19286</v>
      </c>
      <c r="C142" s="1" t="s">
        <v>19287</v>
      </c>
      <c r="D142" t="s">
        <v>6</v>
      </c>
    </row>
    <row r="143" spans="1:4" x14ac:dyDescent="0.15">
      <c r="A143" t="s">
        <v>19288</v>
      </c>
      <c r="B143" s="1" t="s">
        <v>19289</v>
      </c>
      <c r="C143" s="1" t="s">
        <v>19290</v>
      </c>
      <c r="D143" t="s">
        <v>6</v>
      </c>
    </row>
    <row r="144" spans="1:4" x14ac:dyDescent="0.15">
      <c r="A144" t="s">
        <v>18806</v>
      </c>
      <c r="B144" s="1" t="s">
        <v>19291</v>
      </c>
      <c r="C144" s="1" t="s">
        <v>19292</v>
      </c>
      <c r="D144" t="s">
        <v>6</v>
      </c>
    </row>
    <row r="145" spans="1:4" x14ac:dyDescent="0.15">
      <c r="A145" t="s">
        <v>10400</v>
      </c>
      <c r="B145" s="1" t="s">
        <v>19293</v>
      </c>
      <c r="C145" s="1" t="s">
        <v>19294</v>
      </c>
      <c r="D145" t="s">
        <v>6</v>
      </c>
    </row>
    <row r="146" spans="1:4" x14ac:dyDescent="0.15">
      <c r="A146" t="s">
        <v>19295</v>
      </c>
      <c r="B146" s="1" t="s">
        <v>19296</v>
      </c>
      <c r="C146" s="1" t="s">
        <v>19297</v>
      </c>
      <c r="D146" t="s">
        <v>6</v>
      </c>
    </row>
    <row r="147" spans="1:4" x14ac:dyDescent="0.15">
      <c r="A147" t="s">
        <v>19298</v>
      </c>
      <c r="B147" s="1" t="s">
        <v>19299</v>
      </c>
      <c r="C147" s="1" t="s">
        <v>19300</v>
      </c>
      <c r="D147" t="s">
        <v>6</v>
      </c>
    </row>
    <row r="148" spans="1:4" x14ac:dyDescent="0.15">
      <c r="A148" t="s">
        <v>11519</v>
      </c>
      <c r="B148" s="1" t="s">
        <v>19301</v>
      </c>
      <c r="C148" s="1" t="s">
        <v>19302</v>
      </c>
      <c r="D148" t="s">
        <v>6</v>
      </c>
    </row>
    <row r="149" spans="1:4" x14ac:dyDescent="0.15">
      <c r="A149" t="s">
        <v>19303</v>
      </c>
      <c r="B149" s="1" t="s">
        <v>19304</v>
      </c>
      <c r="C149" s="1" t="s">
        <v>19305</v>
      </c>
      <c r="D149" t="s">
        <v>6</v>
      </c>
    </row>
    <row r="150" spans="1:4" x14ac:dyDescent="0.15">
      <c r="A150" t="s">
        <v>19306</v>
      </c>
      <c r="B150" s="1" t="s">
        <v>19307</v>
      </c>
      <c r="C150" s="1" t="s">
        <v>19308</v>
      </c>
      <c r="D150" t="s">
        <v>6</v>
      </c>
    </row>
    <row r="151" spans="1:4" x14ac:dyDescent="0.15">
      <c r="A151" t="s">
        <v>16796</v>
      </c>
      <c r="B151" s="1" t="s">
        <v>19309</v>
      </c>
      <c r="C151" s="1" t="s">
        <v>19310</v>
      </c>
      <c r="D151" t="s">
        <v>6</v>
      </c>
    </row>
    <row r="152" spans="1:4" x14ac:dyDescent="0.15">
      <c r="A152" t="s">
        <v>19311</v>
      </c>
      <c r="B152" s="1" t="s">
        <v>19312</v>
      </c>
      <c r="C152" s="1" t="s">
        <v>19313</v>
      </c>
      <c r="D152" t="s">
        <v>6</v>
      </c>
    </row>
    <row r="153" spans="1:4" x14ac:dyDescent="0.15">
      <c r="A153" t="s">
        <v>11477</v>
      </c>
      <c r="B153" s="1" t="s">
        <v>19314</v>
      </c>
      <c r="C153" s="1" t="s">
        <v>19315</v>
      </c>
      <c r="D153" t="s">
        <v>6</v>
      </c>
    </row>
    <row r="154" spans="1:4" x14ac:dyDescent="0.15">
      <c r="A154" t="s">
        <v>9295</v>
      </c>
      <c r="B154" s="1" t="s">
        <v>19316</v>
      </c>
      <c r="C154" s="1" t="s">
        <v>19317</v>
      </c>
      <c r="D154" t="s">
        <v>6</v>
      </c>
    </row>
    <row r="155" spans="1:4" x14ac:dyDescent="0.15">
      <c r="A155" t="s">
        <v>19318</v>
      </c>
      <c r="B155" s="1" t="s">
        <v>19319</v>
      </c>
      <c r="C155" s="1" t="s">
        <v>19320</v>
      </c>
      <c r="D155" t="s">
        <v>6</v>
      </c>
    </row>
    <row r="156" spans="1:4" x14ac:dyDescent="0.15">
      <c r="A156" t="s">
        <v>19321</v>
      </c>
      <c r="B156" s="1" t="s">
        <v>19322</v>
      </c>
      <c r="C156" s="1" t="s">
        <v>19323</v>
      </c>
      <c r="D156" t="s">
        <v>6</v>
      </c>
    </row>
    <row r="157" spans="1:4" x14ac:dyDescent="0.15">
      <c r="A157" t="s">
        <v>19324</v>
      </c>
      <c r="B157" s="1" t="s">
        <v>19325</v>
      </c>
      <c r="C157" s="1" t="s">
        <v>19326</v>
      </c>
      <c r="D157" t="s">
        <v>6</v>
      </c>
    </row>
    <row r="158" spans="1:4" x14ac:dyDescent="0.15">
      <c r="A158" t="s">
        <v>5561</v>
      </c>
      <c r="B158" s="1" t="s">
        <v>19327</v>
      </c>
      <c r="C158" s="1" t="s">
        <v>19328</v>
      </c>
      <c r="D158" t="s">
        <v>6</v>
      </c>
    </row>
    <row r="159" spans="1:4" x14ac:dyDescent="0.15">
      <c r="A159" t="s">
        <v>19329</v>
      </c>
      <c r="B159" s="1" t="s">
        <v>19330</v>
      </c>
      <c r="C159" s="1" t="s">
        <v>19331</v>
      </c>
      <c r="D159" t="s">
        <v>6</v>
      </c>
    </row>
    <row r="160" spans="1:4" x14ac:dyDescent="0.15">
      <c r="A160" t="s">
        <v>7749</v>
      </c>
      <c r="B160" s="1" t="s">
        <v>19332</v>
      </c>
      <c r="C160" s="1" t="s">
        <v>19333</v>
      </c>
      <c r="D160" t="s">
        <v>6</v>
      </c>
    </row>
    <row r="161" spans="1:4" x14ac:dyDescent="0.15">
      <c r="A161" t="s">
        <v>16644</v>
      </c>
      <c r="B161" s="1" t="s">
        <v>19334</v>
      </c>
      <c r="C161" s="1" t="s">
        <v>19335</v>
      </c>
      <c r="D161" t="s">
        <v>6</v>
      </c>
    </row>
    <row r="162" spans="1:4" x14ac:dyDescent="0.15">
      <c r="A162" t="s">
        <v>16253</v>
      </c>
      <c r="B162" s="1" t="s">
        <v>19336</v>
      </c>
      <c r="C162" s="1" t="s">
        <v>19337</v>
      </c>
      <c r="D162" t="s">
        <v>6</v>
      </c>
    </row>
    <row r="163" spans="1:4" x14ac:dyDescent="0.15">
      <c r="A163" t="s">
        <v>19338</v>
      </c>
      <c r="B163" s="1" t="s">
        <v>19339</v>
      </c>
      <c r="C163" s="1" t="s">
        <v>19340</v>
      </c>
      <c r="D163" t="s">
        <v>6</v>
      </c>
    </row>
    <row r="164" spans="1:4" x14ac:dyDescent="0.15">
      <c r="A164" t="s">
        <v>16316</v>
      </c>
      <c r="B164" s="1" t="s">
        <v>19341</v>
      </c>
      <c r="C164" s="1" t="s">
        <v>19342</v>
      </c>
      <c r="D164" t="s">
        <v>6</v>
      </c>
    </row>
    <row r="165" spans="1:4" x14ac:dyDescent="0.15">
      <c r="A165" t="s">
        <v>19343</v>
      </c>
      <c r="B165" s="1" t="s">
        <v>19344</v>
      </c>
      <c r="C165" s="1" t="s">
        <v>19345</v>
      </c>
      <c r="D165" t="s">
        <v>6</v>
      </c>
    </row>
    <row r="166" spans="1:4" x14ac:dyDescent="0.15">
      <c r="A166" t="s">
        <v>19346</v>
      </c>
      <c r="B166" s="1" t="s">
        <v>19347</v>
      </c>
      <c r="C166" s="1" t="s">
        <v>19348</v>
      </c>
      <c r="D166" t="s">
        <v>6</v>
      </c>
    </row>
    <row r="167" spans="1:4" x14ac:dyDescent="0.15">
      <c r="A167" t="s">
        <v>19349</v>
      </c>
      <c r="B167" s="1" t="s">
        <v>19350</v>
      </c>
      <c r="C167" s="1" t="s">
        <v>19351</v>
      </c>
      <c r="D167" t="s">
        <v>6</v>
      </c>
    </row>
    <row r="168" spans="1:4" x14ac:dyDescent="0.15">
      <c r="A168" t="s">
        <v>19352</v>
      </c>
      <c r="B168" s="1" t="s">
        <v>19353</v>
      </c>
      <c r="C168" s="1" t="s">
        <v>19354</v>
      </c>
      <c r="D168" t="s">
        <v>6</v>
      </c>
    </row>
    <row r="169" spans="1:4" x14ac:dyDescent="0.15">
      <c r="A169" t="s">
        <v>11491</v>
      </c>
      <c r="B169" s="1" t="s">
        <v>19355</v>
      </c>
      <c r="C169" s="1" t="s">
        <v>19356</v>
      </c>
      <c r="D169" t="s">
        <v>6</v>
      </c>
    </row>
    <row r="170" spans="1:4" x14ac:dyDescent="0.15">
      <c r="A170" t="s">
        <v>19357</v>
      </c>
      <c r="B170" s="1" t="s">
        <v>19358</v>
      </c>
      <c r="C170" s="1" t="s">
        <v>19359</v>
      </c>
      <c r="D170" t="s">
        <v>6</v>
      </c>
    </row>
    <row r="171" spans="1:4" x14ac:dyDescent="0.15">
      <c r="A171" t="s">
        <v>19360</v>
      </c>
      <c r="B171" s="1" t="s">
        <v>19361</v>
      </c>
      <c r="C171" s="1" t="s">
        <v>19362</v>
      </c>
      <c r="D171" t="s">
        <v>6</v>
      </c>
    </row>
    <row r="172" spans="1:4" x14ac:dyDescent="0.15">
      <c r="A172" t="s">
        <v>16603</v>
      </c>
      <c r="B172" s="1" t="s">
        <v>19363</v>
      </c>
      <c r="C172" s="1" t="s">
        <v>19364</v>
      </c>
      <c r="D172" t="s">
        <v>6</v>
      </c>
    </row>
    <row r="173" spans="1:4" x14ac:dyDescent="0.15">
      <c r="A173" t="s">
        <v>19365</v>
      </c>
      <c r="B173" s="1" t="s">
        <v>19366</v>
      </c>
      <c r="C173" s="1" t="s">
        <v>19367</v>
      </c>
      <c r="D173" t="s">
        <v>6</v>
      </c>
    </row>
    <row r="174" spans="1:4" x14ac:dyDescent="0.15">
      <c r="A174" t="s">
        <v>19368</v>
      </c>
      <c r="B174" s="1" t="s">
        <v>19369</v>
      </c>
      <c r="C174" s="1" t="s">
        <v>19370</v>
      </c>
      <c r="D174" t="s">
        <v>6</v>
      </c>
    </row>
    <row r="175" spans="1:4" x14ac:dyDescent="0.15">
      <c r="A175" t="s">
        <v>11522</v>
      </c>
      <c r="B175" s="1" t="s">
        <v>19371</v>
      </c>
      <c r="C175" s="1" t="s">
        <v>19372</v>
      </c>
      <c r="D175" t="s">
        <v>6</v>
      </c>
    </row>
    <row r="176" spans="1:4" x14ac:dyDescent="0.15">
      <c r="A176" t="s">
        <v>11450</v>
      </c>
      <c r="B176" s="1" t="s">
        <v>19373</v>
      </c>
      <c r="C176" s="1" t="s">
        <v>19374</v>
      </c>
      <c r="D176" t="s">
        <v>6</v>
      </c>
    </row>
    <row r="177" spans="1:4" x14ac:dyDescent="0.15">
      <c r="A177" t="s">
        <v>19375</v>
      </c>
      <c r="B177" s="1" t="s">
        <v>19376</v>
      </c>
      <c r="C177" s="1" t="s">
        <v>19377</v>
      </c>
      <c r="D177" t="s">
        <v>6</v>
      </c>
    </row>
    <row r="178" spans="1:4" x14ac:dyDescent="0.15">
      <c r="A178" t="s">
        <v>7842</v>
      </c>
      <c r="B178" s="1" t="s">
        <v>19378</v>
      </c>
      <c r="C178" s="1" t="s">
        <v>19379</v>
      </c>
      <c r="D178" t="s">
        <v>6</v>
      </c>
    </row>
    <row r="179" spans="1:4" x14ac:dyDescent="0.15">
      <c r="A179" t="s">
        <v>6859</v>
      </c>
      <c r="B179" s="1" t="s">
        <v>19380</v>
      </c>
      <c r="C179" s="1" t="s">
        <v>19381</v>
      </c>
      <c r="D179" t="s">
        <v>6</v>
      </c>
    </row>
    <row r="180" spans="1:4" x14ac:dyDescent="0.15">
      <c r="A180" t="s">
        <v>11494</v>
      </c>
      <c r="B180" s="1" t="s">
        <v>19382</v>
      </c>
      <c r="C180" s="1" t="s">
        <v>19383</v>
      </c>
      <c r="D180" t="s">
        <v>6</v>
      </c>
    </row>
    <row r="181" spans="1:4" x14ac:dyDescent="0.15">
      <c r="A181" t="s">
        <v>3496</v>
      </c>
      <c r="B181" s="1" t="s">
        <v>19384</v>
      </c>
      <c r="C181" s="1" t="s">
        <v>19385</v>
      </c>
      <c r="D181" t="s">
        <v>6</v>
      </c>
    </row>
    <row r="182" spans="1:4" x14ac:dyDescent="0.15">
      <c r="A182" t="s">
        <v>19386</v>
      </c>
      <c r="B182" s="1" t="s">
        <v>19387</v>
      </c>
      <c r="C182" s="1" t="s">
        <v>19388</v>
      </c>
      <c r="D182" t="s">
        <v>6</v>
      </c>
    </row>
    <row r="183" spans="1:4" x14ac:dyDescent="0.15">
      <c r="A183" t="s">
        <v>9456</v>
      </c>
      <c r="B183" s="1" t="s">
        <v>19389</v>
      </c>
      <c r="C183" s="1" t="s">
        <v>19390</v>
      </c>
      <c r="D183" t="s">
        <v>6</v>
      </c>
    </row>
    <row r="184" spans="1:4" x14ac:dyDescent="0.15">
      <c r="A184" t="s">
        <v>19391</v>
      </c>
      <c r="B184" s="1" t="s">
        <v>19392</v>
      </c>
      <c r="C184" s="1" t="s">
        <v>19393</v>
      </c>
      <c r="D184" t="s">
        <v>6</v>
      </c>
    </row>
    <row r="185" spans="1:4" x14ac:dyDescent="0.15">
      <c r="A185" t="s">
        <v>19394</v>
      </c>
      <c r="B185" s="1" t="s">
        <v>19395</v>
      </c>
      <c r="C185" s="1" t="s">
        <v>19396</v>
      </c>
      <c r="D185" t="s">
        <v>6</v>
      </c>
    </row>
    <row r="186" spans="1:4" x14ac:dyDescent="0.15">
      <c r="A186" t="s">
        <v>19397</v>
      </c>
      <c r="B186" s="1" t="s">
        <v>19398</v>
      </c>
      <c r="C186" s="1" t="s">
        <v>19399</v>
      </c>
      <c r="D186" t="s">
        <v>6</v>
      </c>
    </row>
    <row r="187" spans="1:4" x14ac:dyDescent="0.15">
      <c r="A187" t="s">
        <v>19400</v>
      </c>
      <c r="B187" s="1" t="s">
        <v>19401</v>
      </c>
      <c r="C187" s="1" t="s">
        <v>19402</v>
      </c>
      <c r="D187" t="s">
        <v>6</v>
      </c>
    </row>
    <row r="188" spans="1:4" x14ac:dyDescent="0.15">
      <c r="A188" t="s">
        <v>3869</v>
      </c>
      <c r="B188" s="1" t="s">
        <v>19403</v>
      </c>
      <c r="C188" s="1" t="s">
        <v>19404</v>
      </c>
      <c r="D188" t="s">
        <v>6</v>
      </c>
    </row>
    <row r="189" spans="1:4" x14ac:dyDescent="0.15">
      <c r="A189" t="s">
        <v>19405</v>
      </c>
      <c r="B189" s="1" t="s">
        <v>19406</v>
      </c>
      <c r="C189" s="1" t="s">
        <v>19407</v>
      </c>
      <c r="D189" t="s">
        <v>6</v>
      </c>
    </row>
    <row r="190" spans="1:4" x14ac:dyDescent="0.15">
      <c r="A190" t="s">
        <v>19408</v>
      </c>
      <c r="B190" s="1" t="s">
        <v>19409</v>
      </c>
      <c r="C190" s="1" t="s">
        <v>19410</v>
      </c>
      <c r="D190" t="s">
        <v>6</v>
      </c>
    </row>
    <row r="191" spans="1:4" x14ac:dyDescent="0.15">
      <c r="A191" t="s">
        <v>19411</v>
      </c>
      <c r="B191" s="1" t="s">
        <v>19412</v>
      </c>
      <c r="C191" s="1" t="s">
        <v>19413</v>
      </c>
      <c r="D191" t="s">
        <v>6</v>
      </c>
    </row>
    <row r="192" spans="1:4" x14ac:dyDescent="0.15">
      <c r="A192" t="s">
        <v>16181</v>
      </c>
      <c r="B192" s="1" t="s">
        <v>19414</v>
      </c>
      <c r="C192" s="1" t="s">
        <v>19415</v>
      </c>
      <c r="D192" t="s">
        <v>6</v>
      </c>
    </row>
    <row r="193" spans="1:4" x14ac:dyDescent="0.15">
      <c r="A193" t="s">
        <v>16634</v>
      </c>
      <c r="B193" s="1" t="s">
        <v>19416</v>
      </c>
      <c r="C193" s="1" t="s">
        <v>19417</v>
      </c>
      <c r="D193" t="s">
        <v>6</v>
      </c>
    </row>
    <row r="194" spans="1:4" x14ac:dyDescent="0.15">
      <c r="A194" t="s">
        <v>19418</v>
      </c>
      <c r="B194" s="1" t="s">
        <v>19419</v>
      </c>
      <c r="C194" s="1" t="s">
        <v>19420</v>
      </c>
      <c r="D194" t="s">
        <v>6</v>
      </c>
    </row>
    <row r="195" spans="1:4" x14ac:dyDescent="0.15">
      <c r="A195" t="s">
        <v>19421</v>
      </c>
      <c r="B195" s="1" t="s">
        <v>19422</v>
      </c>
      <c r="C195" s="1" t="s">
        <v>19423</v>
      </c>
      <c r="D195" t="s">
        <v>6</v>
      </c>
    </row>
    <row r="196" spans="1:4" x14ac:dyDescent="0.15">
      <c r="A196" t="s">
        <v>16886</v>
      </c>
      <c r="B196" s="1" t="s">
        <v>19424</v>
      </c>
      <c r="C196" s="1" t="s">
        <v>19425</v>
      </c>
      <c r="D196" t="s">
        <v>6</v>
      </c>
    </row>
    <row r="197" spans="1:4" x14ac:dyDescent="0.15">
      <c r="A197" t="s">
        <v>19426</v>
      </c>
      <c r="B197" s="1" t="s">
        <v>19427</v>
      </c>
      <c r="C197" s="1" t="s">
        <v>19428</v>
      </c>
      <c r="D197" t="s">
        <v>6</v>
      </c>
    </row>
    <row r="198" spans="1:4" x14ac:dyDescent="0.15">
      <c r="A198" t="s">
        <v>9602</v>
      </c>
      <c r="B198" s="1" t="s">
        <v>19429</v>
      </c>
      <c r="C198" s="1" t="s">
        <v>19430</v>
      </c>
      <c r="D198" t="s">
        <v>6</v>
      </c>
    </row>
    <row r="199" spans="1:4" x14ac:dyDescent="0.15">
      <c r="A199" t="s">
        <v>19431</v>
      </c>
      <c r="B199" s="1" t="s">
        <v>19432</v>
      </c>
      <c r="C199" s="1" t="s">
        <v>19433</v>
      </c>
      <c r="D199" t="s">
        <v>6</v>
      </c>
    </row>
    <row r="200" spans="1:4" x14ac:dyDescent="0.15">
      <c r="A200" t="s">
        <v>3971</v>
      </c>
      <c r="B200" s="1" t="s">
        <v>19434</v>
      </c>
      <c r="C200" s="1" t="s">
        <v>19435</v>
      </c>
      <c r="D200" t="s">
        <v>6</v>
      </c>
    </row>
    <row r="201" spans="1:4" x14ac:dyDescent="0.15">
      <c r="A201" t="s">
        <v>11608</v>
      </c>
      <c r="B201" s="1" t="s">
        <v>19436</v>
      </c>
      <c r="C201" s="1" t="s">
        <v>19437</v>
      </c>
      <c r="D201" t="s">
        <v>6</v>
      </c>
    </row>
    <row r="202" spans="1:4" x14ac:dyDescent="0.15">
      <c r="A202" t="s">
        <v>19438</v>
      </c>
      <c r="B202" s="1" t="s">
        <v>19439</v>
      </c>
      <c r="C202" s="1" t="s">
        <v>19440</v>
      </c>
      <c r="D202" t="s">
        <v>6</v>
      </c>
    </row>
    <row r="203" spans="1:4" x14ac:dyDescent="0.15">
      <c r="A203" t="s">
        <v>9219</v>
      </c>
      <c r="B203" s="1" t="s">
        <v>19441</v>
      </c>
      <c r="C203" s="1" t="s">
        <v>19442</v>
      </c>
      <c r="D203" t="s">
        <v>6</v>
      </c>
    </row>
    <row r="204" spans="1:4" x14ac:dyDescent="0.15">
      <c r="A204" t="s">
        <v>5935</v>
      </c>
      <c r="B204" s="1" t="s">
        <v>19443</v>
      </c>
      <c r="C204" s="1" t="s">
        <v>19444</v>
      </c>
      <c r="D204" t="s">
        <v>6</v>
      </c>
    </row>
    <row r="205" spans="1:4" x14ac:dyDescent="0.15">
      <c r="A205" t="s">
        <v>19445</v>
      </c>
      <c r="B205" s="1" t="s">
        <v>19446</v>
      </c>
      <c r="C205" s="1" t="s">
        <v>19447</v>
      </c>
      <c r="D205" t="s">
        <v>6</v>
      </c>
    </row>
    <row r="206" spans="1:4" x14ac:dyDescent="0.15">
      <c r="A206" t="s">
        <v>2312</v>
      </c>
      <c r="B206" s="1" t="s">
        <v>19448</v>
      </c>
      <c r="C206" s="1" t="s">
        <v>19449</v>
      </c>
      <c r="D206" t="s">
        <v>6</v>
      </c>
    </row>
    <row r="207" spans="1:4" x14ac:dyDescent="0.15">
      <c r="A207" t="s">
        <v>19450</v>
      </c>
      <c r="B207" s="1" t="s">
        <v>19451</v>
      </c>
      <c r="C207" s="1" t="s">
        <v>19452</v>
      </c>
      <c r="D207" t="s">
        <v>6</v>
      </c>
    </row>
    <row r="208" spans="1:4" x14ac:dyDescent="0.15">
      <c r="A208" t="s">
        <v>19453</v>
      </c>
      <c r="B208" s="1" t="s">
        <v>19454</v>
      </c>
      <c r="C208" s="1" t="s">
        <v>19455</v>
      </c>
      <c r="D208" t="s">
        <v>6</v>
      </c>
    </row>
    <row r="209" spans="1:4" x14ac:dyDescent="0.15">
      <c r="A209" t="s">
        <v>19456</v>
      </c>
      <c r="B209" s="1" t="s">
        <v>19457</v>
      </c>
      <c r="C209" s="1" t="s">
        <v>19458</v>
      </c>
      <c r="D209" t="s">
        <v>6</v>
      </c>
    </row>
    <row r="210" spans="1:4" x14ac:dyDescent="0.15">
      <c r="A210" t="s">
        <v>19459</v>
      </c>
      <c r="B210" s="1" t="s">
        <v>19460</v>
      </c>
      <c r="C210" s="1" t="s">
        <v>19461</v>
      </c>
      <c r="D210" t="s">
        <v>6</v>
      </c>
    </row>
    <row r="211" spans="1:4" x14ac:dyDescent="0.15">
      <c r="A211" t="s">
        <v>8236</v>
      </c>
      <c r="B211" s="1" t="s">
        <v>19462</v>
      </c>
      <c r="C211" s="1" t="s">
        <v>19463</v>
      </c>
      <c r="D211" t="s">
        <v>6</v>
      </c>
    </row>
    <row r="212" spans="1:4" x14ac:dyDescent="0.15">
      <c r="A212" t="s">
        <v>15464</v>
      </c>
      <c r="B212" s="1" t="s">
        <v>19464</v>
      </c>
      <c r="C212" s="1" t="s">
        <v>19465</v>
      </c>
      <c r="D212" t="s">
        <v>6</v>
      </c>
    </row>
    <row r="213" spans="1:4" x14ac:dyDescent="0.15">
      <c r="A213" t="s">
        <v>1587</v>
      </c>
      <c r="B213" s="1" t="s">
        <v>19466</v>
      </c>
      <c r="C213" s="1" t="s">
        <v>19467</v>
      </c>
      <c r="D213" t="s">
        <v>6</v>
      </c>
    </row>
    <row r="214" spans="1:4" x14ac:dyDescent="0.15">
      <c r="A214" t="s">
        <v>19468</v>
      </c>
      <c r="B214" s="1" t="s">
        <v>19469</v>
      </c>
      <c r="C214" s="1" t="s">
        <v>19470</v>
      </c>
      <c r="D214" t="s">
        <v>6</v>
      </c>
    </row>
    <row r="215" spans="1:4" x14ac:dyDescent="0.15">
      <c r="A215" t="s">
        <v>19471</v>
      </c>
      <c r="B215" s="1" t="s">
        <v>19472</v>
      </c>
      <c r="C215" s="1" t="s">
        <v>19473</v>
      </c>
      <c r="D215" t="s">
        <v>6</v>
      </c>
    </row>
    <row r="216" spans="1:4" x14ac:dyDescent="0.15">
      <c r="A216" t="s">
        <v>11642</v>
      </c>
      <c r="B216" s="1" t="s">
        <v>19474</v>
      </c>
      <c r="C216" s="1" t="s">
        <v>19475</v>
      </c>
      <c r="D216" t="s">
        <v>6</v>
      </c>
    </row>
    <row r="217" spans="1:4" x14ac:dyDescent="0.15">
      <c r="A217" t="s">
        <v>19476</v>
      </c>
      <c r="B217" s="1" t="s">
        <v>19477</v>
      </c>
      <c r="C217" s="1" t="s">
        <v>19478</v>
      </c>
      <c r="D217" t="s">
        <v>6</v>
      </c>
    </row>
    <row r="218" spans="1:4" x14ac:dyDescent="0.15">
      <c r="A218" t="s">
        <v>19479</v>
      </c>
      <c r="B218" s="1" t="s">
        <v>19480</v>
      </c>
      <c r="C218" s="1" t="s">
        <v>19481</v>
      </c>
      <c r="D218" t="s">
        <v>6</v>
      </c>
    </row>
    <row r="219" spans="1:4" x14ac:dyDescent="0.15">
      <c r="A219" t="s">
        <v>8486</v>
      </c>
      <c r="B219" s="1" t="s">
        <v>19482</v>
      </c>
      <c r="C219" s="1" t="s">
        <v>19483</v>
      </c>
      <c r="D219" t="s">
        <v>6</v>
      </c>
    </row>
    <row r="220" spans="1:4" x14ac:dyDescent="0.15">
      <c r="A220" t="s">
        <v>16609</v>
      </c>
      <c r="B220" s="1" t="s">
        <v>19484</v>
      </c>
      <c r="C220" s="1" t="s">
        <v>19485</v>
      </c>
      <c r="D220" t="s">
        <v>6</v>
      </c>
    </row>
    <row r="221" spans="1:4" x14ac:dyDescent="0.15">
      <c r="A221" t="s">
        <v>6542</v>
      </c>
      <c r="B221" s="1" t="s">
        <v>19486</v>
      </c>
      <c r="C221" s="1" t="s">
        <v>19487</v>
      </c>
      <c r="D221" t="s">
        <v>6</v>
      </c>
    </row>
    <row r="222" spans="1:4" x14ac:dyDescent="0.15">
      <c r="A222" t="s">
        <v>3502</v>
      </c>
      <c r="B222" s="1" t="s">
        <v>19488</v>
      </c>
      <c r="C222" s="1" t="s">
        <v>19489</v>
      </c>
      <c r="D222" t="s">
        <v>6</v>
      </c>
    </row>
    <row r="223" spans="1:4" x14ac:dyDescent="0.15">
      <c r="A223" t="s">
        <v>19490</v>
      </c>
      <c r="B223" s="1" t="s">
        <v>19491</v>
      </c>
      <c r="C223" s="1" t="s">
        <v>19492</v>
      </c>
      <c r="D223" t="s">
        <v>6</v>
      </c>
    </row>
    <row r="224" spans="1:4" x14ac:dyDescent="0.15">
      <c r="A224" t="s">
        <v>16415</v>
      </c>
      <c r="B224" s="1" t="s">
        <v>19493</v>
      </c>
      <c r="C224" s="1" t="s">
        <v>19494</v>
      </c>
      <c r="D224" t="s">
        <v>6</v>
      </c>
    </row>
    <row r="225" spans="1:4" x14ac:dyDescent="0.15">
      <c r="A225" t="s">
        <v>19495</v>
      </c>
      <c r="B225" s="1" t="s">
        <v>19496</v>
      </c>
      <c r="C225" s="1" t="s">
        <v>19497</v>
      </c>
      <c r="D225" t="s">
        <v>6</v>
      </c>
    </row>
    <row r="226" spans="1:4" x14ac:dyDescent="0.15">
      <c r="A226" t="s">
        <v>8599</v>
      </c>
      <c r="B226" s="1" t="s">
        <v>19498</v>
      </c>
      <c r="C226" s="1" t="s">
        <v>19499</v>
      </c>
      <c r="D226" t="s">
        <v>6</v>
      </c>
    </row>
    <row r="227" spans="1:4" x14ac:dyDescent="0.15">
      <c r="A227" t="s">
        <v>19500</v>
      </c>
      <c r="B227" s="1" t="s">
        <v>19501</v>
      </c>
      <c r="C227" s="1" t="s">
        <v>19502</v>
      </c>
      <c r="D227" t="s">
        <v>6</v>
      </c>
    </row>
    <row r="228" spans="1:4" x14ac:dyDescent="0.15">
      <c r="A228" t="s">
        <v>19503</v>
      </c>
      <c r="B228" s="1" t="s">
        <v>19504</v>
      </c>
      <c r="C228" s="1" t="s">
        <v>19505</v>
      </c>
      <c r="D228" t="s">
        <v>6</v>
      </c>
    </row>
    <row r="229" spans="1:4" x14ac:dyDescent="0.15">
      <c r="A229" t="s">
        <v>19506</v>
      </c>
      <c r="B229" s="1" t="s">
        <v>19507</v>
      </c>
      <c r="C229" s="1" t="s">
        <v>19508</v>
      </c>
      <c r="D229" t="s">
        <v>6</v>
      </c>
    </row>
    <row r="230" spans="1:4" x14ac:dyDescent="0.15">
      <c r="A230" t="s">
        <v>19509</v>
      </c>
      <c r="B230" s="1" t="s">
        <v>19510</v>
      </c>
      <c r="C230" s="1" t="s">
        <v>19511</v>
      </c>
      <c r="D230" t="s">
        <v>6</v>
      </c>
    </row>
    <row r="231" spans="1:4" x14ac:dyDescent="0.15">
      <c r="A231" t="s">
        <v>11469</v>
      </c>
      <c r="B231" s="1" t="s">
        <v>19512</v>
      </c>
      <c r="C231" s="1" t="s">
        <v>19513</v>
      </c>
      <c r="D231" t="s">
        <v>6</v>
      </c>
    </row>
    <row r="232" spans="1:4" x14ac:dyDescent="0.15">
      <c r="A232" t="s">
        <v>19514</v>
      </c>
      <c r="B232" s="1" t="s">
        <v>19515</v>
      </c>
      <c r="C232" s="1" t="s">
        <v>19516</v>
      </c>
      <c r="D232" t="s">
        <v>6</v>
      </c>
    </row>
    <row r="233" spans="1:4" x14ac:dyDescent="0.15">
      <c r="A233" t="s">
        <v>10451</v>
      </c>
      <c r="B233" s="1" t="s">
        <v>19517</v>
      </c>
      <c r="C233" s="1" t="s">
        <v>19518</v>
      </c>
      <c r="D233" t="s">
        <v>6</v>
      </c>
    </row>
    <row r="234" spans="1:4" x14ac:dyDescent="0.15">
      <c r="A234" t="s">
        <v>19519</v>
      </c>
      <c r="B234" s="1" t="s">
        <v>19520</v>
      </c>
      <c r="C234" s="1" t="s">
        <v>19521</v>
      </c>
      <c r="D234" t="s">
        <v>6</v>
      </c>
    </row>
    <row r="235" spans="1:4" x14ac:dyDescent="0.15">
      <c r="A235" t="s">
        <v>19522</v>
      </c>
      <c r="B235" s="1" t="s">
        <v>19523</v>
      </c>
      <c r="C235" s="1" t="s">
        <v>19524</v>
      </c>
      <c r="D235" t="s">
        <v>6</v>
      </c>
    </row>
    <row r="236" spans="1:4" x14ac:dyDescent="0.15">
      <c r="A236" t="s">
        <v>6652</v>
      </c>
      <c r="B236" s="1" t="s">
        <v>19525</v>
      </c>
      <c r="C236" s="1" t="s">
        <v>19526</v>
      </c>
      <c r="D236" t="s">
        <v>6</v>
      </c>
    </row>
    <row r="237" spans="1:4" x14ac:dyDescent="0.15">
      <c r="A237" t="s">
        <v>19527</v>
      </c>
      <c r="B237" s="1" t="s">
        <v>19528</v>
      </c>
      <c r="C237" s="1" t="s">
        <v>19529</v>
      </c>
      <c r="D237" t="s">
        <v>6</v>
      </c>
    </row>
    <row r="238" spans="1:4" x14ac:dyDescent="0.15">
      <c r="A238" t="s">
        <v>6817</v>
      </c>
      <c r="B238" s="1" t="s">
        <v>19530</v>
      </c>
      <c r="C238" s="1" t="s">
        <v>19531</v>
      </c>
      <c r="D238" t="s">
        <v>6</v>
      </c>
    </row>
    <row r="239" spans="1:4" x14ac:dyDescent="0.15">
      <c r="A239" t="s">
        <v>19532</v>
      </c>
      <c r="B239" s="1" t="s">
        <v>19533</v>
      </c>
      <c r="C239" s="1" t="s">
        <v>19534</v>
      </c>
      <c r="D239" t="s">
        <v>6</v>
      </c>
    </row>
    <row r="240" spans="1:4" x14ac:dyDescent="0.15">
      <c r="A240" t="s">
        <v>19535</v>
      </c>
      <c r="B240" s="1" t="s">
        <v>19536</v>
      </c>
      <c r="C240" s="1" t="s">
        <v>19537</v>
      </c>
      <c r="D240" t="s">
        <v>6</v>
      </c>
    </row>
    <row r="241" spans="1:4" x14ac:dyDescent="0.15">
      <c r="A241" t="s">
        <v>9259</v>
      </c>
      <c r="B241" s="1" t="s">
        <v>19538</v>
      </c>
      <c r="C241" s="1" t="s">
        <v>19539</v>
      </c>
      <c r="D241" t="s">
        <v>6</v>
      </c>
    </row>
    <row r="242" spans="1:4" x14ac:dyDescent="0.15">
      <c r="A242" t="s">
        <v>19540</v>
      </c>
      <c r="B242" s="1" t="s">
        <v>19541</v>
      </c>
      <c r="C242" s="1" t="s">
        <v>19542</v>
      </c>
      <c r="D242" t="s">
        <v>6</v>
      </c>
    </row>
    <row r="243" spans="1:4" x14ac:dyDescent="0.15">
      <c r="A243" t="s">
        <v>7527</v>
      </c>
      <c r="B243" s="1" t="s">
        <v>19543</v>
      </c>
      <c r="C243" s="1" t="s">
        <v>19544</v>
      </c>
      <c r="D243" t="s">
        <v>6</v>
      </c>
    </row>
    <row r="244" spans="1:4" x14ac:dyDescent="0.15">
      <c r="A244" t="s">
        <v>8720</v>
      </c>
      <c r="B244" s="1" t="s">
        <v>19545</v>
      </c>
      <c r="C244" s="1" t="s">
        <v>19546</v>
      </c>
      <c r="D244" t="s">
        <v>6</v>
      </c>
    </row>
    <row r="245" spans="1:4" x14ac:dyDescent="0.15">
      <c r="A245" t="s">
        <v>16359</v>
      </c>
      <c r="B245" s="1" t="s">
        <v>19547</v>
      </c>
      <c r="C245" s="1" t="s">
        <v>19548</v>
      </c>
      <c r="D245" t="s">
        <v>6</v>
      </c>
    </row>
    <row r="246" spans="1:4" x14ac:dyDescent="0.15">
      <c r="A246" t="s">
        <v>19549</v>
      </c>
      <c r="B246" s="1" t="s">
        <v>19550</v>
      </c>
      <c r="C246" s="1" t="s">
        <v>19551</v>
      </c>
      <c r="D246" t="s">
        <v>6</v>
      </c>
    </row>
    <row r="247" spans="1:4" x14ac:dyDescent="0.15">
      <c r="A247" t="s">
        <v>7769</v>
      </c>
      <c r="B247" s="1" t="s">
        <v>19552</v>
      </c>
      <c r="C247" s="1" t="s">
        <v>19553</v>
      </c>
      <c r="D247" t="s">
        <v>6</v>
      </c>
    </row>
    <row r="248" spans="1:4" x14ac:dyDescent="0.15">
      <c r="A248" t="s">
        <v>19554</v>
      </c>
      <c r="B248" s="1" t="s">
        <v>19555</v>
      </c>
      <c r="C248" s="1" t="s">
        <v>19556</v>
      </c>
      <c r="D248" t="s">
        <v>6</v>
      </c>
    </row>
    <row r="249" spans="1:4" x14ac:dyDescent="0.15">
      <c r="A249" t="s">
        <v>10334</v>
      </c>
      <c r="B249" s="1" t="s">
        <v>19557</v>
      </c>
      <c r="C249" s="1" t="s">
        <v>19558</v>
      </c>
      <c r="D249" t="s">
        <v>6</v>
      </c>
    </row>
    <row r="250" spans="1:4" x14ac:dyDescent="0.15">
      <c r="A250" t="s">
        <v>19559</v>
      </c>
      <c r="B250" s="1" t="s">
        <v>19560</v>
      </c>
      <c r="C250" s="1" t="s">
        <v>19561</v>
      </c>
      <c r="D250" t="s">
        <v>6</v>
      </c>
    </row>
    <row r="251" spans="1:4" x14ac:dyDescent="0.15">
      <c r="A251" t="s">
        <v>19562</v>
      </c>
      <c r="B251" s="1" t="s">
        <v>19563</v>
      </c>
      <c r="C251" s="1" t="s">
        <v>19564</v>
      </c>
      <c r="D251" t="s">
        <v>6</v>
      </c>
    </row>
    <row r="252" spans="1:4" x14ac:dyDescent="0.15">
      <c r="A252" t="s">
        <v>19565</v>
      </c>
      <c r="B252" s="1" t="s">
        <v>19566</v>
      </c>
      <c r="C252" s="1" t="s">
        <v>19567</v>
      </c>
      <c r="D252" t="s">
        <v>6</v>
      </c>
    </row>
    <row r="253" spans="1:4" x14ac:dyDescent="0.15">
      <c r="A253" t="s">
        <v>19568</v>
      </c>
      <c r="B253" s="1" t="s">
        <v>19569</v>
      </c>
      <c r="C253" s="1" t="s">
        <v>19570</v>
      </c>
      <c r="D253" t="s">
        <v>6</v>
      </c>
    </row>
    <row r="254" spans="1:4" x14ac:dyDescent="0.15">
      <c r="A254" t="s">
        <v>19571</v>
      </c>
      <c r="B254" s="1" t="s">
        <v>19572</v>
      </c>
      <c r="C254" s="1" t="s">
        <v>19573</v>
      </c>
      <c r="D254" t="s">
        <v>6</v>
      </c>
    </row>
    <row r="255" spans="1:4" x14ac:dyDescent="0.15">
      <c r="A255" t="s">
        <v>3132</v>
      </c>
      <c r="B255" s="1" t="s">
        <v>19574</v>
      </c>
      <c r="C255" s="1" t="s">
        <v>19575</v>
      </c>
      <c r="D255" t="s">
        <v>6</v>
      </c>
    </row>
    <row r="256" spans="1:4" x14ac:dyDescent="0.15">
      <c r="A256" t="s">
        <v>19576</v>
      </c>
      <c r="B256" s="1" t="s">
        <v>19577</v>
      </c>
      <c r="C256" s="1" t="s">
        <v>19578</v>
      </c>
      <c r="D256" t="s">
        <v>6</v>
      </c>
    </row>
    <row r="257" spans="1:4" x14ac:dyDescent="0.15">
      <c r="A257" t="s">
        <v>19579</v>
      </c>
      <c r="B257" s="1" t="s">
        <v>19580</v>
      </c>
      <c r="C257" s="1" t="s">
        <v>19581</v>
      </c>
      <c r="D257" t="s">
        <v>6</v>
      </c>
    </row>
    <row r="258" spans="1:4" x14ac:dyDescent="0.15">
      <c r="A258" t="s">
        <v>19582</v>
      </c>
      <c r="B258" s="1" t="s">
        <v>19583</v>
      </c>
      <c r="C258" s="1" t="s">
        <v>19584</v>
      </c>
      <c r="D258" t="s">
        <v>6</v>
      </c>
    </row>
    <row r="259" spans="1:4" x14ac:dyDescent="0.15">
      <c r="A259" t="s">
        <v>16339</v>
      </c>
      <c r="B259" s="1" t="s">
        <v>19585</v>
      </c>
      <c r="C259" s="1" t="s">
        <v>19586</v>
      </c>
      <c r="D259" t="s">
        <v>6</v>
      </c>
    </row>
    <row r="260" spans="1:4" x14ac:dyDescent="0.15">
      <c r="A260" t="s">
        <v>19587</v>
      </c>
      <c r="B260" s="1" t="s">
        <v>19588</v>
      </c>
      <c r="C260" s="1" t="s">
        <v>19589</v>
      </c>
      <c r="D260" t="s">
        <v>6</v>
      </c>
    </row>
    <row r="261" spans="1:4" x14ac:dyDescent="0.15">
      <c r="A261" t="s">
        <v>19590</v>
      </c>
      <c r="B261" s="1" t="s">
        <v>19591</v>
      </c>
      <c r="C261" s="1" t="s">
        <v>19592</v>
      </c>
      <c r="D261" t="s">
        <v>6</v>
      </c>
    </row>
    <row r="262" spans="1:4" x14ac:dyDescent="0.15">
      <c r="A262" t="s">
        <v>6220</v>
      </c>
      <c r="B262" s="1" t="s">
        <v>19593</v>
      </c>
      <c r="C262" s="1" t="s">
        <v>19594</v>
      </c>
      <c r="D262" t="s">
        <v>6</v>
      </c>
    </row>
    <row r="263" spans="1:4" x14ac:dyDescent="0.15">
      <c r="A263" t="s">
        <v>19595</v>
      </c>
      <c r="B263" s="1" t="s">
        <v>19596</v>
      </c>
      <c r="C263" s="1" t="s">
        <v>19597</v>
      </c>
      <c r="D263" t="s">
        <v>6</v>
      </c>
    </row>
    <row r="264" spans="1:4" x14ac:dyDescent="0.15">
      <c r="A264" t="s">
        <v>19598</v>
      </c>
      <c r="B264" s="1" t="s">
        <v>19599</v>
      </c>
      <c r="C264" s="1" t="s">
        <v>19600</v>
      </c>
      <c r="D264" t="s">
        <v>6</v>
      </c>
    </row>
    <row r="265" spans="1:4" x14ac:dyDescent="0.15">
      <c r="A265" t="s">
        <v>11553</v>
      </c>
      <c r="B265" s="1" t="s">
        <v>19601</v>
      </c>
      <c r="C265" s="1" t="s">
        <v>19602</v>
      </c>
      <c r="D265" t="s">
        <v>6</v>
      </c>
    </row>
    <row r="266" spans="1:4" x14ac:dyDescent="0.15">
      <c r="A266" t="s">
        <v>19603</v>
      </c>
      <c r="B266" s="1" t="s">
        <v>19604</v>
      </c>
      <c r="C266" s="1" t="s">
        <v>19605</v>
      </c>
      <c r="D266" t="s">
        <v>6</v>
      </c>
    </row>
    <row r="267" spans="1:4" x14ac:dyDescent="0.15">
      <c r="A267" t="s">
        <v>7464</v>
      </c>
      <c r="B267" s="1" t="s">
        <v>19606</v>
      </c>
      <c r="C267" s="1" t="s">
        <v>19607</v>
      </c>
      <c r="D267" t="s">
        <v>6</v>
      </c>
    </row>
    <row r="268" spans="1:4" x14ac:dyDescent="0.15">
      <c r="A268" t="s">
        <v>19608</v>
      </c>
      <c r="B268" s="1" t="s">
        <v>19609</v>
      </c>
      <c r="C268" s="1" t="s">
        <v>19610</v>
      </c>
      <c r="D268" t="s">
        <v>6</v>
      </c>
    </row>
    <row r="269" spans="1:4" x14ac:dyDescent="0.15">
      <c r="A269" t="s">
        <v>19611</v>
      </c>
      <c r="B269" s="1" t="s">
        <v>19612</v>
      </c>
      <c r="C269" s="1" t="s">
        <v>19613</v>
      </c>
      <c r="D269" t="s">
        <v>6</v>
      </c>
    </row>
    <row r="270" spans="1:4" x14ac:dyDescent="0.15">
      <c r="A270" t="s">
        <v>7305</v>
      </c>
      <c r="B270" s="1" t="s">
        <v>19614</v>
      </c>
      <c r="C270" s="1" t="s">
        <v>19615</v>
      </c>
      <c r="D270" t="s">
        <v>6</v>
      </c>
    </row>
    <row r="271" spans="1:4" x14ac:dyDescent="0.15">
      <c r="A271" t="s">
        <v>8640</v>
      </c>
      <c r="B271" s="1" t="s">
        <v>19616</v>
      </c>
      <c r="C271" s="1" t="s">
        <v>19617</v>
      </c>
      <c r="D271" t="s">
        <v>6</v>
      </c>
    </row>
    <row r="272" spans="1:4" x14ac:dyDescent="0.15">
      <c r="A272" t="s">
        <v>19618</v>
      </c>
      <c r="B272" s="1" t="s">
        <v>19619</v>
      </c>
      <c r="C272" s="1" t="s">
        <v>19620</v>
      </c>
      <c r="D272" t="s">
        <v>6</v>
      </c>
    </row>
    <row r="273" spans="1:4" x14ac:dyDescent="0.15">
      <c r="A273" t="s">
        <v>8795</v>
      </c>
      <c r="B273" s="1" t="s">
        <v>19621</v>
      </c>
      <c r="C273" s="1" t="s">
        <v>19622</v>
      </c>
      <c r="D273" t="s">
        <v>6</v>
      </c>
    </row>
    <row r="274" spans="1:4" x14ac:dyDescent="0.15">
      <c r="A274" t="s">
        <v>11514</v>
      </c>
      <c r="B274" s="1" t="s">
        <v>19623</v>
      </c>
      <c r="C274" s="1" t="s">
        <v>19624</v>
      </c>
      <c r="D274" t="s">
        <v>6</v>
      </c>
    </row>
    <row r="275" spans="1:4" x14ac:dyDescent="0.15">
      <c r="A275" t="s">
        <v>19625</v>
      </c>
      <c r="B275" s="1" t="s">
        <v>19626</v>
      </c>
      <c r="C275" s="1" t="s">
        <v>19627</v>
      </c>
      <c r="D275" t="s">
        <v>6</v>
      </c>
    </row>
    <row r="276" spans="1:4" x14ac:dyDescent="0.15">
      <c r="A276" t="s">
        <v>19628</v>
      </c>
      <c r="B276" s="1" t="s">
        <v>19629</v>
      </c>
      <c r="C276" s="1" t="s">
        <v>19630</v>
      </c>
      <c r="D276" t="s">
        <v>6</v>
      </c>
    </row>
    <row r="277" spans="1:4" x14ac:dyDescent="0.15">
      <c r="A277" t="s">
        <v>19631</v>
      </c>
      <c r="B277" s="1" t="s">
        <v>19632</v>
      </c>
      <c r="C277" s="1" t="s">
        <v>19633</v>
      </c>
      <c r="D277" t="s">
        <v>6</v>
      </c>
    </row>
    <row r="278" spans="1:4" x14ac:dyDescent="0.15">
      <c r="A278" t="s">
        <v>7595</v>
      </c>
      <c r="B278" s="1" t="s">
        <v>19634</v>
      </c>
      <c r="C278" s="1" t="s">
        <v>19635</v>
      </c>
      <c r="D278" t="s">
        <v>6</v>
      </c>
    </row>
    <row r="279" spans="1:4" x14ac:dyDescent="0.15">
      <c r="A279" t="s">
        <v>19636</v>
      </c>
      <c r="B279" s="1" t="s">
        <v>19637</v>
      </c>
      <c r="C279" s="1" t="s">
        <v>19638</v>
      </c>
      <c r="D279" t="s">
        <v>6</v>
      </c>
    </row>
    <row r="280" spans="1:4" x14ac:dyDescent="0.15">
      <c r="A280" t="s">
        <v>19639</v>
      </c>
      <c r="B280" s="1" t="s">
        <v>19640</v>
      </c>
      <c r="C280" s="1" t="s">
        <v>19641</v>
      </c>
      <c r="D280" t="s">
        <v>6</v>
      </c>
    </row>
    <row r="281" spans="1:4" x14ac:dyDescent="0.15">
      <c r="A281" t="s">
        <v>10613</v>
      </c>
      <c r="B281" s="1" t="s">
        <v>19642</v>
      </c>
      <c r="C281" s="1" t="s">
        <v>19643</v>
      </c>
      <c r="D281" t="s">
        <v>6</v>
      </c>
    </row>
    <row r="282" spans="1:4" x14ac:dyDescent="0.15">
      <c r="A282" t="s">
        <v>11619</v>
      </c>
      <c r="B282" s="1" t="s">
        <v>19644</v>
      </c>
      <c r="C282" s="1" t="s">
        <v>19645</v>
      </c>
      <c r="D282" t="s">
        <v>6</v>
      </c>
    </row>
    <row r="283" spans="1:4" x14ac:dyDescent="0.15">
      <c r="A283" t="s">
        <v>19646</v>
      </c>
      <c r="B283" s="1" t="s">
        <v>19647</v>
      </c>
      <c r="C283" s="1" t="s">
        <v>19648</v>
      </c>
      <c r="D283" t="s">
        <v>6</v>
      </c>
    </row>
    <row r="284" spans="1:4" x14ac:dyDescent="0.15">
      <c r="A284" t="s">
        <v>14946</v>
      </c>
      <c r="B284" s="1" t="s">
        <v>19649</v>
      </c>
      <c r="C284" s="1" t="s">
        <v>19650</v>
      </c>
      <c r="D284" t="s">
        <v>6</v>
      </c>
    </row>
    <row r="285" spans="1:4" x14ac:dyDescent="0.15">
      <c r="A285" t="s">
        <v>4787</v>
      </c>
      <c r="B285" s="1" t="s">
        <v>19651</v>
      </c>
      <c r="C285" s="1" t="s">
        <v>19652</v>
      </c>
      <c r="D285" t="s">
        <v>6</v>
      </c>
    </row>
    <row r="286" spans="1:4" x14ac:dyDescent="0.15">
      <c r="A286" t="s">
        <v>5899</v>
      </c>
      <c r="B286" s="1" t="s">
        <v>19653</v>
      </c>
      <c r="C286" s="1" t="s">
        <v>19654</v>
      </c>
      <c r="D286" t="s">
        <v>6</v>
      </c>
    </row>
    <row r="287" spans="1:4" x14ac:dyDescent="0.15">
      <c r="A287" t="s">
        <v>19655</v>
      </c>
      <c r="B287" s="1" t="s">
        <v>19656</v>
      </c>
      <c r="C287" s="1" t="s">
        <v>19657</v>
      </c>
      <c r="D287" t="s">
        <v>6</v>
      </c>
    </row>
    <row r="288" spans="1:4" x14ac:dyDescent="0.15">
      <c r="A288" t="s">
        <v>6217</v>
      </c>
      <c r="B288" s="1" t="s">
        <v>19658</v>
      </c>
      <c r="C288" s="1" t="s">
        <v>19659</v>
      </c>
      <c r="D288" t="s">
        <v>6</v>
      </c>
    </row>
    <row r="289" spans="1:4" x14ac:dyDescent="0.15">
      <c r="A289" t="s">
        <v>19660</v>
      </c>
      <c r="B289" s="1" t="s">
        <v>19661</v>
      </c>
      <c r="C289" s="1" t="s">
        <v>19662</v>
      </c>
      <c r="D289" t="s">
        <v>6</v>
      </c>
    </row>
    <row r="290" spans="1:4" x14ac:dyDescent="0.15">
      <c r="A290" t="s">
        <v>15326</v>
      </c>
      <c r="B290" s="1" t="s">
        <v>19663</v>
      </c>
      <c r="C290" s="1" t="s">
        <v>19664</v>
      </c>
      <c r="D290" t="s">
        <v>6</v>
      </c>
    </row>
    <row r="291" spans="1:4" x14ac:dyDescent="0.15">
      <c r="A291" t="s">
        <v>11544</v>
      </c>
      <c r="B291" s="1" t="s">
        <v>19665</v>
      </c>
      <c r="C291" s="1" t="s">
        <v>19666</v>
      </c>
      <c r="D291" t="s">
        <v>6</v>
      </c>
    </row>
    <row r="292" spans="1:4" x14ac:dyDescent="0.15">
      <c r="A292" t="s">
        <v>19667</v>
      </c>
      <c r="B292" s="1" t="s">
        <v>19668</v>
      </c>
      <c r="C292" s="1" t="s">
        <v>19669</v>
      </c>
      <c r="D292" t="s">
        <v>6</v>
      </c>
    </row>
    <row r="293" spans="1:4" x14ac:dyDescent="0.15">
      <c r="A293" t="s">
        <v>19670</v>
      </c>
      <c r="B293" s="1" t="s">
        <v>19671</v>
      </c>
      <c r="C293" s="1" t="s">
        <v>19672</v>
      </c>
      <c r="D293" t="s">
        <v>6</v>
      </c>
    </row>
    <row r="294" spans="1:4" x14ac:dyDescent="0.15">
      <c r="A294" t="s">
        <v>16963</v>
      </c>
      <c r="B294" s="1" t="s">
        <v>19673</v>
      </c>
      <c r="C294" s="1" t="s">
        <v>19674</v>
      </c>
      <c r="D294" t="s">
        <v>6</v>
      </c>
    </row>
    <row r="295" spans="1:4" x14ac:dyDescent="0.15">
      <c r="A295" t="s">
        <v>12735</v>
      </c>
      <c r="B295" s="1" t="s">
        <v>19675</v>
      </c>
      <c r="C295" s="1" t="s">
        <v>19676</v>
      </c>
      <c r="D295" t="s">
        <v>6</v>
      </c>
    </row>
    <row r="296" spans="1:4" x14ac:dyDescent="0.15">
      <c r="A296" t="s">
        <v>4401</v>
      </c>
      <c r="B296" s="1" t="s">
        <v>19677</v>
      </c>
      <c r="C296" s="1" t="s">
        <v>19678</v>
      </c>
      <c r="D296" t="s">
        <v>6</v>
      </c>
    </row>
    <row r="297" spans="1:4" x14ac:dyDescent="0.15">
      <c r="A297" t="s">
        <v>9606</v>
      </c>
      <c r="B297" s="1" t="s">
        <v>19679</v>
      </c>
      <c r="C297" s="1" t="s">
        <v>19680</v>
      </c>
      <c r="D297" t="s">
        <v>6</v>
      </c>
    </row>
    <row r="298" spans="1:4" x14ac:dyDescent="0.15">
      <c r="A298" t="s">
        <v>8302</v>
      </c>
      <c r="B298" s="1" t="s">
        <v>19681</v>
      </c>
      <c r="C298" s="1" t="s">
        <v>19682</v>
      </c>
      <c r="D298" t="s">
        <v>6</v>
      </c>
    </row>
    <row r="299" spans="1:4" x14ac:dyDescent="0.15">
      <c r="A299" t="s">
        <v>19683</v>
      </c>
      <c r="B299" s="1" t="s">
        <v>19684</v>
      </c>
      <c r="C299" s="1" t="s">
        <v>19685</v>
      </c>
      <c r="D299" t="s">
        <v>6</v>
      </c>
    </row>
    <row r="300" spans="1:4" x14ac:dyDescent="0.15">
      <c r="A300" t="s">
        <v>19686</v>
      </c>
      <c r="B300" s="1" t="s">
        <v>19687</v>
      </c>
      <c r="C300" s="1" t="s">
        <v>19688</v>
      </c>
      <c r="D300" t="s">
        <v>6</v>
      </c>
    </row>
    <row r="301" spans="1:4" x14ac:dyDescent="0.15">
      <c r="A301" t="s">
        <v>4841</v>
      </c>
      <c r="B301" s="1" t="s">
        <v>19689</v>
      </c>
      <c r="C301" s="1" t="s">
        <v>19690</v>
      </c>
      <c r="D301" t="s">
        <v>6</v>
      </c>
    </row>
    <row r="302" spans="1:4" x14ac:dyDescent="0.15">
      <c r="A302" t="s">
        <v>11581</v>
      </c>
      <c r="B302" s="1" t="s">
        <v>19691</v>
      </c>
      <c r="C302" s="1" t="s">
        <v>19692</v>
      </c>
      <c r="D302" t="s">
        <v>6</v>
      </c>
    </row>
    <row r="303" spans="1:4" x14ac:dyDescent="0.15">
      <c r="A303" t="s">
        <v>9438</v>
      </c>
      <c r="B303" s="1" t="s">
        <v>19693</v>
      </c>
      <c r="C303" s="1" t="s">
        <v>19694</v>
      </c>
      <c r="D303" t="s">
        <v>6</v>
      </c>
    </row>
    <row r="304" spans="1:4" x14ac:dyDescent="0.15">
      <c r="A304" t="s">
        <v>2864</v>
      </c>
      <c r="B304" s="1" t="s">
        <v>19695</v>
      </c>
      <c r="C304" s="1" t="s">
        <v>19696</v>
      </c>
      <c r="D304" t="s">
        <v>6</v>
      </c>
    </row>
    <row r="305" spans="1:4" x14ac:dyDescent="0.15">
      <c r="A305" t="s">
        <v>19697</v>
      </c>
      <c r="B305" s="1" t="s">
        <v>19698</v>
      </c>
      <c r="C305" s="1" t="s">
        <v>19699</v>
      </c>
      <c r="D305" t="s">
        <v>6</v>
      </c>
    </row>
    <row r="306" spans="1:4" x14ac:dyDescent="0.15">
      <c r="A306" t="s">
        <v>19700</v>
      </c>
      <c r="B306" s="1" t="s">
        <v>19701</v>
      </c>
      <c r="C306" s="1" t="s">
        <v>19702</v>
      </c>
      <c r="D306" t="s">
        <v>6</v>
      </c>
    </row>
    <row r="307" spans="1:4" x14ac:dyDescent="0.15">
      <c r="A307" t="s">
        <v>3541</v>
      </c>
      <c r="B307" s="1" t="s">
        <v>19703</v>
      </c>
      <c r="C307" s="1" t="s">
        <v>19704</v>
      </c>
      <c r="D307" t="s">
        <v>6</v>
      </c>
    </row>
    <row r="308" spans="1:4" x14ac:dyDescent="0.15">
      <c r="A308" t="s">
        <v>11046</v>
      </c>
      <c r="B308" s="1" t="s">
        <v>19705</v>
      </c>
      <c r="C308" s="1" t="s">
        <v>19706</v>
      </c>
      <c r="D308" t="s">
        <v>6</v>
      </c>
    </row>
    <row r="309" spans="1:4" x14ac:dyDescent="0.15">
      <c r="A309" t="s">
        <v>9392</v>
      </c>
      <c r="B309" s="1" t="s">
        <v>19707</v>
      </c>
      <c r="C309" s="1" t="s">
        <v>19708</v>
      </c>
      <c r="D309" t="s">
        <v>6</v>
      </c>
    </row>
    <row r="310" spans="1:4" x14ac:dyDescent="0.15">
      <c r="A310" t="s">
        <v>19709</v>
      </c>
      <c r="B310" s="1" t="s">
        <v>19710</v>
      </c>
      <c r="C310" s="1" t="s">
        <v>19711</v>
      </c>
      <c r="D310" t="s">
        <v>6</v>
      </c>
    </row>
    <row r="311" spans="1:4" x14ac:dyDescent="0.15">
      <c r="A311" t="s">
        <v>2591</v>
      </c>
      <c r="B311" s="1" t="s">
        <v>19712</v>
      </c>
      <c r="C311" s="1" t="s">
        <v>19713</v>
      </c>
      <c r="D311" t="s">
        <v>6</v>
      </c>
    </row>
    <row r="312" spans="1:4" x14ac:dyDescent="0.15">
      <c r="A312" t="s">
        <v>19714</v>
      </c>
      <c r="B312" s="1" t="s">
        <v>19715</v>
      </c>
      <c r="C312" s="1" t="s">
        <v>19716</v>
      </c>
      <c r="D312" t="s">
        <v>6</v>
      </c>
    </row>
    <row r="313" spans="1:4" x14ac:dyDescent="0.15">
      <c r="A313" t="s">
        <v>19717</v>
      </c>
      <c r="B313" s="1" t="s">
        <v>19718</v>
      </c>
      <c r="C313" s="1" t="s">
        <v>19719</v>
      </c>
      <c r="D313" t="s">
        <v>6</v>
      </c>
    </row>
    <row r="314" spans="1:4" x14ac:dyDescent="0.15">
      <c r="A314" t="s">
        <v>19720</v>
      </c>
      <c r="B314" s="1" t="s">
        <v>19721</v>
      </c>
      <c r="C314" s="1" t="s">
        <v>19722</v>
      </c>
      <c r="D314" t="s">
        <v>6</v>
      </c>
    </row>
    <row r="315" spans="1:4" x14ac:dyDescent="0.15">
      <c r="A315" t="s">
        <v>8910</v>
      </c>
      <c r="B315" s="1" t="s">
        <v>19723</v>
      </c>
      <c r="C315" s="1" t="s">
        <v>19724</v>
      </c>
      <c r="D315" t="s">
        <v>6</v>
      </c>
    </row>
    <row r="316" spans="1:4" x14ac:dyDescent="0.15">
      <c r="A316" t="s">
        <v>19725</v>
      </c>
      <c r="B316" s="1" t="s">
        <v>19726</v>
      </c>
      <c r="C316" s="1" t="s">
        <v>19727</v>
      </c>
      <c r="D316" t="s">
        <v>6</v>
      </c>
    </row>
    <row r="317" spans="1:4" x14ac:dyDescent="0.15">
      <c r="A317" t="s">
        <v>19728</v>
      </c>
      <c r="B317" s="1" t="s">
        <v>19729</v>
      </c>
      <c r="C317" s="1" t="s">
        <v>19730</v>
      </c>
      <c r="D317" t="s">
        <v>6</v>
      </c>
    </row>
    <row r="318" spans="1:4" x14ac:dyDescent="0.15">
      <c r="A318" t="s">
        <v>16491</v>
      </c>
      <c r="B318" s="1" t="s">
        <v>19731</v>
      </c>
      <c r="C318" s="1" t="s">
        <v>19732</v>
      </c>
      <c r="D318" t="s">
        <v>6</v>
      </c>
    </row>
    <row r="319" spans="1:4" x14ac:dyDescent="0.15">
      <c r="A319" t="s">
        <v>11533</v>
      </c>
      <c r="B319" s="1" t="s">
        <v>19733</v>
      </c>
      <c r="C319" s="1" t="s">
        <v>19734</v>
      </c>
      <c r="D319" t="s">
        <v>6</v>
      </c>
    </row>
    <row r="320" spans="1:4" x14ac:dyDescent="0.15">
      <c r="A320" t="s">
        <v>19735</v>
      </c>
      <c r="B320" s="1" t="s">
        <v>19736</v>
      </c>
      <c r="C320" s="1" t="s">
        <v>19737</v>
      </c>
      <c r="D320" t="s">
        <v>6</v>
      </c>
    </row>
    <row r="321" spans="1:4" x14ac:dyDescent="0.15">
      <c r="A321" t="s">
        <v>6994</v>
      </c>
      <c r="B321" s="1" t="s">
        <v>19738</v>
      </c>
      <c r="C321" s="1" t="s">
        <v>19739</v>
      </c>
      <c r="D321" t="s">
        <v>6</v>
      </c>
    </row>
    <row r="322" spans="1:4" x14ac:dyDescent="0.15">
      <c r="A322" t="s">
        <v>4096</v>
      </c>
      <c r="B322" s="1" t="s">
        <v>19740</v>
      </c>
      <c r="C322" s="1" t="s">
        <v>19741</v>
      </c>
      <c r="D322" t="s">
        <v>6</v>
      </c>
    </row>
    <row r="323" spans="1:4" x14ac:dyDescent="0.15">
      <c r="A323" t="s">
        <v>11592</v>
      </c>
      <c r="B323" s="1" t="s">
        <v>19742</v>
      </c>
      <c r="C323" s="1" t="s">
        <v>19743</v>
      </c>
      <c r="D323" t="s">
        <v>6</v>
      </c>
    </row>
    <row r="324" spans="1:4" x14ac:dyDescent="0.15">
      <c r="A324" t="s">
        <v>19744</v>
      </c>
      <c r="B324" s="1" t="s">
        <v>19745</v>
      </c>
      <c r="C324" s="1" t="s">
        <v>19746</v>
      </c>
      <c r="D324" t="s">
        <v>6</v>
      </c>
    </row>
    <row r="325" spans="1:4" x14ac:dyDescent="0.15">
      <c r="A325" t="s">
        <v>19747</v>
      </c>
      <c r="B325" s="1" t="s">
        <v>19748</v>
      </c>
      <c r="C325" s="1" t="s">
        <v>19749</v>
      </c>
      <c r="D325" t="s">
        <v>6</v>
      </c>
    </row>
    <row r="326" spans="1:4" x14ac:dyDescent="0.15">
      <c r="A326" t="s">
        <v>19750</v>
      </c>
      <c r="B326" s="1" t="s">
        <v>19751</v>
      </c>
      <c r="C326" s="1" t="s">
        <v>19752</v>
      </c>
      <c r="D326" t="s">
        <v>6</v>
      </c>
    </row>
    <row r="327" spans="1:4" x14ac:dyDescent="0.15">
      <c r="A327" t="s">
        <v>8276</v>
      </c>
      <c r="B327" s="1" t="s">
        <v>19753</v>
      </c>
      <c r="C327" s="1" t="s">
        <v>19754</v>
      </c>
      <c r="D327" t="s">
        <v>6</v>
      </c>
    </row>
    <row r="328" spans="1:4" x14ac:dyDescent="0.15">
      <c r="A328" t="s">
        <v>8138</v>
      </c>
      <c r="B328" s="1" t="s">
        <v>19755</v>
      </c>
      <c r="C328" s="1" t="s">
        <v>19756</v>
      </c>
      <c r="D328" t="s">
        <v>6</v>
      </c>
    </row>
    <row r="329" spans="1:4" x14ac:dyDescent="0.15">
      <c r="A329" t="s">
        <v>14771</v>
      </c>
      <c r="B329" s="1" t="s">
        <v>19757</v>
      </c>
      <c r="C329" s="1" t="s">
        <v>19758</v>
      </c>
      <c r="D329" t="s">
        <v>6</v>
      </c>
    </row>
    <row r="330" spans="1:4" x14ac:dyDescent="0.15">
      <c r="A330" t="s">
        <v>19759</v>
      </c>
      <c r="B330" s="1" t="s">
        <v>19760</v>
      </c>
      <c r="C330" s="1" t="s">
        <v>19761</v>
      </c>
      <c r="D330" t="s">
        <v>6</v>
      </c>
    </row>
    <row r="331" spans="1:4" x14ac:dyDescent="0.15">
      <c r="A331" t="s">
        <v>9030</v>
      </c>
      <c r="B331" s="1" t="s">
        <v>19762</v>
      </c>
      <c r="C331" s="1" t="s">
        <v>19763</v>
      </c>
      <c r="D331" t="s">
        <v>6</v>
      </c>
    </row>
    <row r="332" spans="1:4" x14ac:dyDescent="0.15">
      <c r="A332" t="s">
        <v>19764</v>
      </c>
      <c r="B332" s="1" t="s">
        <v>19765</v>
      </c>
      <c r="C332" s="1" t="s">
        <v>19766</v>
      </c>
      <c r="D332" t="s">
        <v>6</v>
      </c>
    </row>
    <row r="333" spans="1:4" x14ac:dyDescent="0.15">
      <c r="A333" t="s">
        <v>19767</v>
      </c>
      <c r="B333" s="1" t="s">
        <v>19768</v>
      </c>
      <c r="C333" s="1" t="s">
        <v>19769</v>
      </c>
      <c r="D333" t="s">
        <v>6</v>
      </c>
    </row>
    <row r="334" spans="1:4" x14ac:dyDescent="0.15">
      <c r="A334" t="s">
        <v>19770</v>
      </c>
      <c r="B334" s="1" t="s">
        <v>19771</v>
      </c>
      <c r="C334" s="1" t="s">
        <v>19772</v>
      </c>
      <c r="D334" t="s">
        <v>6</v>
      </c>
    </row>
    <row r="335" spans="1:4" x14ac:dyDescent="0.15">
      <c r="A335" t="s">
        <v>9308</v>
      </c>
      <c r="B335" s="1" t="s">
        <v>19773</v>
      </c>
      <c r="C335" s="1" t="s">
        <v>19774</v>
      </c>
      <c r="D335" t="s">
        <v>6</v>
      </c>
    </row>
    <row r="336" spans="1:4" x14ac:dyDescent="0.15">
      <c r="A336" t="s">
        <v>19775</v>
      </c>
      <c r="B336" s="1" t="s">
        <v>19776</v>
      </c>
      <c r="C336" s="1" t="s">
        <v>19777</v>
      </c>
      <c r="D336" t="s">
        <v>6</v>
      </c>
    </row>
    <row r="337" spans="1:4" x14ac:dyDescent="0.15">
      <c r="A337" t="s">
        <v>19778</v>
      </c>
      <c r="B337" s="1" t="s">
        <v>19779</v>
      </c>
      <c r="C337" s="1" t="s">
        <v>19780</v>
      </c>
      <c r="D337" t="s">
        <v>6</v>
      </c>
    </row>
    <row r="338" spans="1:4" x14ac:dyDescent="0.15">
      <c r="A338" t="s">
        <v>243</v>
      </c>
      <c r="B338" s="1" t="s">
        <v>19781</v>
      </c>
      <c r="C338" s="1" t="s">
        <v>19782</v>
      </c>
      <c r="D338" t="s">
        <v>6</v>
      </c>
    </row>
    <row r="339" spans="1:4" x14ac:dyDescent="0.15">
      <c r="A339" t="s">
        <v>8274</v>
      </c>
      <c r="B339" s="1" t="s">
        <v>19783</v>
      </c>
      <c r="C339" s="1" t="s">
        <v>19784</v>
      </c>
      <c r="D339" t="s">
        <v>6</v>
      </c>
    </row>
    <row r="340" spans="1:4" x14ac:dyDescent="0.15">
      <c r="A340" t="s">
        <v>19785</v>
      </c>
      <c r="B340" s="1" t="s">
        <v>19786</v>
      </c>
      <c r="C340" s="1" t="s">
        <v>19787</v>
      </c>
      <c r="D340" t="s">
        <v>6</v>
      </c>
    </row>
    <row r="341" spans="1:4" x14ac:dyDescent="0.15">
      <c r="A341" t="s">
        <v>19788</v>
      </c>
      <c r="B341" s="1" t="s">
        <v>19789</v>
      </c>
      <c r="C341" s="1" t="s">
        <v>19790</v>
      </c>
      <c r="D341" t="s">
        <v>6</v>
      </c>
    </row>
    <row r="342" spans="1:4" x14ac:dyDescent="0.15">
      <c r="A342" t="s">
        <v>19791</v>
      </c>
      <c r="B342" s="1" t="s">
        <v>19792</v>
      </c>
      <c r="C342" s="1" t="s">
        <v>19793</v>
      </c>
      <c r="D342" t="s">
        <v>6</v>
      </c>
    </row>
    <row r="343" spans="1:4" x14ac:dyDescent="0.15">
      <c r="A343" t="s">
        <v>16346</v>
      </c>
      <c r="B343" s="1" t="s">
        <v>19794</v>
      </c>
      <c r="C343" s="1" t="s">
        <v>19795</v>
      </c>
      <c r="D343" t="s">
        <v>6</v>
      </c>
    </row>
    <row r="344" spans="1:4" x14ac:dyDescent="0.15">
      <c r="A344" t="s">
        <v>13922</v>
      </c>
      <c r="B344" s="1" t="s">
        <v>19796</v>
      </c>
      <c r="C344" s="1" t="s">
        <v>19797</v>
      </c>
      <c r="D344" t="s">
        <v>6</v>
      </c>
    </row>
    <row r="345" spans="1:4" x14ac:dyDescent="0.15">
      <c r="A345" t="s">
        <v>15633</v>
      </c>
      <c r="B345" s="1" t="s">
        <v>19798</v>
      </c>
      <c r="C345" s="1" t="s">
        <v>19799</v>
      </c>
      <c r="D345" t="s">
        <v>6</v>
      </c>
    </row>
    <row r="346" spans="1:4" x14ac:dyDescent="0.15">
      <c r="A346" t="s">
        <v>19800</v>
      </c>
      <c r="B346" s="1" t="s">
        <v>19801</v>
      </c>
      <c r="C346" s="1" t="s">
        <v>19802</v>
      </c>
      <c r="D346" t="s">
        <v>6</v>
      </c>
    </row>
    <row r="347" spans="1:4" x14ac:dyDescent="0.15">
      <c r="A347" t="s">
        <v>9233</v>
      </c>
      <c r="B347" s="1" t="s">
        <v>19803</v>
      </c>
      <c r="C347" s="1" t="s">
        <v>19804</v>
      </c>
      <c r="D347" t="s">
        <v>6</v>
      </c>
    </row>
    <row r="348" spans="1:4" x14ac:dyDescent="0.15">
      <c r="A348" t="s">
        <v>19805</v>
      </c>
      <c r="B348" s="1" t="s">
        <v>19806</v>
      </c>
      <c r="C348" s="1" t="s">
        <v>19807</v>
      </c>
      <c r="D348" t="s">
        <v>6</v>
      </c>
    </row>
    <row r="349" spans="1:4" x14ac:dyDescent="0.15">
      <c r="A349" t="s">
        <v>19808</v>
      </c>
      <c r="B349" s="1" t="s">
        <v>19809</v>
      </c>
      <c r="C349" s="1" t="s">
        <v>19810</v>
      </c>
      <c r="D349" t="s">
        <v>6</v>
      </c>
    </row>
    <row r="350" spans="1:4" x14ac:dyDescent="0.15">
      <c r="A350" t="s">
        <v>18509</v>
      </c>
      <c r="B350" s="1" t="s">
        <v>19811</v>
      </c>
      <c r="C350" s="1" t="s">
        <v>19812</v>
      </c>
      <c r="D350" t="s">
        <v>6</v>
      </c>
    </row>
    <row r="351" spans="1:4" x14ac:dyDescent="0.15">
      <c r="A351" t="s">
        <v>19813</v>
      </c>
      <c r="B351" s="1" t="s">
        <v>19814</v>
      </c>
      <c r="C351" s="1" t="s">
        <v>19815</v>
      </c>
      <c r="D351" t="s">
        <v>6</v>
      </c>
    </row>
    <row r="352" spans="1:4" x14ac:dyDescent="0.15">
      <c r="A352" t="s">
        <v>10243</v>
      </c>
      <c r="B352" s="1" t="s">
        <v>19816</v>
      </c>
      <c r="C352" s="1" t="s">
        <v>19817</v>
      </c>
      <c r="D352" t="s">
        <v>6</v>
      </c>
    </row>
    <row r="353" spans="1:4" x14ac:dyDescent="0.15">
      <c r="A353" t="s">
        <v>19818</v>
      </c>
      <c r="B353" s="1" t="s">
        <v>19819</v>
      </c>
      <c r="C353" s="1" t="s">
        <v>19820</v>
      </c>
      <c r="D353" t="s">
        <v>6</v>
      </c>
    </row>
    <row r="354" spans="1:4" x14ac:dyDescent="0.15">
      <c r="A354" t="s">
        <v>19821</v>
      </c>
      <c r="B354" s="1" t="s">
        <v>19822</v>
      </c>
      <c r="C354" s="1" t="s">
        <v>19823</v>
      </c>
      <c r="D354" t="s">
        <v>6</v>
      </c>
    </row>
    <row r="355" spans="1:4" x14ac:dyDescent="0.15">
      <c r="A355" t="s">
        <v>9086</v>
      </c>
      <c r="B355" s="1" t="s">
        <v>19824</v>
      </c>
      <c r="C355" s="1" t="s">
        <v>19825</v>
      </c>
      <c r="D355" t="s">
        <v>6</v>
      </c>
    </row>
    <row r="356" spans="1:4" x14ac:dyDescent="0.15">
      <c r="A356" t="s">
        <v>15605</v>
      </c>
      <c r="B356" s="1" t="s">
        <v>19826</v>
      </c>
      <c r="C356" s="1" t="s">
        <v>19827</v>
      </c>
      <c r="D356" t="s">
        <v>6</v>
      </c>
    </row>
    <row r="357" spans="1:4" x14ac:dyDescent="0.15">
      <c r="A357" t="s">
        <v>7515</v>
      </c>
      <c r="B357" s="1" t="s">
        <v>19828</v>
      </c>
      <c r="C357" s="1" t="s">
        <v>19829</v>
      </c>
      <c r="D357" t="s">
        <v>6</v>
      </c>
    </row>
    <row r="358" spans="1:4" x14ac:dyDescent="0.15">
      <c r="A358" t="s">
        <v>11569</v>
      </c>
      <c r="B358" s="1" t="s">
        <v>19830</v>
      </c>
      <c r="C358" s="1" t="s">
        <v>19831</v>
      </c>
      <c r="D358" t="s">
        <v>6</v>
      </c>
    </row>
    <row r="359" spans="1:4" x14ac:dyDescent="0.15">
      <c r="A359" t="s">
        <v>8666</v>
      </c>
      <c r="B359" s="1" t="s">
        <v>19832</v>
      </c>
      <c r="C359" s="1" t="s">
        <v>19833</v>
      </c>
      <c r="D359" t="s">
        <v>6</v>
      </c>
    </row>
    <row r="360" spans="1:4" x14ac:dyDescent="0.15">
      <c r="A360" t="s">
        <v>9062</v>
      </c>
      <c r="B360" s="1" t="s">
        <v>19834</v>
      </c>
      <c r="C360" s="1" t="s">
        <v>19835</v>
      </c>
      <c r="D360" t="s">
        <v>6</v>
      </c>
    </row>
    <row r="361" spans="1:4" x14ac:dyDescent="0.15">
      <c r="A361" t="s">
        <v>9687</v>
      </c>
      <c r="B361" s="1" t="s">
        <v>19836</v>
      </c>
      <c r="C361" s="1" t="s">
        <v>19837</v>
      </c>
      <c r="D361" t="s">
        <v>6</v>
      </c>
    </row>
    <row r="362" spans="1:4" x14ac:dyDescent="0.15">
      <c r="A362" t="s">
        <v>19838</v>
      </c>
      <c r="B362" s="1" t="s">
        <v>19839</v>
      </c>
      <c r="C362" s="1" t="s">
        <v>19840</v>
      </c>
      <c r="D362" t="s">
        <v>6</v>
      </c>
    </row>
    <row r="363" spans="1:4" x14ac:dyDescent="0.15">
      <c r="A363" t="s">
        <v>9090</v>
      </c>
      <c r="B363" s="1" t="s">
        <v>19841</v>
      </c>
      <c r="C363" s="1" t="s">
        <v>19842</v>
      </c>
      <c r="D363" t="s">
        <v>6</v>
      </c>
    </row>
    <row r="364" spans="1:4" x14ac:dyDescent="0.15">
      <c r="A364" t="s">
        <v>19843</v>
      </c>
      <c r="B364" s="1" t="s">
        <v>19844</v>
      </c>
      <c r="C364" s="1" t="s">
        <v>19845</v>
      </c>
      <c r="D364" t="s">
        <v>6</v>
      </c>
    </row>
    <row r="365" spans="1:4" x14ac:dyDescent="0.15">
      <c r="A365" t="s">
        <v>19846</v>
      </c>
      <c r="B365" s="1" t="s">
        <v>19847</v>
      </c>
      <c r="C365" s="1" t="s">
        <v>19848</v>
      </c>
      <c r="D365" t="s">
        <v>6</v>
      </c>
    </row>
    <row r="366" spans="1:4" x14ac:dyDescent="0.15">
      <c r="A366" t="s">
        <v>16375</v>
      </c>
      <c r="B366" s="1" t="s">
        <v>19849</v>
      </c>
      <c r="C366" s="1" t="s">
        <v>19850</v>
      </c>
      <c r="D366" t="s">
        <v>6</v>
      </c>
    </row>
    <row r="367" spans="1:4" x14ac:dyDescent="0.15">
      <c r="A367" t="s">
        <v>19851</v>
      </c>
      <c r="B367" s="1" t="s">
        <v>19852</v>
      </c>
      <c r="C367" s="1" t="s">
        <v>19853</v>
      </c>
      <c r="D367" t="s">
        <v>6</v>
      </c>
    </row>
    <row r="368" spans="1:4" x14ac:dyDescent="0.15">
      <c r="A368" t="s">
        <v>9865</v>
      </c>
      <c r="B368" s="1" t="s">
        <v>19854</v>
      </c>
      <c r="C368" s="1" t="s">
        <v>19855</v>
      </c>
      <c r="D368" t="s">
        <v>6</v>
      </c>
    </row>
    <row r="369" spans="1:4" x14ac:dyDescent="0.15">
      <c r="A369" t="s">
        <v>19856</v>
      </c>
      <c r="B369" s="1" t="s">
        <v>19857</v>
      </c>
      <c r="C369" s="1" t="s">
        <v>19858</v>
      </c>
      <c r="D369" t="s">
        <v>6</v>
      </c>
    </row>
    <row r="370" spans="1:4" x14ac:dyDescent="0.15">
      <c r="A370" t="s">
        <v>9376</v>
      </c>
      <c r="B370" s="1" t="s">
        <v>19859</v>
      </c>
      <c r="C370" s="1" t="s">
        <v>19860</v>
      </c>
      <c r="D370" t="s">
        <v>6</v>
      </c>
    </row>
    <row r="371" spans="1:4" x14ac:dyDescent="0.15">
      <c r="A371" t="s">
        <v>19861</v>
      </c>
      <c r="B371" s="1" t="s">
        <v>19862</v>
      </c>
      <c r="C371" s="1" t="s">
        <v>19863</v>
      </c>
      <c r="D371" t="s">
        <v>6</v>
      </c>
    </row>
    <row r="372" spans="1:4" x14ac:dyDescent="0.15">
      <c r="A372" t="s">
        <v>10158</v>
      </c>
      <c r="B372" s="1" t="s">
        <v>19864</v>
      </c>
      <c r="C372" s="1" t="s">
        <v>19865</v>
      </c>
      <c r="D372" t="s">
        <v>6</v>
      </c>
    </row>
    <row r="373" spans="1:4" x14ac:dyDescent="0.15">
      <c r="A373" t="s">
        <v>19866</v>
      </c>
      <c r="B373" s="1" t="s">
        <v>19867</v>
      </c>
      <c r="C373" s="1" t="s">
        <v>19868</v>
      </c>
      <c r="D373" t="s">
        <v>6</v>
      </c>
    </row>
    <row r="374" spans="1:4" x14ac:dyDescent="0.15">
      <c r="A374" t="s">
        <v>19869</v>
      </c>
      <c r="B374" s="1" t="s">
        <v>19870</v>
      </c>
      <c r="C374" s="1" t="s">
        <v>19871</v>
      </c>
      <c r="D374" t="s">
        <v>6</v>
      </c>
    </row>
    <row r="375" spans="1:4" x14ac:dyDescent="0.15">
      <c r="A375" t="s">
        <v>19872</v>
      </c>
      <c r="B375" s="1" t="s">
        <v>19873</v>
      </c>
      <c r="C375" s="1" t="s">
        <v>19874</v>
      </c>
      <c r="D375" t="s">
        <v>6</v>
      </c>
    </row>
    <row r="376" spans="1:4" x14ac:dyDescent="0.15">
      <c r="A376" t="s">
        <v>17327</v>
      </c>
      <c r="B376" s="1" t="s">
        <v>19875</v>
      </c>
      <c r="C376" s="1" t="s">
        <v>19876</v>
      </c>
      <c r="D376" t="s">
        <v>6</v>
      </c>
    </row>
    <row r="377" spans="1:4" x14ac:dyDescent="0.15">
      <c r="A377" t="s">
        <v>16743</v>
      </c>
      <c r="B377" s="1" t="s">
        <v>19877</v>
      </c>
      <c r="C377" s="1" t="s">
        <v>19878</v>
      </c>
      <c r="D377" t="s">
        <v>6</v>
      </c>
    </row>
    <row r="378" spans="1:4" x14ac:dyDescent="0.15">
      <c r="A378" t="s">
        <v>19879</v>
      </c>
      <c r="B378" s="1" t="s">
        <v>19880</v>
      </c>
      <c r="C378" s="1" t="s">
        <v>19881</v>
      </c>
      <c r="D378" t="s">
        <v>6</v>
      </c>
    </row>
    <row r="379" spans="1:4" x14ac:dyDescent="0.15">
      <c r="A379" t="s">
        <v>19882</v>
      </c>
      <c r="B379" s="1" t="s">
        <v>19883</v>
      </c>
      <c r="C379" s="1" t="s">
        <v>19884</v>
      </c>
      <c r="D379" t="s">
        <v>6</v>
      </c>
    </row>
    <row r="380" spans="1:4" x14ac:dyDescent="0.15">
      <c r="A380" t="s">
        <v>5519</v>
      </c>
      <c r="B380" s="1" t="s">
        <v>19885</v>
      </c>
      <c r="C380" s="1" t="s">
        <v>19886</v>
      </c>
      <c r="D380" t="s">
        <v>6</v>
      </c>
    </row>
    <row r="381" spans="1:4" x14ac:dyDescent="0.15">
      <c r="A381" t="s">
        <v>19887</v>
      </c>
      <c r="B381" s="1" t="s">
        <v>19888</v>
      </c>
      <c r="C381" s="1" t="s">
        <v>19889</v>
      </c>
      <c r="D381" t="s">
        <v>6</v>
      </c>
    </row>
    <row r="382" spans="1:4" x14ac:dyDescent="0.15">
      <c r="A382" t="s">
        <v>16595</v>
      </c>
      <c r="B382" s="1" t="s">
        <v>19890</v>
      </c>
      <c r="C382" s="1" t="s">
        <v>19891</v>
      </c>
      <c r="D382" t="s">
        <v>6</v>
      </c>
    </row>
    <row r="383" spans="1:4" x14ac:dyDescent="0.15">
      <c r="A383" t="s">
        <v>19892</v>
      </c>
      <c r="B383" s="1" t="s">
        <v>19893</v>
      </c>
      <c r="C383" s="1" t="s">
        <v>19894</v>
      </c>
      <c r="D383" t="s">
        <v>6</v>
      </c>
    </row>
    <row r="384" spans="1:4" x14ac:dyDescent="0.15">
      <c r="A384" t="s">
        <v>16980</v>
      </c>
      <c r="B384" s="1" t="s">
        <v>19895</v>
      </c>
      <c r="C384" s="1" t="s">
        <v>19896</v>
      </c>
      <c r="D384" t="s">
        <v>6</v>
      </c>
    </row>
    <row r="385" spans="1:4" x14ac:dyDescent="0.15">
      <c r="A385" t="s">
        <v>19897</v>
      </c>
      <c r="B385" s="1" t="s">
        <v>19898</v>
      </c>
      <c r="C385" s="1" t="s">
        <v>19899</v>
      </c>
      <c r="D385" t="s">
        <v>6</v>
      </c>
    </row>
    <row r="386" spans="1:4" x14ac:dyDescent="0.15">
      <c r="A386" t="s">
        <v>7816</v>
      </c>
      <c r="B386" s="1" t="s">
        <v>19900</v>
      </c>
      <c r="C386" s="1" t="s">
        <v>19901</v>
      </c>
      <c r="D386" t="s">
        <v>6</v>
      </c>
    </row>
    <row r="387" spans="1:4" x14ac:dyDescent="0.15">
      <c r="A387" t="s">
        <v>19902</v>
      </c>
      <c r="B387" s="1" t="s">
        <v>19903</v>
      </c>
      <c r="C387" s="1" t="s">
        <v>19904</v>
      </c>
      <c r="D387" t="s">
        <v>6</v>
      </c>
    </row>
    <row r="388" spans="1:4" x14ac:dyDescent="0.15">
      <c r="A388" t="s">
        <v>19905</v>
      </c>
      <c r="B388" s="1" t="s">
        <v>19906</v>
      </c>
      <c r="C388" s="1" t="s">
        <v>19907</v>
      </c>
      <c r="D388" t="s">
        <v>6</v>
      </c>
    </row>
    <row r="389" spans="1:4" x14ac:dyDescent="0.15">
      <c r="A389" t="s">
        <v>19908</v>
      </c>
      <c r="B389" s="1" t="s">
        <v>19909</v>
      </c>
      <c r="C389" s="1" t="s">
        <v>19910</v>
      </c>
      <c r="D389" t="s">
        <v>6</v>
      </c>
    </row>
    <row r="390" spans="1:4" x14ac:dyDescent="0.15">
      <c r="A390" t="s">
        <v>19911</v>
      </c>
      <c r="B390" s="1" t="s">
        <v>19912</v>
      </c>
      <c r="C390" s="1" t="s">
        <v>19913</v>
      </c>
      <c r="D390" t="s">
        <v>6</v>
      </c>
    </row>
    <row r="391" spans="1:4" x14ac:dyDescent="0.15">
      <c r="A391" t="s">
        <v>19914</v>
      </c>
      <c r="B391" s="1" t="s">
        <v>19915</v>
      </c>
      <c r="C391" s="1" t="s">
        <v>19916</v>
      </c>
      <c r="D391" t="s">
        <v>6</v>
      </c>
    </row>
    <row r="392" spans="1:4" x14ac:dyDescent="0.15">
      <c r="A392" t="s">
        <v>19917</v>
      </c>
      <c r="B392" s="1" t="s">
        <v>19918</v>
      </c>
      <c r="C392" s="1" t="s">
        <v>19919</v>
      </c>
      <c r="D392" t="s">
        <v>6</v>
      </c>
    </row>
    <row r="393" spans="1:4" x14ac:dyDescent="0.15">
      <c r="A393" t="s">
        <v>19920</v>
      </c>
      <c r="B393" s="1" t="s">
        <v>19921</v>
      </c>
      <c r="C393" s="1" t="s">
        <v>19922</v>
      </c>
      <c r="D393" t="s">
        <v>6</v>
      </c>
    </row>
    <row r="394" spans="1:4" x14ac:dyDescent="0.15">
      <c r="A394" t="s">
        <v>19923</v>
      </c>
      <c r="B394" s="1" t="s">
        <v>19924</v>
      </c>
      <c r="C394" s="1" t="s">
        <v>19925</v>
      </c>
      <c r="D394" t="s">
        <v>6</v>
      </c>
    </row>
    <row r="395" spans="1:4" x14ac:dyDescent="0.15">
      <c r="A395" t="s">
        <v>17171</v>
      </c>
      <c r="B395" s="1" t="s">
        <v>19926</v>
      </c>
      <c r="C395" s="1" t="s">
        <v>19927</v>
      </c>
      <c r="D395" t="s">
        <v>6</v>
      </c>
    </row>
    <row r="396" spans="1:4" x14ac:dyDescent="0.15">
      <c r="A396" t="s">
        <v>10423</v>
      </c>
      <c r="B396" s="1" t="s">
        <v>19928</v>
      </c>
      <c r="C396" s="1" t="s">
        <v>19929</v>
      </c>
      <c r="D396" t="s">
        <v>6</v>
      </c>
    </row>
    <row r="397" spans="1:4" x14ac:dyDescent="0.15">
      <c r="A397" t="s">
        <v>7986</v>
      </c>
      <c r="B397" s="1" t="s">
        <v>19930</v>
      </c>
      <c r="C397" s="1" t="s">
        <v>19931</v>
      </c>
      <c r="D397" t="s">
        <v>6</v>
      </c>
    </row>
    <row r="398" spans="1:4" x14ac:dyDescent="0.15">
      <c r="A398" t="s">
        <v>19932</v>
      </c>
      <c r="B398" s="1" t="s">
        <v>19933</v>
      </c>
      <c r="C398" s="1" t="s">
        <v>19934</v>
      </c>
      <c r="D398" t="s">
        <v>6</v>
      </c>
    </row>
    <row r="399" spans="1:4" x14ac:dyDescent="0.15">
      <c r="A399" t="s">
        <v>5854</v>
      </c>
      <c r="B399" s="1" t="s">
        <v>19935</v>
      </c>
      <c r="C399" s="1" t="s">
        <v>19936</v>
      </c>
      <c r="D399" t="s">
        <v>6</v>
      </c>
    </row>
    <row r="400" spans="1:4" x14ac:dyDescent="0.15">
      <c r="A400" t="s">
        <v>8616</v>
      </c>
      <c r="B400" s="1" t="s">
        <v>19937</v>
      </c>
      <c r="C400" s="1" t="s">
        <v>19938</v>
      </c>
      <c r="D400" t="s">
        <v>6</v>
      </c>
    </row>
    <row r="401" spans="1:4" x14ac:dyDescent="0.15">
      <c r="A401" t="s">
        <v>273</v>
      </c>
      <c r="B401" s="1" t="s">
        <v>19939</v>
      </c>
      <c r="C401" s="1" t="s">
        <v>19940</v>
      </c>
      <c r="D401" t="s">
        <v>6</v>
      </c>
    </row>
    <row r="402" spans="1:4" x14ac:dyDescent="0.15">
      <c r="A402" t="s">
        <v>16468</v>
      </c>
      <c r="B402" s="1" t="s">
        <v>19941</v>
      </c>
      <c r="C402" s="1" t="s">
        <v>19942</v>
      </c>
      <c r="D402" t="s">
        <v>6</v>
      </c>
    </row>
    <row r="403" spans="1:4" x14ac:dyDescent="0.15">
      <c r="A403" t="s">
        <v>16538</v>
      </c>
      <c r="B403" s="1" t="s">
        <v>19943</v>
      </c>
      <c r="C403" s="1" t="s">
        <v>19944</v>
      </c>
      <c r="D403" t="s">
        <v>6</v>
      </c>
    </row>
    <row r="404" spans="1:4" x14ac:dyDescent="0.15">
      <c r="A404" t="s">
        <v>19945</v>
      </c>
      <c r="B404" s="1" t="s">
        <v>19946</v>
      </c>
      <c r="C404" s="1" t="s">
        <v>19947</v>
      </c>
      <c r="D404" t="s">
        <v>6</v>
      </c>
    </row>
    <row r="405" spans="1:4" x14ac:dyDescent="0.15">
      <c r="A405" t="s">
        <v>19948</v>
      </c>
      <c r="B405" s="1" t="s">
        <v>19949</v>
      </c>
      <c r="C405" s="1" t="s">
        <v>19950</v>
      </c>
      <c r="D405" t="s">
        <v>6</v>
      </c>
    </row>
    <row r="406" spans="1:4" x14ac:dyDescent="0.15">
      <c r="A406" t="s">
        <v>19951</v>
      </c>
      <c r="B406" s="1" t="s">
        <v>19952</v>
      </c>
      <c r="C406" s="1" t="s">
        <v>19953</v>
      </c>
      <c r="D406" t="s">
        <v>6</v>
      </c>
    </row>
    <row r="407" spans="1:4" x14ac:dyDescent="0.15">
      <c r="A407" t="s">
        <v>5887</v>
      </c>
      <c r="B407" s="1" t="s">
        <v>19954</v>
      </c>
      <c r="C407" s="1" t="s">
        <v>19955</v>
      </c>
      <c r="D407" t="s">
        <v>6</v>
      </c>
    </row>
    <row r="408" spans="1:4" x14ac:dyDescent="0.15">
      <c r="A408" t="s">
        <v>19956</v>
      </c>
      <c r="B408" s="1" t="s">
        <v>19957</v>
      </c>
      <c r="C408" s="1" t="s">
        <v>19958</v>
      </c>
      <c r="D408" t="s">
        <v>6</v>
      </c>
    </row>
    <row r="409" spans="1:4" x14ac:dyDescent="0.15">
      <c r="A409" t="s">
        <v>19959</v>
      </c>
      <c r="B409" s="1" t="s">
        <v>19960</v>
      </c>
      <c r="C409" s="1" t="s">
        <v>19961</v>
      </c>
      <c r="D409" t="s">
        <v>6</v>
      </c>
    </row>
    <row r="410" spans="1:4" x14ac:dyDescent="0.15">
      <c r="A410" t="s">
        <v>19962</v>
      </c>
      <c r="B410" s="1" t="s">
        <v>19963</v>
      </c>
      <c r="C410" s="1" t="s">
        <v>19964</v>
      </c>
      <c r="D410" t="s">
        <v>6</v>
      </c>
    </row>
    <row r="411" spans="1:4" x14ac:dyDescent="0.15">
      <c r="A411" t="s">
        <v>16479</v>
      </c>
      <c r="B411" s="1" t="s">
        <v>19965</v>
      </c>
      <c r="C411" s="1" t="s">
        <v>19966</v>
      </c>
      <c r="D411" t="s">
        <v>6</v>
      </c>
    </row>
    <row r="412" spans="1:4" x14ac:dyDescent="0.15">
      <c r="A412" t="s">
        <v>19967</v>
      </c>
      <c r="B412" s="1" t="s">
        <v>19968</v>
      </c>
      <c r="C412" s="1" t="s">
        <v>19969</v>
      </c>
      <c r="D412" t="s">
        <v>6</v>
      </c>
    </row>
    <row r="413" spans="1:4" x14ac:dyDescent="0.15">
      <c r="A413" t="s">
        <v>7882</v>
      </c>
      <c r="B413" s="1" t="s">
        <v>19970</v>
      </c>
      <c r="C413" s="1" t="s">
        <v>19971</v>
      </c>
      <c r="D413" t="s">
        <v>6</v>
      </c>
    </row>
    <row r="414" spans="1:4" x14ac:dyDescent="0.15">
      <c r="A414" t="s">
        <v>16306</v>
      </c>
      <c r="B414" s="1" t="s">
        <v>19972</v>
      </c>
      <c r="C414" s="1" t="s">
        <v>19973</v>
      </c>
      <c r="D414" t="s">
        <v>6</v>
      </c>
    </row>
    <row r="415" spans="1:4" x14ac:dyDescent="0.15">
      <c r="A415" t="s">
        <v>14877</v>
      </c>
      <c r="B415" s="1" t="s">
        <v>19974</v>
      </c>
      <c r="C415" s="1" t="s">
        <v>19975</v>
      </c>
      <c r="D415" t="s">
        <v>6</v>
      </c>
    </row>
    <row r="416" spans="1:4" x14ac:dyDescent="0.15">
      <c r="A416" t="s">
        <v>19976</v>
      </c>
      <c r="B416" s="1" t="s">
        <v>19977</v>
      </c>
      <c r="C416" s="1" t="s">
        <v>19978</v>
      </c>
      <c r="D416" t="s">
        <v>6</v>
      </c>
    </row>
    <row r="417" spans="1:4" x14ac:dyDescent="0.15">
      <c r="A417" t="s">
        <v>351</v>
      </c>
      <c r="B417" s="1" t="s">
        <v>19979</v>
      </c>
      <c r="C417" s="1" t="s">
        <v>19980</v>
      </c>
      <c r="D417" t="s">
        <v>6</v>
      </c>
    </row>
    <row r="418" spans="1:4" x14ac:dyDescent="0.15">
      <c r="A418" t="s">
        <v>4273</v>
      </c>
      <c r="B418" s="1" t="s">
        <v>19981</v>
      </c>
      <c r="C418" s="1" t="s">
        <v>19982</v>
      </c>
      <c r="D418" t="s">
        <v>6</v>
      </c>
    </row>
    <row r="419" spans="1:4" x14ac:dyDescent="0.15">
      <c r="A419" t="s">
        <v>16676</v>
      </c>
      <c r="B419" s="1" t="s">
        <v>19983</v>
      </c>
      <c r="C419" s="1" t="s">
        <v>19984</v>
      </c>
      <c r="D419" t="s">
        <v>6</v>
      </c>
    </row>
    <row r="420" spans="1:4" x14ac:dyDescent="0.15">
      <c r="A420" t="s">
        <v>19985</v>
      </c>
      <c r="B420" s="1" t="s">
        <v>19986</v>
      </c>
      <c r="C420" s="1" t="s">
        <v>19987</v>
      </c>
      <c r="D420" t="s">
        <v>6</v>
      </c>
    </row>
    <row r="421" spans="1:4" x14ac:dyDescent="0.15">
      <c r="A421" t="s">
        <v>19988</v>
      </c>
      <c r="B421" s="1" t="s">
        <v>19989</v>
      </c>
      <c r="C421" s="1" t="s">
        <v>19990</v>
      </c>
      <c r="D421" t="s">
        <v>6</v>
      </c>
    </row>
    <row r="422" spans="1:4" x14ac:dyDescent="0.15">
      <c r="A422" t="s">
        <v>8436</v>
      </c>
      <c r="B422" s="1" t="s">
        <v>19991</v>
      </c>
      <c r="C422" s="1" t="s">
        <v>19992</v>
      </c>
      <c r="D422" t="s">
        <v>6</v>
      </c>
    </row>
    <row r="423" spans="1:4" x14ac:dyDescent="0.15">
      <c r="A423" t="s">
        <v>19993</v>
      </c>
      <c r="B423" s="1" t="s">
        <v>19994</v>
      </c>
      <c r="C423" s="1" t="s">
        <v>19995</v>
      </c>
      <c r="D423" t="s">
        <v>6</v>
      </c>
    </row>
    <row r="424" spans="1:4" x14ac:dyDescent="0.15">
      <c r="A424" t="s">
        <v>19996</v>
      </c>
      <c r="B424" s="1" t="s">
        <v>19997</v>
      </c>
      <c r="C424" s="1" t="s">
        <v>19998</v>
      </c>
      <c r="D424" t="s">
        <v>6</v>
      </c>
    </row>
    <row r="425" spans="1:4" x14ac:dyDescent="0.15">
      <c r="A425" t="s">
        <v>19999</v>
      </c>
      <c r="B425" s="1" t="s">
        <v>20000</v>
      </c>
      <c r="C425" s="1" t="s">
        <v>20001</v>
      </c>
      <c r="D425" t="s">
        <v>6</v>
      </c>
    </row>
    <row r="426" spans="1:4" x14ac:dyDescent="0.15">
      <c r="A426" t="s">
        <v>20002</v>
      </c>
      <c r="B426" s="1" t="s">
        <v>20003</v>
      </c>
      <c r="C426" s="1" t="s">
        <v>20004</v>
      </c>
      <c r="D426" t="s">
        <v>6</v>
      </c>
    </row>
    <row r="427" spans="1:4" x14ac:dyDescent="0.15">
      <c r="A427" t="s">
        <v>20005</v>
      </c>
      <c r="B427" s="1" t="s">
        <v>20006</v>
      </c>
      <c r="C427" s="1" t="s">
        <v>20007</v>
      </c>
      <c r="D427" t="s">
        <v>6</v>
      </c>
    </row>
    <row r="428" spans="1:4" x14ac:dyDescent="0.15">
      <c r="A428" t="s">
        <v>5436</v>
      </c>
      <c r="B428" s="1" t="s">
        <v>20008</v>
      </c>
      <c r="C428" s="1" t="s">
        <v>20009</v>
      </c>
      <c r="D428" t="s">
        <v>6</v>
      </c>
    </row>
    <row r="429" spans="1:4" x14ac:dyDescent="0.15">
      <c r="A429" t="s">
        <v>14810</v>
      </c>
      <c r="B429" s="1" t="s">
        <v>20010</v>
      </c>
      <c r="C429" s="1" t="s">
        <v>20011</v>
      </c>
      <c r="D429" t="s">
        <v>6</v>
      </c>
    </row>
    <row r="430" spans="1:4" x14ac:dyDescent="0.15">
      <c r="A430" t="s">
        <v>16717</v>
      </c>
      <c r="B430" s="1" t="s">
        <v>20012</v>
      </c>
      <c r="C430" s="1" t="s">
        <v>20013</v>
      </c>
      <c r="D430" t="s">
        <v>6</v>
      </c>
    </row>
    <row r="431" spans="1:4" x14ac:dyDescent="0.15">
      <c r="A431" t="s">
        <v>20014</v>
      </c>
      <c r="B431" s="1" t="s">
        <v>20015</v>
      </c>
      <c r="C431" s="1" t="s">
        <v>20016</v>
      </c>
      <c r="D431" t="s">
        <v>6</v>
      </c>
    </row>
    <row r="432" spans="1:4" x14ac:dyDescent="0.15">
      <c r="A432" t="s">
        <v>20017</v>
      </c>
      <c r="B432" s="1" t="s">
        <v>20018</v>
      </c>
      <c r="C432" s="1" t="s">
        <v>20019</v>
      </c>
      <c r="D432" t="s">
        <v>6</v>
      </c>
    </row>
    <row r="433" spans="1:4" x14ac:dyDescent="0.15">
      <c r="A433" t="s">
        <v>20020</v>
      </c>
      <c r="B433" s="1" t="s">
        <v>20021</v>
      </c>
      <c r="C433" s="1" t="s">
        <v>20022</v>
      </c>
      <c r="D433" t="s">
        <v>6</v>
      </c>
    </row>
    <row r="434" spans="1:4" x14ac:dyDescent="0.15">
      <c r="A434" t="s">
        <v>20023</v>
      </c>
      <c r="B434" s="1" t="s">
        <v>20024</v>
      </c>
      <c r="C434" s="1" t="s">
        <v>20025</v>
      </c>
      <c r="D434" t="s">
        <v>6</v>
      </c>
    </row>
    <row r="435" spans="1:4" x14ac:dyDescent="0.15">
      <c r="A435" t="s">
        <v>8375</v>
      </c>
      <c r="B435" s="1" t="s">
        <v>20026</v>
      </c>
      <c r="C435" s="1" t="s">
        <v>20027</v>
      </c>
      <c r="D435" t="s">
        <v>6</v>
      </c>
    </row>
    <row r="436" spans="1:4" x14ac:dyDescent="0.15">
      <c r="A436" t="s">
        <v>20028</v>
      </c>
      <c r="B436" s="1" t="s">
        <v>20029</v>
      </c>
      <c r="C436" s="1" t="s">
        <v>20030</v>
      </c>
      <c r="D436" t="s">
        <v>6</v>
      </c>
    </row>
    <row r="437" spans="1:4" x14ac:dyDescent="0.15">
      <c r="A437" t="s">
        <v>20031</v>
      </c>
      <c r="B437" s="1" t="s">
        <v>20032</v>
      </c>
      <c r="C437" s="1" t="s">
        <v>20033</v>
      </c>
      <c r="D437" t="s">
        <v>6</v>
      </c>
    </row>
    <row r="438" spans="1:4" x14ac:dyDescent="0.15">
      <c r="A438" t="s">
        <v>20034</v>
      </c>
      <c r="B438" s="1" t="s">
        <v>20035</v>
      </c>
      <c r="C438" s="1" t="s">
        <v>20036</v>
      </c>
      <c r="D438" t="s">
        <v>6</v>
      </c>
    </row>
    <row r="439" spans="1:4" x14ac:dyDescent="0.15">
      <c r="A439" t="s">
        <v>8228</v>
      </c>
      <c r="B439" s="1" t="s">
        <v>20037</v>
      </c>
      <c r="C439" s="1" t="s">
        <v>20038</v>
      </c>
      <c r="D439" t="s">
        <v>6</v>
      </c>
    </row>
    <row r="440" spans="1:4" x14ac:dyDescent="0.15">
      <c r="A440" t="s">
        <v>16738</v>
      </c>
      <c r="B440" s="1" t="s">
        <v>20039</v>
      </c>
      <c r="C440" s="1" t="s">
        <v>20040</v>
      </c>
      <c r="D440" t="s">
        <v>6</v>
      </c>
    </row>
    <row r="441" spans="1:4" x14ac:dyDescent="0.15">
      <c r="A441" t="s">
        <v>8224</v>
      </c>
      <c r="B441" s="1" t="s">
        <v>20041</v>
      </c>
      <c r="C441" s="1" t="s">
        <v>20042</v>
      </c>
      <c r="D441" t="s">
        <v>6</v>
      </c>
    </row>
    <row r="442" spans="1:4" x14ac:dyDescent="0.15">
      <c r="A442" t="s">
        <v>20043</v>
      </c>
      <c r="B442" s="1" t="s">
        <v>20044</v>
      </c>
      <c r="C442" s="1" t="s">
        <v>20045</v>
      </c>
      <c r="D442" t="s">
        <v>6</v>
      </c>
    </row>
    <row r="443" spans="1:4" x14ac:dyDescent="0.15">
      <c r="A443" t="s">
        <v>20046</v>
      </c>
      <c r="B443" s="1" t="s">
        <v>20047</v>
      </c>
      <c r="C443" s="1" t="s">
        <v>20048</v>
      </c>
      <c r="D443" t="s">
        <v>6</v>
      </c>
    </row>
    <row r="444" spans="1:4" x14ac:dyDescent="0.15">
      <c r="A444" t="s">
        <v>20049</v>
      </c>
      <c r="B444" s="1" t="s">
        <v>20050</v>
      </c>
      <c r="C444" s="1" t="s">
        <v>20051</v>
      </c>
      <c r="D444" t="s">
        <v>6</v>
      </c>
    </row>
    <row r="445" spans="1:4" x14ac:dyDescent="0.15">
      <c r="A445" t="s">
        <v>20052</v>
      </c>
      <c r="B445" s="1" t="s">
        <v>20053</v>
      </c>
      <c r="C445" s="1" t="s">
        <v>20054</v>
      </c>
      <c r="D445" t="s">
        <v>6</v>
      </c>
    </row>
    <row r="446" spans="1:4" x14ac:dyDescent="0.15">
      <c r="A446" t="s">
        <v>20055</v>
      </c>
      <c r="B446" s="1" t="s">
        <v>20056</v>
      </c>
      <c r="C446" s="1" t="s">
        <v>20057</v>
      </c>
      <c r="D446" t="s">
        <v>6</v>
      </c>
    </row>
    <row r="447" spans="1:4" x14ac:dyDescent="0.15">
      <c r="A447" t="s">
        <v>15129</v>
      </c>
      <c r="B447" s="1" t="s">
        <v>20058</v>
      </c>
      <c r="C447" s="1" t="s">
        <v>20059</v>
      </c>
      <c r="D447" t="s">
        <v>6</v>
      </c>
    </row>
    <row r="448" spans="1:4" x14ac:dyDescent="0.15">
      <c r="A448" t="s">
        <v>20060</v>
      </c>
      <c r="B448" s="1" t="s">
        <v>20061</v>
      </c>
      <c r="C448" s="1" t="s">
        <v>20062</v>
      </c>
      <c r="D448" t="s">
        <v>6</v>
      </c>
    </row>
    <row r="449" spans="1:4" x14ac:dyDescent="0.15">
      <c r="A449" t="s">
        <v>20063</v>
      </c>
      <c r="B449" s="1" t="s">
        <v>20064</v>
      </c>
      <c r="C449" s="1" t="s">
        <v>20065</v>
      </c>
      <c r="D449" t="s">
        <v>6</v>
      </c>
    </row>
    <row r="450" spans="1:4" x14ac:dyDescent="0.15">
      <c r="A450" t="s">
        <v>20066</v>
      </c>
      <c r="B450" s="1" t="s">
        <v>20067</v>
      </c>
      <c r="C450" s="1" t="s">
        <v>20068</v>
      </c>
      <c r="D450" t="s">
        <v>6</v>
      </c>
    </row>
    <row r="451" spans="1:4" x14ac:dyDescent="0.15">
      <c r="A451" t="s">
        <v>8898</v>
      </c>
      <c r="B451" s="1" t="s">
        <v>20069</v>
      </c>
      <c r="C451" s="1" t="s">
        <v>20070</v>
      </c>
      <c r="D451" t="s">
        <v>6</v>
      </c>
    </row>
    <row r="452" spans="1:4" x14ac:dyDescent="0.15">
      <c r="A452" t="s">
        <v>20071</v>
      </c>
      <c r="B452" s="1" t="s">
        <v>20072</v>
      </c>
      <c r="C452" s="1" t="s">
        <v>20073</v>
      </c>
      <c r="D452" t="s">
        <v>6</v>
      </c>
    </row>
    <row r="453" spans="1:4" x14ac:dyDescent="0.15">
      <c r="A453" t="s">
        <v>8688</v>
      </c>
      <c r="B453" s="1" t="s">
        <v>20074</v>
      </c>
      <c r="C453" s="1" t="s">
        <v>20075</v>
      </c>
      <c r="D453" t="s">
        <v>6</v>
      </c>
    </row>
    <row r="454" spans="1:4" x14ac:dyDescent="0.15">
      <c r="A454" t="s">
        <v>20076</v>
      </c>
      <c r="B454" s="1" t="s">
        <v>20077</v>
      </c>
      <c r="C454" s="1" t="s">
        <v>20078</v>
      </c>
      <c r="D454" t="s">
        <v>6</v>
      </c>
    </row>
    <row r="455" spans="1:4" x14ac:dyDescent="0.15">
      <c r="A455" t="s">
        <v>20079</v>
      </c>
      <c r="B455" s="1" t="s">
        <v>20080</v>
      </c>
      <c r="C455" s="1" t="s">
        <v>20081</v>
      </c>
      <c r="D455" t="s">
        <v>6</v>
      </c>
    </row>
    <row r="456" spans="1:4" x14ac:dyDescent="0.15">
      <c r="A456" t="s">
        <v>20082</v>
      </c>
      <c r="B456" s="1" t="s">
        <v>20083</v>
      </c>
      <c r="C456" s="1" t="s">
        <v>20084</v>
      </c>
      <c r="D456" t="s">
        <v>6</v>
      </c>
    </row>
    <row r="457" spans="1:4" x14ac:dyDescent="0.15">
      <c r="A457" t="s">
        <v>20085</v>
      </c>
      <c r="B457" s="1" t="s">
        <v>20086</v>
      </c>
      <c r="C457" s="1" t="s">
        <v>20087</v>
      </c>
      <c r="D457" t="s">
        <v>6</v>
      </c>
    </row>
    <row r="458" spans="1:4" x14ac:dyDescent="0.15">
      <c r="A458" t="s">
        <v>67</v>
      </c>
      <c r="B458" s="1" t="s">
        <v>20088</v>
      </c>
      <c r="C458" s="1" t="s">
        <v>20089</v>
      </c>
      <c r="D458" t="s">
        <v>6</v>
      </c>
    </row>
    <row r="459" spans="1:4" x14ac:dyDescent="0.15">
      <c r="A459" t="s">
        <v>1602</v>
      </c>
      <c r="B459" s="1" t="s">
        <v>20090</v>
      </c>
      <c r="C459" s="1" t="s">
        <v>20091</v>
      </c>
      <c r="D459" t="s">
        <v>6</v>
      </c>
    </row>
    <row r="460" spans="1:4" x14ac:dyDescent="0.15">
      <c r="A460" t="s">
        <v>9763</v>
      </c>
      <c r="B460" s="1" t="s">
        <v>20092</v>
      </c>
      <c r="C460" s="1" t="s">
        <v>20093</v>
      </c>
      <c r="D460" t="s">
        <v>6</v>
      </c>
    </row>
    <row r="461" spans="1:4" x14ac:dyDescent="0.15">
      <c r="A461" t="s">
        <v>20094</v>
      </c>
      <c r="B461" s="1" t="s">
        <v>20095</v>
      </c>
      <c r="C461" s="1" t="s">
        <v>20096</v>
      </c>
      <c r="D461" t="s">
        <v>6</v>
      </c>
    </row>
    <row r="462" spans="1:4" x14ac:dyDescent="0.15">
      <c r="A462" t="s">
        <v>17616</v>
      </c>
      <c r="B462" s="1" t="s">
        <v>20097</v>
      </c>
      <c r="C462" s="1" t="s">
        <v>20098</v>
      </c>
      <c r="D462" t="s">
        <v>6</v>
      </c>
    </row>
    <row r="463" spans="1:4" x14ac:dyDescent="0.15">
      <c r="A463" t="s">
        <v>1441</v>
      </c>
      <c r="B463" s="1" t="s">
        <v>20099</v>
      </c>
      <c r="C463" s="1" t="s">
        <v>20100</v>
      </c>
      <c r="D463" t="s">
        <v>6</v>
      </c>
    </row>
    <row r="464" spans="1:4" x14ac:dyDescent="0.15">
      <c r="A464" t="s">
        <v>20101</v>
      </c>
      <c r="B464" s="1" t="s">
        <v>20102</v>
      </c>
      <c r="C464" s="1" t="s">
        <v>20103</v>
      </c>
      <c r="D464" t="s">
        <v>6</v>
      </c>
    </row>
    <row r="465" spans="1:4" x14ac:dyDescent="0.15">
      <c r="A465" t="s">
        <v>7672</v>
      </c>
      <c r="B465" s="1" t="s">
        <v>20104</v>
      </c>
      <c r="C465" s="1" t="s">
        <v>20105</v>
      </c>
      <c r="D465" t="s">
        <v>6</v>
      </c>
    </row>
    <row r="466" spans="1:4" x14ac:dyDescent="0.15">
      <c r="A466" t="s">
        <v>16817</v>
      </c>
      <c r="B466" s="1" t="s">
        <v>20106</v>
      </c>
      <c r="C466" s="1" t="s">
        <v>20107</v>
      </c>
      <c r="D466" t="s">
        <v>6</v>
      </c>
    </row>
    <row r="467" spans="1:4" x14ac:dyDescent="0.15">
      <c r="A467" t="s">
        <v>20108</v>
      </c>
      <c r="B467" s="1" t="s">
        <v>20109</v>
      </c>
      <c r="C467" s="1" t="s">
        <v>20110</v>
      </c>
      <c r="D467" t="s">
        <v>6</v>
      </c>
    </row>
    <row r="468" spans="1:4" x14ac:dyDescent="0.15">
      <c r="A468" t="s">
        <v>1298</v>
      </c>
      <c r="B468" s="1" t="s">
        <v>20111</v>
      </c>
      <c r="C468" s="1" t="s">
        <v>20112</v>
      </c>
      <c r="D468" t="s">
        <v>6</v>
      </c>
    </row>
    <row r="469" spans="1:4" x14ac:dyDescent="0.15">
      <c r="A469" t="s">
        <v>2762</v>
      </c>
      <c r="B469" s="1" t="s">
        <v>20113</v>
      </c>
      <c r="C469" s="1" t="s">
        <v>20114</v>
      </c>
      <c r="D469" t="s">
        <v>6</v>
      </c>
    </row>
    <row r="470" spans="1:4" x14ac:dyDescent="0.15">
      <c r="A470" t="s">
        <v>9847</v>
      </c>
      <c r="B470" s="1" t="s">
        <v>20115</v>
      </c>
      <c r="C470" s="1" t="s">
        <v>20116</v>
      </c>
      <c r="D470" t="s">
        <v>6</v>
      </c>
    </row>
    <row r="471" spans="1:4" x14ac:dyDescent="0.15">
      <c r="A471" t="s">
        <v>18567</v>
      </c>
      <c r="B471" s="1" t="s">
        <v>20117</v>
      </c>
      <c r="C471" s="1" t="s">
        <v>20118</v>
      </c>
      <c r="D471" t="s">
        <v>6</v>
      </c>
    </row>
    <row r="472" spans="1:4" x14ac:dyDescent="0.15">
      <c r="A472" t="s">
        <v>20119</v>
      </c>
      <c r="B472" s="1" t="s">
        <v>20120</v>
      </c>
      <c r="C472" s="1" t="s">
        <v>20121</v>
      </c>
      <c r="D472" t="s">
        <v>6</v>
      </c>
    </row>
    <row r="473" spans="1:4" x14ac:dyDescent="0.15">
      <c r="A473" t="s">
        <v>15355</v>
      </c>
      <c r="B473" s="1" t="s">
        <v>20122</v>
      </c>
      <c r="C473" s="1" t="s">
        <v>20123</v>
      </c>
      <c r="D473" t="s">
        <v>6</v>
      </c>
    </row>
    <row r="474" spans="1:4" x14ac:dyDescent="0.15">
      <c r="A474" t="s">
        <v>20124</v>
      </c>
      <c r="B474" s="1" t="s">
        <v>20125</v>
      </c>
      <c r="C474" s="1" t="s">
        <v>20126</v>
      </c>
      <c r="D474" t="s">
        <v>6</v>
      </c>
    </row>
    <row r="475" spans="1:4" x14ac:dyDescent="0.15">
      <c r="A475" t="s">
        <v>20127</v>
      </c>
      <c r="B475" s="1" t="s">
        <v>20128</v>
      </c>
      <c r="C475" s="1" t="s">
        <v>20129</v>
      </c>
      <c r="D475" t="s">
        <v>6</v>
      </c>
    </row>
    <row r="476" spans="1:4" x14ac:dyDescent="0.15">
      <c r="A476" t="s">
        <v>20130</v>
      </c>
      <c r="B476" s="1" t="s">
        <v>20131</v>
      </c>
      <c r="C476" s="1" t="s">
        <v>20132</v>
      </c>
      <c r="D476" t="s">
        <v>6</v>
      </c>
    </row>
    <row r="477" spans="1:4" x14ac:dyDescent="0.15">
      <c r="A477" t="s">
        <v>20133</v>
      </c>
      <c r="B477" s="1" t="s">
        <v>20134</v>
      </c>
      <c r="C477" s="1" t="s">
        <v>20135</v>
      </c>
      <c r="D477" t="s">
        <v>6</v>
      </c>
    </row>
    <row r="478" spans="1:4" x14ac:dyDescent="0.15">
      <c r="A478" t="s">
        <v>20136</v>
      </c>
      <c r="B478" s="1" t="s">
        <v>20137</v>
      </c>
      <c r="C478" s="1" t="s">
        <v>20138</v>
      </c>
      <c r="D478" t="s">
        <v>6</v>
      </c>
    </row>
    <row r="479" spans="1:4" x14ac:dyDescent="0.15">
      <c r="A479" t="s">
        <v>16319</v>
      </c>
      <c r="B479" s="1" t="s">
        <v>20139</v>
      </c>
      <c r="C479" s="1" t="s">
        <v>20140</v>
      </c>
      <c r="D479" t="s">
        <v>6</v>
      </c>
    </row>
    <row r="480" spans="1:4" x14ac:dyDescent="0.15">
      <c r="A480" t="s">
        <v>3728</v>
      </c>
      <c r="B480" s="1" t="s">
        <v>20141</v>
      </c>
      <c r="C480" s="1" t="s">
        <v>20142</v>
      </c>
      <c r="D480" t="s">
        <v>6</v>
      </c>
    </row>
    <row r="481" spans="1:4" x14ac:dyDescent="0.15">
      <c r="A481" t="s">
        <v>1643</v>
      </c>
      <c r="B481" s="1" t="s">
        <v>20143</v>
      </c>
      <c r="C481" s="1" t="s">
        <v>20144</v>
      </c>
      <c r="D481" t="s">
        <v>6</v>
      </c>
    </row>
    <row r="482" spans="1:4" x14ac:dyDescent="0.15">
      <c r="A482" t="s">
        <v>20145</v>
      </c>
      <c r="B482" s="1" t="s">
        <v>20146</v>
      </c>
      <c r="C482" s="1" t="s">
        <v>20147</v>
      </c>
      <c r="D482" t="s">
        <v>6</v>
      </c>
    </row>
    <row r="483" spans="1:4" x14ac:dyDescent="0.15">
      <c r="A483" t="s">
        <v>15213</v>
      </c>
      <c r="B483" s="1" t="s">
        <v>20148</v>
      </c>
      <c r="C483" s="1" t="s">
        <v>20149</v>
      </c>
      <c r="D483" t="s">
        <v>6</v>
      </c>
    </row>
    <row r="484" spans="1:4" x14ac:dyDescent="0.15">
      <c r="A484" t="s">
        <v>20150</v>
      </c>
      <c r="B484" s="1" t="s">
        <v>20151</v>
      </c>
      <c r="C484" s="1" t="s">
        <v>20152</v>
      </c>
      <c r="D484" t="s">
        <v>6</v>
      </c>
    </row>
    <row r="485" spans="1:4" x14ac:dyDescent="0.15">
      <c r="A485" t="s">
        <v>20153</v>
      </c>
      <c r="B485" s="1" t="s">
        <v>20154</v>
      </c>
      <c r="C485" s="1" t="s">
        <v>20155</v>
      </c>
      <c r="D485" t="s">
        <v>6</v>
      </c>
    </row>
    <row r="486" spans="1:4" x14ac:dyDescent="0.15">
      <c r="A486" t="s">
        <v>20156</v>
      </c>
      <c r="B486" s="1" t="s">
        <v>20157</v>
      </c>
      <c r="C486" s="1" t="s">
        <v>20158</v>
      </c>
      <c r="D486" t="s">
        <v>6</v>
      </c>
    </row>
    <row r="487" spans="1:4" x14ac:dyDescent="0.15">
      <c r="A487" t="s">
        <v>20159</v>
      </c>
      <c r="B487" s="1" t="s">
        <v>20160</v>
      </c>
      <c r="C487" s="1" t="s">
        <v>20161</v>
      </c>
      <c r="D487" t="s">
        <v>6</v>
      </c>
    </row>
    <row r="488" spans="1:4" x14ac:dyDescent="0.15">
      <c r="A488" t="s">
        <v>11245</v>
      </c>
      <c r="B488" s="1" t="s">
        <v>20162</v>
      </c>
      <c r="C488" s="1" t="s">
        <v>20163</v>
      </c>
      <c r="D488" t="s">
        <v>6</v>
      </c>
    </row>
    <row r="489" spans="1:4" x14ac:dyDescent="0.15">
      <c r="A489" t="s">
        <v>3532</v>
      </c>
      <c r="B489" s="1" t="s">
        <v>20164</v>
      </c>
      <c r="C489" s="1" t="s">
        <v>20165</v>
      </c>
      <c r="D489" t="s">
        <v>6</v>
      </c>
    </row>
    <row r="490" spans="1:4" x14ac:dyDescent="0.15">
      <c r="A490" t="s">
        <v>8118</v>
      </c>
      <c r="B490" s="1" t="s">
        <v>20166</v>
      </c>
      <c r="C490" s="1" t="s">
        <v>20167</v>
      </c>
      <c r="D490" t="s">
        <v>6</v>
      </c>
    </row>
    <row r="491" spans="1:4" x14ac:dyDescent="0.15">
      <c r="A491" t="s">
        <v>10324</v>
      </c>
      <c r="B491" s="1" t="s">
        <v>20168</v>
      </c>
      <c r="C491" s="1" t="s">
        <v>20169</v>
      </c>
      <c r="D491" t="s">
        <v>6</v>
      </c>
    </row>
    <row r="492" spans="1:4" x14ac:dyDescent="0.15">
      <c r="A492" t="s">
        <v>20170</v>
      </c>
      <c r="B492" s="1" t="s">
        <v>20171</v>
      </c>
      <c r="C492" s="1" t="s">
        <v>20172</v>
      </c>
      <c r="D492" t="s">
        <v>6</v>
      </c>
    </row>
    <row r="493" spans="1:4" x14ac:dyDescent="0.15">
      <c r="A493" t="s">
        <v>10435</v>
      </c>
      <c r="B493" s="1" t="s">
        <v>20173</v>
      </c>
      <c r="C493" s="1" t="s">
        <v>20174</v>
      </c>
      <c r="D493" t="s">
        <v>6</v>
      </c>
    </row>
    <row r="494" spans="1:4" x14ac:dyDescent="0.15">
      <c r="A494" t="s">
        <v>11679</v>
      </c>
      <c r="B494" s="1" t="s">
        <v>20175</v>
      </c>
      <c r="C494" s="1" t="s">
        <v>20176</v>
      </c>
      <c r="D494" t="s">
        <v>6</v>
      </c>
    </row>
    <row r="495" spans="1:4" x14ac:dyDescent="0.15">
      <c r="A495" t="s">
        <v>20177</v>
      </c>
      <c r="B495" s="1" t="s">
        <v>20178</v>
      </c>
      <c r="C495" s="1" t="s">
        <v>20179</v>
      </c>
      <c r="D495" t="s">
        <v>6</v>
      </c>
    </row>
    <row r="496" spans="1:4" x14ac:dyDescent="0.15">
      <c r="A496" t="s">
        <v>8210</v>
      </c>
      <c r="B496" s="1" t="s">
        <v>20180</v>
      </c>
      <c r="C496" s="1" t="s">
        <v>20181</v>
      </c>
      <c r="D496" t="s">
        <v>6</v>
      </c>
    </row>
    <row r="497" spans="1:4" x14ac:dyDescent="0.15">
      <c r="A497" t="s">
        <v>20182</v>
      </c>
      <c r="B497" s="1" t="s">
        <v>20183</v>
      </c>
      <c r="C497" s="1" t="s">
        <v>20184</v>
      </c>
      <c r="D497" t="s">
        <v>6</v>
      </c>
    </row>
    <row r="498" spans="1:4" x14ac:dyDescent="0.15">
      <c r="A498" t="s">
        <v>20185</v>
      </c>
      <c r="B498" s="1" t="s">
        <v>20186</v>
      </c>
      <c r="C498" s="1" t="s">
        <v>20187</v>
      </c>
      <c r="D498" t="s">
        <v>6</v>
      </c>
    </row>
    <row r="499" spans="1:4" x14ac:dyDescent="0.15">
      <c r="A499" t="s">
        <v>11472</v>
      </c>
      <c r="B499" s="1" t="s">
        <v>20188</v>
      </c>
      <c r="C499" s="1" t="s">
        <v>20189</v>
      </c>
      <c r="D499" t="s">
        <v>6</v>
      </c>
    </row>
    <row r="500" spans="1:4" x14ac:dyDescent="0.15">
      <c r="A500" t="s">
        <v>20190</v>
      </c>
      <c r="B500" s="1" t="s">
        <v>20191</v>
      </c>
      <c r="C500" s="1" t="s">
        <v>20192</v>
      </c>
      <c r="D500" t="s">
        <v>6</v>
      </c>
    </row>
    <row r="501" spans="1:4" x14ac:dyDescent="0.15">
      <c r="A501" t="s">
        <v>10116</v>
      </c>
      <c r="B501" s="1" t="s">
        <v>20193</v>
      </c>
      <c r="C501" s="1" t="s">
        <v>20194</v>
      </c>
      <c r="D501" t="s">
        <v>6</v>
      </c>
    </row>
    <row r="502" spans="1:4" x14ac:dyDescent="0.15">
      <c r="A502" t="s">
        <v>1763</v>
      </c>
      <c r="B502" s="1" t="s">
        <v>20195</v>
      </c>
      <c r="C502" s="1" t="s">
        <v>20196</v>
      </c>
      <c r="D502" t="s">
        <v>6</v>
      </c>
    </row>
    <row r="503" spans="1:4" x14ac:dyDescent="0.15">
      <c r="A503" t="s">
        <v>4264</v>
      </c>
      <c r="B503" s="1" t="s">
        <v>20197</v>
      </c>
      <c r="C503" s="1" t="s">
        <v>20198</v>
      </c>
      <c r="D503" t="s">
        <v>6</v>
      </c>
    </row>
    <row r="504" spans="1:4" x14ac:dyDescent="0.15">
      <c r="A504" t="s">
        <v>14891</v>
      </c>
      <c r="B504" s="1" t="s">
        <v>20199</v>
      </c>
      <c r="C504" s="1" t="s">
        <v>20200</v>
      </c>
      <c r="D504" t="s">
        <v>6</v>
      </c>
    </row>
    <row r="505" spans="1:4" x14ac:dyDescent="0.15">
      <c r="A505" t="s">
        <v>8734</v>
      </c>
      <c r="B505" s="1" t="s">
        <v>20201</v>
      </c>
      <c r="C505" s="1" t="s">
        <v>20202</v>
      </c>
      <c r="D505" t="s">
        <v>6</v>
      </c>
    </row>
    <row r="506" spans="1:4" x14ac:dyDescent="0.15">
      <c r="A506" t="s">
        <v>20203</v>
      </c>
      <c r="B506" s="1" t="s">
        <v>20204</v>
      </c>
      <c r="C506" s="1" t="s">
        <v>20205</v>
      </c>
      <c r="D506" t="s">
        <v>6</v>
      </c>
    </row>
    <row r="507" spans="1:4" x14ac:dyDescent="0.15">
      <c r="A507" t="s">
        <v>20206</v>
      </c>
      <c r="B507" s="1" t="s">
        <v>20207</v>
      </c>
      <c r="C507" s="1" t="s">
        <v>20208</v>
      </c>
      <c r="D507" t="s">
        <v>6</v>
      </c>
    </row>
    <row r="508" spans="1:4" x14ac:dyDescent="0.15">
      <c r="A508" t="s">
        <v>20209</v>
      </c>
      <c r="B508" s="1" t="s">
        <v>20210</v>
      </c>
      <c r="C508" s="1" t="s">
        <v>20211</v>
      </c>
      <c r="D508" t="s">
        <v>6</v>
      </c>
    </row>
    <row r="509" spans="1:4" x14ac:dyDescent="0.15">
      <c r="A509" t="s">
        <v>20212</v>
      </c>
      <c r="B509" s="1" t="s">
        <v>20213</v>
      </c>
      <c r="C509" s="1" t="s">
        <v>20214</v>
      </c>
      <c r="D509" t="s">
        <v>6</v>
      </c>
    </row>
    <row r="510" spans="1:4" x14ac:dyDescent="0.15">
      <c r="A510" t="s">
        <v>14377</v>
      </c>
      <c r="B510" s="1" t="s">
        <v>20215</v>
      </c>
      <c r="C510" s="1" t="s">
        <v>20216</v>
      </c>
      <c r="D510" t="s">
        <v>6</v>
      </c>
    </row>
    <row r="511" spans="1:4" x14ac:dyDescent="0.15">
      <c r="A511" t="s">
        <v>7096</v>
      </c>
      <c r="B511" s="1" t="s">
        <v>20217</v>
      </c>
      <c r="C511" s="1" t="s">
        <v>20218</v>
      </c>
      <c r="D511" t="s">
        <v>6</v>
      </c>
    </row>
    <row r="512" spans="1:4" x14ac:dyDescent="0.15">
      <c r="A512" t="s">
        <v>20219</v>
      </c>
      <c r="B512" s="1" t="s">
        <v>20220</v>
      </c>
      <c r="C512" s="1" t="s">
        <v>20221</v>
      </c>
      <c r="D512" t="s">
        <v>6</v>
      </c>
    </row>
    <row r="513" spans="1:4" x14ac:dyDescent="0.15">
      <c r="A513" t="s">
        <v>20222</v>
      </c>
      <c r="B513" s="1" t="s">
        <v>20223</v>
      </c>
      <c r="C513" s="1" t="s">
        <v>20224</v>
      </c>
      <c r="D513" t="s">
        <v>6</v>
      </c>
    </row>
    <row r="514" spans="1:4" x14ac:dyDescent="0.15">
      <c r="A514" t="s">
        <v>16670</v>
      </c>
      <c r="B514" s="1" t="s">
        <v>20225</v>
      </c>
      <c r="C514" s="1" t="s">
        <v>20226</v>
      </c>
      <c r="D514" t="s">
        <v>6</v>
      </c>
    </row>
    <row r="515" spans="1:4" x14ac:dyDescent="0.15">
      <c r="A515" t="s">
        <v>15217</v>
      </c>
      <c r="B515" s="1" t="s">
        <v>20227</v>
      </c>
      <c r="C515" s="1" t="s">
        <v>20228</v>
      </c>
      <c r="D515" t="s">
        <v>6</v>
      </c>
    </row>
    <row r="516" spans="1:4" x14ac:dyDescent="0.15">
      <c r="A516" t="s">
        <v>9532</v>
      </c>
      <c r="B516" s="1" t="s">
        <v>20229</v>
      </c>
      <c r="C516" s="1" t="s">
        <v>20230</v>
      </c>
      <c r="D516" t="s">
        <v>6</v>
      </c>
    </row>
    <row r="517" spans="1:4" x14ac:dyDescent="0.15">
      <c r="A517" t="s">
        <v>17021</v>
      </c>
      <c r="B517" s="1" t="s">
        <v>20231</v>
      </c>
      <c r="C517" s="1" t="s">
        <v>20232</v>
      </c>
      <c r="D517" t="s">
        <v>6</v>
      </c>
    </row>
    <row r="518" spans="1:4" x14ac:dyDescent="0.15">
      <c r="A518" t="s">
        <v>20233</v>
      </c>
      <c r="B518" s="1" t="s">
        <v>20234</v>
      </c>
      <c r="C518" s="1" t="s">
        <v>20235</v>
      </c>
      <c r="D518" t="s">
        <v>6</v>
      </c>
    </row>
    <row r="519" spans="1:4" x14ac:dyDescent="0.15">
      <c r="A519" t="s">
        <v>20236</v>
      </c>
      <c r="B519" s="1" t="s">
        <v>20237</v>
      </c>
      <c r="C519" s="1" t="s">
        <v>20238</v>
      </c>
      <c r="D519" t="s">
        <v>6</v>
      </c>
    </row>
    <row r="520" spans="1:4" x14ac:dyDescent="0.15">
      <c r="A520" t="s">
        <v>20239</v>
      </c>
      <c r="B520" s="1" t="s">
        <v>20240</v>
      </c>
      <c r="C520" s="1" t="s">
        <v>20241</v>
      </c>
      <c r="D520" t="s">
        <v>6</v>
      </c>
    </row>
    <row r="521" spans="1:4" x14ac:dyDescent="0.15">
      <c r="A521" t="s">
        <v>20242</v>
      </c>
      <c r="B521" s="1" t="s">
        <v>20243</v>
      </c>
      <c r="C521" s="1" t="s">
        <v>20244</v>
      </c>
      <c r="D521" t="s">
        <v>6</v>
      </c>
    </row>
    <row r="522" spans="1:4" x14ac:dyDescent="0.15">
      <c r="A522" t="s">
        <v>20245</v>
      </c>
      <c r="B522" s="1" t="s">
        <v>20246</v>
      </c>
      <c r="C522" s="1" t="s">
        <v>20247</v>
      </c>
      <c r="D522" t="s">
        <v>6</v>
      </c>
    </row>
    <row r="523" spans="1:4" x14ac:dyDescent="0.15">
      <c r="A523" t="s">
        <v>8656</v>
      </c>
      <c r="B523" s="1" t="s">
        <v>20248</v>
      </c>
      <c r="C523" s="1" t="s">
        <v>20249</v>
      </c>
      <c r="D523" t="s">
        <v>6</v>
      </c>
    </row>
    <row r="524" spans="1:4" x14ac:dyDescent="0.15">
      <c r="A524" t="s">
        <v>20250</v>
      </c>
      <c r="B524" s="1" t="s">
        <v>20251</v>
      </c>
      <c r="C524" s="1" t="s">
        <v>20252</v>
      </c>
      <c r="D524" t="s">
        <v>6</v>
      </c>
    </row>
    <row r="525" spans="1:4" x14ac:dyDescent="0.15">
      <c r="A525" t="s">
        <v>20253</v>
      </c>
      <c r="B525" s="1" t="s">
        <v>20254</v>
      </c>
      <c r="C525" s="1" t="s">
        <v>20255</v>
      </c>
      <c r="D525" t="s">
        <v>6</v>
      </c>
    </row>
    <row r="526" spans="1:4" x14ac:dyDescent="0.15">
      <c r="A526" t="s">
        <v>12339</v>
      </c>
      <c r="B526" s="1" t="s">
        <v>20256</v>
      </c>
      <c r="C526" s="1" t="s">
        <v>20257</v>
      </c>
      <c r="D526" t="s">
        <v>6</v>
      </c>
    </row>
    <row r="527" spans="1:4" x14ac:dyDescent="0.15">
      <c r="A527" t="s">
        <v>16385</v>
      </c>
      <c r="B527" s="1" t="s">
        <v>20258</v>
      </c>
      <c r="C527" s="1" t="s">
        <v>20259</v>
      </c>
      <c r="D527" t="s">
        <v>6</v>
      </c>
    </row>
    <row r="528" spans="1:4" x14ac:dyDescent="0.15">
      <c r="A528" t="s">
        <v>20260</v>
      </c>
      <c r="B528" s="1" t="s">
        <v>20261</v>
      </c>
      <c r="C528" s="1" t="s">
        <v>20262</v>
      </c>
      <c r="D528" t="s">
        <v>6</v>
      </c>
    </row>
    <row r="529" spans="1:4" x14ac:dyDescent="0.15">
      <c r="A529" t="s">
        <v>14566</v>
      </c>
      <c r="B529" s="1" t="s">
        <v>20263</v>
      </c>
      <c r="C529" s="1" t="s">
        <v>20264</v>
      </c>
      <c r="D529" t="s">
        <v>6</v>
      </c>
    </row>
    <row r="530" spans="1:4" x14ac:dyDescent="0.15">
      <c r="A530" t="s">
        <v>20265</v>
      </c>
      <c r="B530" s="1" t="s">
        <v>20266</v>
      </c>
      <c r="C530" s="1" t="s">
        <v>20267</v>
      </c>
      <c r="D530" t="s">
        <v>6</v>
      </c>
    </row>
    <row r="531" spans="1:4" x14ac:dyDescent="0.15">
      <c r="A531" t="s">
        <v>20268</v>
      </c>
      <c r="B531" s="1" t="s">
        <v>20269</v>
      </c>
      <c r="C531" s="1" t="s">
        <v>20270</v>
      </c>
      <c r="D531" t="s">
        <v>6</v>
      </c>
    </row>
    <row r="532" spans="1:4" x14ac:dyDescent="0.15">
      <c r="A532" t="s">
        <v>20271</v>
      </c>
      <c r="B532" s="1" t="s">
        <v>20272</v>
      </c>
      <c r="C532" s="1" t="s">
        <v>20273</v>
      </c>
      <c r="D532" t="s">
        <v>6</v>
      </c>
    </row>
    <row r="533" spans="1:4" x14ac:dyDescent="0.15">
      <c r="A533" t="s">
        <v>16879</v>
      </c>
      <c r="B533" s="1" t="s">
        <v>20274</v>
      </c>
      <c r="C533" s="1" t="s">
        <v>20275</v>
      </c>
      <c r="D533" t="s">
        <v>6</v>
      </c>
    </row>
    <row r="534" spans="1:4" x14ac:dyDescent="0.15">
      <c r="A534" t="s">
        <v>1736</v>
      </c>
      <c r="B534" s="1" t="s">
        <v>20276</v>
      </c>
      <c r="C534" s="1" t="s">
        <v>20277</v>
      </c>
      <c r="D534" t="s">
        <v>6</v>
      </c>
    </row>
    <row r="535" spans="1:4" x14ac:dyDescent="0.15">
      <c r="A535" t="s">
        <v>20278</v>
      </c>
      <c r="B535" s="1" t="s">
        <v>20279</v>
      </c>
      <c r="C535" s="1" t="s">
        <v>20280</v>
      </c>
      <c r="D535" t="s">
        <v>6</v>
      </c>
    </row>
    <row r="536" spans="1:4" x14ac:dyDescent="0.15">
      <c r="A536" t="s">
        <v>20281</v>
      </c>
      <c r="B536" s="1" t="s">
        <v>20282</v>
      </c>
      <c r="C536" s="1" t="s">
        <v>20283</v>
      </c>
      <c r="D536" t="s">
        <v>6</v>
      </c>
    </row>
    <row r="537" spans="1:4" x14ac:dyDescent="0.15">
      <c r="A537" t="s">
        <v>58</v>
      </c>
      <c r="B537" s="1" t="s">
        <v>20284</v>
      </c>
      <c r="C537" s="1" t="s">
        <v>20285</v>
      </c>
      <c r="D537" t="s">
        <v>6</v>
      </c>
    </row>
    <row r="538" spans="1:4" x14ac:dyDescent="0.15">
      <c r="A538" t="s">
        <v>20286</v>
      </c>
      <c r="B538" s="1" t="s">
        <v>20287</v>
      </c>
      <c r="C538" s="1" t="s">
        <v>20288</v>
      </c>
      <c r="D538" t="s">
        <v>6</v>
      </c>
    </row>
    <row r="539" spans="1:4" x14ac:dyDescent="0.15">
      <c r="A539" t="s">
        <v>20289</v>
      </c>
      <c r="B539" s="1" t="s">
        <v>20290</v>
      </c>
      <c r="C539" s="1" t="s">
        <v>20291</v>
      </c>
      <c r="D539" t="s">
        <v>6</v>
      </c>
    </row>
    <row r="540" spans="1:4" x14ac:dyDescent="0.15">
      <c r="A540" t="s">
        <v>20292</v>
      </c>
      <c r="B540" s="1" t="s">
        <v>20293</v>
      </c>
      <c r="C540" s="1" t="s">
        <v>20294</v>
      </c>
      <c r="D540" t="s">
        <v>6</v>
      </c>
    </row>
    <row r="541" spans="1:4" x14ac:dyDescent="0.15">
      <c r="A541" t="s">
        <v>17840</v>
      </c>
      <c r="B541" s="1" t="s">
        <v>20295</v>
      </c>
      <c r="C541" s="1" t="s">
        <v>20296</v>
      </c>
      <c r="D541" t="s">
        <v>6</v>
      </c>
    </row>
    <row r="542" spans="1:4" x14ac:dyDescent="0.15">
      <c r="A542" t="s">
        <v>8781</v>
      </c>
      <c r="B542" s="1" t="s">
        <v>20297</v>
      </c>
      <c r="C542" s="1" t="s">
        <v>20298</v>
      </c>
      <c r="D542" t="s">
        <v>6</v>
      </c>
    </row>
    <row r="543" spans="1:4" x14ac:dyDescent="0.15">
      <c r="A543" t="s">
        <v>20299</v>
      </c>
      <c r="B543" s="1" t="s">
        <v>20300</v>
      </c>
      <c r="C543" s="1" t="s">
        <v>20301</v>
      </c>
      <c r="D543" t="s">
        <v>6</v>
      </c>
    </row>
    <row r="544" spans="1:4" x14ac:dyDescent="0.15">
      <c r="A544" t="s">
        <v>20302</v>
      </c>
      <c r="B544" s="1" t="s">
        <v>20303</v>
      </c>
      <c r="C544" s="1" t="s">
        <v>20304</v>
      </c>
      <c r="D544" t="s">
        <v>6</v>
      </c>
    </row>
    <row r="545" spans="1:4" x14ac:dyDescent="0.15">
      <c r="A545" t="s">
        <v>20305</v>
      </c>
      <c r="B545" s="1" t="s">
        <v>20306</v>
      </c>
      <c r="C545" s="1" t="s">
        <v>20307</v>
      </c>
      <c r="D545" t="s">
        <v>6</v>
      </c>
    </row>
    <row r="546" spans="1:4" x14ac:dyDescent="0.15">
      <c r="A546" t="s">
        <v>20308</v>
      </c>
      <c r="B546" s="1" t="s">
        <v>20309</v>
      </c>
      <c r="C546" s="1" t="s">
        <v>20310</v>
      </c>
      <c r="D546" t="s">
        <v>6</v>
      </c>
    </row>
    <row r="547" spans="1:4" x14ac:dyDescent="0.15">
      <c r="A547" t="s">
        <v>6871</v>
      </c>
      <c r="B547" s="1" t="s">
        <v>20311</v>
      </c>
      <c r="C547" s="1" t="s">
        <v>20312</v>
      </c>
      <c r="D547" t="s">
        <v>6</v>
      </c>
    </row>
    <row r="548" spans="1:4" x14ac:dyDescent="0.15">
      <c r="A548" t="s">
        <v>20313</v>
      </c>
      <c r="B548" s="1" t="s">
        <v>20314</v>
      </c>
      <c r="C548" s="1" t="s">
        <v>20315</v>
      </c>
      <c r="D548" t="s">
        <v>6</v>
      </c>
    </row>
    <row r="549" spans="1:4" x14ac:dyDescent="0.15">
      <c r="A549" t="s">
        <v>20316</v>
      </c>
      <c r="B549" s="1" t="s">
        <v>20317</v>
      </c>
      <c r="C549" s="1" t="s">
        <v>20318</v>
      </c>
      <c r="D549" t="s">
        <v>6</v>
      </c>
    </row>
    <row r="550" spans="1:4" x14ac:dyDescent="0.15">
      <c r="A550" t="s">
        <v>20319</v>
      </c>
      <c r="B550" s="1" t="s">
        <v>20320</v>
      </c>
      <c r="C550" s="1" t="s">
        <v>20321</v>
      </c>
      <c r="D550" t="s">
        <v>6</v>
      </c>
    </row>
    <row r="551" spans="1:4" x14ac:dyDescent="0.15">
      <c r="A551" t="s">
        <v>8568</v>
      </c>
      <c r="B551" s="1" t="s">
        <v>20322</v>
      </c>
      <c r="C551" s="1" t="s">
        <v>20323</v>
      </c>
      <c r="D551" t="s">
        <v>6</v>
      </c>
    </row>
    <row r="552" spans="1:4" x14ac:dyDescent="0.15">
      <c r="A552" t="s">
        <v>20324</v>
      </c>
      <c r="B552" s="1" t="s">
        <v>20325</v>
      </c>
      <c r="C552" s="1" t="s">
        <v>20326</v>
      </c>
      <c r="D552" t="s">
        <v>6</v>
      </c>
    </row>
    <row r="553" spans="1:4" x14ac:dyDescent="0.15">
      <c r="A553" t="s">
        <v>20327</v>
      </c>
      <c r="B553" s="1" t="s">
        <v>20328</v>
      </c>
      <c r="C553" s="1" t="s">
        <v>20329</v>
      </c>
      <c r="D553" t="s">
        <v>6</v>
      </c>
    </row>
    <row r="554" spans="1:4" x14ac:dyDescent="0.15">
      <c r="A554" t="s">
        <v>3290</v>
      </c>
      <c r="B554" s="1" t="s">
        <v>20330</v>
      </c>
      <c r="C554" s="1" t="s">
        <v>20331</v>
      </c>
      <c r="D554" t="s">
        <v>6</v>
      </c>
    </row>
    <row r="555" spans="1:4" x14ac:dyDescent="0.15">
      <c r="A555" t="s">
        <v>20332</v>
      </c>
      <c r="B555" s="1" t="s">
        <v>20333</v>
      </c>
      <c r="C555" s="1" t="s">
        <v>20334</v>
      </c>
      <c r="D555" t="s">
        <v>6</v>
      </c>
    </row>
    <row r="556" spans="1:4" x14ac:dyDescent="0.15">
      <c r="A556" t="s">
        <v>20335</v>
      </c>
      <c r="B556" s="1" t="s">
        <v>20336</v>
      </c>
      <c r="C556" s="1" t="s">
        <v>20337</v>
      </c>
      <c r="D556" t="s">
        <v>6</v>
      </c>
    </row>
    <row r="557" spans="1:4" x14ac:dyDescent="0.15">
      <c r="A557" t="s">
        <v>20338</v>
      </c>
      <c r="B557" s="1" t="s">
        <v>20339</v>
      </c>
      <c r="C557" s="1" t="s">
        <v>20340</v>
      </c>
      <c r="D557" t="s">
        <v>6</v>
      </c>
    </row>
    <row r="558" spans="1:4" x14ac:dyDescent="0.15">
      <c r="A558" t="s">
        <v>20341</v>
      </c>
      <c r="B558" s="1" t="s">
        <v>20342</v>
      </c>
      <c r="C558" s="1" t="s">
        <v>20343</v>
      </c>
      <c r="D558" t="s">
        <v>6</v>
      </c>
    </row>
    <row r="559" spans="1:4" x14ac:dyDescent="0.15">
      <c r="A559" t="s">
        <v>20344</v>
      </c>
      <c r="B559" s="1" t="s">
        <v>20345</v>
      </c>
      <c r="C559" s="1" t="s">
        <v>20346</v>
      </c>
      <c r="D559" t="s">
        <v>6</v>
      </c>
    </row>
    <row r="560" spans="1:4" x14ac:dyDescent="0.15">
      <c r="A560" t="s">
        <v>20347</v>
      </c>
      <c r="B560" s="1" t="s">
        <v>20348</v>
      </c>
      <c r="C560" s="1" t="s">
        <v>20349</v>
      </c>
      <c r="D560" t="s">
        <v>6</v>
      </c>
    </row>
    <row r="561" spans="1:4" x14ac:dyDescent="0.15">
      <c r="A561" t="s">
        <v>20350</v>
      </c>
      <c r="B561" s="1" t="s">
        <v>20351</v>
      </c>
      <c r="C561" s="1" t="s">
        <v>20352</v>
      </c>
      <c r="D561" t="s">
        <v>6</v>
      </c>
    </row>
    <row r="562" spans="1:4" x14ac:dyDescent="0.15">
      <c r="A562" t="s">
        <v>285</v>
      </c>
      <c r="B562" s="1" t="s">
        <v>20353</v>
      </c>
      <c r="C562" s="1" t="s">
        <v>20354</v>
      </c>
      <c r="D562" t="s">
        <v>6</v>
      </c>
    </row>
    <row r="563" spans="1:4" x14ac:dyDescent="0.15">
      <c r="A563" t="s">
        <v>20355</v>
      </c>
      <c r="B563" s="1" t="s">
        <v>20356</v>
      </c>
      <c r="C563" s="1" t="s">
        <v>20357</v>
      </c>
      <c r="D563" t="s">
        <v>6</v>
      </c>
    </row>
    <row r="564" spans="1:4" x14ac:dyDescent="0.15">
      <c r="A564" t="s">
        <v>20358</v>
      </c>
      <c r="B564" s="1" t="s">
        <v>20359</v>
      </c>
      <c r="C564" s="1" t="s">
        <v>20360</v>
      </c>
      <c r="D564" t="s">
        <v>6</v>
      </c>
    </row>
    <row r="565" spans="1:4" x14ac:dyDescent="0.15">
      <c r="A565" t="s">
        <v>20361</v>
      </c>
      <c r="B565" s="1" t="s">
        <v>20362</v>
      </c>
      <c r="C565" s="1" t="s">
        <v>20363</v>
      </c>
      <c r="D565" t="s">
        <v>6</v>
      </c>
    </row>
    <row r="566" spans="1:4" x14ac:dyDescent="0.15">
      <c r="A566" t="s">
        <v>20364</v>
      </c>
      <c r="B566" s="1" t="s">
        <v>20365</v>
      </c>
      <c r="C566" s="1" t="s">
        <v>20366</v>
      </c>
      <c r="D566" t="s">
        <v>6</v>
      </c>
    </row>
    <row r="567" spans="1:4" x14ac:dyDescent="0.15">
      <c r="A567" t="s">
        <v>20367</v>
      </c>
      <c r="B567" s="1" t="s">
        <v>20368</v>
      </c>
      <c r="C567" s="1" t="s">
        <v>20369</v>
      </c>
      <c r="D567" t="s">
        <v>6</v>
      </c>
    </row>
    <row r="568" spans="1:4" x14ac:dyDescent="0.15">
      <c r="A568" t="s">
        <v>20370</v>
      </c>
      <c r="B568" s="1" t="s">
        <v>20371</v>
      </c>
      <c r="C568" s="1" t="s">
        <v>20372</v>
      </c>
      <c r="D568" t="s">
        <v>6</v>
      </c>
    </row>
    <row r="569" spans="1:4" x14ac:dyDescent="0.15">
      <c r="A569" t="s">
        <v>20373</v>
      </c>
      <c r="B569" s="1" t="s">
        <v>20374</v>
      </c>
      <c r="C569" s="1" t="s">
        <v>20375</v>
      </c>
      <c r="D569" t="s">
        <v>6</v>
      </c>
    </row>
    <row r="570" spans="1:4" x14ac:dyDescent="0.15">
      <c r="A570" t="s">
        <v>9779</v>
      </c>
      <c r="B570" s="1" t="s">
        <v>20376</v>
      </c>
      <c r="C570" s="1" t="s">
        <v>20377</v>
      </c>
      <c r="D570" t="s">
        <v>6</v>
      </c>
    </row>
    <row r="571" spans="1:4" x14ac:dyDescent="0.15">
      <c r="A571" t="s">
        <v>20378</v>
      </c>
      <c r="B571" s="1" t="s">
        <v>20379</v>
      </c>
      <c r="C571" s="1" t="s">
        <v>20380</v>
      </c>
      <c r="D571" t="s">
        <v>6</v>
      </c>
    </row>
    <row r="572" spans="1:4" x14ac:dyDescent="0.15">
      <c r="A572" t="s">
        <v>2783</v>
      </c>
      <c r="B572" s="1" t="s">
        <v>20381</v>
      </c>
      <c r="C572" s="1" t="s">
        <v>20382</v>
      </c>
      <c r="D572" t="s">
        <v>6</v>
      </c>
    </row>
    <row r="573" spans="1:4" x14ac:dyDescent="0.15">
      <c r="A573" t="s">
        <v>20383</v>
      </c>
      <c r="B573" s="1" t="s">
        <v>20384</v>
      </c>
      <c r="C573" s="1" t="s">
        <v>20385</v>
      </c>
      <c r="D573" t="s">
        <v>6</v>
      </c>
    </row>
    <row r="574" spans="1:4" x14ac:dyDescent="0.15">
      <c r="A574" t="s">
        <v>8508</v>
      </c>
      <c r="B574" s="1" t="s">
        <v>20386</v>
      </c>
      <c r="C574" s="1" t="s">
        <v>20387</v>
      </c>
      <c r="D574" t="s">
        <v>6</v>
      </c>
    </row>
    <row r="575" spans="1:4" x14ac:dyDescent="0.15">
      <c r="A575" t="s">
        <v>7332</v>
      </c>
      <c r="B575" s="1" t="s">
        <v>20388</v>
      </c>
      <c r="C575" s="1" t="s">
        <v>20389</v>
      </c>
      <c r="D575" t="s">
        <v>6</v>
      </c>
    </row>
    <row r="576" spans="1:4" x14ac:dyDescent="0.15">
      <c r="A576" t="s">
        <v>20390</v>
      </c>
      <c r="B576" s="1" t="s">
        <v>20391</v>
      </c>
      <c r="C576" s="1" t="s">
        <v>20392</v>
      </c>
      <c r="D576" t="s">
        <v>6</v>
      </c>
    </row>
    <row r="577" spans="1:4" x14ac:dyDescent="0.15">
      <c r="A577" t="s">
        <v>20393</v>
      </c>
      <c r="B577" s="1" t="s">
        <v>20394</v>
      </c>
      <c r="C577" s="1" t="s">
        <v>20395</v>
      </c>
      <c r="D577" t="s">
        <v>6</v>
      </c>
    </row>
    <row r="578" spans="1:4" x14ac:dyDescent="0.15">
      <c r="A578" t="s">
        <v>20396</v>
      </c>
      <c r="B578" s="1" t="s">
        <v>20397</v>
      </c>
      <c r="C578" s="1" t="s">
        <v>20398</v>
      </c>
      <c r="D578" t="s">
        <v>6</v>
      </c>
    </row>
    <row r="579" spans="1:4" x14ac:dyDescent="0.15">
      <c r="A579" t="s">
        <v>2914</v>
      </c>
      <c r="B579" s="1" t="s">
        <v>20399</v>
      </c>
      <c r="C579" s="1" t="s">
        <v>20400</v>
      </c>
      <c r="D579" t="s">
        <v>6</v>
      </c>
    </row>
    <row r="580" spans="1:4" x14ac:dyDescent="0.15">
      <c r="A580" t="s">
        <v>5083</v>
      </c>
      <c r="B580" s="1" t="s">
        <v>20401</v>
      </c>
      <c r="C580" s="1" t="s">
        <v>20402</v>
      </c>
      <c r="D580" t="s">
        <v>6</v>
      </c>
    </row>
    <row r="581" spans="1:4" x14ac:dyDescent="0.15">
      <c r="A581" t="s">
        <v>16791</v>
      </c>
      <c r="B581" s="1" t="s">
        <v>20403</v>
      </c>
      <c r="C581" s="1" t="s">
        <v>20404</v>
      </c>
      <c r="D581" t="s">
        <v>6</v>
      </c>
    </row>
    <row r="582" spans="1:4" x14ac:dyDescent="0.15">
      <c r="A582" t="s">
        <v>7636</v>
      </c>
      <c r="B582" s="1" t="s">
        <v>20405</v>
      </c>
      <c r="C582" s="1" t="s">
        <v>20406</v>
      </c>
      <c r="D582" t="s">
        <v>6</v>
      </c>
    </row>
    <row r="583" spans="1:4" x14ac:dyDescent="0.15">
      <c r="A583" t="s">
        <v>20407</v>
      </c>
      <c r="B583" s="1" t="s">
        <v>20408</v>
      </c>
      <c r="C583" s="1" t="s">
        <v>20409</v>
      </c>
      <c r="D583" t="s">
        <v>6</v>
      </c>
    </row>
    <row r="584" spans="1:4" x14ac:dyDescent="0.15">
      <c r="A584" t="s">
        <v>20410</v>
      </c>
      <c r="B584" s="1" t="s">
        <v>20411</v>
      </c>
      <c r="C584" s="1" t="s">
        <v>20412</v>
      </c>
      <c r="D584" t="s">
        <v>6</v>
      </c>
    </row>
    <row r="585" spans="1:4" x14ac:dyDescent="0.15">
      <c r="A585" t="s">
        <v>5086</v>
      </c>
      <c r="B585" s="1" t="s">
        <v>20413</v>
      </c>
      <c r="C585" s="1" t="s">
        <v>20414</v>
      </c>
      <c r="D585" t="s">
        <v>6</v>
      </c>
    </row>
    <row r="586" spans="1:4" x14ac:dyDescent="0.15">
      <c r="A586" t="s">
        <v>3257</v>
      </c>
      <c r="B586" s="1" t="s">
        <v>20415</v>
      </c>
      <c r="C586" s="1" t="s">
        <v>20416</v>
      </c>
      <c r="D586" t="s">
        <v>6</v>
      </c>
    </row>
    <row r="587" spans="1:4" x14ac:dyDescent="0.15">
      <c r="A587" t="s">
        <v>20417</v>
      </c>
      <c r="B587" s="1" t="s">
        <v>20418</v>
      </c>
      <c r="C587" s="1" t="s">
        <v>20419</v>
      </c>
      <c r="D587" t="s">
        <v>6</v>
      </c>
    </row>
    <row r="588" spans="1:4" x14ac:dyDescent="0.15">
      <c r="A588" t="s">
        <v>20420</v>
      </c>
      <c r="B588" s="1" t="s">
        <v>20421</v>
      </c>
      <c r="C588" s="1" t="s">
        <v>20422</v>
      </c>
      <c r="D588" t="s">
        <v>6</v>
      </c>
    </row>
    <row r="589" spans="1:4" x14ac:dyDescent="0.15">
      <c r="A589" t="s">
        <v>20423</v>
      </c>
      <c r="B589" s="1" t="s">
        <v>20424</v>
      </c>
      <c r="C589" s="1" t="s">
        <v>20425</v>
      </c>
      <c r="D589" t="s">
        <v>6</v>
      </c>
    </row>
    <row r="590" spans="1:4" x14ac:dyDescent="0.15">
      <c r="A590" t="s">
        <v>115</v>
      </c>
      <c r="B590" s="1" t="s">
        <v>20426</v>
      </c>
      <c r="C590" s="1" t="s">
        <v>20427</v>
      </c>
      <c r="D590" t="s">
        <v>6</v>
      </c>
    </row>
    <row r="591" spans="1:4" x14ac:dyDescent="0.15">
      <c r="A591" t="s">
        <v>12985</v>
      </c>
      <c r="B591" s="1" t="s">
        <v>20428</v>
      </c>
      <c r="C591" s="1" t="s">
        <v>20429</v>
      </c>
      <c r="D591" t="s">
        <v>6</v>
      </c>
    </row>
    <row r="592" spans="1:4" x14ac:dyDescent="0.15">
      <c r="A592" t="s">
        <v>3722</v>
      </c>
      <c r="B592" s="1" t="s">
        <v>20430</v>
      </c>
      <c r="C592" s="1" t="s">
        <v>20431</v>
      </c>
      <c r="D592" t="s">
        <v>6</v>
      </c>
    </row>
    <row r="593" spans="1:4" x14ac:dyDescent="0.15">
      <c r="A593" t="s">
        <v>17757</v>
      </c>
      <c r="B593" s="1" t="s">
        <v>20432</v>
      </c>
      <c r="C593" s="1" t="s">
        <v>20433</v>
      </c>
      <c r="D593" t="s">
        <v>6</v>
      </c>
    </row>
    <row r="594" spans="1:4" x14ac:dyDescent="0.15">
      <c r="A594" t="s">
        <v>20434</v>
      </c>
      <c r="B594" s="1" t="s">
        <v>20435</v>
      </c>
      <c r="C594" s="1" t="s">
        <v>20436</v>
      </c>
      <c r="D594" t="s">
        <v>6</v>
      </c>
    </row>
    <row r="595" spans="1:4" x14ac:dyDescent="0.15">
      <c r="A595" t="s">
        <v>20437</v>
      </c>
      <c r="B595" s="1" t="s">
        <v>20438</v>
      </c>
      <c r="C595" s="1" t="s">
        <v>20439</v>
      </c>
      <c r="D595" t="s">
        <v>6</v>
      </c>
    </row>
    <row r="596" spans="1:4" x14ac:dyDescent="0.15">
      <c r="A596" t="s">
        <v>20440</v>
      </c>
      <c r="B596" s="1" t="s">
        <v>20441</v>
      </c>
      <c r="C596" s="1" t="s">
        <v>20442</v>
      </c>
      <c r="D596" t="s">
        <v>6</v>
      </c>
    </row>
    <row r="597" spans="1:4" x14ac:dyDescent="0.15">
      <c r="A597" t="s">
        <v>20443</v>
      </c>
      <c r="B597" s="1" t="s">
        <v>20444</v>
      </c>
      <c r="C597" s="1" t="s">
        <v>20445</v>
      </c>
      <c r="D597" t="s">
        <v>6</v>
      </c>
    </row>
    <row r="598" spans="1:4" x14ac:dyDescent="0.15">
      <c r="A598" t="s">
        <v>20446</v>
      </c>
      <c r="B598" s="1" t="s">
        <v>20447</v>
      </c>
      <c r="C598" s="1" t="s">
        <v>20448</v>
      </c>
      <c r="D598" t="s">
        <v>6</v>
      </c>
    </row>
    <row r="599" spans="1:4" x14ac:dyDescent="0.15">
      <c r="A599" t="s">
        <v>20449</v>
      </c>
      <c r="B599" s="1" t="s">
        <v>20450</v>
      </c>
      <c r="C599" s="1" t="s">
        <v>20451</v>
      </c>
      <c r="D599" t="s">
        <v>6</v>
      </c>
    </row>
    <row r="600" spans="1:4" x14ac:dyDescent="0.15">
      <c r="A600" t="s">
        <v>11587</v>
      </c>
      <c r="B600" s="1" t="s">
        <v>20452</v>
      </c>
      <c r="C600" s="1" t="s">
        <v>20453</v>
      </c>
      <c r="D600" t="s">
        <v>6</v>
      </c>
    </row>
    <row r="601" spans="1:4" x14ac:dyDescent="0.15">
      <c r="A601" t="s">
        <v>9432</v>
      </c>
      <c r="B601" s="1" t="s">
        <v>20454</v>
      </c>
      <c r="C601" s="1" t="s">
        <v>20455</v>
      </c>
      <c r="D601" t="s">
        <v>6</v>
      </c>
    </row>
    <row r="602" spans="1:4" x14ac:dyDescent="0.15">
      <c r="A602" t="s">
        <v>20456</v>
      </c>
      <c r="B602" s="1" t="s">
        <v>20457</v>
      </c>
      <c r="C602" s="1" t="s">
        <v>20458</v>
      </c>
      <c r="D602" t="s">
        <v>6</v>
      </c>
    </row>
    <row r="603" spans="1:4" x14ac:dyDescent="0.15">
      <c r="A603" t="s">
        <v>6309</v>
      </c>
      <c r="B603" s="1" t="s">
        <v>20459</v>
      </c>
      <c r="C603" s="1" t="s">
        <v>20460</v>
      </c>
      <c r="D603" t="s">
        <v>6</v>
      </c>
    </row>
    <row r="604" spans="1:4" x14ac:dyDescent="0.15">
      <c r="A604" t="s">
        <v>20461</v>
      </c>
      <c r="B604" s="1" t="s">
        <v>20462</v>
      </c>
      <c r="C604" s="1" t="s">
        <v>20463</v>
      </c>
      <c r="D604" t="s">
        <v>6</v>
      </c>
    </row>
    <row r="605" spans="1:4" x14ac:dyDescent="0.15">
      <c r="A605" t="s">
        <v>20464</v>
      </c>
      <c r="B605" s="1" t="s">
        <v>20465</v>
      </c>
      <c r="C605" s="1" t="s">
        <v>20466</v>
      </c>
      <c r="D605" t="s">
        <v>6</v>
      </c>
    </row>
    <row r="606" spans="1:4" x14ac:dyDescent="0.15">
      <c r="A606" t="s">
        <v>20467</v>
      </c>
      <c r="B606" s="1" t="s">
        <v>20468</v>
      </c>
      <c r="C606" s="1" t="s">
        <v>20469</v>
      </c>
      <c r="D606" t="s">
        <v>6</v>
      </c>
    </row>
    <row r="607" spans="1:4" x14ac:dyDescent="0.15">
      <c r="A607" t="s">
        <v>14460</v>
      </c>
      <c r="B607" s="1" t="s">
        <v>20470</v>
      </c>
      <c r="C607" s="1" t="s">
        <v>20471</v>
      </c>
      <c r="D607" t="s">
        <v>6</v>
      </c>
    </row>
    <row r="608" spans="1:4" x14ac:dyDescent="0.15">
      <c r="A608" t="s">
        <v>20472</v>
      </c>
      <c r="B608" s="1" t="s">
        <v>20473</v>
      </c>
      <c r="C608" s="1" t="s">
        <v>20474</v>
      </c>
      <c r="D608" t="s">
        <v>6</v>
      </c>
    </row>
    <row r="609" spans="1:4" x14ac:dyDescent="0.15">
      <c r="A609" t="s">
        <v>283</v>
      </c>
      <c r="B609" s="1" t="s">
        <v>20475</v>
      </c>
      <c r="C609" s="1" t="s">
        <v>20476</v>
      </c>
      <c r="D609" t="s">
        <v>6</v>
      </c>
    </row>
    <row r="610" spans="1:4" x14ac:dyDescent="0.15">
      <c r="A610" t="s">
        <v>2375</v>
      </c>
      <c r="B610" s="1" t="s">
        <v>20477</v>
      </c>
      <c r="C610" s="1" t="s">
        <v>20478</v>
      </c>
      <c r="D610" t="s">
        <v>6</v>
      </c>
    </row>
    <row r="611" spans="1:4" x14ac:dyDescent="0.15">
      <c r="A611" t="s">
        <v>20479</v>
      </c>
      <c r="B611" s="1" t="s">
        <v>20480</v>
      </c>
      <c r="C611" s="1" t="s">
        <v>20481</v>
      </c>
      <c r="D611" t="s">
        <v>6</v>
      </c>
    </row>
    <row r="612" spans="1:4" x14ac:dyDescent="0.15">
      <c r="A612" t="s">
        <v>18910</v>
      </c>
      <c r="B612" s="1" t="s">
        <v>20482</v>
      </c>
      <c r="C612" s="1" t="s">
        <v>20483</v>
      </c>
      <c r="D612" t="s">
        <v>6</v>
      </c>
    </row>
    <row r="613" spans="1:4" x14ac:dyDescent="0.15">
      <c r="A613" t="s">
        <v>18759</v>
      </c>
      <c r="B613" s="1" t="s">
        <v>20484</v>
      </c>
      <c r="C613" s="1" t="s">
        <v>20485</v>
      </c>
      <c r="D613" t="s">
        <v>6</v>
      </c>
    </row>
    <row r="614" spans="1:4" x14ac:dyDescent="0.15">
      <c r="A614" t="s">
        <v>20486</v>
      </c>
      <c r="B614" s="1" t="s">
        <v>20487</v>
      </c>
      <c r="C614" s="1" t="s">
        <v>20488</v>
      </c>
      <c r="D614" t="s">
        <v>6</v>
      </c>
    </row>
    <row r="615" spans="1:4" x14ac:dyDescent="0.15">
      <c r="A615" t="s">
        <v>20489</v>
      </c>
      <c r="B615" s="1" t="s">
        <v>20490</v>
      </c>
      <c r="C615" s="1" t="s">
        <v>20491</v>
      </c>
      <c r="D615" t="s">
        <v>6</v>
      </c>
    </row>
    <row r="616" spans="1:4" x14ac:dyDescent="0.15">
      <c r="A616" t="s">
        <v>20492</v>
      </c>
      <c r="B616" s="1" t="s">
        <v>20493</v>
      </c>
      <c r="C616" s="1" t="s">
        <v>20494</v>
      </c>
      <c r="D616" t="s">
        <v>6</v>
      </c>
    </row>
    <row r="617" spans="1:4" x14ac:dyDescent="0.15">
      <c r="A617" t="s">
        <v>20495</v>
      </c>
      <c r="B617" s="1" t="s">
        <v>20496</v>
      </c>
      <c r="C617" s="1" t="s">
        <v>20497</v>
      </c>
      <c r="D617" t="s">
        <v>6</v>
      </c>
    </row>
    <row r="618" spans="1:4" x14ac:dyDescent="0.15">
      <c r="A618" t="s">
        <v>9556</v>
      </c>
      <c r="B618" s="1" t="s">
        <v>20498</v>
      </c>
      <c r="C618" s="1" t="s">
        <v>20499</v>
      </c>
      <c r="D618" t="s">
        <v>6</v>
      </c>
    </row>
    <row r="619" spans="1:4" x14ac:dyDescent="0.15">
      <c r="A619" t="s">
        <v>8434</v>
      </c>
      <c r="B619" s="1" t="s">
        <v>20500</v>
      </c>
      <c r="C619" s="1" t="s">
        <v>20501</v>
      </c>
      <c r="D619" t="s">
        <v>6</v>
      </c>
    </row>
    <row r="620" spans="1:4" x14ac:dyDescent="0.15">
      <c r="A620" t="s">
        <v>20502</v>
      </c>
      <c r="B620" s="1" t="s">
        <v>20503</v>
      </c>
      <c r="C620" s="1" t="s">
        <v>20504</v>
      </c>
      <c r="D620" t="s">
        <v>6</v>
      </c>
    </row>
    <row r="621" spans="1:4" x14ac:dyDescent="0.15">
      <c r="A621" t="s">
        <v>20505</v>
      </c>
      <c r="B621" s="1" t="s">
        <v>20506</v>
      </c>
      <c r="C621" s="1" t="s">
        <v>20507</v>
      </c>
      <c r="D621" t="s">
        <v>6</v>
      </c>
    </row>
    <row r="622" spans="1:4" x14ac:dyDescent="0.15">
      <c r="A622" t="s">
        <v>11464</v>
      </c>
      <c r="B622" s="1" t="s">
        <v>20508</v>
      </c>
      <c r="C622" s="1" t="s">
        <v>20509</v>
      </c>
      <c r="D622" t="s">
        <v>6</v>
      </c>
    </row>
    <row r="623" spans="1:4" x14ac:dyDescent="0.15">
      <c r="A623" t="s">
        <v>20510</v>
      </c>
      <c r="B623" s="1" t="s">
        <v>20511</v>
      </c>
      <c r="C623" s="1" t="s">
        <v>20512</v>
      </c>
      <c r="D623" t="s">
        <v>6</v>
      </c>
    </row>
    <row r="624" spans="1:4" x14ac:dyDescent="0.15">
      <c r="A624" t="s">
        <v>20513</v>
      </c>
      <c r="B624" s="1" t="s">
        <v>20514</v>
      </c>
      <c r="C624" s="1" t="s">
        <v>20515</v>
      </c>
      <c r="D624" t="s">
        <v>6</v>
      </c>
    </row>
    <row r="625" spans="1:4" x14ac:dyDescent="0.15">
      <c r="A625" t="s">
        <v>20516</v>
      </c>
      <c r="B625" s="1" t="s">
        <v>20517</v>
      </c>
      <c r="C625" s="1" t="s">
        <v>20518</v>
      </c>
      <c r="D625" t="s">
        <v>6</v>
      </c>
    </row>
    <row r="626" spans="1:4" x14ac:dyDescent="0.15">
      <c r="A626" t="s">
        <v>219</v>
      </c>
      <c r="B626" s="1" t="s">
        <v>20519</v>
      </c>
      <c r="C626" s="1" t="s">
        <v>20520</v>
      </c>
      <c r="D626" t="s">
        <v>6</v>
      </c>
    </row>
    <row r="627" spans="1:4" x14ac:dyDescent="0.15">
      <c r="A627" t="s">
        <v>9040</v>
      </c>
      <c r="B627" s="1" t="s">
        <v>20521</v>
      </c>
      <c r="C627" s="1" t="s">
        <v>20522</v>
      </c>
      <c r="D627" t="s">
        <v>6</v>
      </c>
    </row>
    <row r="628" spans="1:4" x14ac:dyDescent="0.15">
      <c r="A628" t="s">
        <v>20523</v>
      </c>
      <c r="B628" s="1" t="s">
        <v>20524</v>
      </c>
      <c r="C628" s="1" t="s">
        <v>20525</v>
      </c>
      <c r="D628" t="s">
        <v>6</v>
      </c>
    </row>
    <row r="629" spans="1:4" x14ac:dyDescent="0.15">
      <c r="A629" t="s">
        <v>307</v>
      </c>
      <c r="B629" s="1" t="s">
        <v>20526</v>
      </c>
      <c r="C629" s="1" t="s">
        <v>20527</v>
      </c>
      <c r="D629" t="s">
        <v>6</v>
      </c>
    </row>
    <row r="630" spans="1:4" x14ac:dyDescent="0.15">
      <c r="A630" t="s">
        <v>20528</v>
      </c>
      <c r="B630" s="1" t="s">
        <v>20529</v>
      </c>
      <c r="C630" s="1" t="s">
        <v>20530</v>
      </c>
      <c r="D630" t="s">
        <v>6</v>
      </c>
    </row>
    <row r="631" spans="1:4" x14ac:dyDescent="0.15">
      <c r="A631" t="s">
        <v>11538</v>
      </c>
      <c r="B631" s="1" t="s">
        <v>20531</v>
      </c>
      <c r="C631" s="1" t="s">
        <v>20532</v>
      </c>
      <c r="D631" t="s">
        <v>6</v>
      </c>
    </row>
    <row r="632" spans="1:4" x14ac:dyDescent="0.15">
      <c r="A632" t="s">
        <v>7716</v>
      </c>
      <c r="B632" s="1" t="s">
        <v>20533</v>
      </c>
      <c r="C632" s="1" t="s">
        <v>20534</v>
      </c>
      <c r="D632" t="s">
        <v>6</v>
      </c>
    </row>
    <row r="633" spans="1:4" x14ac:dyDescent="0.15">
      <c r="A633" t="s">
        <v>20535</v>
      </c>
      <c r="B633" s="1" t="s">
        <v>20536</v>
      </c>
      <c r="C633" s="1" t="s">
        <v>20537</v>
      </c>
      <c r="D633" t="s">
        <v>6</v>
      </c>
    </row>
    <row r="634" spans="1:4" x14ac:dyDescent="0.15">
      <c r="A634" t="s">
        <v>20538</v>
      </c>
      <c r="B634" s="1" t="s">
        <v>20539</v>
      </c>
      <c r="C634" s="1" t="s">
        <v>20540</v>
      </c>
      <c r="D634" t="s">
        <v>6</v>
      </c>
    </row>
    <row r="635" spans="1:4" x14ac:dyDescent="0.15">
      <c r="A635" t="s">
        <v>13450</v>
      </c>
      <c r="B635" s="1" t="s">
        <v>20541</v>
      </c>
      <c r="C635" s="1" t="s">
        <v>20542</v>
      </c>
      <c r="D635" t="s">
        <v>6</v>
      </c>
    </row>
    <row r="636" spans="1:4" x14ac:dyDescent="0.15">
      <c r="A636" t="s">
        <v>20543</v>
      </c>
      <c r="B636" s="1" t="s">
        <v>20544</v>
      </c>
      <c r="C636" s="1" t="s">
        <v>20545</v>
      </c>
      <c r="D636" t="s">
        <v>6</v>
      </c>
    </row>
    <row r="637" spans="1:4" x14ac:dyDescent="0.15">
      <c r="A637" t="s">
        <v>2429</v>
      </c>
      <c r="B637" s="1" t="s">
        <v>20546</v>
      </c>
      <c r="C637" s="1" t="s">
        <v>20547</v>
      </c>
      <c r="D637" t="s">
        <v>6</v>
      </c>
    </row>
    <row r="638" spans="1:4" x14ac:dyDescent="0.15">
      <c r="A638" t="s">
        <v>20548</v>
      </c>
      <c r="B638" s="1" t="s">
        <v>20549</v>
      </c>
      <c r="C638" s="1" t="s">
        <v>20550</v>
      </c>
      <c r="D638" t="s">
        <v>6</v>
      </c>
    </row>
    <row r="639" spans="1:4" x14ac:dyDescent="0.15">
      <c r="A639" t="s">
        <v>18825</v>
      </c>
      <c r="B639" s="1" t="s">
        <v>20551</v>
      </c>
      <c r="C639" s="1" t="s">
        <v>20552</v>
      </c>
      <c r="D639" t="s">
        <v>6</v>
      </c>
    </row>
    <row r="640" spans="1:4" x14ac:dyDescent="0.15">
      <c r="A640" t="s">
        <v>1507</v>
      </c>
      <c r="B640" s="1" t="s">
        <v>20553</v>
      </c>
      <c r="C640" s="1" t="s">
        <v>20554</v>
      </c>
      <c r="D640" t="s">
        <v>6</v>
      </c>
    </row>
    <row r="641" spans="1:4" x14ac:dyDescent="0.15">
      <c r="A641" t="s">
        <v>20555</v>
      </c>
      <c r="B641" s="1" t="s">
        <v>20556</v>
      </c>
      <c r="C641" s="1" t="s">
        <v>20557</v>
      </c>
      <c r="D641" t="s">
        <v>6</v>
      </c>
    </row>
    <row r="642" spans="1:4" x14ac:dyDescent="0.15">
      <c r="A642" t="s">
        <v>8978</v>
      </c>
      <c r="B642" s="1" t="s">
        <v>20558</v>
      </c>
      <c r="C642" s="1" t="s">
        <v>20559</v>
      </c>
      <c r="D642" t="s">
        <v>6</v>
      </c>
    </row>
    <row r="643" spans="1:4" x14ac:dyDescent="0.15">
      <c r="A643" t="s">
        <v>7428</v>
      </c>
      <c r="B643" s="1" t="s">
        <v>20560</v>
      </c>
      <c r="C643" s="1" t="s">
        <v>20561</v>
      </c>
      <c r="D643" t="s">
        <v>6</v>
      </c>
    </row>
    <row r="644" spans="1:4" x14ac:dyDescent="0.15">
      <c r="A644" t="s">
        <v>20562</v>
      </c>
      <c r="B644" s="1" t="s">
        <v>20563</v>
      </c>
      <c r="C644" s="1" t="s">
        <v>20564</v>
      </c>
      <c r="D644" t="s">
        <v>6</v>
      </c>
    </row>
    <row r="645" spans="1:4" x14ac:dyDescent="0.15">
      <c r="A645" t="s">
        <v>20565</v>
      </c>
      <c r="B645" s="1" t="s">
        <v>20566</v>
      </c>
      <c r="C645" s="1" t="s">
        <v>20567</v>
      </c>
      <c r="D645" t="s">
        <v>6</v>
      </c>
    </row>
    <row r="646" spans="1:4" x14ac:dyDescent="0.15">
      <c r="A646" t="s">
        <v>5349</v>
      </c>
      <c r="B646" s="1" t="s">
        <v>20568</v>
      </c>
      <c r="C646" s="1" t="s">
        <v>20569</v>
      </c>
      <c r="D646" t="s">
        <v>6</v>
      </c>
    </row>
    <row r="647" spans="1:4" x14ac:dyDescent="0.15">
      <c r="A647" t="s">
        <v>16695</v>
      </c>
      <c r="B647" s="1" t="s">
        <v>20570</v>
      </c>
      <c r="C647" s="1" t="s">
        <v>20571</v>
      </c>
      <c r="D647" t="s">
        <v>6</v>
      </c>
    </row>
    <row r="648" spans="1:4" x14ac:dyDescent="0.15">
      <c r="A648" t="s">
        <v>7622</v>
      </c>
      <c r="B648" s="1" t="s">
        <v>20572</v>
      </c>
      <c r="C648" s="1" t="s">
        <v>20573</v>
      </c>
      <c r="D648" t="s">
        <v>6</v>
      </c>
    </row>
    <row r="649" spans="1:4" x14ac:dyDescent="0.15">
      <c r="A649" t="s">
        <v>20574</v>
      </c>
      <c r="B649" s="1" t="s">
        <v>20575</v>
      </c>
      <c r="C649" s="1" t="s">
        <v>20576</v>
      </c>
      <c r="D649" t="s">
        <v>6</v>
      </c>
    </row>
    <row r="650" spans="1:4" x14ac:dyDescent="0.15">
      <c r="A650" t="s">
        <v>20577</v>
      </c>
      <c r="B650" s="1" t="s">
        <v>20578</v>
      </c>
      <c r="C650" s="1" t="s">
        <v>20579</v>
      </c>
      <c r="D650" t="s">
        <v>6</v>
      </c>
    </row>
    <row r="651" spans="1:4" x14ac:dyDescent="0.15">
      <c r="A651" t="s">
        <v>20580</v>
      </c>
      <c r="B651" s="1" t="s">
        <v>20581</v>
      </c>
      <c r="C651" s="1" t="s">
        <v>20582</v>
      </c>
      <c r="D651" t="s">
        <v>6</v>
      </c>
    </row>
    <row r="652" spans="1:4" x14ac:dyDescent="0.15">
      <c r="A652" t="s">
        <v>9444</v>
      </c>
      <c r="B652" s="1" t="s">
        <v>20583</v>
      </c>
      <c r="C652" s="1" t="s">
        <v>20584</v>
      </c>
      <c r="D652" t="s">
        <v>6</v>
      </c>
    </row>
    <row r="653" spans="1:4" x14ac:dyDescent="0.15">
      <c r="A653" t="s">
        <v>20585</v>
      </c>
      <c r="B653" s="1" t="s">
        <v>20586</v>
      </c>
      <c r="C653" s="1" t="s">
        <v>20587</v>
      </c>
      <c r="D653" t="s">
        <v>6</v>
      </c>
    </row>
    <row r="654" spans="1:4" x14ac:dyDescent="0.15">
      <c r="A654" t="s">
        <v>8413</v>
      </c>
      <c r="B654" s="1" t="s">
        <v>20588</v>
      </c>
      <c r="C654" s="1" t="s">
        <v>20589</v>
      </c>
      <c r="D654" t="s">
        <v>6</v>
      </c>
    </row>
    <row r="655" spans="1:4" x14ac:dyDescent="0.15">
      <c r="A655" t="s">
        <v>2651</v>
      </c>
      <c r="B655" s="1" t="s">
        <v>20590</v>
      </c>
      <c r="C655" s="1" t="s">
        <v>20591</v>
      </c>
      <c r="D655" t="s">
        <v>6</v>
      </c>
    </row>
    <row r="656" spans="1:4" x14ac:dyDescent="0.15">
      <c r="A656" t="s">
        <v>8670</v>
      </c>
      <c r="B656" s="1" t="s">
        <v>20592</v>
      </c>
      <c r="C656" s="1" t="s">
        <v>20593</v>
      </c>
      <c r="D656" t="s">
        <v>6</v>
      </c>
    </row>
    <row r="657" spans="1:4" x14ac:dyDescent="0.15">
      <c r="A657" t="s">
        <v>7368</v>
      </c>
      <c r="B657" s="1" t="s">
        <v>20594</v>
      </c>
      <c r="C657" s="1" t="s">
        <v>20595</v>
      </c>
      <c r="D657" t="s">
        <v>6</v>
      </c>
    </row>
    <row r="658" spans="1:4" x14ac:dyDescent="0.15">
      <c r="A658" t="s">
        <v>8160</v>
      </c>
      <c r="B658" s="1" t="s">
        <v>20596</v>
      </c>
      <c r="C658" s="1" t="s">
        <v>20597</v>
      </c>
      <c r="D658" t="s">
        <v>6</v>
      </c>
    </row>
    <row r="659" spans="1:4" x14ac:dyDescent="0.15">
      <c r="A659" t="s">
        <v>3173</v>
      </c>
      <c r="B659" s="1" t="s">
        <v>20598</v>
      </c>
      <c r="C659" s="1" t="s">
        <v>20599</v>
      </c>
      <c r="D659" t="s">
        <v>6</v>
      </c>
    </row>
    <row r="660" spans="1:4" x14ac:dyDescent="0.15">
      <c r="A660" t="s">
        <v>20600</v>
      </c>
      <c r="B660" s="1" t="s">
        <v>20601</v>
      </c>
      <c r="C660" s="1" t="s">
        <v>20602</v>
      </c>
      <c r="D660" t="s">
        <v>6</v>
      </c>
    </row>
    <row r="661" spans="1:4" x14ac:dyDescent="0.15">
      <c r="A661" t="s">
        <v>16280</v>
      </c>
      <c r="B661" s="1" t="s">
        <v>20603</v>
      </c>
      <c r="C661" s="1" t="s">
        <v>20604</v>
      </c>
      <c r="D661" t="s">
        <v>6</v>
      </c>
    </row>
    <row r="662" spans="1:4" x14ac:dyDescent="0.15">
      <c r="A662" t="s">
        <v>20605</v>
      </c>
      <c r="B662" s="1" t="s">
        <v>20606</v>
      </c>
      <c r="C662" s="1" t="s">
        <v>20607</v>
      </c>
      <c r="D662" t="s">
        <v>6</v>
      </c>
    </row>
    <row r="663" spans="1:4" x14ac:dyDescent="0.15">
      <c r="A663" t="s">
        <v>5591</v>
      </c>
      <c r="B663" s="1" t="s">
        <v>20608</v>
      </c>
      <c r="C663" s="1" t="s">
        <v>20609</v>
      </c>
      <c r="D663" t="s">
        <v>6</v>
      </c>
    </row>
    <row r="664" spans="1:4" x14ac:dyDescent="0.15">
      <c r="A664" t="s">
        <v>18078</v>
      </c>
      <c r="B664" s="1" t="s">
        <v>20610</v>
      </c>
      <c r="C664" s="1" t="s">
        <v>20611</v>
      </c>
      <c r="D664" t="s">
        <v>6</v>
      </c>
    </row>
    <row r="665" spans="1:4" x14ac:dyDescent="0.15">
      <c r="A665" t="s">
        <v>20612</v>
      </c>
      <c r="B665" s="1" t="s">
        <v>20613</v>
      </c>
      <c r="C665" s="1" t="s">
        <v>20614</v>
      </c>
      <c r="D665" t="s">
        <v>6</v>
      </c>
    </row>
    <row r="666" spans="1:4" x14ac:dyDescent="0.15">
      <c r="A666" t="s">
        <v>20615</v>
      </c>
      <c r="B666" s="1" t="s">
        <v>20616</v>
      </c>
      <c r="C666" s="1" t="s">
        <v>20617</v>
      </c>
      <c r="D666" t="s">
        <v>6</v>
      </c>
    </row>
    <row r="667" spans="1:4" x14ac:dyDescent="0.15">
      <c r="A667" t="s">
        <v>20618</v>
      </c>
      <c r="B667" s="1" t="s">
        <v>20619</v>
      </c>
      <c r="C667" s="1" t="s">
        <v>20620</v>
      </c>
      <c r="D667" t="s">
        <v>6</v>
      </c>
    </row>
    <row r="668" spans="1:4" x14ac:dyDescent="0.15">
      <c r="A668" t="s">
        <v>9102</v>
      </c>
      <c r="B668" s="1" t="s">
        <v>20621</v>
      </c>
      <c r="C668" s="1" t="s">
        <v>20622</v>
      </c>
      <c r="D668" t="s">
        <v>6</v>
      </c>
    </row>
    <row r="669" spans="1:4" x14ac:dyDescent="0.15">
      <c r="A669" t="s">
        <v>20623</v>
      </c>
      <c r="B669" s="1" t="s">
        <v>20624</v>
      </c>
      <c r="C669" s="1" t="s">
        <v>20625</v>
      </c>
      <c r="D669" t="s">
        <v>6</v>
      </c>
    </row>
    <row r="670" spans="1:4" x14ac:dyDescent="0.15">
      <c r="A670" t="s">
        <v>2944</v>
      </c>
      <c r="B670" s="1" t="s">
        <v>20626</v>
      </c>
      <c r="C670" s="1" t="s">
        <v>20627</v>
      </c>
      <c r="D670" t="s">
        <v>6</v>
      </c>
    </row>
    <row r="671" spans="1:4" x14ac:dyDescent="0.15">
      <c r="A671" t="s">
        <v>7710</v>
      </c>
      <c r="B671" s="1" t="s">
        <v>20628</v>
      </c>
      <c r="C671" s="1" t="s">
        <v>20629</v>
      </c>
      <c r="D671" t="s">
        <v>6</v>
      </c>
    </row>
    <row r="672" spans="1:4" x14ac:dyDescent="0.15">
      <c r="A672" t="s">
        <v>20630</v>
      </c>
      <c r="B672" s="1" t="s">
        <v>20631</v>
      </c>
      <c r="C672" s="1" t="s">
        <v>20632</v>
      </c>
      <c r="D672" t="s">
        <v>6</v>
      </c>
    </row>
    <row r="673" spans="1:4" x14ac:dyDescent="0.15">
      <c r="A673" t="s">
        <v>20633</v>
      </c>
      <c r="B673" s="1" t="s">
        <v>20634</v>
      </c>
      <c r="C673" s="1" t="s">
        <v>20635</v>
      </c>
      <c r="D673" t="s">
        <v>6</v>
      </c>
    </row>
    <row r="674" spans="1:4" x14ac:dyDescent="0.15">
      <c r="A674" t="s">
        <v>905</v>
      </c>
      <c r="B674" s="1" t="s">
        <v>20636</v>
      </c>
      <c r="C674" s="1" t="s">
        <v>20637</v>
      </c>
      <c r="D674" t="s">
        <v>6</v>
      </c>
    </row>
    <row r="675" spans="1:4" x14ac:dyDescent="0.15">
      <c r="A675" t="s">
        <v>20638</v>
      </c>
      <c r="B675" s="1" t="s">
        <v>20639</v>
      </c>
      <c r="C675" s="1" t="s">
        <v>20640</v>
      </c>
      <c r="D675" t="s">
        <v>6</v>
      </c>
    </row>
    <row r="676" spans="1:4" x14ac:dyDescent="0.15">
      <c r="A676" t="s">
        <v>20641</v>
      </c>
      <c r="B676" s="1" t="s">
        <v>20642</v>
      </c>
      <c r="C676" s="1" t="s">
        <v>20643</v>
      </c>
      <c r="D676" t="s">
        <v>6</v>
      </c>
    </row>
    <row r="677" spans="1:4" x14ac:dyDescent="0.15">
      <c r="A677" t="s">
        <v>4075</v>
      </c>
      <c r="B677" s="1" t="s">
        <v>20644</v>
      </c>
      <c r="C677" s="1" t="s">
        <v>20645</v>
      </c>
      <c r="D677" t="s">
        <v>6</v>
      </c>
    </row>
    <row r="678" spans="1:4" x14ac:dyDescent="0.15">
      <c r="A678" t="s">
        <v>20646</v>
      </c>
      <c r="B678" s="1" t="s">
        <v>20647</v>
      </c>
      <c r="C678" s="1" t="s">
        <v>20648</v>
      </c>
      <c r="D678" t="s">
        <v>6</v>
      </c>
    </row>
    <row r="679" spans="1:4" x14ac:dyDescent="0.15">
      <c r="A679" t="s">
        <v>20649</v>
      </c>
      <c r="B679" s="1" t="s">
        <v>20650</v>
      </c>
      <c r="C679" s="1" t="s">
        <v>20651</v>
      </c>
      <c r="D679" t="s">
        <v>6</v>
      </c>
    </row>
    <row r="680" spans="1:4" x14ac:dyDescent="0.15">
      <c r="A680" t="s">
        <v>20652</v>
      </c>
      <c r="B680" s="1" t="s">
        <v>20653</v>
      </c>
      <c r="C680" s="1" t="s">
        <v>20654</v>
      </c>
      <c r="D680" t="s">
        <v>6</v>
      </c>
    </row>
    <row r="681" spans="1:4" x14ac:dyDescent="0.15">
      <c r="A681" t="s">
        <v>20655</v>
      </c>
      <c r="B681" s="1" t="s">
        <v>20656</v>
      </c>
      <c r="C681" s="1" t="s">
        <v>20657</v>
      </c>
      <c r="D681" t="s">
        <v>6</v>
      </c>
    </row>
    <row r="682" spans="1:4" x14ac:dyDescent="0.15">
      <c r="A682" t="s">
        <v>20658</v>
      </c>
      <c r="B682" s="1" t="s">
        <v>20659</v>
      </c>
      <c r="C682" s="1" t="s">
        <v>20660</v>
      </c>
      <c r="D682" t="s">
        <v>6</v>
      </c>
    </row>
    <row r="683" spans="1:4" x14ac:dyDescent="0.15">
      <c r="A683" t="s">
        <v>20661</v>
      </c>
      <c r="B683" s="1" t="s">
        <v>20662</v>
      </c>
      <c r="C683" s="1" t="s">
        <v>20663</v>
      </c>
      <c r="D683" t="s">
        <v>6</v>
      </c>
    </row>
    <row r="684" spans="1:4" x14ac:dyDescent="0.15">
      <c r="A684" t="s">
        <v>1703</v>
      </c>
      <c r="B684" s="1" t="s">
        <v>20664</v>
      </c>
      <c r="C684" s="1" t="s">
        <v>20665</v>
      </c>
      <c r="D684" t="s">
        <v>6</v>
      </c>
    </row>
    <row r="685" spans="1:4" x14ac:dyDescent="0.15">
      <c r="A685" t="s">
        <v>14747</v>
      </c>
      <c r="B685" s="1" t="s">
        <v>20666</v>
      </c>
      <c r="C685" s="1" t="s">
        <v>20667</v>
      </c>
      <c r="D685" t="s">
        <v>6</v>
      </c>
    </row>
    <row r="686" spans="1:4" x14ac:dyDescent="0.15">
      <c r="A686" t="s">
        <v>14293</v>
      </c>
      <c r="B686" s="1" t="s">
        <v>20668</v>
      </c>
      <c r="C686" s="1" t="s">
        <v>20669</v>
      </c>
      <c r="D686" t="s">
        <v>6</v>
      </c>
    </row>
    <row r="687" spans="1:4" x14ac:dyDescent="0.15">
      <c r="A687" t="s">
        <v>20670</v>
      </c>
      <c r="B687" s="1" t="s">
        <v>20671</v>
      </c>
      <c r="C687" s="1" t="s">
        <v>20672</v>
      </c>
      <c r="D687" t="s">
        <v>6</v>
      </c>
    </row>
    <row r="688" spans="1:4" x14ac:dyDescent="0.15">
      <c r="A688" t="s">
        <v>17103</v>
      </c>
      <c r="B688" s="1" t="s">
        <v>20673</v>
      </c>
      <c r="C688" s="1" t="s">
        <v>20674</v>
      </c>
      <c r="D688" t="s">
        <v>6</v>
      </c>
    </row>
    <row r="689" spans="1:4" x14ac:dyDescent="0.15">
      <c r="A689" t="s">
        <v>17406</v>
      </c>
      <c r="B689" s="1" t="s">
        <v>20675</v>
      </c>
      <c r="C689" s="1" t="s">
        <v>20676</v>
      </c>
      <c r="D689" t="s">
        <v>6</v>
      </c>
    </row>
    <row r="690" spans="1:4" x14ac:dyDescent="0.15">
      <c r="A690" t="s">
        <v>5573</v>
      </c>
      <c r="B690" s="1" t="s">
        <v>20677</v>
      </c>
      <c r="C690" s="1" t="s">
        <v>20678</v>
      </c>
      <c r="D690" t="s">
        <v>6</v>
      </c>
    </row>
    <row r="691" spans="1:4" x14ac:dyDescent="0.15">
      <c r="A691" t="s">
        <v>4588</v>
      </c>
      <c r="B691" s="1" t="s">
        <v>20679</v>
      </c>
      <c r="C691" s="1" t="s">
        <v>20680</v>
      </c>
      <c r="D691" t="s">
        <v>6</v>
      </c>
    </row>
    <row r="692" spans="1:4" x14ac:dyDescent="0.15">
      <c r="A692" t="s">
        <v>20681</v>
      </c>
      <c r="B692" s="1" t="s">
        <v>20682</v>
      </c>
      <c r="C692" s="1" t="s">
        <v>20683</v>
      </c>
      <c r="D692" t="s">
        <v>6</v>
      </c>
    </row>
    <row r="693" spans="1:4" x14ac:dyDescent="0.15">
      <c r="A693" t="s">
        <v>20684</v>
      </c>
      <c r="B693" s="1" t="s">
        <v>20685</v>
      </c>
      <c r="C693" s="1" t="s">
        <v>20686</v>
      </c>
      <c r="D693" t="s">
        <v>6</v>
      </c>
    </row>
    <row r="694" spans="1:4" x14ac:dyDescent="0.15">
      <c r="A694" t="s">
        <v>5567</v>
      </c>
      <c r="B694" s="1" t="s">
        <v>20687</v>
      </c>
      <c r="C694" s="1" t="s">
        <v>20688</v>
      </c>
      <c r="D694" t="s">
        <v>6</v>
      </c>
    </row>
    <row r="695" spans="1:4" x14ac:dyDescent="0.15">
      <c r="A695" t="s">
        <v>18892</v>
      </c>
      <c r="B695" s="1" t="s">
        <v>20689</v>
      </c>
      <c r="C695" s="1" t="s">
        <v>20690</v>
      </c>
      <c r="D695" t="s">
        <v>6</v>
      </c>
    </row>
    <row r="696" spans="1:4" x14ac:dyDescent="0.15">
      <c r="A696" t="s">
        <v>20691</v>
      </c>
      <c r="B696" s="1" t="s">
        <v>20692</v>
      </c>
      <c r="C696" s="1" t="s">
        <v>20693</v>
      </c>
      <c r="D696" t="s">
        <v>6</v>
      </c>
    </row>
    <row r="697" spans="1:4" x14ac:dyDescent="0.15">
      <c r="A697" t="s">
        <v>20694</v>
      </c>
      <c r="B697" s="1" t="s">
        <v>20695</v>
      </c>
      <c r="C697" s="1" t="s">
        <v>20696</v>
      </c>
      <c r="D697" t="s">
        <v>6</v>
      </c>
    </row>
    <row r="698" spans="1:4" x14ac:dyDescent="0.15">
      <c r="A698" t="s">
        <v>4678</v>
      </c>
      <c r="B698" s="1" t="s">
        <v>20697</v>
      </c>
      <c r="C698" s="1" t="s">
        <v>20698</v>
      </c>
      <c r="D698" t="s">
        <v>6</v>
      </c>
    </row>
    <row r="699" spans="1:4" x14ac:dyDescent="0.15">
      <c r="A699" t="s">
        <v>20699</v>
      </c>
      <c r="B699" s="1" t="s">
        <v>20700</v>
      </c>
      <c r="C699" s="1" t="s">
        <v>20701</v>
      </c>
      <c r="D699" t="s">
        <v>6</v>
      </c>
    </row>
    <row r="700" spans="1:4" x14ac:dyDescent="0.15">
      <c r="A700" t="s">
        <v>20702</v>
      </c>
      <c r="B700" s="1" t="s">
        <v>20703</v>
      </c>
      <c r="C700" s="1" t="s">
        <v>20704</v>
      </c>
      <c r="D700" t="s">
        <v>6</v>
      </c>
    </row>
    <row r="701" spans="1:4" x14ac:dyDescent="0.15">
      <c r="A701" t="s">
        <v>20705</v>
      </c>
      <c r="B701" s="1" t="s">
        <v>20706</v>
      </c>
      <c r="C701" s="1" t="s">
        <v>20707</v>
      </c>
      <c r="D701" t="s">
        <v>6</v>
      </c>
    </row>
    <row r="702" spans="1:4" x14ac:dyDescent="0.15">
      <c r="A702" t="s">
        <v>4009</v>
      </c>
      <c r="B702" s="1" t="s">
        <v>20708</v>
      </c>
      <c r="C702" s="1" t="s">
        <v>20709</v>
      </c>
      <c r="D702" t="s">
        <v>6</v>
      </c>
    </row>
    <row r="703" spans="1:4" x14ac:dyDescent="0.15">
      <c r="A703" t="s">
        <v>20710</v>
      </c>
      <c r="B703" s="1" t="s">
        <v>20711</v>
      </c>
      <c r="C703" s="1" t="s">
        <v>20712</v>
      </c>
      <c r="D703" t="s">
        <v>6</v>
      </c>
    </row>
    <row r="704" spans="1:4" x14ac:dyDescent="0.15">
      <c r="A704" t="s">
        <v>14864</v>
      </c>
      <c r="B704" s="1" t="s">
        <v>20713</v>
      </c>
      <c r="C704" s="1" t="s">
        <v>20714</v>
      </c>
      <c r="D704" t="s">
        <v>6</v>
      </c>
    </row>
    <row r="705" spans="1:4" x14ac:dyDescent="0.15">
      <c r="A705" t="s">
        <v>9592</v>
      </c>
      <c r="B705" s="1" t="s">
        <v>20715</v>
      </c>
      <c r="C705" s="1" t="s">
        <v>20716</v>
      </c>
      <c r="D705" t="s">
        <v>6</v>
      </c>
    </row>
    <row r="706" spans="1:4" x14ac:dyDescent="0.15">
      <c r="A706" t="s">
        <v>14346</v>
      </c>
      <c r="B706" s="1" t="s">
        <v>20717</v>
      </c>
      <c r="C706" s="1" t="s">
        <v>20718</v>
      </c>
      <c r="D706" t="s">
        <v>6</v>
      </c>
    </row>
    <row r="707" spans="1:4" x14ac:dyDescent="0.15">
      <c r="A707" t="s">
        <v>211</v>
      </c>
      <c r="B707" s="1" t="s">
        <v>20719</v>
      </c>
      <c r="C707" s="1" t="s">
        <v>20720</v>
      </c>
      <c r="D707" t="s">
        <v>6</v>
      </c>
    </row>
    <row r="708" spans="1:4" x14ac:dyDescent="0.15">
      <c r="A708" t="s">
        <v>20721</v>
      </c>
      <c r="B708" s="1" t="s">
        <v>20722</v>
      </c>
      <c r="C708" s="1" t="s">
        <v>20723</v>
      </c>
      <c r="D708" t="s">
        <v>6</v>
      </c>
    </row>
    <row r="709" spans="1:4" x14ac:dyDescent="0.15">
      <c r="A709" t="s">
        <v>20724</v>
      </c>
      <c r="B709" s="1" t="s">
        <v>20725</v>
      </c>
      <c r="C709" s="1" t="s">
        <v>20726</v>
      </c>
      <c r="D709" t="s">
        <v>6</v>
      </c>
    </row>
    <row r="710" spans="1:4" x14ac:dyDescent="0.15">
      <c r="A710" t="s">
        <v>7212</v>
      </c>
      <c r="B710" s="1" t="s">
        <v>20727</v>
      </c>
      <c r="C710" s="1" t="s">
        <v>20728</v>
      </c>
      <c r="D710" t="s">
        <v>6</v>
      </c>
    </row>
    <row r="711" spans="1:4" x14ac:dyDescent="0.15">
      <c r="A711" t="s">
        <v>20729</v>
      </c>
      <c r="B711" s="1" t="s">
        <v>20730</v>
      </c>
      <c r="C711" s="1" t="s">
        <v>20731</v>
      </c>
      <c r="D711" t="s">
        <v>6</v>
      </c>
    </row>
    <row r="712" spans="1:4" x14ac:dyDescent="0.15">
      <c r="A712" t="s">
        <v>9574</v>
      </c>
      <c r="B712" s="1" t="s">
        <v>20732</v>
      </c>
      <c r="C712" s="1" t="s">
        <v>20733</v>
      </c>
      <c r="D712" t="s">
        <v>6</v>
      </c>
    </row>
    <row r="713" spans="1:4" x14ac:dyDescent="0.15">
      <c r="A713" t="s">
        <v>20734</v>
      </c>
      <c r="B713" s="1" t="s">
        <v>20735</v>
      </c>
      <c r="C713" s="1" t="s">
        <v>20736</v>
      </c>
      <c r="D713" t="s">
        <v>6</v>
      </c>
    </row>
    <row r="714" spans="1:4" x14ac:dyDescent="0.15">
      <c r="A714" t="s">
        <v>20737</v>
      </c>
      <c r="B714" s="1" t="s">
        <v>20738</v>
      </c>
      <c r="C714" s="1" t="s">
        <v>20739</v>
      </c>
      <c r="D714" t="s">
        <v>6</v>
      </c>
    </row>
    <row r="715" spans="1:4" x14ac:dyDescent="0.15">
      <c r="A715" t="s">
        <v>20740</v>
      </c>
      <c r="B715" s="1" t="s">
        <v>20741</v>
      </c>
      <c r="C715" s="1" t="s">
        <v>20742</v>
      </c>
      <c r="D715" t="s">
        <v>6</v>
      </c>
    </row>
    <row r="716" spans="1:4" x14ac:dyDescent="0.15">
      <c r="A716" t="s">
        <v>9476</v>
      </c>
      <c r="B716" s="1" t="s">
        <v>20743</v>
      </c>
      <c r="C716" s="1" t="s">
        <v>20744</v>
      </c>
      <c r="D716" t="s">
        <v>6</v>
      </c>
    </row>
    <row r="717" spans="1:4" x14ac:dyDescent="0.15">
      <c r="A717" t="s">
        <v>20745</v>
      </c>
      <c r="B717" s="1" t="s">
        <v>20746</v>
      </c>
      <c r="C717" s="1" t="s">
        <v>20747</v>
      </c>
      <c r="D717" t="s">
        <v>6</v>
      </c>
    </row>
    <row r="718" spans="1:4" x14ac:dyDescent="0.15">
      <c r="A718" t="s">
        <v>14922</v>
      </c>
      <c r="B718" s="1" t="s">
        <v>20748</v>
      </c>
      <c r="C718" s="1" t="s">
        <v>20749</v>
      </c>
      <c r="D718" t="s">
        <v>6</v>
      </c>
    </row>
    <row r="719" spans="1:4" x14ac:dyDescent="0.15">
      <c r="A719" t="s">
        <v>20750</v>
      </c>
      <c r="B719" s="1" t="s">
        <v>20751</v>
      </c>
      <c r="C719" s="1" t="s">
        <v>20752</v>
      </c>
      <c r="D719" t="s">
        <v>6</v>
      </c>
    </row>
    <row r="720" spans="1:4" x14ac:dyDescent="0.15">
      <c r="A720" t="s">
        <v>1100</v>
      </c>
      <c r="B720" s="1" t="s">
        <v>20753</v>
      </c>
      <c r="C720" s="1" t="s">
        <v>20754</v>
      </c>
      <c r="D720" t="s">
        <v>6</v>
      </c>
    </row>
    <row r="721" spans="1:4" x14ac:dyDescent="0.15">
      <c r="A721" t="s">
        <v>20755</v>
      </c>
      <c r="B721" s="1" t="s">
        <v>20756</v>
      </c>
      <c r="C721" s="1" t="s">
        <v>20757</v>
      </c>
      <c r="D721" t="s">
        <v>6</v>
      </c>
    </row>
    <row r="722" spans="1:4" x14ac:dyDescent="0.15">
      <c r="A722" t="s">
        <v>20758</v>
      </c>
      <c r="B722" s="1" t="s">
        <v>20759</v>
      </c>
      <c r="C722" s="1" t="s">
        <v>20760</v>
      </c>
      <c r="D722" t="s">
        <v>6</v>
      </c>
    </row>
    <row r="723" spans="1:4" x14ac:dyDescent="0.15">
      <c r="A723" t="s">
        <v>20761</v>
      </c>
      <c r="B723" s="1" t="s">
        <v>20762</v>
      </c>
      <c r="C723" s="1" t="s">
        <v>20763</v>
      </c>
      <c r="D723" t="s">
        <v>6</v>
      </c>
    </row>
    <row r="724" spans="1:4" x14ac:dyDescent="0.15">
      <c r="A724" t="s">
        <v>20764</v>
      </c>
      <c r="B724" s="1" t="s">
        <v>20765</v>
      </c>
      <c r="C724" s="1" t="s">
        <v>20766</v>
      </c>
      <c r="D724" t="s">
        <v>6</v>
      </c>
    </row>
    <row r="725" spans="1:4" x14ac:dyDescent="0.15">
      <c r="A725" t="s">
        <v>14189</v>
      </c>
      <c r="B725" s="1" t="s">
        <v>20767</v>
      </c>
      <c r="C725" s="1" t="s">
        <v>20768</v>
      </c>
      <c r="D725" t="s">
        <v>6</v>
      </c>
    </row>
    <row r="726" spans="1:4" x14ac:dyDescent="0.15">
      <c r="A726" t="s">
        <v>497</v>
      </c>
      <c r="B726" s="1" t="s">
        <v>20769</v>
      </c>
      <c r="C726" s="1" t="s">
        <v>20770</v>
      </c>
      <c r="D726" t="s">
        <v>6</v>
      </c>
    </row>
    <row r="727" spans="1:4" x14ac:dyDescent="0.15">
      <c r="A727" t="s">
        <v>20771</v>
      </c>
      <c r="B727" s="1" t="s">
        <v>20772</v>
      </c>
      <c r="C727" s="1" t="s">
        <v>20773</v>
      </c>
      <c r="D727" t="s">
        <v>6</v>
      </c>
    </row>
    <row r="728" spans="1:4" x14ac:dyDescent="0.15">
      <c r="A728" t="s">
        <v>20774</v>
      </c>
      <c r="B728" s="1" t="s">
        <v>20775</v>
      </c>
      <c r="C728" s="1" t="s">
        <v>20776</v>
      </c>
      <c r="D728" t="s">
        <v>6</v>
      </c>
    </row>
    <row r="729" spans="1:4" x14ac:dyDescent="0.15">
      <c r="A729" t="s">
        <v>20777</v>
      </c>
      <c r="B729" s="1" t="s">
        <v>20778</v>
      </c>
      <c r="C729" s="1" t="s">
        <v>20779</v>
      </c>
      <c r="D729" t="s">
        <v>6</v>
      </c>
    </row>
    <row r="730" spans="1:4" x14ac:dyDescent="0.15">
      <c r="A730" t="s">
        <v>20780</v>
      </c>
      <c r="B730" s="1" t="s">
        <v>20781</v>
      </c>
      <c r="C730" s="1" t="s">
        <v>20782</v>
      </c>
      <c r="D730" t="s">
        <v>6</v>
      </c>
    </row>
    <row r="731" spans="1:4" x14ac:dyDescent="0.15">
      <c r="A731" t="s">
        <v>20783</v>
      </c>
      <c r="B731" s="1" t="s">
        <v>20784</v>
      </c>
      <c r="C731" s="1" t="s">
        <v>20785</v>
      </c>
      <c r="D731" t="s">
        <v>6</v>
      </c>
    </row>
    <row r="732" spans="1:4" x14ac:dyDescent="0.15">
      <c r="A732" t="s">
        <v>9693</v>
      </c>
      <c r="B732" s="1" t="s">
        <v>20786</v>
      </c>
      <c r="C732" s="1" t="s">
        <v>20787</v>
      </c>
      <c r="D732" t="s">
        <v>6</v>
      </c>
    </row>
    <row r="733" spans="1:4" x14ac:dyDescent="0.15">
      <c r="A733" t="s">
        <v>20788</v>
      </c>
      <c r="B733" s="1" t="s">
        <v>20789</v>
      </c>
      <c r="C733" s="1" t="s">
        <v>20790</v>
      </c>
      <c r="D733" t="s">
        <v>6</v>
      </c>
    </row>
    <row r="734" spans="1:4" x14ac:dyDescent="0.15">
      <c r="A734" t="s">
        <v>20791</v>
      </c>
      <c r="B734" s="1" t="s">
        <v>20792</v>
      </c>
      <c r="C734" s="1" t="s">
        <v>20793</v>
      </c>
      <c r="D734" t="s">
        <v>6</v>
      </c>
    </row>
    <row r="735" spans="1:4" x14ac:dyDescent="0.15">
      <c r="A735" t="s">
        <v>16799</v>
      </c>
      <c r="B735" s="1" t="s">
        <v>20794</v>
      </c>
      <c r="C735" s="1" t="s">
        <v>20795</v>
      </c>
      <c r="D735" t="s">
        <v>6</v>
      </c>
    </row>
    <row r="736" spans="1:4" x14ac:dyDescent="0.15">
      <c r="A736" t="s">
        <v>20796</v>
      </c>
      <c r="B736" s="1" t="s">
        <v>20797</v>
      </c>
      <c r="C736" s="1" t="s">
        <v>20798</v>
      </c>
      <c r="D736" t="s">
        <v>6</v>
      </c>
    </row>
    <row r="737" spans="1:4" x14ac:dyDescent="0.15">
      <c r="A737" t="s">
        <v>20799</v>
      </c>
      <c r="B737" s="1" t="s">
        <v>20800</v>
      </c>
      <c r="C737" s="1" t="s">
        <v>20801</v>
      </c>
      <c r="D737" t="s">
        <v>6</v>
      </c>
    </row>
    <row r="738" spans="1:4" x14ac:dyDescent="0.15">
      <c r="A738" t="s">
        <v>5340</v>
      </c>
      <c r="B738" s="1" t="s">
        <v>20802</v>
      </c>
      <c r="C738" s="1" t="s">
        <v>20803</v>
      </c>
      <c r="D738" t="s">
        <v>6</v>
      </c>
    </row>
    <row r="739" spans="1:4" x14ac:dyDescent="0.15">
      <c r="A739" t="s">
        <v>20804</v>
      </c>
      <c r="B739" s="1" t="s">
        <v>20805</v>
      </c>
      <c r="C739" s="1" t="s">
        <v>20806</v>
      </c>
      <c r="D739" t="s">
        <v>6</v>
      </c>
    </row>
    <row r="740" spans="1:4" x14ac:dyDescent="0.15">
      <c r="A740" t="s">
        <v>4383</v>
      </c>
      <c r="B740" s="1" t="s">
        <v>20807</v>
      </c>
      <c r="C740" s="1" t="s">
        <v>20808</v>
      </c>
      <c r="D740" t="s">
        <v>6</v>
      </c>
    </row>
    <row r="741" spans="1:4" x14ac:dyDescent="0.15">
      <c r="A741" t="s">
        <v>20809</v>
      </c>
      <c r="B741" s="1" t="s">
        <v>20810</v>
      </c>
      <c r="C741" s="1" t="s">
        <v>20811</v>
      </c>
      <c r="D741" t="s">
        <v>6</v>
      </c>
    </row>
    <row r="742" spans="1:4" x14ac:dyDescent="0.15">
      <c r="A742" t="s">
        <v>20812</v>
      </c>
      <c r="B742" s="1" t="s">
        <v>20813</v>
      </c>
      <c r="C742" s="1" t="s">
        <v>20814</v>
      </c>
      <c r="D742" t="s">
        <v>6</v>
      </c>
    </row>
    <row r="743" spans="1:4" x14ac:dyDescent="0.15">
      <c r="A743" t="s">
        <v>7743</v>
      </c>
      <c r="B743" s="1" t="s">
        <v>20815</v>
      </c>
      <c r="C743" s="1" t="s">
        <v>20816</v>
      </c>
      <c r="D743" t="s">
        <v>6</v>
      </c>
    </row>
    <row r="744" spans="1:4" x14ac:dyDescent="0.15">
      <c r="A744" t="s">
        <v>20817</v>
      </c>
      <c r="B744" s="1" t="s">
        <v>20818</v>
      </c>
      <c r="C744" s="1" t="s">
        <v>20819</v>
      </c>
      <c r="D744" t="s">
        <v>6</v>
      </c>
    </row>
    <row r="745" spans="1:4" x14ac:dyDescent="0.15">
      <c r="A745" t="s">
        <v>20820</v>
      </c>
      <c r="B745" s="1" t="s">
        <v>20821</v>
      </c>
      <c r="C745" s="1" t="s">
        <v>20822</v>
      </c>
      <c r="D745" t="s">
        <v>6</v>
      </c>
    </row>
    <row r="746" spans="1:4" x14ac:dyDescent="0.15">
      <c r="A746" t="s">
        <v>4311</v>
      </c>
      <c r="B746" s="1" t="s">
        <v>20823</v>
      </c>
      <c r="C746" s="1" t="s">
        <v>20824</v>
      </c>
      <c r="D746" t="s">
        <v>6</v>
      </c>
    </row>
    <row r="747" spans="1:4" x14ac:dyDescent="0.15">
      <c r="A747" t="s">
        <v>14920</v>
      </c>
      <c r="B747" s="1" t="s">
        <v>20825</v>
      </c>
      <c r="C747" s="1" t="s">
        <v>20826</v>
      </c>
      <c r="D747" t="s">
        <v>6</v>
      </c>
    </row>
    <row r="748" spans="1:4" x14ac:dyDescent="0.15">
      <c r="A748" t="s">
        <v>20827</v>
      </c>
      <c r="B748" s="1" t="s">
        <v>20828</v>
      </c>
      <c r="C748" s="1" t="s">
        <v>20829</v>
      </c>
      <c r="D748" t="s">
        <v>6</v>
      </c>
    </row>
    <row r="749" spans="1:4" x14ac:dyDescent="0.15">
      <c r="A749" t="s">
        <v>20830</v>
      </c>
      <c r="B749" s="1" t="s">
        <v>20831</v>
      </c>
      <c r="C749" s="1" t="s">
        <v>20832</v>
      </c>
      <c r="D749" t="s">
        <v>6</v>
      </c>
    </row>
    <row r="750" spans="1:4" x14ac:dyDescent="0.15">
      <c r="A750" t="s">
        <v>17202</v>
      </c>
      <c r="B750" s="1" t="s">
        <v>20833</v>
      </c>
      <c r="C750" s="1" t="s">
        <v>20834</v>
      </c>
      <c r="D750" t="s">
        <v>6</v>
      </c>
    </row>
    <row r="751" spans="1:4" x14ac:dyDescent="0.15">
      <c r="A751" t="s">
        <v>20835</v>
      </c>
      <c r="B751" s="1" t="s">
        <v>20836</v>
      </c>
      <c r="C751" s="1" t="s">
        <v>20837</v>
      </c>
      <c r="D751" t="s">
        <v>6</v>
      </c>
    </row>
    <row r="752" spans="1:4" x14ac:dyDescent="0.15">
      <c r="A752" t="s">
        <v>1948</v>
      </c>
      <c r="B752" s="1" t="s">
        <v>20838</v>
      </c>
      <c r="C752" s="1" t="s">
        <v>20839</v>
      </c>
      <c r="D752" t="s">
        <v>6</v>
      </c>
    </row>
    <row r="753" spans="1:4" x14ac:dyDescent="0.15">
      <c r="A753" t="s">
        <v>5385</v>
      </c>
      <c r="B753" s="1" t="s">
        <v>20840</v>
      </c>
      <c r="C753" s="1" t="s">
        <v>20841</v>
      </c>
      <c r="D753" t="s">
        <v>6</v>
      </c>
    </row>
    <row r="754" spans="1:4" x14ac:dyDescent="0.15">
      <c r="A754" t="s">
        <v>20842</v>
      </c>
      <c r="B754" s="1" t="s">
        <v>20843</v>
      </c>
      <c r="C754" s="1" t="s">
        <v>20844</v>
      </c>
      <c r="D754" t="s">
        <v>6</v>
      </c>
    </row>
    <row r="755" spans="1:4" x14ac:dyDescent="0.15">
      <c r="A755" t="s">
        <v>20845</v>
      </c>
      <c r="B755" s="1" t="s">
        <v>20846</v>
      </c>
      <c r="C755" s="1" t="s">
        <v>20847</v>
      </c>
      <c r="D755" t="s">
        <v>6</v>
      </c>
    </row>
    <row r="756" spans="1:4" x14ac:dyDescent="0.15">
      <c r="A756" t="s">
        <v>20848</v>
      </c>
      <c r="B756" s="1" t="s">
        <v>20849</v>
      </c>
      <c r="C756" s="1" t="s">
        <v>20850</v>
      </c>
      <c r="D756" t="s">
        <v>6</v>
      </c>
    </row>
    <row r="757" spans="1:4" x14ac:dyDescent="0.15">
      <c r="A757" t="s">
        <v>20851</v>
      </c>
      <c r="B757" s="1" t="s">
        <v>20852</v>
      </c>
      <c r="C757" s="1" t="s">
        <v>20853</v>
      </c>
      <c r="D757" t="s">
        <v>6</v>
      </c>
    </row>
    <row r="758" spans="1:4" x14ac:dyDescent="0.15">
      <c r="A758" t="s">
        <v>20854</v>
      </c>
      <c r="B758" s="1" t="s">
        <v>20855</v>
      </c>
      <c r="C758" s="1" t="s">
        <v>20856</v>
      </c>
      <c r="D758" t="s">
        <v>6</v>
      </c>
    </row>
    <row r="759" spans="1:4" x14ac:dyDescent="0.15">
      <c r="A759" t="s">
        <v>17348</v>
      </c>
      <c r="B759" s="1" t="s">
        <v>20857</v>
      </c>
      <c r="C759" s="1" t="s">
        <v>20858</v>
      </c>
      <c r="D759" t="s">
        <v>6</v>
      </c>
    </row>
    <row r="760" spans="1:4" x14ac:dyDescent="0.15">
      <c r="A760" t="s">
        <v>9068</v>
      </c>
      <c r="B760" s="1" t="s">
        <v>20859</v>
      </c>
      <c r="C760" s="1" t="s">
        <v>20860</v>
      </c>
      <c r="D760" t="s">
        <v>6</v>
      </c>
    </row>
    <row r="761" spans="1:4" x14ac:dyDescent="0.15">
      <c r="A761" t="s">
        <v>20861</v>
      </c>
      <c r="B761" s="1" t="s">
        <v>20862</v>
      </c>
      <c r="C761" s="1" t="s">
        <v>20863</v>
      </c>
      <c r="D761" t="s">
        <v>6</v>
      </c>
    </row>
    <row r="762" spans="1:4" x14ac:dyDescent="0.15">
      <c r="A762" t="s">
        <v>20864</v>
      </c>
      <c r="B762" s="1" t="s">
        <v>20865</v>
      </c>
      <c r="C762" s="1" t="s">
        <v>20866</v>
      </c>
      <c r="D762" t="s">
        <v>6</v>
      </c>
    </row>
    <row r="763" spans="1:4" x14ac:dyDescent="0.15">
      <c r="A763" t="s">
        <v>20867</v>
      </c>
      <c r="B763" s="1" t="s">
        <v>20868</v>
      </c>
      <c r="C763" s="1" t="s">
        <v>20869</v>
      </c>
      <c r="D763" t="s">
        <v>6</v>
      </c>
    </row>
    <row r="764" spans="1:4" x14ac:dyDescent="0.15">
      <c r="A764" t="s">
        <v>16960</v>
      </c>
      <c r="B764" s="1" t="s">
        <v>20870</v>
      </c>
      <c r="C764" s="1" t="s">
        <v>20871</v>
      </c>
      <c r="D764" t="s">
        <v>6</v>
      </c>
    </row>
    <row r="765" spans="1:4" x14ac:dyDescent="0.15">
      <c r="A765" t="s">
        <v>20872</v>
      </c>
      <c r="B765" s="1" t="s">
        <v>20873</v>
      </c>
      <c r="C765" s="1" t="s">
        <v>20874</v>
      </c>
      <c r="D765" t="s">
        <v>6</v>
      </c>
    </row>
    <row r="766" spans="1:4" x14ac:dyDescent="0.15">
      <c r="A766" t="s">
        <v>10652</v>
      </c>
      <c r="B766" s="1" t="s">
        <v>20875</v>
      </c>
      <c r="C766" s="1" t="s">
        <v>20876</v>
      </c>
      <c r="D766" t="s">
        <v>6</v>
      </c>
    </row>
    <row r="767" spans="1:4" x14ac:dyDescent="0.15">
      <c r="A767" t="s">
        <v>7674</v>
      </c>
      <c r="B767" s="1" t="s">
        <v>20877</v>
      </c>
      <c r="C767" s="1" t="s">
        <v>20878</v>
      </c>
      <c r="D767" t="s">
        <v>6</v>
      </c>
    </row>
    <row r="768" spans="1:4" x14ac:dyDescent="0.15">
      <c r="A768" t="s">
        <v>20879</v>
      </c>
      <c r="B768" s="1" t="s">
        <v>20880</v>
      </c>
      <c r="C768" s="1" t="s">
        <v>20881</v>
      </c>
      <c r="D768" t="s">
        <v>6</v>
      </c>
    </row>
    <row r="769" spans="1:4" x14ac:dyDescent="0.15">
      <c r="A769" t="s">
        <v>20882</v>
      </c>
      <c r="B769" s="1" t="s">
        <v>20883</v>
      </c>
      <c r="C769" s="1" t="s">
        <v>20884</v>
      </c>
      <c r="D769" t="s">
        <v>6</v>
      </c>
    </row>
    <row r="770" spans="1:4" x14ac:dyDescent="0.15">
      <c r="A770" t="s">
        <v>20885</v>
      </c>
      <c r="B770" s="1" t="s">
        <v>20886</v>
      </c>
      <c r="C770" s="1" t="s">
        <v>20887</v>
      </c>
      <c r="D770" t="s">
        <v>6</v>
      </c>
    </row>
    <row r="771" spans="1:4" x14ac:dyDescent="0.15">
      <c r="A771" t="s">
        <v>20888</v>
      </c>
      <c r="B771" s="1" t="s">
        <v>20889</v>
      </c>
      <c r="C771" s="1" t="s">
        <v>20890</v>
      </c>
      <c r="D771" t="s">
        <v>6</v>
      </c>
    </row>
    <row r="772" spans="1:4" x14ac:dyDescent="0.15">
      <c r="A772" t="s">
        <v>8162</v>
      </c>
      <c r="B772" s="1" t="s">
        <v>20891</v>
      </c>
      <c r="C772" s="1" t="s">
        <v>20892</v>
      </c>
      <c r="D772" t="s">
        <v>6</v>
      </c>
    </row>
    <row r="773" spans="1:4" x14ac:dyDescent="0.15">
      <c r="A773" t="s">
        <v>6955</v>
      </c>
      <c r="B773" s="1" t="s">
        <v>20893</v>
      </c>
      <c r="C773" s="1" t="s">
        <v>20894</v>
      </c>
      <c r="D773" t="s">
        <v>6</v>
      </c>
    </row>
    <row r="774" spans="1:4" x14ac:dyDescent="0.15">
      <c r="A774" t="s">
        <v>20895</v>
      </c>
      <c r="B774" s="1" t="s">
        <v>20896</v>
      </c>
      <c r="C774" s="1" t="s">
        <v>20897</v>
      </c>
      <c r="D774" t="s">
        <v>6</v>
      </c>
    </row>
    <row r="775" spans="1:4" x14ac:dyDescent="0.15">
      <c r="A775" t="s">
        <v>20898</v>
      </c>
      <c r="B775" s="1" t="s">
        <v>20899</v>
      </c>
      <c r="C775" s="1" t="s">
        <v>20900</v>
      </c>
      <c r="D775" t="s">
        <v>6</v>
      </c>
    </row>
    <row r="776" spans="1:4" x14ac:dyDescent="0.15">
      <c r="A776" t="s">
        <v>14472</v>
      </c>
      <c r="B776" s="1" t="s">
        <v>20901</v>
      </c>
      <c r="C776" s="1" t="s">
        <v>20902</v>
      </c>
      <c r="D776" t="s">
        <v>6</v>
      </c>
    </row>
    <row r="777" spans="1:4" x14ac:dyDescent="0.15">
      <c r="A777" t="s">
        <v>8234</v>
      </c>
      <c r="B777" s="1" t="s">
        <v>20903</v>
      </c>
      <c r="C777" s="1" t="s">
        <v>20904</v>
      </c>
      <c r="D777" t="s">
        <v>6</v>
      </c>
    </row>
    <row r="778" spans="1:4" x14ac:dyDescent="0.15">
      <c r="A778" t="s">
        <v>15077</v>
      </c>
      <c r="B778" s="1" t="s">
        <v>20905</v>
      </c>
      <c r="C778" s="1" t="s">
        <v>20906</v>
      </c>
      <c r="D778" t="s">
        <v>6</v>
      </c>
    </row>
    <row r="779" spans="1:4" x14ac:dyDescent="0.15">
      <c r="A779" t="s">
        <v>20907</v>
      </c>
      <c r="B779" s="1" t="s">
        <v>20908</v>
      </c>
      <c r="C779" s="1" t="s">
        <v>20909</v>
      </c>
      <c r="D779" t="s">
        <v>6</v>
      </c>
    </row>
    <row r="780" spans="1:4" x14ac:dyDescent="0.15">
      <c r="A780" t="s">
        <v>20910</v>
      </c>
      <c r="B780" s="1" t="s">
        <v>20911</v>
      </c>
      <c r="C780" s="1" t="s">
        <v>20912</v>
      </c>
      <c r="D780" t="s">
        <v>6</v>
      </c>
    </row>
    <row r="781" spans="1:4" x14ac:dyDescent="0.15">
      <c r="A781" t="s">
        <v>20913</v>
      </c>
      <c r="B781" s="1" t="s">
        <v>20914</v>
      </c>
      <c r="C781" s="1" t="s">
        <v>20915</v>
      </c>
      <c r="D781" t="s">
        <v>6</v>
      </c>
    </row>
    <row r="782" spans="1:4" x14ac:dyDescent="0.15">
      <c r="A782" t="s">
        <v>20916</v>
      </c>
      <c r="B782" s="1" t="s">
        <v>20917</v>
      </c>
      <c r="C782" s="1" t="s">
        <v>20918</v>
      </c>
      <c r="D782" t="s">
        <v>6</v>
      </c>
    </row>
    <row r="783" spans="1:4" x14ac:dyDescent="0.15">
      <c r="A783" t="s">
        <v>20919</v>
      </c>
      <c r="B783" s="1" t="s">
        <v>20920</v>
      </c>
      <c r="C783" s="1" t="s">
        <v>20921</v>
      </c>
      <c r="D783" t="s">
        <v>6</v>
      </c>
    </row>
    <row r="784" spans="1:4" x14ac:dyDescent="0.15">
      <c r="A784" t="s">
        <v>20922</v>
      </c>
      <c r="B784" s="1" t="s">
        <v>20923</v>
      </c>
      <c r="C784" s="1" t="s">
        <v>20924</v>
      </c>
      <c r="D784" t="s">
        <v>6</v>
      </c>
    </row>
    <row r="785" spans="1:4" x14ac:dyDescent="0.15">
      <c r="A785" t="s">
        <v>15016</v>
      </c>
      <c r="B785" s="1" t="s">
        <v>20925</v>
      </c>
      <c r="C785" s="1" t="s">
        <v>20926</v>
      </c>
      <c r="D785" t="s">
        <v>6</v>
      </c>
    </row>
    <row r="786" spans="1:4" x14ac:dyDescent="0.15">
      <c r="A786" t="s">
        <v>20927</v>
      </c>
      <c r="B786" s="1" t="s">
        <v>20928</v>
      </c>
      <c r="C786" s="1" t="s">
        <v>20929</v>
      </c>
      <c r="D786" t="s">
        <v>6</v>
      </c>
    </row>
    <row r="787" spans="1:4" x14ac:dyDescent="0.15">
      <c r="A787" t="s">
        <v>8662</v>
      </c>
      <c r="B787" s="1" t="s">
        <v>20930</v>
      </c>
      <c r="C787" s="1" t="s">
        <v>20931</v>
      </c>
      <c r="D787" t="s">
        <v>6</v>
      </c>
    </row>
    <row r="788" spans="1:4" x14ac:dyDescent="0.15">
      <c r="A788" t="s">
        <v>7485</v>
      </c>
      <c r="B788" s="1" t="s">
        <v>20932</v>
      </c>
      <c r="C788" s="1" t="s">
        <v>20933</v>
      </c>
      <c r="D788" t="s">
        <v>6</v>
      </c>
    </row>
    <row r="789" spans="1:4" x14ac:dyDescent="0.15">
      <c r="A789" t="s">
        <v>313</v>
      </c>
      <c r="B789" s="1" t="s">
        <v>20934</v>
      </c>
      <c r="C789" s="1" t="s">
        <v>20935</v>
      </c>
      <c r="D789" t="s">
        <v>6</v>
      </c>
    </row>
    <row r="790" spans="1:4" x14ac:dyDescent="0.15">
      <c r="A790" t="s">
        <v>7377</v>
      </c>
      <c r="B790" s="1" t="s">
        <v>20936</v>
      </c>
      <c r="C790" s="1" t="s">
        <v>20937</v>
      </c>
      <c r="D790" t="s">
        <v>6</v>
      </c>
    </row>
    <row r="791" spans="1:4" x14ac:dyDescent="0.15">
      <c r="A791" t="s">
        <v>15918</v>
      </c>
      <c r="B791" s="1" t="s">
        <v>20938</v>
      </c>
      <c r="C791" s="1" t="s">
        <v>20939</v>
      </c>
      <c r="D791" t="s">
        <v>6</v>
      </c>
    </row>
    <row r="792" spans="1:4" x14ac:dyDescent="0.15">
      <c r="A792" t="s">
        <v>421</v>
      </c>
      <c r="B792" s="1" t="s">
        <v>20940</v>
      </c>
      <c r="C792" s="1" t="s">
        <v>20941</v>
      </c>
      <c r="D792" t="s">
        <v>6</v>
      </c>
    </row>
    <row r="793" spans="1:4" x14ac:dyDescent="0.15">
      <c r="A793" t="s">
        <v>13263</v>
      </c>
      <c r="B793" s="1" t="s">
        <v>20942</v>
      </c>
      <c r="C793" s="1" t="s">
        <v>20943</v>
      </c>
      <c r="D793" t="s">
        <v>6</v>
      </c>
    </row>
    <row r="794" spans="1:4" x14ac:dyDescent="0.15">
      <c r="A794" t="s">
        <v>14481</v>
      </c>
      <c r="B794" s="1" t="s">
        <v>20944</v>
      </c>
      <c r="C794" s="1" t="s">
        <v>20945</v>
      </c>
      <c r="D794" t="s">
        <v>6</v>
      </c>
    </row>
    <row r="795" spans="1:4" x14ac:dyDescent="0.15">
      <c r="A795" t="s">
        <v>12261</v>
      </c>
      <c r="B795" s="1" t="s">
        <v>20946</v>
      </c>
      <c r="C795" s="1" t="s">
        <v>20947</v>
      </c>
      <c r="D795" t="s">
        <v>6</v>
      </c>
    </row>
    <row r="796" spans="1:4" x14ac:dyDescent="0.15">
      <c r="A796" t="s">
        <v>20948</v>
      </c>
      <c r="B796" s="1" t="s">
        <v>20949</v>
      </c>
      <c r="C796" s="1" t="s">
        <v>20950</v>
      </c>
      <c r="D796" t="s">
        <v>6</v>
      </c>
    </row>
    <row r="797" spans="1:4" x14ac:dyDescent="0.15">
      <c r="A797" t="s">
        <v>20951</v>
      </c>
      <c r="B797" s="1" t="s">
        <v>20952</v>
      </c>
      <c r="C797" s="1" t="s">
        <v>20953</v>
      </c>
      <c r="D797" t="s">
        <v>6</v>
      </c>
    </row>
    <row r="798" spans="1:4" x14ac:dyDescent="0.15">
      <c r="A798" t="s">
        <v>11159</v>
      </c>
      <c r="B798" s="1" t="s">
        <v>20954</v>
      </c>
      <c r="C798" s="1" t="s">
        <v>20955</v>
      </c>
      <c r="D798" t="s">
        <v>6</v>
      </c>
    </row>
    <row r="799" spans="1:4" x14ac:dyDescent="0.15">
      <c r="A799" t="s">
        <v>20956</v>
      </c>
      <c r="B799" s="1" t="s">
        <v>20957</v>
      </c>
      <c r="C799" s="1" t="s">
        <v>20958</v>
      </c>
      <c r="D799" t="s">
        <v>6</v>
      </c>
    </row>
    <row r="800" spans="1:4" x14ac:dyDescent="0.15">
      <c r="A800" t="s">
        <v>20959</v>
      </c>
      <c r="B800" s="1" t="s">
        <v>20960</v>
      </c>
      <c r="C800" s="1" t="s">
        <v>20961</v>
      </c>
      <c r="D800" t="s">
        <v>6</v>
      </c>
    </row>
    <row r="801" spans="1:4" x14ac:dyDescent="0.15">
      <c r="A801" t="s">
        <v>20962</v>
      </c>
      <c r="B801" s="1" t="s">
        <v>20963</v>
      </c>
      <c r="C801" s="1" t="s">
        <v>20964</v>
      </c>
      <c r="D801" t="s">
        <v>6</v>
      </c>
    </row>
    <row r="802" spans="1:4" x14ac:dyDescent="0.15">
      <c r="A802" t="s">
        <v>20965</v>
      </c>
      <c r="B802" s="1" t="s">
        <v>20966</v>
      </c>
      <c r="C802" s="1" t="s">
        <v>20967</v>
      </c>
      <c r="D802" t="s">
        <v>6</v>
      </c>
    </row>
    <row r="803" spans="1:4" x14ac:dyDescent="0.15">
      <c r="A803" t="s">
        <v>20968</v>
      </c>
      <c r="B803" s="1" t="s">
        <v>20969</v>
      </c>
      <c r="C803" s="1" t="s">
        <v>20970</v>
      </c>
      <c r="D803" t="s">
        <v>6</v>
      </c>
    </row>
    <row r="804" spans="1:4" x14ac:dyDescent="0.15">
      <c r="A804" t="s">
        <v>20971</v>
      </c>
      <c r="B804" s="1" t="s">
        <v>20972</v>
      </c>
      <c r="C804" s="1" t="s">
        <v>20973</v>
      </c>
      <c r="D804" t="s">
        <v>6</v>
      </c>
    </row>
    <row r="805" spans="1:4" x14ac:dyDescent="0.15">
      <c r="A805" t="s">
        <v>20974</v>
      </c>
      <c r="B805" s="1" t="s">
        <v>20975</v>
      </c>
      <c r="C805" s="1" t="s">
        <v>20976</v>
      </c>
      <c r="D805" t="s">
        <v>6</v>
      </c>
    </row>
    <row r="806" spans="1:4" x14ac:dyDescent="0.15">
      <c r="A806" t="s">
        <v>20977</v>
      </c>
      <c r="B806" s="1" t="s">
        <v>20978</v>
      </c>
      <c r="C806" s="1" t="s">
        <v>20979</v>
      </c>
      <c r="D806" t="s">
        <v>6</v>
      </c>
    </row>
    <row r="807" spans="1:4" x14ac:dyDescent="0.15">
      <c r="A807" t="s">
        <v>17140</v>
      </c>
      <c r="B807" s="1" t="s">
        <v>20980</v>
      </c>
      <c r="C807" s="1" t="s">
        <v>20981</v>
      </c>
      <c r="D807" t="s">
        <v>6</v>
      </c>
    </row>
    <row r="808" spans="1:4" x14ac:dyDescent="0.15">
      <c r="A808" t="s">
        <v>7630</v>
      </c>
      <c r="B808" s="1" t="s">
        <v>20982</v>
      </c>
      <c r="C808" s="1" t="s">
        <v>20983</v>
      </c>
      <c r="D808" t="s">
        <v>6</v>
      </c>
    </row>
    <row r="809" spans="1:4" x14ac:dyDescent="0.15">
      <c r="A809" t="s">
        <v>16429</v>
      </c>
      <c r="B809" s="1" t="s">
        <v>20984</v>
      </c>
      <c r="C809" s="1" t="s">
        <v>20985</v>
      </c>
      <c r="D809" t="s">
        <v>6</v>
      </c>
    </row>
    <row r="810" spans="1:4" x14ac:dyDescent="0.15">
      <c r="A810" t="s">
        <v>20986</v>
      </c>
      <c r="B810" s="1" t="s">
        <v>20987</v>
      </c>
      <c r="C810" s="1" t="s">
        <v>20988</v>
      </c>
      <c r="D810" t="s">
        <v>6</v>
      </c>
    </row>
    <row r="811" spans="1:4" x14ac:dyDescent="0.15">
      <c r="A811" t="s">
        <v>20989</v>
      </c>
      <c r="B811" s="1" t="s">
        <v>20990</v>
      </c>
      <c r="C811" s="1" t="s">
        <v>20991</v>
      </c>
      <c r="D811" t="s">
        <v>6</v>
      </c>
    </row>
    <row r="812" spans="1:4" x14ac:dyDescent="0.15">
      <c r="A812" t="s">
        <v>20992</v>
      </c>
      <c r="B812" s="1" t="s">
        <v>20993</v>
      </c>
      <c r="C812" s="1" t="s">
        <v>20994</v>
      </c>
      <c r="D812" t="s">
        <v>6</v>
      </c>
    </row>
    <row r="813" spans="1:4" x14ac:dyDescent="0.15">
      <c r="A813" t="s">
        <v>8692</v>
      </c>
      <c r="B813" s="1" t="s">
        <v>20995</v>
      </c>
      <c r="C813" s="1" t="s">
        <v>20996</v>
      </c>
      <c r="D813" t="s">
        <v>6</v>
      </c>
    </row>
    <row r="814" spans="1:4" x14ac:dyDescent="0.15">
      <c r="A814" t="s">
        <v>20997</v>
      </c>
      <c r="B814" s="1" t="s">
        <v>20998</v>
      </c>
      <c r="C814" s="1" t="s">
        <v>20999</v>
      </c>
      <c r="D814" t="s">
        <v>6</v>
      </c>
    </row>
    <row r="815" spans="1:4" x14ac:dyDescent="0.15">
      <c r="A815" t="s">
        <v>9402</v>
      </c>
      <c r="B815" s="1" t="s">
        <v>21000</v>
      </c>
      <c r="C815" s="1" t="s">
        <v>21001</v>
      </c>
      <c r="D815" t="s">
        <v>6</v>
      </c>
    </row>
    <row r="816" spans="1:4" x14ac:dyDescent="0.15">
      <c r="A816" t="s">
        <v>21002</v>
      </c>
      <c r="B816" s="1" t="s">
        <v>21003</v>
      </c>
      <c r="C816" s="1" t="s">
        <v>21004</v>
      </c>
      <c r="D816" t="s">
        <v>6</v>
      </c>
    </row>
    <row r="817" spans="1:4" x14ac:dyDescent="0.15">
      <c r="A817" t="s">
        <v>21005</v>
      </c>
      <c r="B817" s="1" t="s">
        <v>21006</v>
      </c>
      <c r="C817" s="1" t="s">
        <v>21007</v>
      </c>
      <c r="D817" t="s">
        <v>6</v>
      </c>
    </row>
    <row r="818" spans="1:4" x14ac:dyDescent="0.15">
      <c r="A818" t="s">
        <v>4708</v>
      </c>
      <c r="B818" s="1" t="s">
        <v>21008</v>
      </c>
      <c r="C818" s="1" t="s">
        <v>21009</v>
      </c>
      <c r="D818" t="s">
        <v>6</v>
      </c>
    </row>
    <row r="819" spans="1:4" x14ac:dyDescent="0.15">
      <c r="A819" t="s">
        <v>21010</v>
      </c>
      <c r="B819" s="1" t="s">
        <v>21011</v>
      </c>
      <c r="C819" s="1" t="s">
        <v>21012</v>
      </c>
      <c r="D819" t="s">
        <v>6</v>
      </c>
    </row>
    <row r="820" spans="1:4" x14ac:dyDescent="0.15">
      <c r="A820" t="s">
        <v>8848</v>
      </c>
      <c r="B820" s="1" t="s">
        <v>21013</v>
      </c>
      <c r="C820" s="1" t="s">
        <v>21014</v>
      </c>
      <c r="D820" t="s">
        <v>6</v>
      </c>
    </row>
    <row r="821" spans="1:4" x14ac:dyDescent="0.15">
      <c r="A821" t="s">
        <v>3911</v>
      </c>
      <c r="B821" s="1" t="s">
        <v>21015</v>
      </c>
      <c r="C821" s="1" t="s">
        <v>21016</v>
      </c>
      <c r="D821" t="s">
        <v>6</v>
      </c>
    </row>
    <row r="822" spans="1:4" x14ac:dyDescent="0.15">
      <c r="A822" t="s">
        <v>21017</v>
      </c>
      <c r="B822" s="1" t="s">
        <v>21018</v>
      </c>
      <c r="C822" s="1" t="s">
        <v>21019</v>
      </c>
      <c r="D822" t="s">
        <v>6</v>
      </c>
    </row>
    <row r="823" spans="1:4" x14ac:dyDescent="0.15">
      <c r="A823" t="s">
        <v>21020</v>
      </c>
      <c r="B823" s="1" t="s">
        <v>21021</v>
      </c>
      <c r="C823" s="1" t="s">
        <v>21022</v>
      </c>
      <c r="D823" t="s">
        <v>6</v>
      </c>
    </row>
    <row r="824" spans="1:4" x14ac:dyDescent="0.15">
      <c r="A824" t="s">
        <v>17875</v>
      </c>
      <c r="B824" s="1" t="s">
        <v>21023</v>
      </c>
      <c r="C824" s="1" t="s">
        <v>21024</v>
      </c>
      <c r="D824" t="s">
        <v>6</v>
      </c>
    </row>
    <row r="825" spans="1:4" x14ac:dyDescent="0.15">
      <c r="A825" t="s">
        <v>21025</v>
      </c>
      <c r="B825" s="1" t="s">
        <v>21026</v>
      </c>
      <c r="C825" s="1" t="s">
        <v>21027</v>
      </c>
      <c r="D825" t="s">
        <v>6</v>
      </c>
    </row>
    <row r="826" spans="1:4" x14ac:dyDescent="0.15">
      <c r="A826" t="s">
        <v>21028</v>
      </c>
      <c r="B826" s="1" t="s">
        <v>21029</v>
      </c>
      <c r="C826" s="1" t="s">
        <v>21030</v>
      </c>
      <c r="D826" t="s">
        <v>6</v>
      </c>
    </row>
    <row r="827" spans="1:4" x14ac:dyDescent="0.15">
      <c r="A827" t="s">
        <v>21031</v>
      </c>
      <c r="B827" s="1" t="s">
        <v>21032</v>
      </c>
      <c r="C827" s="1" t="s">
        <v>21033</v>
      </c>
      <c r="D827" t="s">
        <v>6</v>
      </c>
    </row>
    <row r="828" spans="1:4" x14ac:dyDescent="0.15">
      <c r="A828" t="s">
        <v>21034</v>
      </c>
      <c r="B828" s="1" t="s">
        <v>21035</v>
      </c>
      <c r="C828" s="1" t="s">
        <v>21036</v>
      </c>
      <c r="D828" t="s">
        <v>6</v>
      </c>
    </row>
    <row r="829" spans="1:4" x14ac:dyDescent="0.15">
      <c r="A829" t="s">
        <v>21037</v>
      </c>
      <c r="B829" s="1" t="s">
        <v>21038</v>
      </c>
      <c r="C829" s="1" t="s">
        <v>21039</v>
      </c>
      <c r="D829" t="s">
        <v>6</v>
      </c>
    </row>
    <row r="830" spans="1:4" x14ac:dyDescent="0.15">
      <c r="A830" t="s">
        <v>8379</v>
      </c>
      <c r="B830" s="1" t="s">
        <v>21040</v>
      </c>
      <c r="C830" s="1" t="s">
        <v>21041</v>
      </c>
      <c r="D830" t="s">
        <v>6</v>
      </c>
    </row>
    <row r="831" spans="1:4" x14ac:dyDescent="0.15">
      <c r="A831" t="s">
        <v>8070</v>
      </c>
      <c r="B831" s="1" t="s">
        <v>21042</v>
      </c>
      <c r="C831" s="1" t="s">
        <v>21043</v>
      </c>
      <c r="D831" t="s">
        <v>6</v>
      </c>
    </row>
    <row r="832" spans="1:4" x14ac:dyDescent="0.15">
      <c r="A832" t="s">
        <v>21044</v>
      </c>
      <c r="B832" s="1" t="s">
        <v>21045</v>
      </c>
      <c r="C832" s="1" t="s">
        <v>21046</v>
      </c>
      <c r="D832" t="s">
        <v>6</v>
      </c>
    </row>
    <row r="833" spans="1:4" x14ac:dyDescent="0.15">
      <c r="A833" t="s">
        <v>21047</v>
      </c>
      <c r="B833" s="1" t="s">
        <v>21048</v>
      </c>
      <c r="C833" s="1" t="s">
        <v>21049</v>
      </c>
      <c r="D833" t="s">
        <v>6</v>
      </c>
    </row>
    <row r="834" spans="1:4" x14ac:dyDescent="0.15">
      <c r="A834" t="s">
        <v>17128</v>
      </c>
      <c r="B834" s="1" t="s">
        <v>21050</v>
      </c>
      <c r="C834" s="1" t="s">
        <v>21051</v>
      </c>
      <c r="D834" t="s">
        <v>6</v>
      </c>
    </row>
    <row r="835" spans="1:4" x14ac:dyDescent="0.15">
      <c r="A835" t="s">
        <v>21052</v>
      </c>
      <c r="B835" s="1" t="s">
        <v>21053</v>
      </c>
      <c r="C835" s="1" t="s">
        <v>21054</v>
      </c>
      <c r="D835" t="s">
        <v>6</v>
      </c>
    </row>
    <row r="836" spans="1:4" x14ac:dyDescent="0.15">
      <c r="A836" t="s">
        <v>21055</v>
      </c>
      <c r="B836" s="1" t="s">
        <v>21056</v>
      </c>
      <c r="C836" s="1" t="s">
        <v>21057</v>
      </c>
      <c r="D836" t="s">
        <v>6</v>
      </c>
    </row>
    <row r="837" spans="1:4" x14ac:dyDescent="0.15">
      <c r="A837" t="s">
        <v>2621</v>
      </c>
      <c r="B837" s="1" t="s">
        <v>21058</v>
      </c>
      <c r="C837" s="1" t="s">
        <v>21059</v>
      </c>
      <c r="D837" t="s">
        <v>6</v>
      </c>
    </row>
    <row r="838" spans="1:4" x14ac:dyDescent="0.15">
      <c r="A838" t="s">
        <v>21060</v>
      </c>
      <c r="B838" s="1" t="s">
        <v>21061</v>
      </c>
      <c r="C838" s="1" t="s">
        <v>21062</v>
      </c>
      <c r="D838" t="s">
        <v>6</v>
      </c>
    </row>
    <row r="839" spans="1:4" x14ac:dyDescent="0.15">
      <c r="A839" t="s">
        <v>5224</v>
      </c>
      <c r="B839" s="1" t="s">
        <v>21063</v>
      </c>
      <c r="C839" s="1" t="s">
        <v>21064</v>
      </c>
      <c r="D839" t="s">
        <v>6</v>
      </c>
    </row>
    <row r="840" spans="1:4" x14ac:dyDescent="0.15">
      <c r="A840" t="s">
        <v>9889</v>
      </c>
      <c r="B840" s="1" t="s">
        <v>21065</v>
      </c>
      <c r="C840" s="1" t="s">
        <v>21066</v>
      </c>
      <c r="D840" t="s">
        <v>6</v>
      </c>
    </row>
    <row r="841" spans="1:4" x14ac:dyDescent="0.15">
      <c r="A841" t="s">
        <v>21067</v>
      </c>
      <c r="B841" s="1" t="s">
        <v>21068</v>
      </c>
      <c r="C841" s="1" t="s">
        <v>21069</v>
      </c>
      <c r="D841" t="s">
        <v>6</v>
      </c>
    </row>
    <row r="842" spans="1:4" x14ac:dyDescent="0.15">
      <c r="A842" t="s">
        <v>21070</v>
      </c>
      <c r="B842" s="1" t="s">
        <v>21071</v>
      </c>
      <c r="C842" s="1" t="s">
        <v>21072</v>
      </c>
      <c r="D842" t="s">
        <v>6</v>
      </c>
    </row>
    <row r="843" spans="1:4" x14ac:dyDescent="0.15">
      <c r="A843" t="s">
        <v>12719</v>
      </c>
      <c r="B843" s="1" t="s">
        <v>21073</v>
      </c>
      <c r="C843" s="1" t="s">
        <v>21074</v>
      </c>
      <c r="D843" t="s">
        <v>6</v>
      </c>
    </row>
    <row r="844" spans="1:4" x14ac:dyDescent="0.15">
      <c r="A844" t="s">
        <v>8466</v>
      </c>
      <c r="B844" s="1" t="s">
        <v>21075</v>
      </c>
      <c r="C844" s="1" t="s">
        <v>21076</v>
      </c>
      <c r="D844" t="s">
        <v>6</v>
      </c>
    </row>
    <row r="845" spans="1:4" x14ac:dyDescent="0.15">
      <c r="A845" t="s">
        <v>14911</v>
      </c>
      <c r="B845" s="1" t="s">
        <v>21077</v>
      </c>
      <c r="C845" s="1" t="s">
        <v>21078</v>
      </c>
      <c r="D845" t="s">
        <v>6</v>
      </c>
    </row>
    <row r="846" spans="1:4" x14ac:dyDescent="0.15">
      <c r="A846" t="s">
        <v>21079</v>
      </c>
      <c r="B846" s="1" t="s">
        <v>21080</v>
      </c>
      <c r="C846" s="1" t="s">
        <v>21081</v>
      </c>
      <c r="D846" t="s">
        <v>6</v>
      </c>
    </row>
    <row r="847" spans="1:4" x14ac:dyDescent="0.15">
      <c r="A847" t="s">
        <v>1510</v>
      </c>
      <c r="B847" s="1" t="s">
        <v>21082</v>
      </c>
      <c r="C847" s="1" t="s">
        <v>21083</v>
      </c>
      <c r="D847" t="s">
        <v>6</v>
      </c>
    </row>
    <row r="848" spans="1:4" x14ac:dyDescent="0.15">
      <c r="A848" t="s">
        <v>21084</v>
      </c>
      <c r="B848" s="1" t="s">
        <v>21085</v>
      </c>
      <c r="C848" s="1" t="s">
        <v>21086</v>
      </c>
      <c r="D848" t="s">
        <v>6</v>
      </c>
    </row>
    <row r="849" spans="1:4" x14ac:dyDescent="0.15">
      <c r="A849" t="s">
        <v>21087</v>
      </c>
      <c r="B849" s="1" t="s">
        <v>21088</v>
      </c>
      <c r="C849" s="1" t="s">
        <v>21089</v>
      </c>
      <c r="D849" t="s">
        <v>6</v>
      </c>
    </row>
    <row r="850" spans="1:4" x14ac:dyDescent="0.15">
      <c r="A850" t="s">
        <v>14225</v>
      </c>
      <c r="B850" s="1" t="s">
        <v>21090</v>
      </c>
      <c r="C850" s="1" t="s">
        <v>21091</v>
      </c>
      <c r="D850" t="s">
        <v>6</v>
      </c>
    </row>
    <row r="851" spans="1:4" x14ac:dyDescent="0.15">
      <c r="A851" t="s">
        <v>5245</v>
      </c>
      <c r="B851" s="1" t="s">
        <v>21092</v>
      </c>
      <c r="C851" s="1" t="s">
        <v>21093</v>
      </c>
      <c r="D851" t="s">
        <v>6</v>
      </c>
    </row>
    <row r="852" spans="1:4" x14ac:dyDescent="0.15">
      <c r="A852" t="s">
        <v>21094</v>
      </c>
      <c r="B852" s="1" t="s">
        <v>21095</v>
      </c>
      <c r="C852" s="1" t="s">
        <v>21096</v>
      </c>
      <c r="D852" t="s">
        <v>6</v>
      </c>
    </row>
    <row r="853" spans="1:4" x14ac:dyDescent="0.15">
      <c r="A853" t="s">
        <v>21097</v>
      </c>
      <c r="B853" s="1" t="s">
        <v>21098</v>
      </c>
      <c r="C853" s="1" t="s">
        <v>21099</v>
      </c>
      <c r="D853" t="s">
        <v>6</v>
      </c>
    </row>
    <row r="854" spans="1:4" x14ac:dyDescent="0.15">
      <c r="A854" t="s">
        <v>21100</v>
      </c>
      <c r="B854" s="1" t="s">
        <v>21101</v>
      </c>
      <c r="C854" s="1" t="s">
        <v>21102</v>
      </c>
      <c r="D854" t="s">
        <v>6</v>
      </c>
    </row>
    <row r="855" spans="1:4" x14ac:dyDescent="0.15">
      <c r="A855" t="s">
        <v>16514</v>
      </c>
      <c r="B855" s="1" t="s">
        <v>21103</v>
      </c>
      <c r="C855" s="1" t="s">
        <v>21104</v>
      </c>
      <c r="D855" t="s">
        <v>6</v>
      </c>
    </row>
    <row r="856" spans="1:4" x14ac:dyDescent="0.15">
      <c r="A856" t="s">
        <v>21105</v>
      </c>
      <c r="B856" s="1" t="s">
        <v>21106</v>
      </c>
      <c r="C856" s="1" t="s">
        <v>21107</v>
      </c>
      <c r="D856" t="s">
        <v>6</v>
      </c>
    </row>
    <row r="857" spans="1:4" x14ac:dyDescent="0.15">
      <c r="A857" t="s">
        <v>21108</v>
      </c>
      <c r="B857" s="1" t="s">
        <v>21109</v>
      </c>
      <c r="C857" s="1" t="s">
        <v>21110</v>
      </c>
      <c r="D857" t="s">
        <v>6</v>
      </c>
    </row>
    <row r="858" spans="1:4" x14ac:dyDescent="0.15">
      <c r="A858" t="s">
        <v>21111</v>
      </c>
      <c r="B858" s="1" t="s">
        <v>21112</v>
      </c>
      <c r="C858" s="1" t="s">
        <v>21113</v>
      </c>
      <c r="D858" t="s">
        <v>6</v>
      </c>
    </row>
    <row r="859" spans="1:4" x14ac:dyDescent="0.15">
      <c r="A859" t="s">
        <v>21114</v>
      </c>
      <c r="B859" s="1" t="s">
        <v>21115</v>
      </c>
      <c r="C859" s="1" t="s">
        <v>21116</v>
      </c>
      <c r="D859" t="s">
        <v>6</v>
      </c>
    </row>
    <row r="860" spans="1:4" x14ac:dyDescent="0.15">
      <c r="A860" t="s">
        <v>14467</v>
      </c>
      <c r="B860" s="1" t="s">
        <v>21117</v>
      </c>
      <c r="C860" s="1" t="s">
        <v>21118</v>
      </c>
      <c r="D860" t="s">
        <v>6</v>
      </c>
    </row>
    <row r="861" spans="1:4" x14ac:dyDescent="0.15">
      <c r="A861" t="s">
        <v>21119</v>
      </c>
      <c r="B861" s="1" t="s">
        <v>21120</v>
      </c>
      <c r="C861" s="1" t="s">
        <v>21121</v>
      </c>
      <c r="D861" t="s">
        <v>6</v>
      </c>
    </row>
    <row r="862" spans="1:4" x14ac:dyDescent="0.15">
      <c r="A862" t="s">
        <v>21122</v>
      </c>
      <c r="B862" s="1" t="s">
        <v>21123</v>
      </c>
      <c r="C862" s="1" t="s">
        <v>21124</v>
      </c>
      <c r="D862" t="s">
        <v>6</v>
      </c>
    </row>
    <row r="863" spans="1:4" x14ac:dyDescent="0.15">
      <c r="A863" t="s">
        <v>21125</v>
      </c>
      <c r="B863" s="1" t="s">
        <v>21126</v>
      </c>
      <c r="C863" s="1" t="s">
        <v>21127</v>
      </c>
      <c r="D863" t="s">
        <v>6</v>
      </c>
    </row>
    <row r="864" spans="1:4" x14ac:dyDescent="0.15">
      <c r="A864" t="s">
        <v>21128</v>
      </c>
      <c r="B864" s="1" t="s">
        <v>21129</v>
      </c>
      <c r="C864" s="1" t="s">
        <v>21130</v>
      </c>
      <c r="D864" t="s">
        <v>6</v>
      </c>
    </row>
    <row r="865" spans="1:4" x14ac:dyDescent="0.15">
      <c r="A865" t="s">
        <v>21131</v>
      </c>
      <c r="B865" s="1" t="s">
        <v>21132</v>
      </c>
      <c r="C865" s="1" t="s">
        <v>21133</v>
      </c>
      <c r="D865" t="s">
        <v>6</v>
      </c>
    </row>
    <row r="866" spans="1:4" x14ac:dyDescent="0.15">
      <c r="A866" t="s">
        <v>7577</v>
      </c>
      <c r="B866" s="1" t="s">
        <v>21134</v>
      </c>
      <c r="C866" s="1" t="s">
        <v>21135</v>
      </c>
      <c r="D866" t="s">
        <v>6</v>
      </c>
    </row>
    <row r="867" spans="1:4" x14ac:dyDescent="0.15">
      <c r="A867" t="s">
        <v>21136</v>
      </c>
      <c r="B867" s="1" t="s">
        <v>21137</v>
      </c>
      <c r="C867" s="1" t="s">
        <v>21138</v>
      </c>
      <c r="D867" t="s">
        <v>6</v>
      </c>
    </row>
    <row r="868" spans="1:4" x14ac:dyDescent="0.15">
      <c r="A868" t="s">
        <v>21139</v>
      </c>
      <c r="B868" s="1" t="s">
        <v>21140</v>
      </c>
      <c r="C868" s="1" t="s">
        <v>21141</v>
      </c>
      <c r="D868" t="s">
        <v>6</v>
      </c>
    </row>
    <row r="869" spans="1:4" x14ac:dyDescent="0.15">
      <c r="A869" t="s">
        <v>1268</v>
      </c>
      <c r="B869" s="1" t="s">
        <v>21142</v>
      </c>
      <c r="C869" s="1" t="s">
        <v>21143</v>
      </c>
      <c r="D869" t="s">
        <v>6</v>
      </c>
    </row>
    <row r="870" spans="1:4" x14ac:dyDescent="0.15">
      <c r="A870" t="s">
        <v>3827</v>
      </c>
      <c r="B870" s="1" t="s">
        <v>21144</v>
      </c>
      <c r="C870" s="1" t="s">
        <v>21145</v>
      </c>
      <c r="D870" t="s">
        <v>6</v>
      </c>
    </row>
    <row r="871" spans="1:4" x14ac:dyDescent="0.15">
      <c r="A871" t="s">
        <v>8896</v>
      </c>
      <c r="B871" s="1" t="s">
        <v>21146</v>
      </c>
      <c r="C871" s="1" t="s">
        <v>21147</v>
      </c>
      <c r="D871" t="s">
        <v>6</v>
      </c>
    </row>
    <row r="872" spans="1:4" x14ac:dyDescent="0.15">
      <c r="A872" t="s">
        <v>21148</v>
      </c>
      <c r="B872" s="1" t="s">
        <v>21149</v>
      </c>
      <c r="C872" s="1" t="s">
        <v>21150</v>
      </c>
      <c r="D872" t="s">
        <v>6</v>
      </c>
    </row>
    <row r="873" spans="1:4" x14ac:dyDescent="0.15">
      <c r="A873" t="s">
        <v>21151</v>
      </c>
      <c r="B873" s="1" t="s">
        <v>21152</v>
      </c>
      <c r="C873" s="1" t="s">
        <v>21153</v>
      </c>
      <c r="D873" t="s">
        <v>6</v>
      </c>
    </row>
    <row r="874" spans="1:4" x14ac:dyDescent="0.15">
      <c r="A874" t="s">
        <v>21154</v>
      </c>
      <c r="B874" s="1" t="s">
        <v>21155</v>
      </c>
      <c r="C874" s="1" t="s">
        <v>21156</v>
      </c>
      <c r="D874" t="s">
        <v>6</v>
      </c>
    </row>
    <row r="875" spans="1:4" x14ac:dyDescent="0.15">
      <c r="A875" t="s">
        <v>21157</v>
      </c>
      <c r="B875" s="1" t="s">
        <v>21158</v>
      </c>
      <c r="C875" s="1" t="s">
        <v>21159</v>
      </c>
      <c r="D875" t="s">
        <v>6</v>
      </c>
    </row>
    <row r="876" spans="1:4" x14ac:dyDescent="0.15">
      <c r="A876" t="s">
        <v>21160</v>
      </c>
      <c r="B876" s="1" t="s">
        <v>21161</v>
      </c>
      <c r="C876" s="1" t="s">
        <v>21162</v>
      </c>
      <c r="D876" t="s">
        <v>6</v>
      </c>
    </row>
    <row r="877" spans="1:4" x14ac:dyDescent="0.15">
      <c r="A877" t="s">
        <v>2014</v>
      </c>
      <c r="B877" s="1" t="s">
        <v>21163</v>
      </c>
      <c r="C877" s="1" t="s">
        <v>21164</v>
      </c>
      <c r="D877" t="s">
        <v>6</v>
      </c>
    </row>
    <row r="878" spans="1:4" x14ac:dyDescent="0.15">
      <c r="A878" t="s">
        <v>21165</v>
      </c>
      <c r="B878" s="1" t="s">
        <v>21166</v>
      </c>
      <c r="C878" s="1" t="s">
        <v>21167</v>
      </c>
      <c r="D878" t="s">
        <v>6</v>
      </c>
    </row>
    <row r="879" spans="1:4" x14ac:dyDescent="0.15">
      <c r="A879" t="s">
        <v>1966</v>
      </c>
      <c r="B879" s="1" t="s">
        <v>21168</v>
      </c>
      <c r="C879" s="1" t="s">
        <v>21169</v>
      </c>
      <c r="D879" t="s">
        <v>6</v>
      </c>
    </row>
    <row r="880" spans="1:4" x14ac:dyDescent="0.15">
      <c r="A880" t="s">
        <v>21170</v>
      </c>
      <c r="B880" s="1" t="s">
        <v>21171</v>
      </c>
      <c r="C880" s="1" t="s">
        <v>21172</v>
      </c>
      <c r="D880" t="s">
        <v>6</v>
      </c>
    </row>
    <row r="881" spans="1:4" x14ac:dyDescent="0.15">
      <c r="A881" t="s">
        <v>21173</v>
      </c>
      <c r="B881" s="1" t="s">
        <v>21174</v>
      </c>
      <c r="C881" s="1" t="s">
        <v>21175</v>
      </c>
      <c r="D881" t="s">
        <v>6</v>
      </c>
    </row>
    <row r="882" spans="1:4" x14ac:dyDescent="0.15">
      <c r="A882" t="s">
        <v>21176</v>
      </c>
      <c r="B882" s="1" t="s">
        <v>21177</v>
      </c>
      <c r="C882" s="1" t="s">
        <v>21178</v>
      </c>
      <c r="D882" t="s">
        <v>6</v>
      </c>
    </row>
    <row r="883" spans="1:4" x14ac:dyDescent="0.15">
      <c r="A883" t="s">
        <v>3343</v>
      </c>
      <c r="B883" s="1" t="s">
        <v>21179</v>
      </c>
      <c r="C883" s="1" t="s">
        <v>21180</v>
      </c>
      <c r="D883" t="s">
        <v>6</v>
      </c>
    </row>
    <row r="884" spans="1:4" x14ac:dyDescent="0.15">
      <c r="A884" t="s">
        <v>8618</v>
      </c>
      <c r="B884" s="1" t="s">
        <v>21181</v>
      </c>
      <c r="C884" s="1" t="s">
        <v>21182</v>
      </c>
      <c r="D884" t="s">
        <v>6</v>
      </c>
    </row>
    <row r="885" spans="1:4" x14ac:dyDescent="0.15">
      <c r="A885" t="s">
        <v>21183</v>
      </c>
      <c r="B885" s="1" t="s">
        <v>21184</v>
      </c>
      <c r="C885" s="1" t="s">
        <v>21185</v>
      </c>
      <c r="D885" t="s">
        <v>6</v>
      </c>
    </row>
    <row r="886" spans="1:4" x14ac:dyDescent="0.15">
      <c r="A886" t="s">
        <v>3269</v>
      </c>
      <c r="B886" s="1" t="s">
        <v>21186</v>
      </c>
      <c r="C886" s="1" t="s">
        <v>21187</v>
      </c>
      <c r="D886" t="s">
        <v>6</v>
      </c>
    </row>
    <row r="887" spans="1:4" x14ac:dyDescent="0.15">
      <c r="A887" t="s">
        <v>9404</v>
      </c>
      <c r="B887" s="1" t="s">
        <v>21188</v>
      </c>
      <c r="C887" s="1" t="s">
        <v>21189</v>
      </c>
      <c r="D887" t="s">
        <v>6</v>
      </c>
    </row>
    <row r="888" spans="1:4" x14ac:dyDescent="0.15">
      <c r="A888" t="s">
        <v>21190</v>
      </c>
      <c r="B888" s="1" t="s">
        <v>21191</v>
      </c>
      <c r="C888" s="1" t="s">
        <v>21192</v>
      </c>
      <c r="D888" t="s">
        <v>6</v>
      </c>
    </row>
    <row r="889" spans="1:4" x14ac:dyDescent="0.15">
      <c r="A889" t="s">
        <v>17362</v>
      </c>
      <c r="B889" s="1" t="s">
        <v>21193</v>
      </c>
      <c r="C889" s="1" t="s">
        <v>21194</v>
      </c>
      <c r="D889" t="s">
        <v>6</v>
      </c>
    </row>
    <row r="890" spans="1:4" x14ac:dyDescent="0.15">
      <c r="A890" t="s">
        <v>21195</v>
      </c>
      <c r="B890" s="1" t="s">
        <v>21196</v>
      </c>
      <c r="C890" s="1" t="s">
        <v>21197</v>
      </c>
      <c r="D890" t="s">
        <v>6</v>
      </c>
    </row>
    <row r="891" spans="1:4" x14ac:dyDescent="0.15">
      <c r="A891" t="s">
        <v>16580</v>
      </c>
      <c r="B891" s="1" t="s">
        <v>21198</v>
      </c>
      <c r="C891" s="1" t="s">
        <v>21199</v>
      </c>
      <c r="D891" t="s">
        <v>6</v>
      </c>
    </row>
    <row r="892" spans="1:4" x14ac:dyDescent="0.15">
      <c r="A892" t="s">
        <v>8528</v>
      </c>
      <c r="B892" s="1" t="s">
        <v>21200</v>
      </c>
      <c r="C892" s="1" t="s">
        <v>21201</v>
      </c>
      <c r="D892" t="s">
        <v>6</v>
      </c>
    </row>
    <row r="893" spans="1:4" x14ac:dyDescent="0.15">
      <c r="A893" t="s">
        <v>21202</v>
      </c>
      <c r="B893" s="1" t="s">
        <v>21203</v>
      </c>
      <c r="C893" s="1" t="s">
        <v>21204</v>
      </c>
      <c r="D893" t="s">
        <v>6</v>
      </c>
    </row>
    <row r="894" spans="1:4" x14ac:dyDescent="0.15">
      <c r="A894" t="s">
        <v>21205</v>
      </c>
      <c r="B894" s="1" t="s">
        <v>21206</v>
      </c>
      <c r="C894" s="1" t="s">
        <v>21207</v>
      </c>
      <c r="D894" t="s">
        <v>6</v>
      </c>
    </row>
    <row r="895" spans="1:4" x14ac:dyDescent="0.15">
      <c r="A895" t="s">
        <v>21208</v>
      </c>
      <c r="B895" s="1" t="s">
        <v>21209</v>
      </c>
      <c r="C895" s="1" t="s">
        <v>21210</v>
      </c>
      <c r="D895" t="s">
        <v>6</v>
      </c>
    </row>
    <row r="896" spans="1:4" x14ac:dyDescent="0.15">
      <c r="A896" t="s">
        <v>21211</v>
      </c>
      <c r="B896" s="1" t="s">
        <v>21212</v>
      </c>
      <c r="C896" s="1" t="s">
        <v>21213</v>
      </c>
      <c r="D896" t="s">
        <v>6</v>
      </c>
    </row>
    <row r="897" spans="1:4" x14ac:dyDescent="0.15">
      <c r="A897" t="s">
        <v>21214</v>
      </c>
      <c r="B897" s="1" t="s">
        <v>21215</v>
      </c>
      <c r="C897" s="1" t="s">
        <v>21216</v>
      </c>
      <c r="D897" t="s">
        <v>6</v>
      </c>
    </row>
    <row r="898" spans="1:4" x14ac:dyDescent="0.15">
      <c r="A898" t="s">
        <v>21217</v>
      </c>
      <c r="B898" s="1" t="s">
        <v>21218</v>
      </c>
      <c r="C898" s="1" t="s">
        <v>21219</v>
      </c>
      <c r="D898" t="s">
        <v>6</v>
      </c>
    </row>
    <row r="899" spans="1:4" x14ac:dyDescent="0.15">
      <c r="A899" t="s">
        <v>21220</v>
      </c>
      <c r="B899" s="1" t="s">
        <v>21221</v>
      </c>
      <c r="C899" s="1" t="s">
        <v>21222</v>
      </c>
      <c r="D899" t="s">
        <v>6</v>
      </c>
    </row>
    <row r="900" spans="1:4" x14ac:dyDescent="0.15">
      <c r="A900" t="s">
        <v>10274</v>
      </c>
      <c r="B900" s="1" t="s">
        <v>21223</v>
      </c>
      <c r="C900" s="1" t="s">
        <v>21224</v>
      </c>
      <c r="D900" t="s">
        <v>6</v>
      </c>
    </row>
    <row r="901" spans="1:4" x14ac:dyDescent="0.15">
      <c r="A901" t="s">
        <v>21225</v>
      </c>
      <c r="B901" s="1" t="s">
        <v>21226</v>
      </c>
      <c r="C901" s="1" t="s">
        <v>21227</v>
      </c>
      <c r="D901" t="s">
        <v>6</v>
      </c>
    </row>
    <row r="902" spans="1:4" x14ac:dyDescent="0.15">
      <c r="A902" t="s">
        <v>21228</v>
      </c>
      <c r="B902" s="1" t="s">
        <v>21229</v>
      </c>
      <c r="C902" s="1" t="s">
        <v>21230</v>
      </c>
      <c r="D902" t="s">
        <v>6</v>
      </c>
    </row>
    <row r="903" spans="1:4" x14ac:dyDescent="0.15">
      <c r="A903" t="s">
        <v>21231</v>
      </c>
      <c r="B903" s="1" t="s">
        <v>21232</v>
      </c>
      <c r="C903" s="1" t="s">
        <v>21233</v>
      </c>
      <c r="D903" t="s">
        <v>6</v>
      </c>
    </row>
    <row r="904" spans="1:4" x14ac:dyDescent="0.15">
      <c r="A904" t="s">
        <v>9729</v>
      </c>
      <c r="B904" s="1" t="s">
        <v>21234</v>
      </c>
      <c r="C904" s="1" t="s">
        <v>21235</v>
      </c>
      <c r="D904" t="s">
        <v>6</v>
      </c>
    </row>
    <row r="905" spans="1:4" x14ac:dyDescent="0.15">
      <c r="A905" t="s">
        <v>15019</v>
      </c>
      <c r="B905" s="1" t="s">
        <v>21236</v>
      </c>
      <c r="C905" s="1" t="s">
        <v>21237</v>
      </c>
      <c r="D905" t="s">
        <v>6</v>
      </c>
    </row>
    <row r="906" spans="1:4" x14ac:dyDescent="0.15">
      <c r="A906" t="s">
        <v>21238</v>
      </c>
      <c r="B906" s="1" t="s">
        <v>21239</v>
      </c>
      <c r="C906" s="1" t="s">
        <v>21240</v>
      </c>
      <c r="D906" t="s">
        <v>6</v>
      </c>
    </row>
    <row r="907" spans="1:4" x14ac:dyDescent="0.15">
      <c r="A907" t="s">
        <v>21241</v>
      </c>
      <c r="B907" s="1" t="s">
        <v>21242</v>
      </c>
      <c r="C907" s="1" t="s">
        <v>21243</v>
      </c>
      <c r="D907" t="s">
        <v>6</v>
      </c>
    </row>
    <row r="908" spans="1:4" x14ac:dyDescent="0.15">
      <c r="A908" t="s">
        <v>6673</v>
      </c>
      <c r="B908" s="1" t="s">
        <v>21244</v>
      </c>
      <c r="C908" s="1" t="s">
        <v>21245</v>
      </c>
      <c r="D908" t="s">
        <v>6</v>
      </c>
    </row>
    <row r="909" spans="1:4" x14ac:dyDescent="0.15">
      <c r="A909" t="s">
        <v>2633</v>
      </c>
      <c r="B909" s="1" t="s">
        <v>21246</v>
      </c>
      <c r="C909" s="1" t="s">
        <v>21247</v>
      </c>
      <c r="D909" t="s">
        <v>6</v>
      </c>
    </row>
    <row r="910" spans="1:4" x14ac:dyDescent="0.15">
      <c r="A910" t="s">
        <v>21248</v>
      </c>
      <c r="B910" s="1" t="s">
        <v>21249</v>
      </c>
      <c r="C910" s="1" t="s">
        <v>21250</v>
      </c>
      <c r="D910" t="s">
        <v>6</v>
      </c>
    </row>
    <row r="911" spans="1:4" x14ac:dyDescent="0.15">
      <c r="A911" t="s">
        <v>21251</v>
      </c>
      <c r="B911" s="1" t="s">
        <v>21252</v>
      </c>
      <c r="C911" s="1" t="s">
        <v>21253</v>
      </c>
      <c r="D911" t="s">
        <v>6</v>
      </c>
    </row>
    <row r="912" spans="1:4" x14ac:dyDescent="0.15">
      <c r="A912" t="s">
        <v>8432</v>
      </c>
      <c r="B912" s="1" t="s">
        <v>21254</v>
      </c>
      <c r="C912" s="1" t="s">
        <v>21255</v>
      </c>
      <c r="D912" t="s">
        <v>6</v>
      </c>
    </row>
    <row r="913" spans="1:4" x14ac:dyDescent="0.15">
      <c r="A913" t="s">
        <v>21256</v>
      </c>
      <c r="B913" s="1" t="s">
        <v>21257</v>
      </c>
      <c r="C913" s="1" t="s">
        <v>21258</v>
      </c>
      <c r="D913" t="s">
        <v>6</v>
      </c>
    </row>
    <row r="914" spans="1:4" x14ac:dyDescent="0.15">
      <c r="A914" t="s">
        <v>21259</v>
      </c>
      <c r="B914" s="1" t="s">
        <v>21260</v>
      </c>
      <c r="C914" s="1" t="s">
        <v>21261</v>
      </c>
      <c r="D914" t="s">
        <v>6</v>
      </c>
    </row>
    <row r="915" spans="1:4" x14ac:dyDescent="0.15">
      <c r="A915" t="s">
        <v>1525</v>
      </c>
      <c r="B915" s="1" t="s">
        <v>21262</v>
      </c>
      <c r="C915" s="1" t="s">
        <v>21263</v>
      </c>
      <c r="D915" t="s">
        <v>6</v>
      </c>
    </row>
    <row r="916" spans="1:4" x14ac:dyDescent="0.15">
      <c r="A916" t="s">
        <v>4514</v>
      </c>
      <c r="B916" s="1" t="s">
        <v>21264</v>
      </c>
      <c r="C916" s="1" t="s">
        <v>21265</v>
      </c>
      <c r="D916" t="s">
        <v>6</v>
      </c>
    </row>
    <row r="917" spans="1:4" x14ac:dyDescent="0.15">
      <c r="A917" t="s">
        <v>21266</v>
      </c>
      <c r="B917" s="1" t="s">
        <v>21267</v>
      </c>
      <c r="C917" s="1" t="s">
        <v>21268</v>
      </c>
      <c r="D917" t="s">
        <v>6</v>
      </c>
    </row>
    <row r="918" spans="1:4" x14ac:dyDescent="0.15">
      <c r="A918" t="s">
        <v>16811</v>
      </c>
      <c r="B918" s="1" t="s">
        <v>21269</v>
      </c>
      <c r="C918" s="1" t="s">
        <v>21270</v>
      </c>
      <c r="D918" t="s">
        <v>6</v>
      </c>
    </row>
    <row r="919" spans="1:4" x14ac:dyDescent="0.15">
      <c r="A919" t="s">
        <v>21271</v>
      </c>
      <c r="B919" s="1" t="s">
        <v>21272</v>
      </c>
      <c r="C919" s="1" t="s">
        <v>21273</v>
      </c>
      <c r="D919" t="s">
        <v>6</v>
      </c>
    </row>
    <row r="920" spans="1:4" x14ac:dyDescent="0.15">
      <c r="A920" t="s">
        <v>21274</v>
      </c>
      <c r="B920" s="1" t="s">
        <v>21275</v>
      </c>
      <c r="C920" s="1" t="s">
        <v>21276</v>
      </c>
      <c r="D920" t="s">
        <v>6</v>
      </c>
    </row>
    <row r="921" spans="1:4" x14ac:dyDescent="0.15">
      <c r="A921" t="s">
        <v>6916</v>
      </c>
      <c r="B921" s="1" t="s">
        <v>21277</v>
      </c>
      <c r="C921" s="1" t="s">
        <v>21278</v>
      </c>
      <c r="D921" t="s">
        <v>6</v>
      </c>
    </row>
    <row r="922" spans="1:4" x14ac:dyDescent="0.15">
      <c r="A922" t="s">
        <v>7804</v>
      </c>
      <c r="B922" s="1" t="s">
        <v>21279</v>
      </c>
      <c r="C922" s="1" t="s">
        <v>21280</v>
      </c>
      <c r="D922" t="s">
        <v>6</v>
      </c>
    </row>
    <row r="923" spans="1:4" x14ac:dyDescent="0.15">
      <c r="A923" t="s">
        <v>21281</v>
      </c>
      <c r="B923" s="1" t="s">
        <v>21282</v>
      </c>
      <c r="C923" s="1" t="s">
        <v>21283</v>
      </c>
      <c r="D923" t="s">
        <v>6</v>
      </c>
    </row>
    <row r="924" spans="1:4" x14ac:dyDescent="0.15">
      <c r="A924" t="s">
        <v>1504</v>
      </c>
      <c r="B924" s="1" t="s">
        <v>21284</v>
      </c>
      <c r="C924" s="1" t="s">
        <v>21285</v>
      </c>
      <c r="D924" t="s">
        <v>6</v>
      </c>
    </row>
    <row r="925" spans="1:4" x14ac:dyDescent="0.15">
      <c r="A925" t="s">
        <v>16929</v>
      </c>
      <c r="B925" s="1" t="s">
        <v>21286</v>
      </c>
      <c r="C925" s="1" t="s">
        <v>21287</v>
      </c>
      <c r="D925" t="s">
        <v>6</v>
      </c>
    </row>
    <row r="926" spans="1:4" x14ac:dyDescent="0.15">
      <c r="A926" t="s">
        <v>17300</v>
      </c>
      <c r="B926" s="1" t="s">
        <v>21288</v>
      </c>
      <c r="C926" s="1" t="s">
        <v>21289</v>
      </c>
      <c r="D926" t="s">
        <v>6</v>
      </c>
    </row>
    <row r="927" spans="1:4" x14ac:dyDescent="0.15">
      <c r="A927" t="s">
        <v>21290</v>
      </c>
      <c r="B927" s="1" t="s">
        <v>21291</v>
      </c>
      <c r="C927" s="1" t="s">
        <v>21292</v>
      </c>
      <c r="D927" t="s">
        <v>6</v>
      </c>
    </row>
    <row r="928" spans="1:4" x14ac:dyDescent="0.15">
      <c r="A928" t="s">
        <v>21293</v>
      </c>
      <c r="B928" s="1" t="s">
        <v>21294</v>
      </c>
      <c r="C928" s="1" t="s">
        <v>21295</v>
      </c>
      <c r="D928" t="s">
        <v>6</v>
      </c>
    </row>
    <row r="929" spans="1:4" x14ac:dyDescent="0.15">
      <c r="A929" t="s">
        <v>21296</v>
      </c>
      <c r="B929" s="1" t="s">
        <v>21297</v>
      </c>
      <c r="C929" s="1" t="s">
        <v>21298</v>
      </c>
      <c r="D929" t="s">
        <v>6</v>
      </c>
    </row>
    <row r="930" spans="1:4" x14ac:dyDescent="0.15">
      <c r="A930" t="s">
        <v>15171</v>
      </c>
      <c r="B930" s="1" t="s">
        <v>21299</v>
      </c>
      <c r="C930" s="1" t="s">
        <v>21300</v>
      </c>
      <c r="D930" t="s">
        <v>6</v>
      </c>
    </row>
    <row r="931" spans="1:4" x14ac:dyDescent="0.15">
      <c r="A931" t="s">
        <v>21301</v>
      </c>
      <c r="B931" s="1" t="s">
        <v>21302</v>
      </c>
      <c r="C931" s="1" t="s">
        <v>21303</v>
      </c>
      <c r="D931" t="s">
        <v>6</v>
      </c>
    </row>
    <row r="932" spans="1:4" x14ac:dyDescent="0.15">
      <c r="A932" t="s">
        <v>21304</v>
      </c>
      <c r="B932" s="1" t="s">
        <v>21305</v>
      </c>
      <c r="C932" s="1" t="s">
        <v>21306</v>
      </c>
      <c r="D932" t="s">
        <v>6</v>
      </c>
    </row>
    <row r="933" spans="1:4" x14ac:dyDescent="0.15">
      <c r="A933" t="s">
        <v>8290</v>
      </c>
      <c r="B933" s="1" t="s">
        <v>21307</v>
      </c>
      <c r="C933" s="1" t="s">
        <v>21308</v>
      </c>
      <c r="D933" t="s">
        <v>6</v>
      </c>
    </row>
    <row r="934" spans="1:4" x14ac:dyDescent="0.15">
      <c r="A934" t="s">
        <v>3499</v>
      </c>
      <c r="B934" s="1" t="s">
        <v>21309</v>
      </c>
      <c r="C934" s="1" t="s">
        <v>21310</v>
      </c>
      <c r="D934" t="s">
        <v>6</v>
      </c>
    </row>
    <row r="935" spans="1:4" x14ac:dyDescent="0.15">
      <c r="A935" t="s">
        <v>14328</v>
      </c>
      <c r="B935" s="1" t="s">
        <v>21311</v>
      </c>
      <c r="C935" s="1" t="s">
        <v>21312</v>
      </c>
      <c r="D935" t="s">
        <v>6</v>
      </c>
    </row>
    <row r="936" spans="1:4" x14ac:dyDescent="0.15">
      <c r="A936" t="s">
        <v>9100</v>
      </c>
      <c r="B936" s="1" t="s">
        <v>21313</v>
      </c>
      <c r="C936" s="1" t="s">
        <v>21314</v>
      </c>
      <c r="D936" t="s">
        <v>6</v>
      </c>
    </row>
    <row r="937" spans="1:4" x14ac:dyDescent="0.15">
      <c r="A937" t="s">
        <v>21315</v>
      </c>
      <c r="B937" s="1" t="s">
        <v>21316</v>
      </c>
      <c r="C937" s="1" t="s">
        <v>21317</v>
      </c>
      <c r="D937" t="s">
        <v>6</v>
      </c>
    </row>
    <row r="938" spans="1:4" x14ac:dyDescent="0.15">
      <c r="A938" t="s">
        <v>3233</v>
      </c>
      <c r="B938" s="1" t="s">
        <v>21318</v>
      </c>
      <c r="C938" s="1" t="s">
        <v>21319</v>
      </c>
      <c r="D938" t="s">
        <v>6</v>
      </c>
    </row>
    <row r="939" spans="1:4" x14ac:dyDescent="0.15">
      <c r="A939" t="s">
        <v>21320</v>
      </c>
      <c r="B939" s="1" t="s">
        <v>21321</v>
      </c>
      <c r="C939" s="1" t="s">
        <v>21322</v>
      </c>
      <c r="D939" t="s">
        <v>6</v>
      </c>
    </row>
    <row r="940" spans="1:4" x14ac:dyDescent="0.15">
      <c r="A940" t="s">
        <v>21323</v>
      </c>
      <c r="B940" s="1" t="s">
        <v>21324</v>
      </c>
      <c r="C940" s="1" t="s">
        <v>21325</v>
      </c>
      <c r="D940" t="s">
        <v>6</v>
      </c>
    </row>
    <row r="941" spans="1:4" x14ac:dyDescent="0.15">
      <c r="A941" t="s">
        <v>6384</v>
      </c>
      <c r="B941" s="1" t="s">
        <v>21326</v>
      </c>
      <c r="C941" s="1" t="s">
        <v>21327</v>
      </c>
      <c r="D941" t="s">
        <v>6</v>
      </c>
    </row>
    <row r="942" spans="1:4" x14ac:dyDescent="0.15">
      <c r="A942" t="s">
        <v>21328</v>
      </c>
      <c r="B942" s="1" t="s">
        <v>21329</v>
      </c>
      <c r="C942" s="1" t="s">
        <v>21330</v>
      </c>
      <c r="D942" t="s">
        <v>6</v>
      </c>
    </row>
    <row r="943" spans="1:4" x14ac:dyDescent="0.15">
      <c r="A943" t="s">
        <v>21331</v>
      </c>
      <c r="B943" s="1" t="s">
        <v>21332</v>
      </c>
      <c r="C943" s="1" t="s">
        <v>21333</v>
      </c>
      <c r="D943" t="s">
        <v>6</v>
      </c>
    </row>
    <row r="944" spans="1:4" x14ac:dyDescent="0.15">
      <c r="A944" t="s">
        <v>21334</v>
      </c>
      <c r="B944" s="1" t="s">
        <v>21335</v>
      </c>
      <c r="C944" s="1" t="s">
        <v>21336</v>
      </c>
      <c r="D944" t="s">
        <v>6</v>
      </c>
    </row>
    <row r="945" spans="1:4" x14ac:dyDescent="0.15">
      <c r="A945" t="s">
        <v>21337</v>
      </c>
      <c r="B945" s="1" t="s">
        <v>21338</v>
      </c>
      <c r="C945" s="1" t="s">
        <v>21339</v>
      </c>
      <c r="D945" t="s">
        <v>6</v>
      </c>
    </row>
    <row r="946" spans="1:4" x14ac:dyDescent="0.15">
      <c r="A946" t="s">
        <v>11598</v>
      </c>
      <c r="B946" s="1" t="s">
        <v>21340</v>
      </c>
      <c r="C946" s="1" t="s">
        <v>21341</v>
      </c>
      <c r="D946" t="s">
        <v>6</v>
      </c>
    </row>
    <row r="947" spans="1:4" x14ac:dyDescent="0.15">
      <c r="A947" t="s">
        <v>21342</v>
      </c>
      <c r="B947" s="1" t="s">
        <v>21343</v>
      </c>
      <c r="C947" s="1" t="s">
        <v>21344</v>
      </c>
      <c r="D947" t="s">
        <v>6</v>
      </c>
    </row>
    <row r="948" spans="1:4" x14ac:dyDescent="0.15">
      <c r="A948" t="s">
        <v>21345</v>
      </c>
      <c r="B948" s="1" t="s">
        <v>21346</v>
      </c>
      <c r="C948" s="1" t="s">
        <v>21347</v>
      </c>
      <c r="D948" t="s">
        <v>6</v>
      </c>
    </row>
    <row r="949" spans="1:4" x14ac:dyDescent="0.15">
      <c r="A949" t="s">
        <v>21348</v>
      </c>
      <c r="B949" s="1" t="s">
        <v>21349</v>
      </c>
      <c r="C949" s="1" t="s">
        <v>21350</v>
      </c>
      <c r="D949" t="s">
        <v>6</v>
      </c>
    </row>
    <row r="950" spans="1:4" x14ac:dyDescent="0.15">
      <c r="A950" t="s">
        <v>21351</v>
      </c>
      <c r="B950" s="1" t="s">
        <v>21352</v>
      </c>
      <c r="C950" s="1" t="s">
        <v>21353</v>
      </c>
      <c r="D950" t="s">
        <v>6</v>
      </c>
    </row>
    <row r="951" spans="1:4" x14ac:dyDescent="0.15">
      <c r="A951" t="s">
        <v>15321</v>
      </c>
      <c r="B951" s="1" t="s">
        <v>21354</v>
      </c>
      <c r="C951" s="1" t="s">
        <v>21355</v>
      </c>
      <c r="D951" t="s">
        <v>6</v>
      </c>
    </row>
    <row r="952" spans="1:4" x14ac:dyDescent="0.15">
      <c r="A952" t="s">
        <v>21356</v>
      </c>
      <c r="B952" s="1" t="s">
        <v>21357</v>
      </c>
      <c r="C952" s="1" t="s">
        <v>21358</v>
      </c>
      <c r="D952" t="s">
        <v>6</v>
      </c>
    </row>
    <row r="953" spans="1:4" x14ac:dyDescent="0.15">
      <c r="A953" t="s">
        <v>11559</v>
      </c>
      <c r="B953" s="1" t="s">
        <v>21359</v>
      </c>
      <c r="C953" s="1" t="s">
        <v>21360</v>
      </c>
      <c r="D953" t="s">
        <v>6</v>
      </c>
    </row>
    <row r="954" spans="1:4" x14ac:dyDescent="0.15">
      <c r="A954" t="s">
        <v>21361</v>
      </c>
      <c r="B954" s="1" t="s">
        <v>21362</v>
      </c>
      <c r="C954" s="1" t="s">
        <v>21363</v>
      </c>
      <c r="D954" t="s">
        <v>6</v>
      </c>
    </row>
    <row r="955" spans="1:4" x14ac:dyDescent="0.15">
      <c r="A955" t="s">
        <v>21364</v>
      </c>
      <c r="B955" s="1" t="s">
        <v>21365</v>
      </c>
      <c r="C955" s="1" t="s">
        <v>21366</v>
      </c>
      <c r="D955" t="s">
        <v>6</v>
      </c>
    </row>
    <row r="956" spans="1:4" x14ac:dyDescent="0.15">
      <c r="A956" t="s">
        <v>5534</v>
      </c>
      <c r="B956" s="1" t="s">
        <v>21367</v>
      </c>
      <c r="C956" s="1" t="s">
        <v>21368</v>
      </c>
      <c r="D956" t="s">
        <v>6</v>
      </c>
    </row>
    <row r="957" spans="1:4" x14ac:dyDescent="0.15">
      <c r="A957" t="s">
        <v>21369</v>
      </c>
      <c r="B957" s="1" t="s">
        <v>21370</v>
      </c>
      <c r="C957" s="1" t="s">
        <v>21371</v>
      </c>
      <c r="D957" t="s">
        <v>6</v>
      </c>
    </row>
    <row r="958" spans="1:4" x14ac:dyDescent="0.15">
      <c r="A958" t="s">
        <v>21372</v>
      </c>
      <c r="B958" s="1" t="s">
        <v>21373</v>
      </c>
      <c r="C958" s="1" t="s">
        <v>21374</v>
      </c>
      <c r="D958" t="s">
        <v>6</v>
      </c>
    </row>
    <row r="959" spans="1:4" x14ac:dyDescent="0.15">
      <c r="A959" t="s">
        <v>21375</v>
      </c>
      <c r="B959" s="1" t="s">
        <v>21376</v>
      </c>
      <c r="C959" s="1" t="s">
        <v>21377</v>
      </c>
      <c r="D959" t="s">
        <v>6</v>
      </c>
    </row>
    <row r="960" spans="1:4" x14ac:dyDescent="0.15">
      <c r="A960" t="s">
        <v>21378</v>
      </c>
      <c r="B960" s="1" t="s">
        <v>21379</v>
      </c>
      <c r="C960" s="1" t="s">
        <v>21380</v>
      </c>
      <c r="D960" t="s">
        <v>6</v>
      </c>
    </row>
    <row r="961" spans="1:4" x14ac:dyDescent="0.15">
      <c r="A961" t="s">
        <v>14187</v>
      </c>
      <c r="B961" s="1" t="s">
        <v>21381</v>
      </c>
      <c r="C961" s="1" t="s">
        <v>21382</v>
      </c>
      <c r="D961" t="s">
        <v>6</v>
      </c>
    </row>
    <row r="962" spans="1:4" x14ac:dyDescent="0.15">
      <c r="A962" t="s">
        <v>21383</v>
      </c>
      <c r="B962" s="1" t="s">
        <v>21384</v>
      </c>
      <c r="C962" s="1" t="s">
        <v>21385</v>
      </c>
      <c r="D962" t="s">
        <v>6</v>
      </c>
    </row>
    <row r="963" spans="1:4" x14ac:dyDescent="0.15">
      <c r="A963" t="s">
        <v>21386</v>
      </c>
      <c r="B963" s="1" t="s">
        <v>21387</v>
      </c>
      <c r="C963" s="1" t="s">
        <v>21388</v>
      </c>
      <c r="D963" t="s">
        <v>6</v>
      </c>
    </row>
    <row r="964" spans="1:4" x14ac:dyDescent="0.15">
      <c r="A964" t="s">
        <v>7365</v>
      </c>
      <c r="B964" s="1" t="s">
        <v>21389</v>
      </c>
      <c r="C964" s="1" t="s">
        <v>21390</v>
      </c>
      <c r="D964" t="s">
        <v>6</v>
      </c>
    </row>
    <row r="965" spans="1:4" x14ac:dyDescent="0.15">
      <c r="A965" t="s">
        <v>16325</v>
      </c>
      <c r="B965" s="1" t="s">
        <v>21391</v>
      </c>
      <c r="C965" s="1" t="s">
        <v>21392</v>
      </c>
      <c r="D965" t="s">
        <v>6</v>
      </c>
    </row>
    <row r="966" spans="1:4" x14ac:dyDescent="0.15">
      <c r="A966" t="s">
        <v>21393</v>
      </c>
      <c r="B966" s="1" t="s">
        <v>21394</v>
      </c>
      <c r="C966" s="1" t="s">
        <v>21395</v>
      </c>
      <c r="D966" t="s">
        <v>6</v>
      </c>
    </row>
    <row r="967" spans="1:4" x14ac:dyDescent="0.15">
      <c r="A967" t="s">
        <v>21396</v>
      </c>
      <c r="B967" s="1" t="s">
        <v>21397</v>
      </c>
      <c r="C967" s="1" t="s">
        <v>21398</v>
      </c>
      <c r="D967" t="s">
        <v>6</v>
      </c>
    </row>
    <row r="968" spans="1:4" x14ac:dyDescent="0.15">
      <c r="A968" t="s">
        <v>21399</v>
      </c>
      <c r="B968" s="1" t="s">
        <v>21400</v>
      </c>
      <c r="C968" s="1" t="s">
        <v>21401</v>
      </c>
      <c r="D968" t="s">
        <v>6</v>
      </c>
    </row>
    <row r="969" spans="1:4" x14ac:dyDescent="0.15">
      <c r="A969" t="s">
        <v>21402</v>
      </c>
      <c r="B969" s="1" t="s">
        <v>21403</v>
      </c>
      <c r="C969" s="1" t="s">
        <v>21404</v>
      </c>
      <c r="D969" t="s">
        <v>6</v>
      </c>
    </row>
    <row r="970" spans="1:4" x14ac:dyDescent="0.15">
      <c r="A970" t="s">
        <v>5771</v>
      </c>
      <c r="B970" s="1" t="s">
        <v>21405</v>
      </c>
      <c r="C970" s="1" t="s">
        <v>21406</v>
      </c>
      <c r="D970" t="s">
        <v>6</v>
      </c>
    </row>
    <row r="971" spans="1:4" x14ac:dyDescent="0.15">
      <c r="A971" t="s">
        <v>21407</v>
      </c>
      <c r="B971" s="1" t="s">
        <v>21408</v>
      </c>
      <c r="C971" s="1" t="s">
        <v>21409</v>
      </c>
      <c r="D971" t="s">
        <v>6</v>
      </c>
    </row>
    <row r="972" spans="1:4" x14ac:dyDescent="0.15">
      <c r="A972" t="s">
        <v>21410</v>
      </c>
      <c r="B972" s="1" t="s">
        <v>21411</v>
      </c>
      <c r="C972" s="1" t="s">
        <v>21412</v>
      </c>
      <c r="D972" t="s">
        <v>6</v>
      </c>
    </row>
    <row r="973" spans="1:4" x14ac:dyDescent="0.15">
      <c r="A973" t="s">
        <v>21413</v>
      </c>
      <c r="B973" s="1" t="s">
        <v>21414</v>
      </c>
      <c r="C973" s="1" t="s">
        <v>21415</v>
      </c>
      <c r="D973" t="s">
        <v>6</v>
      </c>
    </row>
    <row r="974" spans="1:4" x14ac:dyDescent="0.15">
      <c r="A974" t="s">
        <v>4317</v>
      </c>
      <c r="B974" s="1" t="s">
        <v>21416</v>
      </c>
      <c r="C974" s="1" t="s">
        <v>21417</v>
      </c>
      <c r="D974" t="s">
        <v>6</v>
      </c>
    </row>
    <row r="975" spans="1:4" x14ac:dyDescent="0.15">
      <c r="A975" t="s">
        <v>21418</v>
      </c>
      <c r="B975" s="1" t="s">
        <v>21419</v>
      </c>
      <c r="C975" s="1" t="s">
        <v>21420</v>
      </c>
      <c r="D975" t="s">
        <v>6</v>
      </c>
    </row>
    <row r="976" spans="1:4" x14ac:dyDescent="0.15">
      <c r="A976" t="s">
        <v>8090</v>
      </c>
      <c r="B976" s="1" t="s">
        <v>21421</v>
      </c>
      <c r="C976" s="1" t="s">
        <v>21422</v>
      </c>
      <c r="D976" t="s">
        <v>6</v>
      </c>
    </row>
    <row r="977" spans="1:4" x14ac:dyDescent="0.15">
      <c r="A977" t="s">
        <v>21423</v>
      </c>
      <c r="B977" s="1" t="s">
        <v>21424</v>
      </c>
      <c r="C977" s="1" t="s">
        <v>21425</v>
      </c>
      <c r="D977" t="s">
        <v>6</v>
      </c>
    </row>
    <row r="978" spans="1:4" x14ac:dyDescent="0.15">
      <c r="A978" t="s">
        <v>21426</v>
      </c>
      <c r="B978" s="1" t="s">
        <v>21427</v>
      </c>
      <c r="C978" s="1" t="s">
        <v>21428</v>
      </c>
      <c r="D978" t="s">
        <v>6</v>
      </c>
    </row>
    <row r="979" spans="1:4" x14ac:dyDescent="0.15">
      <c r="A979" t="s">
        <v>8846</v>
      </c>
      <c r="B979" s="1" t="s">
        <v>21429</v>
      </c>
      <c r="C979" s="1" t="s">
        <v>21430</v>
      </c>
      <c r="D979" t="s">
        <v>6</v>
      </c>
    </row>
    <row r="980" spans="1:4" x14ac:dyDescent="0.15">
      <c r="A980" t="s">
        <v>8106</v>
      </c>
      <c r="B980" s="1" t="s">
        <v>21431</v>
      </c>
      <c r="C980" s="1" t="s">
        <v>21432</v>
      </c>
      <c r="D980" t="s">
        <v>6</v>
      </c>
    </row>
    <row r="981" spans="1:4" x14ac:dyDescent="0.15">
      <c r="A981" t="s">
        <v>6121</v>
      </c>
      <c r="B981" s="1" t="s">
        <v>21433</v>
      </c>
      <c r="C981" s="1" t="s">
        <v>21434</v>
      </c>
      <c r="D981" t="s">
        <v>6</v>
      </c>
    </row>
    <row r="982" spans="1:4" x14ac:dyDescent="0.15">
      <c r="A982" t="s">
        <v>7036</v>
      </c>
      <c r="B982" s="1" t="s">
        <v>21435</v>
      </c>
      <c r="C982" s="1" t="s">
        <v>21436</v>
      </c>
      <c r="D982" t="s">
        <v>6</v>
      </c>
    </row>
    <row r="983" spans="1:4" x14ac:dyDescent="0.15">
      <c r="A983" t="s">
        <v>277</v>
      </c>
      <c r="B983" s="1" t="s">
        <v>21437</v>
      </c>
      <c r="C983" s="1" t="s">
        <v>21438</v>
      </c>
      <c r="D983" t="s">
        <v>6</v>
      </c>
    </row>
    <row r="984" spans="1:4" x14ac:dyDescent="0.15">
      <c r="A984" t="s">
        <v>21439</v>
      </c>
      <c r="B984" s="1" t="s">
        <v>21440</v>
      </c>
      <c r="C984" s="1" t="s">
        <v>21441</v>
      </c>
      <c r="D984" t="s">
        <v>6</v>
      </c>
    </row>
    <row r="985" spans="1:4" x14ac:dyDescent="0.15">
      <c r="A985" t="s">
        <v>21442</v>
      </c>
      <c r="B985" s="1" t="s">
        <v>21443</v>
      </c>
      <c r="C985" s="1" t="s">
        <v>21444</v>
      </c>
      <c r="D985" t="s">
        <v>6</v>
      </c>
    </row>
    <row r="986" spans="1:4" x14ac:dyDescent="0.15">
      <c r="A986" t="s">
        <v>21445</v>
      </c>
      <c r="B986" s="1" t="s">
        <v>21446</v>
      </c>
      <c r="C986" s="1" t="s">
        <v>21447</v>
      </c>
      <c r="D986" t="s">
        <v>6</v>
      </c>
    </row>
    <row r="987" spans="1:4" x14ac:dyDescent="0.15">
      <c r="A987" t="s">
        <v>21448</v>
      </c>
      <c r="B987" s="1" t="s">
        <v>21449</v>
      </c>
      <c r="C987" s="1" t="s">
        <v>21450</v>
      </c>
      <c r="D987" t="s">
        <v>6</v>
      </c>
    </row>
    <row r="988" spans="1:4" x14ac:dyDescent="0.15">
      <c r="A988" t="s">
        <v>6142</v>
      </c>
      <c r="B988" s="1" t="s">
        <v>21451</v>
      </c>
      <c r="C988" s="1" t="s">
        <v>21452</v>
      </c>
      <c r="D988" t="s">
        <v>6</v>
      </c>
    </row>
    <row r="989" spans="1:4" x14ac:dyDescent="0.15">
      <c r="A989" t="s">
        <v>21453</v>
      </c>
      <c r="B989" s="1" t="s">
        <v>21454</v>
      </c>
      <c r="C989" s="1" t="s">
        <v>21455</v>
      </c>
      <c r="D989" t="s">
        <v>6</v>
      </c>
    </row>
    <row r="990" spans="1:4" x14ac:dyDescent="0.15">
      <c r="A990" t="s">
        <v>13577</v>
      </c>
      <c r="B990" s="1" t="s">
        <v>21456</v>
      </c>
      <c r="C990" s="1" t="s">
        <v>21457</v>
      </c>
      <c r="D990" t="s">
        <v>6</v>
      </c>
    </row>
    <row r="991" spans="1:4" x14ac:dyDescent="0.15">
      <c r="A991" t="s">
        <v>21458</v>
      </c>
      <c r="B991" s="1" t="s">
        <v>21459</v>
      </c>
      <c r="C991" s="1" t="s">
        <v>21460</v>
      </c>
      <c r="D991" t="s">
        <v>6</v>
      </c>
    </row>
    <row r="992" spans="1:4" x14ac:dyDescent="0.15">
      <c r="A992" t="s">
        <v>21461</v>
      </c>
      <c r="B992" s="1" t="s">
        <v>21462</v>
      </c>
      <c r="C992" s="1" t="s">
        <v>21463</v>
      </c>
      <c r="D992" t="s">
        <v>6</v>
      </c>
    </row>
    <row r="993" spans="1:4" x14ac:dyDescent="0.15">
      <c r="A993" t="s">
        <v>21464</v>
      </c>
      <c r="B993" s="1" t="s">
        <v>21465</v>
      </c>
      <c r="C993" s="1" t="s">
        <v>21466</v>
      </c>
      <c r="D993" t="s">
        <v>6</v>
      </c>
    </row>
    <row r="994" spans="1:4" x14ac:dyDescent="0.15">
      <c r="A994" t="s">
        <v>21467</v>
      </c>
      <c r="B994" s="1" t="s">
        <v>21468</v>
      </c>
      <c r="C994" s="1" t="s">
        <v>21469</v>
      </c>
      <c r="D994" t="s">
        <v>6</v>
      </c>
    </row>
    <row r="995" spans="1:4" x14ac:dyDescent="0.15">
      <c r="A995" t="s">
        <v>4600</v>
      </c>
      <c r="B995" s="1" t="s">
        <v>21470</v>
      </c>
      <c r="C995" s="1" t="s">
        <v>21471</v>
      </c>
      <c r="D995" t="s">
        <v>6</v>
      </c>
    </row>
    <row r="996" spans="1:4" x14ac:dyDescent="0.15">
      <c r="A996" t="s">
        <v>21472</v>
      </c>
      <c r="B996" s="1" t="s">
        <v>21473</v>
      </c>
      <c r="C996" s="1" t="s">
        <v>21474</v>
      </c>
      <c r="D996" t="s">
        <v>6</v>
      </c>
    </row>
    <row r="997" spans="1:4" x14ac:dyDescent="0.15">
      <c r="A997" t="s">
        <v>21475</v>
      </c>
      <c r="B997" s="1" t="s">
        <v>21476</v>
      </c>
      <c r="C997" s="1" t="s">
        <v>21477</v>
      </c>
      <c r="D997" t="s">
        <v>6</v>
      </c>
    </row>
    <row r="998" spans="1:4" x14ac:dyDescent="0.15">
      <c r="A998" t="s">
        <v>4392</v>
      </c>
      <c r="B998" s="1" t="s">
        <v>21478</v>
      </c>
      <c r="C998" s="1" t="s">
        <v>21479</v>
      </c>
      <c r="D998" t="s">
        <v>6</v>
      </c>
    </row>
    <row r="999" spans="1:4" x14ac:dyDescent="0.15">
      <c r="A999" t="s">
        <v>21480</v>
      </c>
      <c r="B999" s="1" t="s">
        <v>21481</v>
      </c>
      <c r="C999" s="1" t="s">
        <v>21482</v>
      </c>
      <c r="D999" t="s">
        <v>6</v>
      </c>
    </row>
    <row r="1000" spans="1:4" x14ac:dyDescent="0.15">
      <c r="A1000" t="s">
        <v>12103</v>
      </c>
      <c r="B1000" s="1" t="s">
        <v>21483</v>
      </c>
      <c r="C1000" s="1" t="s">
        <v>21484</v>
      </c>
      <c r="D1000" t="s">
        <v>6</v>
      </c>
    </row>
    <row r="1001" spans="1:4" x14ac:dyDescent="0.15">
      <c r="A1001" t="s">
        <v>8021</v>
      </c>
      <c r="B1001" s="1" t="s">
        <v>21485</v>
      </c>
      <c r="C1001" s="1" t="s">
        <v>21486</v>
      </c>
      <c r="D1001" t="s">
        <v>6</v>
      </c>
    </row>
    <row r="1002" spans="1:4" x14ac:dyDescent="0.15">
      <c r="A1002" t="s">
        <v>9819</v>
      </c>
      <c r="B1002" s="1" t="s">
        <v>21487</v>
      </c>
      <c r="C1002" s="1" t="s">
        <v>21488</v>
      </c>
      <c r="D1002" t="s">
        <v>6</v>
      </c>
    </row>
    <row r="1003" spans="1:4" x14ac:dyDescent="0.15">
      <c r="A1003" t="s">
        <v>21489</v>
      </c>
      <c r="B1003" s="1" t="s">
        <v>21490</v>
      </c>
      <c r="C1003" s="1" t="s">
        <v>21491</v>
      </c>
      <c r="D1003" t="s">
        <v>6</v>
      </c>
    </row>
    <row r="1004" spans="1:4" x14ac:dyDescent="0.15">
      <c r="A1004" t="s">
        <v>21492</v>
      </c>
      <c r="B1004" s="1" t="s">
        <v>21493</v>
      </c>
      <c r="C1004" s="1" t="s">
        <v>21494</v>
      </c>
      <c r="D1004" t="s">
        <v>6</v>
      </c>
    </row>
    <row r="1005" spans="1:4" x14ac:dyDescent="0.15">
      <c r="A1005" t="s">
        <v>21495</v>
      </c>
      <c r="B1005" s="1" t="s">
        <v>21496</v>
      </c>
      <c r="C1005" s="1" t="s">
        <v>21497</v>
      </c>
      <c r="D1005" t="s">
        <v>6</v>
      </c>
    </row>
    <row r="1006" spans="1:4" x14ac:dyDescent="0.15">
      <c r="A1006" t="s">
        <v>21498</v>
      </c>
      <c r="B1006" s="1" t="s">
        <v>21499</v>
      </c>
      <c r="C1006" s="1" t="s">
        <v>21500</v>
      </c>
      <c r="D1006" t="s">
        <v>6</v>
      </c>
    </row>
    <row r="1007" spans="1:4" x14ac:dyDescent="0.15">
      <c r="A1007" t="s">
        <v>21501</v>
      </c>
      <c r="B1007" s="1" t="s">
        <v>21502</v>
      </c>
      <c r="C1007" s="1" t="s">
        <v>21503</v>
      </c>
      <c r="D1007" t="s">
        <v>6</v>
      </c>
    </row>
    <row r="1008" spans="1:4" x14ac:dyDescent="0.15">
      <c r="A1008" t="s">
        <v>21504</v>
      </c>
      <c r="B1008" s="1" t="s">
        <v>21505</v>
      </c>
      <c r="C1008" s="1" t="s">
        <v>21506</v>
      </c>
      <c r="D1008" t="s">
        <v>6</v>
      </c>
    </row>
    <row r="1009" spans="1:4" x14ac:dyDescent="0.15">
      <c r="A1009" t="s">
        <v>21507</v>
      </c>
      <c r="B1009" s="1" t="s">
        <v>21508</v>
      </c>
      <c r="C1009" s="1" t="s">
        <v>21509</v>
      </c>
      <c r="D1009" t="s">
        <v>6</v>
      </c>
    </row>
    <row r="1010" spans="1:4" x14ac:dyDescent="0.15">
      <c r="A1010" t="s">
        <v>8310</v>
      </c>
      <c r="B1010" s="1" t="s">
        <v>21510</v>
      </c>
      <c r="C1010" s="1" t="s">
        <v>21511</v>
      </c>
      <c r="D1010" t="s">
        <v>6</v>
      </c>
    </row>
    <row r="1011" spans="1:4" x14ac:dyDescent="0.15">
      <c r="A1011" t="s">
        <v>18784</v>
      </c>
      <c r="B1011" s="1" t="s">
        <v>21512</v>
      </c>
      <c r="C1011" s="1" t="s">
        <v>21513</v>
      </c>
      <c r="D1011" t="s">
        <v>6</v>
      </c>
    </row>
    <row r="1012" spans="1:4" x14ac:dyDescent="0.15">
      <c r="A1012" t="s">
        <v>21514</v>
      </c>
      <c r="B1012" s="1" t="s">
        <v>21515</v>
      </c>
      <c r="C1012" s="1" t="s">
        <v>21516</v>
      </c>
      <c r="D1012" t="s">
        <v>6</v>
      </c>
    </row>
    <row r="1013" spans="1:4" x14ac:dyDescent="0.15">
      <c r="A1013" t="s">
        <v>1898</v>
      </c>
      <c r="B1013" s="1" t="s">
        <v>21517</v>
      </c>
      <c r="C1013" s="1" t="s">
        <v>21518</v>
      </c>
      <c r="D1013" t="s">
        <v>6</v>
      </c>
    </row>
    <row r="1014" spans="1:4" x14ac:dyDescent="0.15">
      <c r="A1014" t="s">
        <v>21519</v>
      </c>
      <c r="B1014" s="1" t="s">
        <v>21520</v>
      </c>
      <c r="C1014" s="1" t="s">
        <v>21521</v>
      </c>
      <c r="D1014" t="s">
        <v>6</v>
      </c>
    </row>
    <row r="1015" spans="1:4" x14ac:dyDescent="0.15">
      <c r="A1015" t="s">
        <v>16560</v>
      </c>
      <c r="B1015" s="1" t="s">
        <v>21522</v>
      </c>
      <c r="C1015" s="1" t="s">
        <v>21523</v>
      </c>
      <c r="D1015" t="s">
        <v>6</v>
      </c>
    </row>
    <row r="1016" spans="1:4" x14ac:dyDescent="0.15">
      <c r="A1016" t="s">
        <v>16447</v>
      </c>
      <c r="B1016" s="1" t="s">
        <v>21524</v>
      </c>
      <c r="C1016" s="1" t="s">
        <v>21525</v>
      </c>
      <c r="D1016" t="s">
        <v>6</v>
      </c>
    </row>
    <row r="1017" spans="1:4" x14ac:dyDescent="0.15">
      <c r="A1017" t="s">
        <v>14731</v>
      </c>
      <c r="B1017" s="1" t="s">
        <v>21526</v>
      </c>
      <c r="C1017" s="1" t="s">
        <v>21527</v>
      </c>
      <c r="D1017" t="s">
        <v>6</v>
      </c>
    </row>
    <row r="1018" spans="1:4" x14ac:dyDescent="0.15">
      <c r="A1018" t="s">
        <v>21528</v>
      </c>
      <c r="B1018" s="1" t="s">
        <v>21529</v>
      </c>
      <c r="C1018" s="1" t="s">
        <v>21530</v>
      </c>
      <c r="D1018" t="s">
        <v>6</v>
      </c>
    </row>
    <row r="1019" spans="1:4" x14ac:dyDescent="0.15">
      <c r="A1019" t="s">
        <v>21531</v>
      </c>
      <c r="B1019" s="1" t="s">
        <v>21532</v>
      </c>
      <c r="C1019" s="1" t="s">
        <v>21533</v>
      </c>
      <c r="D1019" t="s">
        <v>6</v>
      </c>
    </row>
    <row r="1020" spans="1:4" x14ac:dyDescent="0.15">
      <c r="A1020" t="s">
        <v>21534</v>
      </c>
      <c r="B1020" s="1" t="s">
        <v>21535</v>
      </c>
      <c r="C1020" s="1" t="s">
        <v>21536</v>
      </c>
      <c r="D1020" t="s">
        <v>6</v>
      </c>
    </row>
    <row r="1021" spans="1:4" x14ac:dyDescent="0.15">
      <c r="A1021" t="s">
        <v>15836</v>
      </c>
      <c r="B1021" s="1" t="s">
        <v>21537</v>
      </c>
      <c r="C1021" s="1" t="s">
        <v>21538</v>
      </c>
      <c r="D1021" t="s">
        <v>6</v>
      </c>
    </row>
    <row r="1022" spans="1:4" x14ac:dyDescent="0.15">
      <c r="A1022" t="s">
        <v>21539</v>
      </c>
      <c r="B1022" s="1" t="s">
        <v>21540</v>
      </c>
      <c r="C1022" s="1" t="s">
        <v>21541</v>
      </c>
      <c r="D1022" t="s">
        <v>6</v>
      </c>
    </row>
    <row r="1023" spans="1:4" x14ac:dyDescent="0.15">
      <c r="A1023" t="s">
        <v>21542</v>
      </c>
      <c r="B1023" s="1" t="s">
        <v>21543</v>
      </c>
      <c r="C1023" s="1" t="s">
        <v>21544</v>
      </c>
      <c r="D1023" t="s">
        <v>6</v>
      </c>
    </row>
    <row r="1024" spans="1:4" x14ac:dyDescent="0.15">
      <c r="A1024" t="s">
        <v>8462</v>
      </c>
      <c r="B1024" s="1" t="s">
        <v>21545</v>
      </c>
      <c r="C1024" s="1" t="s">
        <v>21546</v>
      </c>
      <c r="D1024" t="s">
        <v>6</v>
      </c>
    </row>
    <row r="1025" spans="1:4" x14ac:dyDescent="0.15">
      <c r="A1025" t="s">
        <v>21547</v>
      </c>
      <c r="B1025" s="1" t="s">
        <v>21548</v>
      </c>
      <c r="C1025" s="1" t="s">
        <v>21549</v>
      </c>
      <c r="D1025" t="s">
        <v>6</v>
      </c>
    </row>
    <row r="1026" spans="1:4" x14ac:dyDescent="0.15">
      <c r="A1026" t="s">
        <v>21550</v>
      </c>
      <c r="B1026" s="1" t="s">
        <v>21551</v>
      </c>
      <c r="C1026" s="1" t="s">
        <v>21552</v>
      </c>
      <c r="D1026" t="s">
        <v>6</v>
      </c>
    </row>
    <row r="1027" spans="1:4" x14ac:dyDescent="0.15">
      <c r="A1027" t="s">
        <v>17817</v>
      </c>
      <c r="B1027" s="1" t="s">
        <v>21553</v>
      </c>
      <c r="C1027" s="1" t="s">
        <v>21554</v>
      </c>
      <c r="D1027" t="s">
        <v>6</v>
      </c>
    </row>
    <row r="1028" spans="1:4" x14ac:dyDescent="0.15">
      <c r="A1028" t="s">
        <v>14044</v>
      </c>
      <c r="B1028" s="1" t="s">
        <v>21555</v>
      </c>
      <c r="C1028" s="1" t="s">
        <v>21556</v>
      </c>
      <c r="D1028" t="s">
        <v>6</v>
      </c>
    </row>
    <row r="1029" spans="1:4" x14ac:dyDescent="0.15">
      <c r="A1029" t="s">
        <v>8333</v>
      </c>
      <c r="B1029" s="1" t="s">
        <v>21557</v>
      </c>
      <c r="C1029" s="1" t="s">
        <v>21558</v>
      </c>
      <c r="D1029" t="s">
        <v>6</v>
      </c>
    </row>
    <row r="1030" spans="1:4" x14ac:dyDescent="0.15">
      <c r="A1030" t="s">
        <v>3182</v>
      </c>
      <c r="B1030" s="1" t="s">
        <v>21559</v>
      </c>
      <c r="C1030" s="1" t="s">
        <v>21560</v>
      </c>
      <c r="D1030" t="s">
        <v>6</v>
      </c>
    </row>
    <row r="1031" spans="1:4" x14ac:dyDescent="0.15">
      <c r="A1031" t="s">
        <v>12357</v>
      </c>
      <c r="B1031" s="1" t="s">
        <v>21561</v>
      </c>
      <c r="C1031" s="1" t="s">
        <v>21562</v>
      </c>
      <c r="D1031" t="s">
        <v>6</v>
      </c>
    </row>
    <row r="1032" spans="1:4" x14ac:dyDescent="0.15">
      <c r="A1032" t="s">
        <v>15565</v>
      </c>
      <c r="B1032" s="1" t="s">
        <v>21563</v>
      </c>
      <c r="C1032" s="1" t="s">
        <v>21564</v>
      </c>
      <c r="D1032" t="s">
        <v>6</v>
      </c>
    </row>
    <row r="1033" spans="1:4" x14ac:dyDescent="0.15">
      <c r="A1033" t="s">
        <v>21565</v>
      </c>
      <c r="B1033" s="1" t="s">
        <v>21566</v>
      </c>
      <c r="C1033" s="1" t="s">
        <v>21567</v>
      </c>
      <c r="D1033" t="s">
        <v>6</v>
      </c>
    </row>
    <row r="1034" spans="1:4" x14ac:dyDescent="0.15">
      <c r="A1034" t="s">
        <v>13338</v>
      </c>
      <c r="B1034" s="1" t="s">
        <v>21568</v>
      </c>
      <c r="C1034" s="1" t="s">
        <v>21569</v>
      </c>
      <c r="D1034" t="s">
        <v>6</v>
      </c>
    </row>
    <row r="1035" spans="1:4" x14ac:dyDescent="0.15">
      <c r="A1035" t="s">
        <v>21570</v>
      </c>
      <c r="B1035" s="1" t="s">
        <v>21571</v>
      </c>
      <c r="C1035" s="1" t="s">
        <v>21572</v>
      </c>
      <c r="D1035" t="s">
        <v>6</v>
      </c>
    </row>
    <row r="1036" spans="1:4" x14ac:dyDescent="0.15">
      <c r="A1036" t="s">
        <v>9562</v>
      </c>
      <c r="B1036" s="1" t="s">
        <v>21573</v>
      </c>
      <c r="C1036" s="1" t="s">
        <v>21574</v>
      </c>
      <c r="D1036" t="s">
        <v>6</v>
      </c>
    </row>
    <row r="1037" spans="1:4" x14ac:dyDescent="0.15">
      <c r="A1037" t="s">
        <v>5842</v>
      </c>
      <c r="B1037" s="1" t="s">
        <v>21575</v>
      </c>
      <c r="C1037" s="1" t="s">
        <v>21576</v>
      </c>
      <c r="D1037" t="s">
        <v>6</v>
      </c>
    </row>
    <row r="1038" spans="1:4" x14ac:dyDescent="0.15">
      <c r="A1038" t="s">
        <v>21577</v>
      </c>
      <c r="B1038" s="1" t="s">
        <v>21578</v>
      </c>
      <c r="C1038" s="1" t="s">
        <v>21579</v>
      </c>
      <c r="D1038" t="s">
        <v>6</v>
      </c>
    </row>
    <row r="1039" spans="1:4" x14ac:dyDescent="0.15">
      <c r="A1039" t="s">
        <v>8306</v>
      </c>
      <c r="B1039" s="1" t="s">
        <v>21580</v>
      </c>
      <c r="C1039" s="1" t="s">
        <v>21581</v>
      </c>
      <c r="D1039" t="s">
        <v>6</v>
      </c>
    </row>
    <row r="1040" spans="1:4" x14ac:dyDescent="0.15">
      <c r="A1040" t="s">
        <v>6205</v>
      </c>
      <c r="B1040" s="1" t="s">
        <v>21582</v>
      </c>
      <c r="C1040" s="1" t="s">
        <v>21583</v>
      </c>
      <c r="D1040" t="s">
        <v>6</v>
      </c>
    </row>
    <row r="1041" spans="1:4" x14ac:dyDescent="0.15">
      <c r="A1041" t="s">
        <v>451</v>
      </c>
      <c r="B1041" s="1" t="s">
        <v>21584</v>
      </c>
      <c r="C1041" s="1" t="s">
        <v>21585</v>
      </c>
      <c r="D1041" t="s">
        <v>6</v>
      </c>
    </row>
    <row r="1042" spans="1:4" x14ac:dyDescent="0.15">
      <c r="A1042" t="s">
        <v>21586</v>
      </c>
      <c r="B1042" s="1" t="s">
        <v>21587</v>
      </c>
      <c r="C1042" s="1" t="s">
        <v>21588</v>
      </c>
      <c r="D1042" t="s">
        <v>6</v>
      </c>
    </row>
    <row r="1043" spans="1:4" x14ac:dyDescent="0.15">
      <c r="A1043" t="s">
        <v>21589</v>
      </c>
      <c r="B1043" s="1" t="s">
        <v>21590</v>
      </c>
      <c r="C1043" s="1" t="s">
        <v>21591</v>
      </c>
      <c r="D1043" t="s">
        <v>6</v>
      </c>
    </row>
    <row r="1044" spans="1:4" x14ac:dyDescent="0.15">
      <c r="A1044" t="s">
        <v>5636</v>
      </c>
      <c r="B1044" s="1" t="s">
        <v>21592</v>
      </c>
      <c r="C1044" s="1" t="s">
        <v>21593</v>
      </c>
      <c r="D1044" t="s">
        <v>6</v>
      </c>
    </row>
    <row r="1045" spans="1:4" x14ac:dyDescent="0.15">
      <c r="A1045" t="s">
        <v>14431</v>
      </c>
      <c r="B1045" s="1" t="s">
        <v>21594</v>
      </c>
      <c r="C1045" s="1" t="s">
        <v>21595</v>
      </c>
      <c r="D1045" t="s">
        <v>6</v>
      </c>
    </row>
    <row r="1046" spans="1:4" x14ac:dyDescent="0.15">
      <c r="A1046" t="s">
        <v>9332</v>
      </c>
      <c r="B1046" s="1" t="s">
        <v>21596</v>
      </c>
      <c r="C1046" s="1" t="s">
        <v>21597</v>
      </c>
      <c r="D1046" t="s">
        <v>6</v>
      </c>
    </row>
    <row r="1047" spans="1:4" x14ac:dyDescent="0.15">
      <c r="A1047" t="s">
        <v>21598</v>
      </c>
      <c r="B1047" s="1" t="s">
        <v>21599</v>
      </c>
      <c r="C1047" s="1" t="s">
        <v>21600</v>
      </c>
      <c r="D1047" t="s">
        <v>6</v>
      </c>
    </row>
    <row r="1048" spans="1:4" x14ac:dyDescent="0.15">
      <c r="A1048" t="s">
        <v>21601</v>
      </c>
      <c r="B1048" s="1" t="s">
        <v>21602</v>
      </c>
      <c r="C1048" s="1" t="s">
        <v>21603</v>
      </c>
      <c r="D1048" t="s">
        <v>6</v>
      </c>
    </row>
    <row r="1049" spans="1:4" x14ac:dyDescent="0.15">
      <c r="A1049" t="s">
        <v>479</v>
      </c>
      <c r="B1049" s="1" t="s">
        <v>21604</v>
      </c>
      <c r="C1049" s="1" t="s">
        <v>21605</v>
      </c>
      <c r="D1049" t="s">
        <v>6</v>
      </c>
    </row>
    <row r="1050" spans="1:4" x14ac:dyDescent="0.15">
      <c r="A1050" t="s">
        <v>21606</v>
      </c>
      <c r="B1050" s="1" t="s">
        <v>21607</v>
      </c>
      <c r="C1050" s="1" t="s">
        <v>21608</v>
      </c>
      <c r="D1050" t="s">
        <v>6</v>
      </c>
    </row>
    <row r="1051" spans="1:4" x14ac:dyDescent="0.15">
      <c r="A1051" t="s">
        <v>21609</v>
      </c>
      <c r="B1051" s="1" t="s">
        <v>21610</v>
      </c>
      <c r="C1051" s="1" t="s">
        <v>21611</v>
      </c>
      <c r="D1051" t="s">
        <v>6</v>
      </c>
    </row>
    <row r="1052" spans="1:4" x14ac:dyDescent="0.15">
      <c r="A1052" t="s">
        <v>21612</v>
      </c>
      <c r="B1052" s="1" t="s">
        <v>21613</v>
      </c>
      <c r="C1052" s="1" t="s">
        <v>21614</v>
      </c>
      <c r="D1052" t="s">
        <v>6</v>
      </c>
    </row>
    <row r="1053" spans="1:4" x14ac:dyDescent="0.15">
      <c r="A1053" t="s">
        <v>21615</v>
      </c>
      <c r="B1053" s="1" t="s">
        <v>21616</v>
      </c>
      <c r="C1053" s="1" t="s">
        <v>21617</v>
      </c>
      <c r="D1053" t="s">
        <v>6</v>
      </c>
    </row>
    <row r="1054" spans="1:4" x14ac:dyDescent="0.15">
      <c r="A1054" t="s">
        <v>18053</v>
      </c>
      <c r="B1054" s="1" t="s">
        <v>21618</v>
      </c>
      <c r="C1054" s="1" t="s">
        <v>21619</v>
      </c>
      <c r="D1054" t="s">
        <v>6</v>
      </c>
    </row>
    <row r="1055" spans="1:4" x14ac:dyDescent="0.15">
      <c r="A1055" t="s">
        <v>8409</v>
      </c>
      <c r="B1055" s="1" t="s">
        <v>21620</v>
      </c>
      <c r="C1055" s="1" t="s">
        <v>21621</v>
      </c>
      <c r="D1055" t="s">
        <v>6</v>
      </c>
    </row>
    <row r="1056" spans="1:4" x14ac:dyDescent="0.15">
      <c r="A1056" t="s">
        <v>21622</v>
      </c>
      <c r="B1056" s="1" t="s">
        <v>21623</v>
      </c>
      <c r="C1056" s="1" t="s">
        <v>21624</v>
      </c>
      <c r="D1056" t="s">
        <v>6</v>
      </c>
    </row>
    <row r="1057" spans="1:4" x14ac:dyDescent="0.15">
      <c r="A1057" t="s">
        <v>21625</v>
      </c>
      <c r="B1057" s="1" t="s">
        <v>21626</v>
      </c>
      <c r="C1057" s="1" t="s">
        <v>21627</v>
      </c>
      <c r="D1057" t="s">
        <v>6</v>
      </c>
    </row>
    <row r="1058" spans="1:4" x14ac:dyDescent="0.15">
      <c r="A1058" t="s">
        <v>21628</v>
      </c>
      <c r="B1058" s="1" t="s">
        <v>21629</v>
      </c>
      <c r="C1058" s="1" t="s">
        <v>21630</v>
      </c>
      <c r="D1058" t="s">
        <v>6</v>
      </c>
    </row>
    <row r="1059" spans="1:4" x14ac:dyDescent="0.15">
      <c r="A1059" t="s">
        <v>21631</v>
      </c>
      <c r="B1059" s="1" t="s">
        <v>21632</v>
      </c>
      <c r="C1059" s="1" t="s">
        <v>21633</v>
      </c>
      <c r="D1059" t="s">
        <v>6</v>
      </c>
    </row>
    <row r="1060" spans="1:4" x14ac:dyDescent="0.15">
      <c r="A1060" t="s">
        <v>17834</v>
      </c>
      <c r="B1060" s="1" t="s">
        <v>21634</v>
      </c>
      <c r="C1060" s="1" t="s">
        <v>21635</v>
      </c>
      <c r="D1060" t="s">
        <v>6</v>
      </c>
    </row>
    <row r="1061" spans="1:4" x14ac:dyDescent="0.15">
      <c r="A1061" t="s">
        <v>21636</v>
      </c>
      <c r="B1061" s="1" t="s">
        <v>21637</v>
      </c>
      <c r="C1061" s="1" t="s">
        <v>21638</v>
      </c>
      <c r="D1061" t="s">
        <v>6</v>
      </c>
    </row>
    <row r="1062" spans="1:4" x14ac:dyDescent="0.15">
      <c r="A1062" t="s">
        <v>11713</v>
      </c>
      <c r="B1062" s="1" t="s">
        <v>21639</v>
      </c>
      <c r="C1062" s="1" t="s">
        <v>21640</v>
      </c>
      <c r="D1062" t="s">
        <v>6</v>
      </c>
    </row>
    <row r="1063" spans="1:4" x14ac:dyDescent="0.15">
      <c r="A1063" t="s">
        <v>9018</v>
      </c>
      <c r="B1063" s="1" t="s">
        <v>21641</v>
      </c>
      <c r="C1063" s="1" t="s">
        <v>21642</v>
      </c>
      <c r="D1063" t="s">
        <v>6</v>
      </c>
    </row>
    <row r="1064" spans="1:4" x14ac:dyDescent="0.15">
      <c r="A1064" t="s">
        <v>8698</v>
      </c>
      <c r="B1064" s="1" t="s">
        <v>21643</v>
      </c>
      <c r="C1064" s="1" t="s">
        <v>21644</v>
      </c>
      <c r="D1064" t="s">
        <v>6</v>
      </c>
    </row>
    <row r="1065" spans="1:4" x14ac:dyDescent="0.15">
      <c r="A1065" t="s">
        <v>21645</v>
      </c>
      <c r="B1065" s="1" t="s">
        <v>21646</v>
      </c>
      <c r="C1065" s="1" t="s">
        <v>21647</v>
      </c>
      <c r="D1065" t="s">
        <v>6</v>
      </c>
    </row>
    <row r="1066" spans="1:4" x14ac:dyDescent="0.15">
      <c r="A1066" t="s">
        <v>21648</v>
      </c>
      <c r="B1066" s="1" t="s">
        <v>21649</v>
      </c>
      <c r="C1066" s="1" t="s">
        <v>21650</v>
      </c>
      <c r="D1066" t="s">
        <v>6</v>
      </c>
    </row>
    <row r="1067" spans="1:4" x14ac:dyDescent="0.15">
      <c r="A1067" t="s">
        <v>21651</v>
      </c>
      <c r="B1067" s="1" t="s">
        <v>21652</v>
      </c>
      <c r="C1067" s="1" t="s">
        <v>21653</v>
      </c>
      <c r="D1067" t="s">
        <v>6</v>
      </c>
    </row>
    <row r="1068" spans="1:4" x14ac:dyDescent="0.15">
      <c r="A1068" t="s">
        <v>21654</v>
      </c>
      <c r="B1068" s="1" t="s">
        <v>21655</v>
      </c>
      <c r="C1068" s="1" t="s">
        <v>21656</v>
      </c>
      <c r="D1068" t="s">
        <v>6</v>
      </c>
    </row>
    <row r="1069" spans="1:4" x14ac:dyDescent="0.15">
      <c r="A1069" t="s">
        <v>21657</v>
      </c>
      <c r="B1069" s="1" t="s">
        <v>21658</v>
      </c>
      <c r="C1069" s="1" t="s">
        <v>21659</v>
      </c>
      <c r="D1069" t="s">
        <v>6</v>
      </c>
    </row>
    <row r="1070" spans="1:4" x14ac:dyDescent="0.15">
      <c r="A1070" t="s">
        <v>21660</v>
      </c>
      <c r="B1070" s="1" t="s">
        <v>21661</v>
      </c>
      <c r="C1070" s="1" t="s">
        <v>21662</v>
      </c>
      <c r="D1070" t="s">
        <v>6</v>
      </c>
    </row>
    <row r="1071" spans="1:4" x14ac:dyDescent="0.15">
      <c r="A1071" t="s">
        <v>21663</v>
      </c>
      <c r="B1071" s="1" t="s">
        <v>21664</v>
      </c>
      <c r="C1071" s="1" t="s">
        <v>21665</v>
      </c>
      <c r="D1071" t="s">
        <v>6</v>
      </c>
    </row>
    <row r="1072" spans="1:4" x14ac:dyDescent="0.15">
      <c r="A1072" t="s">
        <v>10096</v>
      </c>
      <c r="B1072" s="1" t="s">
        <v>21666</v>
      </c>
      <c r="C1072" s="1" t="s">
        <v>21667</v>
      </c>
      <c r="D1072" t="s">
        <v>6</v>
      </c>
    </row>
    <row r="1073" spans="1:4" x14ac:dyDescent="0.15">
      <c r="A1073" t="s">
        <v>21668</v>
      </c>
      <c r="B1073" s="1" t="s">
        <v>21669</v>
      </c>
      <c r="C1073" s="1" t="s">
        <v>21670</v>
      </c>
      <c r="D1073" t="s">
        <v>6</v>
      </c>
    </row>
    <row r="1074" spans="1:4" x14ac:dyDescent="0.15">
      <c r="A1074" t="s">
        <v>21671</v>
      </c>
      <c r="B1074" s="1" t="s">
        <v>21672</v>
      </c>
      <c r="C1074" s="1" t="s">
        <v>21673</v>
      </c>
      <c r="D1074" t="s">
        <v>6</v>
      </c>
    </row>
    <row r="1075" spans="1:4" x14ac:dyDescent="0.15">
      <c r="A1075" t="s">
        <v>21674</v>
      </c>
      <c r="B1075" s="1" t="s">
        <v>21675</v>
      </c>
      <c r="C1075" s="1" t="s">
        <v>21676</v>
      </c>
      <c r="D1075" t="s">
        <v>6</v>
      </c>
    </row>
    <row r="1076" spans="1:4" x14ac:dyDescent="0.15">
      <c r="A1076" t="s">
        <v>21677</v>
      </c>
      <c r="B1076" s="1" t="s">
        <v>21678</v>
      </c>
      <c r="C1076" s="1" t="s">
        <v>21679</v>
      </c>
      <c r="D1076" t="s">
        <v>6</v>
      </c>
    </row>
    <row r="1077" spans="1:4" x14ac:dyDescent="0.15">
      <c r="A1077" t="s">
        <v>14914</v>
      </c>
      <c r="B1077" s="1" t="s">
        <v>21680</v>
      </c>
      <c r="C1077" s="1" t="s">
        <v>21681</v>
      </c>
      <c r="D1077" t="s">
        <v>6</v>
      </c>
    </row>
    <row r="1078" spans="1:4" x14ac:dyDescent="0.15">
      <c r="A1078" t="s">
        <v>21682</v>
      </c>
      <c r="B1078" s="1" t="s">
        <v>21683</v>
      </c>
      <c r="C1078" s="1" t="s">
        <v>21684</v>
      </c>
      <c r="D1078" t="s">
        <v>6</v>
      </c>
    </row>
    <row r="1079" spans="1:4" x14ac:dyDescent="0.15">
      <c r="A1079" t="s">
        <v>15859</v>
      </c>
      <c r="B1079" s="1" t="s">
        <v>21685</v>
      </c>
      <c r="C1079" s="1" t="s">
        <v>21686</v>
      </c>
      <c r="D1079" t="s">
        <v>6</v>
      </c>
    </row>
    <row r="1080" spans="1:4" x14ac:dyDescent="0.15">
      <c r="A1080" t="s">
        <v>6369</v>
      </c>
      <c r="B1080" s="1" t="s">
        <v>21687</v>
      </c>
      <c r="C1080" s="1" t="s">
        <v>21688</v>
      </c>
      <c r="D1080" t="s">
        <v>6</v>
      </c>
    </row>
    <row r="1081" spans="1:4" x14ac:dyDescent="0.15">
      <c r="A1081" t="s">
        <v>9580</v>
      </c>
      <c r="B1081" s="1" t="s">
        <v>21689</v>
      </c>
      <c r="C1081" s="1" t="s">
        <v>21690</v>
      </c>
      <c r="D1081" t="s">
        <v>6</v>
      </c>
    </row>
    <row r="1082" spans="1:4" x14ac:dyDescent="0.15">
      <c r="A1082" t="s">
        <v>3021</v>
      </c>
      <c r="B1082" s="1" t="s">
        <v>21691</v>
      </c>
      <c r="C1082" s="1" t="s">
        <v>21692</v>
      </c>
      <c r="D1082" t="s">
        <v>6</v>
      </c>
    </row>
    <row r="1083" spans="1:4" x14ac:dyDescent="0.15">
      <c r="A1083" t="s">
        <v>21693</v>
      </c>
      <c r="B1083" s="1" t="s">
        <v>21694</v>
      </c>
      <c r="C1083" s="1" t="s">
        <v>21695</v>
      </c>
      <c r="D1083" t="s">
        <v>6</v>
      </c>
    </row>
    <row r="1084" spans="1:4" x14ac:dyDescent="0.15">
      <c r="A1084" t="s">
        <v>21696</v>
      </c>
      <c r="B1084" s="1" t="s">
        <v>21697</v>
      </c>
      <c r="C1084" s="1" t="s">
        <v>21698</v>
      </c>
      <c r="D1084" t="s">
        <v>6</v>
      </c>
    </row>
    <row r="1085" spans="1:4" x14ac:dyDescent="0.15">
      <c r="A1085" t="s">
        <v>21699</v>
      </c>
      <c r="B1085" s="1" t="s">
        <v>21700</v>
      </c>
      <c r="C1085" s="1" t="s">
        <v>21701</v>
      </c>
      <c r="D1085" t="s">
        <v>6</v>
      </c>
    </row>
    <row r="1086" spans="1:4" x14ac:dyDescent="0.15">
      <c r="A1086" t="s">
        <v>21702</v>
      </c>
      <c r="B1086" s="1" t="s">
        <v>21703</v>
      </c>
      <c r="C1086" s="1" t="s">
        <v>21704</v>
      </c>
      <c r="D1086" t="s">
        <v>6</v>
      </c>
    </row>
    <row r="1087" spans="1:4" x14ac:dyDescent="0.15">
      <c r="A1087" t="s">
        <v>21705</v>
      </c>
      <c r="B1087" s="1" t="s">
        <v>21706</v>
      </c>
      <c r="C1087" s="1" t="s">
        <v>21707</v>
      </c>
      <c r="D1087" t="s">
        <v>6</v>
      </c>
    </row>
    <row r="1088" spans="1:4" x14ac:dyDescent="0.15">
      <c r="A1088" t="s">
        <v>21708</v>
      </c>
      <c r="B1088" s="1" t="s">
        <v>21709</v>
      </c>
      <c r="C1088" s="1" t="s">
        <v>21710</v>
      </c>
      <c r="D1088" t="s">
        <v>6</v>
      </c>
    </row>
    <row r="1089" spans="1:4" x14ac:dyDescent="0.15">
      <c r="A1089" t="s">
        <v>21711</v>
      </c>
      <c r="B1089" s="1" t="s">
        <v>21712</v>
      </c>
      <c r="C1089" s="1" t="s">
        <v>21713</v>
      </c>
      <c r="D1089" t="s">
        <v>6</v>
      </c>
    </row>
    <row r="1090" spans="1:4" x14ac:dyDescent="0.15">
      <c r="A1090" t="s">
        <v>21714</v>
      </c>
      <c r="B1090" s="1" t="s">
        <v>21715</v>
      </c>
      <c r="C1090" s="1" t="s">
        <v>21716</v>
      </c>
      <c r="D1090" t="s">
        <v>6</v>
      </c>
    </row>
    <row r="1091" spans="1:4" x14ac:dyDescent="0.15">
      <c r="A1091" t="s">
        <v>21717</v>
      </c>
      <c r="B1091" s="1" t="s">
        <v>21718</v>
      </c>
      <c r="C1091" s="1" t="s">
        <v>21719</v>
      </c>
      <c r="D1091" t="s">
        <v>6</v>
      </c>
    </row>
    <row r="1092" spans="1:4" x14ac:dyDescent="0.15">
      <c r="A1092" t="s">
        <v>21720</v>
      </c>
      <c r="B1092" s="1" t="s">
        <v>21721</v>
      </c>
      <c r="C1092" s="1" t="s">
        <v>21722</v>
      </c>
      <c r="D1092" t="s">
        <v>6</v>
      </c>
    </row>
    <row r="1093" spans="1:4" x14ac:dyDescent="0.15">
      <c r="A1093" t="s">
        <v>17351</v>
      </c>
      <c r="B1093" s="1" t="s">
        <v>21723</v>
      </c>
      <c r="C1093" s="1" t="s">
        <v>21724</v>
      </c>
      <c r="D1093" t="s">
        <v>6</v>
      </c>
    </row>
    <row r="1094" spans="1:4" x14ac:dyDescent="0.15">
      <c r="A1094" t="s">
        <v>21725</v>
      </c>
      <c r="B1094" s="1" t="s">
        <v>21726</v>
      </c>
      <c r="C1094" s="1" t="s">
        <v>21727</v>
      </c>
      <c r="D1094" t="s">
        <v>6</v>
      </c>
    </row>
    <row r="1095" spans="1:4" x14ac:dyDescent="0.15">
      <c r="A1095" t="s">
        <v>461</v>
      </c>
      <c r="B1095" s="1" t="s">
        <v>21728</v>
      </c>
      <c r="C1095" s="1" t="s">
        <v>21729</v>
      </c>
      <c r="D1095" t="s">
        <v>6</v>
      </c>
    </row>
    <row r="1096" spans="1:4" x14ac:dyDescent="0.15">
      <c r="A1096" t="s">
        <v>21730</v>
      </c>
      <c r="B1096" s="1" t="s">
        <v>21731</v>
      </c>
      <c r="C1096" s="1" t="s">
        <v>21732</v>
      </c>
      <c r="D1096" t="s">
        <v>6</v>
      </c>
    </row>
    <row r="1097" spans="1:4" x14ac:dyDescent="0.15">
      <c r="A1097" t="s">
        <v>21733</v>
      </c>
      <c r="B1097" s="1" t="s">
        <v>21734</v>
      </c>
      <c r="C1097" s="1" t="s">
        <v>21735</v>
      </c>
      <c r="D1097" t="s">
        <v>6</v>
      </c>
    </row>
    <row r="1098" spans="1:4" x14ac:dyDescent="0.15">
      <c r="A1098" t="s">
        <v>21736</v>
      </c>
      <c r="B1098" s="1" t="s">
        <v>21737</v>
      </c>
      <c r="C1098" s="1" t="s">
        <v>21738</v>
      </c>
      <c r="D1098" t="s">
        <v>6</v>
      </c>
    </row>
    <row r="1099" spans="1:4" x14ac:dyDescent="0.15">
      <c r="A1099" t="s">
        <v>21739</v>
      </c>
      <c r="B1099" s="1" t="s">
        <v>21740</v>
      </c>
      <c r="C1099" s="1" t="s">
        <v>21741</v>
      </c>
      <c r="D1099" t="s">
        <v>6</v>
      </c>
    </row>
    <row r="1100" spans="1:4" x14ac:dyDescent="0.15">
      <c r="A1100" t="s">
        <v>21742</v>
      </c>
      <c r="B1100" s="1" t="s">
        <v>21743</v>
      </c>
      <c r="C1100" s="1" t="s">
        <v>21744</v>
      </c>
      <c r="D1100" t="s">
        <v>6</v>
      </c>
    </row>
    <row r="1101" spans="1:4" x14ac:dyDescent="0.15">
      <c r="A1101" t="s">
        <v>21745</v>
      </c>
      <c r="B1101" s="1" t="s">
        <v>21746</v>
      </c>
      <c r="C1101" s="1" t="s">
        <v>21747</v>
      </c>
      <c r="D1101" t="s">
        <v>6</v>
      </c>
    </row>
    <row r="1102" spans="1:4" x14ac:dyDescent="0.15">
      <c r="A1102" t="s">
        <v>10016</v>
      </c>
      <c r="B1102" s="1" t="s">
        <v>21748</v>
      </c>
      <c r="C1102" s="1" t="s">
        <v>21749</v>
      </c>
      <c r="D1102" t="s">
        <v>6</v>
      </c>
    </row>
    <row r="1103" spans="1:4" x14ac:dyDescent="0.15">
      <c r="A1103" t="s">
        <v>21750</v>
      </c>
      <c r="B1103" s="1" t="s">
        <v>21751</v>
      </c>
      <c r="C1103" s="1" t="s">
        <v>21752</v>
      </c>
      <c r="D1103" t="s">
        <v>6</v>
      </c>
    </row>
    <row r="1104" spans="1:4" x14ac:dyDescent="0.15">
      <c r="A1104" t="s">
        <v>21753</v>
      </c>
      <c r="B1104" s="1" t="s">
        <v>21754</v>
      </c>
      <c r="C1104" s="1" t="s">
        <v>21755</v>
      </c>
      <c r="D1104" t="s">
        <v>6</v>
      </c>
    </row>
    <row r="1105" spans="1:4" x14ac:dyDescent="0.15">
      <c r="A1105" t="s">
        <v>21756</v>
      </c>
      <c r="B1105" s="1" t="s">
        <v>21757</v>
      </c>
      <c r="C1105" s="1" t="s">
        <v>21758</v>
      </c>
      <c r="D1105" t="s">
        <v>6</v>
      </c>
    </row>
    <row r="1106" spans="1:4" x14ac:dyDescent="0.15">
      <c r="A1106" t="s">
        <v>21759</v>
      </c>
      <c r="B1106" s="1" t="s">
        <v>21760</v>
      </c>
      <c r="C1106" s="1" t="s">
        <v>21761</v>
      </c>
      <c r="D1106" t="s">
        <v>6</v>
      </c>
    </row>
    <row r="1107" spans="1:4" x14ac:dyDescent="0.15">
      <c r="A1107" t="s">
        <v>3328</v>
      </c>
      <c r="B1107" s="1" t="s">
        <v>21762</v>
      </c>
      <c r="C1107" s="1" t="s">
        <v>21763</v>
      </c>
      <c r="D1107" t="s">
        <v>6</v>
      </c>
    </row>
    <row r="1108" spans="1:4" x14ac:dyDescent="0.15">
      <c r="A1108" t="s">
        <v>6348</v>
      </c>
      <c r="B1108" s="1" t="s">
        <v>21764</v>
      </c>
      <c r="C1108" s="1" t="s">
        <v>21765</v>
      </c>
      <c r="D1108" t="s">
        <v>6</v>
      </c>
    </row>
    <row r="1109" spans="1:4" x14ac:dyDescent="0.15">
      <c r="A1109" t="s">
        <v>5744</v>
      </c>
      <c r="B1109" s="1" t="s">
        <v>21766</v>
      </c>
      <c r="C1109" s="1" t="s">
        <v>21767</v>
      </c>
      <c r="D1109" t="s">
        <v>6</v>
      </c>
    </row>
    <row r="1110" spans="1:4" x14ac:dyDescent="0.15">
      <c r="A1110" t="s">
        <v>4772</v>
      </c>
      <c r="B1110" s="1" t="s">
        <v>21768</v>
      </c>
      <c r="C1110" s="1" t="s">
        <v>21769</v>
      </c>
      <c r="D1110" t="s">
        <v>6</v>
      </c>
    </row>
    <row r="1111" spans="1:4" x14ac:dyDescent="0.15">
      <c r="A1111" t="s">
        <v>1857</v>
      </c>
      <c r="B1111" s="1" t="s">
        <v>21770</v>
      </c>
      <c r="C1111" s="1" t="s">
        <v>21771</v>
      </c>
      <c r="D1111" t="s">
        <v>6</v>
      </c>
    </row>
    <row r="1112" spans="1:4" x14ac:dyDescent="0.15">
      <c r="A1112" t="s">
        <v>13594</v>
      </c>
      <c r="B1112" s="1" t="s">
        <v>21772</v>
      </c>
      <c r="C1112" s="1" t="s">
        <v>21773</v>
      </c>
      <c r="D1112" t="s">
        <v>6</v>
      </c>
    </row>
    <row r="1113" spans="1:4" x14ac:dyDescent="0.15">
      <c r="A1113" t="s">
        <v>21774</v>
      </c>
      <c r="B1113" s="1" t="s">
        <v>21775</v>
      </c>
      <c r="C1113" s="1" t="s">
        <v>21776</v>
      </c>
      <c r="D1113" t="s">
        <v>6</v>
      </c>
    </row>
    <row r="1114" spans="1:4" x14ac:dyDescent="0.15">
      <c r="A1114" t="s">
        <v>21777</v>
      </c>
      <c r="B1114" s="1" t="s">
        <v>21778</v>
      </c>
      <c r="C1114" s="1" t="s">
        <v>21779</v>
      </c>
      <c r="D1114" t="s">
        <v>6</v>
      </c>
    </row>
    <row r="1115" spans="1:4" x14ac:dyDescent="0.15">
      <c r="A1115" t="s">
        <v>8779</v>
      </c>
      <c r="B1115" s="1" t="s">
        <v>21780</v>
      </c>
      <c r="C1115" s="1" t="s">
        <v>21781</v>
      </c>
      <c r="D1115" t="s">
        <v>6</v>
      </c>
    </row>
    <row r="1116" spans="1:4" x14ac:dyDescent="0.15">
      <c r="A1116" t="s">
        <v>5768</v>
      </c>
      <c r="B1116" s="1" t="s">
        <v>21782</v>
      </c>
      <c r="C1116" s="1" t="s">
        <v>21783</v>
      </c>
      <c r="D1116" t="s">
        <v>6</v>
      </c>
    </row>
    <row r="1117" spans="1:4" x14ac:dyDescent="0.15">
      <c r="A1117" t="s">
        <v>21784</v>
      </c>
      <c r="B1117" s="1" t="s">
        <v>21785</v>
      </c>
      <c r="C1117" s="1" t="s">
        <v>21786</v>
      </c>
      <c r="D1117" t="s">
        <v>6</v>
      </c>
    </row>
    <row r="1118" spans="1:4" x14ac:dyDescent="0.15">
      <c r="A1118" t="s">
        <v>9582</v>
      </c>
      <c r="B1118" s="1" t="s">
        <v>21787</v>
      </c>
      <c r="C1118" s="1" t="s">
        <v>21788</v>
      </c>
      <c r="D1118" t="s">
        <v>6</v>
      </c>
    </row>
    <row r="1119" spans="1:4" x14ac:dyDescent="0.15">
      <c r="A1119" t="s">
        <v>14221</v>
      </c>
      <c r="B1119" s="1" t="s">
        <v>21789</v>
      </c>
      <c r="C1119" s="1" t="s">
        <v>21790</v>
      </c>
      <c r="D1119" t="s">
        <v>6</v>
      </c>
    </row>
    <row r="1120" spans="1:4" x14ac:dyDescent="0.15">
      <c r="A1120" t="s">
        <v>14229</v>
      </c>
      <c r="B1120" s="1" t="s">
        <v>21791</v>
      </c>
      <c r="C1120" s="1" t="s">
        <v>21792</v>
      </c>
      <c r="D1120" t="s">
        <v>6</v>
      </c>
    </row>
    <row r="1121" spans="1:4" x14ac:dyDescent="0.15">
      <c r="A1121" t="s">
        <v>21793</v>
      </c>
      <c r="B1121" s="1" t="s">
        <v>21794</v>
      </c>
      <c r="C1121" s="1" t="s">
        <v>21795</v>
      </c>
      <c r="D1121" t="s">
        <v>6</v>
      </c>
    </row>
    <row r="1122" spans="1:4" x14ac:dyDescent="0.15">
      <c r="A1122" t="s">
        <v>21796</v>
      </c>
      <c r="B1122" s="1" t="s">
        <v>21797</v>
      </c>
      <c r="C1122" s="1" t="s">
        <v>21798</v>
      </c>
      <c r="D1122" t="s">
        <v>6</v>
      </c>
    </row>
    <row r="1123" spans="1:4" x14ac:dyDescent="0.15">
      <c r="A1123" t="s">
        <v>21799</v>
      </c>
      <c r="B1123" s="1" t="s">
        <v>21800</v>
      </c>
      <c r="C1123" s="1" t="s">
        <v>21801</v>
      </c>
      <c r="D1123" t="s">
        <v>6</v>
      </c>
    </row>
    <row r="1124" spans="1:4" x14ac:dyDescent="0.15">
      <c r="A1124" t="s">
        <v>21802</v>
      </c>
      <c r="B1124" s="1" t="s">
        <v>21803</v>
      </c>
      <c r="C1124" s="1" t="s">
        <v>21804</v>
      </c>
      <c r="D1124" t="s">
        <v>6</v>
      </c>
    </row>
    <row r="1125" spans="1:4" x14ac:dyDescent="0.15">
      <c r="A1125" t="s">
        <v>21805</v>
      </c>
      <c r="B1125" s="1" t="s">
        <v>21806</v>
      </c>
      <c r="C1125" s="1" t="s">
        <v>21807</v>
      </c>
      <c r="D1125" t="s">
        <v>6</v>
      </c>
    </row>
    <row r="1126" spans="1:4" x14ac:dyDescent="0.15">
      <c r="A1126" t="s">
        <v>21808</v>
      </c>
      <c r="B1126" s="1" t="s">
        <v>21809</v>
      </c>
      <c r="C1126" s="1" t="s">
        <v>21810</v>
      </c>
      <c r="D1126" t="s">
        <v>6</v>
      </c>
    </row>
    <row r="1127" spans="1:4" x14ac:dyDescent="0.15">
      <c r="A1127" t="s">
        <v>21811</v>
      </c>
      <c r="B1127" s="1" t="s">
        <v>21812</v>
      </c>
      <c r="C1127" s="1" t="s">
        <v>21813</v>
      </c>
      <c r="D1127" t="s">
        <v>6</v>
      </c>
    </row>
    <row r="1128" spans="1:4" x14ac:dyDescent="0.15">
      <c r="A1128" t="s">
        <v>21814</v>
      </c>
      <c r="B1128" s="1" t="s">
        <v>21815</v>
      </c>
      <c r="C1128" s="1" t="s">
        <v>21816</v>
      </c>
      <c r="D1128" t="s">
        <v>6</v>
      </c>
    </row>
    <row r="1129" spans="1:4" x14ac:dyDescent="0.15">
      <c r="A1129" t="s">
        <v>21817</v>
      </c>
      <c r="B1129" s="1" t="s">
        <v>21818</v>
      </c>
      <c r="C1129" s="1" t="s">
        <v>21819</v>
      </c>
      <c r="D1129" t="s">
        <v>6</v>
      </c>
    </row>
    <row r="1130" spans="1:4" x14ac:dyDescent="0.15">
      <c r="A1130" t="s">
        <v>21820</v>
      </c>
      <c r="B1130" s="1" t="s">
        <v>21821</v>
      </c>
      <c r="C1130" s="1" t="s">
        <v>21822</v>
      </c>
      <c r="D1130" t="s">
        <v>6</v>
      </c>
    </row>
    <row r="1131" spans="1:4" x14ac:dyDescent="0.15">
      <c r="A1131" t="s">
        <v>7275</v>
      </c>
      <c r="B1131" s="1" t="s">
        <v>21823</v>
      </c>
      <c r="C1131" s="1" t="s">
        <v>21824</v>
      </c>
      <c r="D1131" t="s">
        <v>6</v>
      </c>
    </row>
    <row r="1132" spans="1:4" x14ac:dyDescent="0.15">
      <c r="A1132" t="s">
        <v>14529</v>
      </c>
      <c r="B1132" s="1" t="s">
        <v>21825</v>
      </c>
      <c r="C1132" s="1" t="s">
        <v>21826</v>
      </c>
      <c r="D1132" t="s">
        <v>6</v>
      </c>
    </row>
    <row r="1133" spans="1:4" x14ac:dyDescent="0.15">
      <c r="A1133" t="s">
        <v>21827</v>
      </c>
      <c r="B1133" s="1" t="s">
        <v>21828</v>
      </c>
      <c r="C1133" s="1" t="s">
        <v>21829</v>
      </c>
      <c r="D1133" t="s">
        <v>6</v>
      </c>
    </row>
    <row r="1134" spans="1:4" x14ac:dyDescent="0.15">
      <c r="A1134" t="s">
        <v>21830</v>
      </c>
      <c r="B1134" s="1" t="s">
        <v>21831</v>
      </c>
      <c r="C1134" s="1" t="s">
        <v>21832</v>
      </c>
      <c r="D1134" t="s">
        <v>6</v>
      </c>
    </row>
    <row r="1135" spans="1:4" x14ac:dyDescent="0.15">
      <c r="A1135" t="s">
        <v>14699</v>
      </c>
      <c r="B1135" s="1" t="s">
        <v>21833</v>
      </c>
      <c r="C1135" s="1" t="s">
        <v>21834</v>
      </c>
      <c r="D1135" t="s">
        <v>6</v>
      </c>
    </row>
    <row r="1136" spans="1:4" x14ac:dyDescent="0.15">
      <c r="A1136" t="s">
        <v>15323</v>
      </c>
      <c r="B1136" s="1" t="s">
        <v>21835</v>
      </c>
      <c r="C1136" s="1" t="s">
        <v>21836</v>
      </c>
      <c r="D1136" t="s">
        <v>6</v>
      </c>
    </row>
    <row r="1137" spans="1:4" x14ac:dyDescent="0.15">
      <c r="A1137" t="s">
        <v>21837</v>
      </c>
      <c r="B1137" s="1" t="s">
        <v>21838</v>
      </c>
      <c r="C1137" s="1" t="s">
        <v>21839</v>
      </c>
      <c r="D1137" t="s">
        <v>6</v>
      </c>
    </row>
    <row r="1138" spans="1:4" x14ac:dyDescent="0.15">
      <c r="A1138" t="s">
        <v>17305</v>
      </c>
      <c r="B1138" s="1" t="s">
        <v>21840</v>
      </c>
      <c r="C1138" s="1" t="s">
        <v>21841</v>
      </c>
      <c r="D1138" t="s">
        <v>6</v>
      </c>
    </row>
    <row r="1139" spans="1:4" x14ac:dyDescent="0.15">
      <c r="A1139" t="s">
        <v>1465</v>
      </c>
      <c r="B1139" s="1" t="s">
        <v>21842</v>
      </c>
      <c r="C1139" s="1" t="s">
        <v>21843</v>
      </c>
      <c r="D1139" t="s">
        <v>6</v>
      </c>
    </row>
    <row r="1140" spans="1:4" x14ac:dyDescent="0.15">
      <c r="A1140" t="s">
        <v>9149</v>
      </c>
      <c r="B1140" s="1" t="s">
        <v>21844</v>
      </c>
      <c r="C1140" s="1" t="s">
        <v>21845</v>
      </c>
      <c r="D1140" t="s">
        <v>6</v>
      </c>
    </row>
    <row r="1141" spans="1:4" x14ac:dyDescent="0.15">
      <c r="A1141" t="s">
        <v>21846</v>
      </c>
      <c r="B1141" s="1" t="s">
        <v>21847</v>
      </c>
      <c r="C1141" s="1" t="s">
        <v>21848</v>
      </c>
      <c r="D1141" t="s">
        <v>6</v>
      </c>
    </row>
    <row r="1142" spans="1:4" x14ac:dyDescent="0.15">
      <c r="A1142" t="s">
        <v>6498</v>
      </c>
      <c r="B1142" s="1" t="s">
        <v>21849</v>
      </c>
      <c r="C1142" s="1" t="s">
        <v>21850</v>
      </c>
      <c r="D1142" t="s">
        <v>6</v>
      </c>
    </row>
    <row r="1143" spans="1:4" x14ac:dyDescent="0.15">
      <c r="A1143" t="s">
        <v>21851</v>
      </c>
      <c r="B1143" s="1" t="s">
        <v>21852</v>
      </c>
      <c r="C1143" s="1" t="s">
        <v>21853</v>
      </c>
      <c r="D1143" t="s">
        <v>6</v>
      </c>
    </row>
    <row r="1144" spans="1:4" x14ac:dyDescent="0.15">
      <c r="A1144" t="s">
        <v>21854</v>
      </c>
      <c r="B1144" s="1" t="s">
        <v>21855</v>
      </c>
      <c r="C1144" s="1" t="s">
        <v>21856</v>
      </c>
      <c r="D1144" t="s">
        <v>6</v>
      </c>
    </row>
    <row r="1145" spans="1:4" x14ac:dyDescent="0.15">
      <c r="A1145" t="s">
        <v>21857</v>
      </c>
      <c r="B1145" s="1" t="s">
        <v>21858</v>
      </c>
      <c r="C1145" s="1" t="s">
        <v>21859</v>
      </c>
      <c r="D1145" t="s">
        <v>6</v>
      </c>
    </row>
    <row r="1146" spans="1:4" x14ac:dyDescent="0.15">
      <c r="A1146" t="s">
        <v>21860</v>
      </c>
      <c r="B1146" s="1" t="s">
        <v>21861</v>
      </c>
      <c r="C1146" s="1" t="s">
        <v>21862</v>
      </c>
      <c r="D1146" t="s">
        <v>6</v>
      </c>
    </row>
    <row r="1147" spans="1:4" x14ac:dyDescent="0.15">
      <c r="A1147" t="s">
        <v>21863</v>
      </c>
      <c r="B1147" s="1" t="s">
        <v>21864</v>
      </c>
      <c r="C1147" s="1" t="s">
        <v>21865</v>
      </c>
      <c r="D1147" t="s">
        <v>6</v>
      </c>
    </row>
    <row r="1148" spans="1:4" x14ac:dyDescent="0.15">
      <c r="A1148" t="s">
        <v>21866</v>
      </c>
      <c r="B1148" s="1" t="s">
        <v>21867</v>
      </c>
      <c r="C1148" s="1" t="s">
        <v>21868</v>
      </c>
      <c r="D1148" t="s">
        <v>6</v>
      </c>
    </row>
    <row r="1149" spans="1:4" x14ac:dyDescent="0.15">
      <c r="A1149" t="s">
        <v>3236</v>
      </c>
      <c r="B1149" s="1" t="s">
        <v>21869</v>
      </c>
      <c r="C1149" s="1" t="s">
        <v>21870</v>
      </c>
      <c r="D1149" t="s">
        <v>6</v>
      </c>
    </row>
    <row r="1150" spans="1:4" x14ac:dyDescent="0.15">
      <c r="A1150" t="s">
        <v>21871</v>
      </c>
      <c r="B1150" s="1" t="s">
        <v>21872</v>
      </c>
      <c r="C1150" s="1" t="s">
        <v>21873</v>
      </c>
      <c r="D1150" t="s">
        <v>6</v>
      </c>
    </row>
    <row r="1151" spans="1:4" x14ac:dyDescent="0.15">
      <c r="A1151" t="s">
        <v>21874</v>
      </c>
      <c r="B1151" s="1" t="s">
        <v>21875</v>
      </c>
      <c r="C1151" s="1" t="s">
        <v>21876</v>
      </c>
      <c r="D1151" t="s">
        <v>6</v>
      </c>
    </row>
    <row r="1152" spans="1:4" x14ac:dyDescent="0.15">
      <c r="A1152" t="s">
        <v>17558</v>
      </c>
      <c r="B1152" s="1" t="s">
        <v>21877</v>
      </c>
      <c r="C1152" s="1" t="s">
        <v>21878</v>
      </c>
      <c r="D1152" t="s">
        <v>6</v>
      </c>
    </row>
    <row r="1153" spans="1:4" x14ac:dyDescent="0.15">
      <c r="A1153" t="s">
        <v>7962</v>
      </c>
      <c r="B1153" s="1" t="s">
        <v>21879</v>
      </c>
      <c r="C1153" s="1" t="s">
        <v>21880</v>
      </c>
      <c r="D1153" t="s">
        <v>6</v>
      </c>
    </row>
    <row r="1154" spans="1:4" x14ac:dyDescent="0.15">
      <c r="A1154" t="s">
        <v>6112</v>
      </c>
      <c r="B1154" s="1" t="s">
        <v>21881</v>
      </c>
      <c r="C1154" s="1" t="s">
        <v>21882</v>
      </c>
      <c r="D1154" t="s">
        <v>6</v>
      </c>
    </row>
    <row r="1155" spans="1:4" x14ac:dyDescent="0.15">
      <c r="A1155" t="s">
        <v>5806</v>
      </c>
      <c r="B1155" s="1" t="s">
        <v>21883</v>
      </c>
      <c r="C1155" s="1" t="s">
        <v>21884</v>
      </c>
      <c r="D1155" t="s">
        <v>6</v>
      </c>
    </row>
    <row r="1156" spans="1:4" x14ac:dyDescent="0.15">
      <c r="A1156" t="s">
        <v>21885</v>
      </c>
      <c r="B1156" s="1" t="s">
        <v>21886</v>
      </c>
      <c r="C1156" s="1" t="s">
        <v>21887</v>
      </c>
      <c r="D1156" t="s">
        <v>6</v>
      </c>
    </row>
    <row r="1157" spans="1:4" x14ac:dyDescent="0.15">
      <c r="A1157" t="s">
        <v>21888</v>
      </c>
      <c r="B1157" s="1" t="s">
        <v>21889</v>
      </c>
      <c r="C1157" s="1" t="s">
        <v>21890</v>
      </c>
      <c r="D1157" t="s">
        <v>6</v>
      </c>
    </row>
    <row r="1158" spans="1:4" x14ac:dyDescent="0.15">
      <c r="A1158" t="s">
        <v>15372</v>
      </c>
      <c r="B1158" s="1" t="s">
        <v>21891</v>
      </c>
      <c r="C1158" s="1" t="s">
        <v>21892</v>
      </c>
      <c r="D1158" t="s">
        <v>6</v>
      </c>
    </row>
    <row r="1159" spans="1:4" x14ac:dyDescent="0.15">
      <c r="A1159" t="s">
        <v>21893</v>
      </c>
      <c r="B1159" s="1" t="s">
        <v>21894</v>
      </c>
      <c r="C1159" s="1" t="s">
        <v>21895</v>
      </c>
      <c r="D1159" t="s">
        <v>6</v>
      </c>
    </row>
    <row r="1160" spans="1:4" x14ac:dyDescent="0.15">
      <c r="A1160" t="s">
        <v>21896</v>
      </c>
      <c r="B1160" s="1" t="s">
        <v>21897</v>
      </c>
      <c r="C1160" s="1" t="s">
        <v>21898</v>
      </c>
      <c r="D1160" t="s">
        <v>6</v>
      </c>
    </row>
    <row r="1161" spans="1:4" x14ac:dyDescent="0.15">
      <c r="A1161" t="s">
        <v>21899</v>
      </c>
      <c r="B1161" s="1" t="s">
        <v>21900</v>
      </c>
      <c r="C1161" s="1" t="s">
        <v>21901</v>
      </c>
      <c r="D1161" t="s">
        <v>6</v>
      </c>
    </row>
    <row r="1162" spans="1:4" x14ac:dyDescent="0.15">
      <c r="A1162" t="s">
        <v>14496</v>
      </c>
      <c r="B1162" s="1" t="s">
        <v>21902</v>
      </c>
      <c r="C1162" s="1" t="s">
        <v>21903</v>
      </c>
      <c r="D1162" t="s">
        <v>6</v>
      </c>
    </row>
    <row r="1163" spans="1:4" x14ac:dyDescent="0.15">
      <c r="A1163" t="s">
        <v>8316</v>
      </c>
      <c r="B1163" s="1" t="s">
        <v>21904</v>
      </c>
      <c r="C1163" s="1" t="s">
        <v>21905</v>
      </c>
      <c r="D1163" t="s">
        <v>6</v>
      </c>
    </row>
    <row r="1164" spans="1:4" x14ac:dyDescent="0.15">
      <c r="A1164" t="s">
        <v>21906</v>
      </c>
      <c r="B1164" s="1" t="s">
        <v>21907</v>
      </c>
      <c r="C1164" s="1" t="s">
        <v>21908</v>
      </c>
      <c r="D1164" t="s">
        <v>6</v>
      </c>
    </row>
    <row r="1165" spans="1:4" x14ac:dyDescent="0.15">
      <c r="A1165" t="s">
        <v>21909</v>
      </c>
      <c r="B1165" s="1" t="s">
        <v>21910</v>
      </c>
      <c r="C1165" s="1" t="s">
        <v>21911</v>
      </c>
      <c r="D1165" t="s">
        <v>6</v>
      </c>
    </row>
    <row r="1166" spans="1:4" x14ac:dyDescent="0.15">
      <c r="A1166" t="s">
        <v>21912</v>
      </c>
      <c r="B1166" s="1" t="s">
        <v>21913</v>
      </c>
      <c r="C1166" s="1" t="s">
        <v>21914</v>
      </c>
      <c r="D1166" t="s">
        <v>6</v>
      </c>
    </row>
    <row r="1167" spans="1:4" x14ac:dyDescent="0.15">
      <c r="A1167" t="s">
        <v>21915</v>
      </c>
      <c r="B1167" s="1" t="s">
        <v>21916</v>
      </c>
      <c r="C1167" s="1" t="s">
        <v>21917</v>
      </c>
      <c r="D1167" t="s">
        <v>6</v>
      </c>
    </row>
    <row r="1168" spans="1:4" x14ac:dyDescent="0.15">
      <c r="A1168" t="s">
        <v>9899</v>
      </c>
      <c r="B1168" s="1" t="s">
        <v>21918</v>
      </c>
      <c r="C1168" s="1" t="s">
        <v>21919</v>
      </c>
      <c r="D1168" t="s">
        <v>6</v>
      </c>
    </row>
    <row r="1169" spans="1:4" x14ac:dyDescent="0.15">
      <c r="A1169" t="s">
        <v>6244</v>
      </c>
      <c r="B1169" s="1" t="s">
        <v>21920</v>
      </c>
      <c r="C1169" s="1" t="s">
        <v>21921</v>
      </c>
      <c r="D1169" t="s">
        <v>6</v>
      </c>
    </row>
    <row r="1170" spans="1:4" x14ac:dyDescent="0.15">
      <c r="A1170" t="s">
        <v>10771</v>
      </c>
      <c r="B1170" s="1" t="s">
        <v>21922</v>
      </c>
      <c r="C1170" s="1" t="s">
        <v>21923</v>
      </c>
      <c r="D1170" t="s">
        <v>6</v>
      </c>
    </row>
    <row r="1171" spans="1:4" x14ac:dyDescent="0.15">
      <c r="A1171" t="s">
        <v>17948</v>
      </c>
      <c r="B1171" s="1" t="s">
        <v>21924</v>
      </c>
      <c r="C1171" s="1" t="s">
        <v>21925</v>
      </c>
      <c r="D1171" t="s">
        <v>6</v>
      </c>
    </row>
    <row r="1172" spans="1:4" x14ac:dyDescent="0.15">
      <c r="A1172" t="s">
        <v>21926</v>
      </c>
      <c r="B1172" s="1" t="s">
        <v>21927</v>
      </c>
      <c r="C1172" s="1" t="s">
        <v>21928</v>
      </c>
      <c r="D1172" t="s">
        <v>6</v>
      </c>
    </row>
    <row r="1173" spans="1:4" x14ac:dyDescent="0.15">
      <c r="A1173" t="s">
        <v>21929</v>
      </c>
      <c r="B1173" s="1" t="s">
        <v>21930</v>
      </c>
      <c r="C1173" s="1" t="s">
        <v>21931</v>
      </c>
      <c r="D1173" t="s">
        <v>6</v>
      </c>
    </row>
    <row r="1174" spans="1:4" x14ac:dyDescent="0.15">
      <c r="A1174" t="s">
        <v>2843</v>
      </c>
      <c r="B1174" s="1" t="s">
        <v>21932</v>
      </c>
      <c r="C1174" s="1" t="s">
        <v>21933</v>
      </c>
      <c r="D1174" t="s">
        <v>6</v>
      </c>
    </row>
    <row r="1175" spans="1:4" x14ac:dyDescent="0.15">
      <c r="A1175" t="s">
        <v>13062</v>
      </c>
      <c r="B1175" s="1" t="s">
        <v>21934</v>
      </c>
      <c r="C1175" s="1" t="s">
        <v>21935</v>
      </c>
      <c r="D1175" t="s">
        <v>6</v>
      </c>
    </row>
    <row r="1176" spans="1:4" x14ac:dyDescent="0.15">
      <c r="A1176" t="s">
        <v>14855</v>
      </c>
      <c r="B1176" s="1" t="s">
        <v>21936</v>
      </c>
      <c r="C1176" s="1" t="s">
        <v>21937</v>
      </c>
      <c r="D1176" t="s">
        <v>6</v>
      </c>
    </row>
    <row r="1177" spans="1:4" x14ac:dyDescent="0.15">
      <c r="A1177" t="s">
        <v>21938</v>
      </c>
      <c r="B1177" s="1" t="s">
        <v>21939</v>
      </c>
      <c r="C1177" s="1" t="s">
        <v>21940</v>
      </c>
      <c r="D1177" t="s">
        <v>6</v>
      </c>
    </row>
    <row r="1178" spans="1:4" x14ac:dyDescent="0.15">
      <c r="A1178" t="s">
        <v>21941</v>
      </c>
      <c r="B1178" s="1" t="s">
        <v>21942</v>
      </c>
      <c r="C1178" s="1" t="s">
        <v>21943</v>
      </c>
      <c r="D1178" t="s">
        <v>6</v>
      </c>
    </row>
    <row r="1179" spans="1:4" x14ac:dyDescent="0.15">
      <c r="A1179" t="s">
        <v>21944</v>
      </c>
      <c r="B1179" s="1" t="s">
        <v>21945</v>
      </c>
      <c r="C1179" s="1" t="s">
        <v>21946</v>
      </c>
      <c r="D1179" t="s">
        <v>6</v>
      </c>
    </row>
    <row r="1180" spans="1:4" x14ac:dyDescent="0.15">
      <c r="A1180" t="s">
        <v>7996</v>
      </c>
      <c r="B1180" s="1" t="s">
        <v>21947</v>
      </c>
      <c r="C1180" s="1" t="s">
        <v>21948</v>
      </c>
      <c r="D1180" t="s">
        <v>6</v>
      </c>
    </row>
    <row r="1181" spans="1:4" x14ac:dyDescent="0.15">
      <c r="A1181" t="s">
        <v>21949</v>
      </c>
      <c r="B1181" s="1" t="s">
        <v>21950</v>
      </c>
      <c r="C1181" s="1" t="s">
        <v>21951</v>
      </c>
      <c r="D1181" t="s">
        <v>6</v>
      </c>
    </row>
    <row r="1182" spans="1:4" x14ac:dyDescent="0.15">
      <c r="A1182" t="s">
        <v>7215</v>
      </c>
      <c r="B1182" s="1" t="s">
        <v>21952</v>
      </c>
      <c r="C1182" s="1" t="s">
        <v>21953</v>
      </c>
      <c r="D1182" t="s">
        <v>6</v>
      </c>
    </row>
    <row r="1183" spans="1:4" x14ac:dyDescent="0.15">
      <c r="A1183" t="s">
        <v>21954</v>
      </c>
      <c r="B1183" s="1" t="s">
        <v>21955</v>
      </c>
      <c r="C1183" s="1" t="s">
        <v>21956</v>
      </c>
      <c r="D1183" t="s">
        <v>6</v>
      </c>
    </row>
    <row r="1184" spans="1:4" x14ac:dyDescent="0.15">
      <c r="A1184" t="s">
        <v>14991</v>
      </c>
      <c r="B1184" s="1" t="s">
        <v>21957</v>
      </c>
      <c r="C1184" s="1" t="s">
        <v>21958</v>
      </c>
      <c r="D1184" t="s">
        <v>6</v>
      </c>
    </row>
    <row r="1185" spans="1:4" x14ac:dyDescent="0.15">
      <c r="A1185" t="s">
        <v>21959</v>
      </c>
      <c r="B1185" s="1" t="s">
        <v>21960</v>
      </c>
      <c r="C1185" s="1" t="s">
        <v>21961</v>
      </c>
      <c r="D1185" t="s">
        <v>6</v>
      </c>
    </row>
    <row r="1186" spans="1:4" x14ac:dyDescent="0.15">
      <c r="A1186" t="s">
        <v>16896</v>
      </c>
      <c r="B1186" s="1" t="s">
        <v>21962</v>
      </c>
      <c r="C1186" s="1" t="s">
        <v>21963</v>
      </c>
      <c r="D1186" t="s">
        <v>6</v>
      </c>
    </row>
    <row r="1187" spans="1:4" x14ac:dyDescent="0.15">
      <c r="A1187" t="s">
        <v>21964</v>
      </c>
      <c r="B1187" s="1" t="s">
        <v>21965</v>
      </c>
      <c r="C1187" s="1" t="s">
        <v>21966</v>
      </c>
      <c r="D1187" t="s">
        <v>6</v>
      </c>
    </row>
    <row r="1188" spans="1:4" x14ac:dyDescent="0.15">
      <c r="A1188" t="s">
        <v>21967</v>
      </c>
      <c r="B1188" s="1" t="s">
        <v>21968</v>
      </c>
      <c r="C1188" s="1" t="s">
        <v>21969</v>
      </c>
      <c r="D1188" t="s">
        <v>6</v>
      </c>
    </row>
    <row r="1189" spans="1:4" x14ac:dyDescent="0.15">
      <c r="A1189" t="s">
        <v>21970</v>
      </c>
      <c r="B1189" s="1" t="s">
        <v>21971</v>
      </c>
      <c r="C1189" s="1" t="s">
        <v>21972</v>
      </c>
      <c r="D1189" t="s">
        <v>6</v>
      </c>
    </row>
    <row r="1190" spans="1:4" x14ac:dyDescent="0.15">
      <c r="A1190" t="s">
        <v>21973</v>
      </c>
      <c r="B1190" s="1" t="s">
        <v>21974</v>
      </c>
      <c r="C1190" s="1" t="s">
        <v>21975</v>
      </c>
      <c r="D1190" t="s">
        <v>6</v>
      </c>
    </row>
    <row r="1191" spans="1:4" x14ac:dyDescent="0.15">
      <c r="A1191" t="s">
        <v>21976</v>
      </c>
      <c r="B1191" s="1" t="s">
        <v>21977</v>
      </c>
      <c r="C1191" s="1" t="s">
        <v>21978</v>
      </c>
      <c r="D1191" t="s">
        <v>6</v>
      </c>
    </row>
    <row r="1192" spans="1:4" x14ac:dyDescent="0.15">
      <c r="A1192" t="s">
        <v>21979</v>
      </c>
      <c r="B1192" s="1" t="s">
        <v>21980</v>
      </c>
      <c r="C1192" s="1" t="s">
        <v>21981</v>
      </c>
      <c r="D1192" t="s">
        <v>6</v>
      </c>
    </row>
    <row r="1193" spans="1:4" x14ac:dyDescent="0.15">
      <c r="A1193" t="s">
        <v>6592</v>
      </c>
      <c r="B1193" s="1" t="s">
        <v>21982</v>
      </c>
      <c r="C1193" s="1" t="s">
        <v>21983</v>
      </c>
      <c r="D1193" t="s">
        <v>6</v>
      </c>
    </row>
    <row r="1194" spans="1:4" x14ac:dyDescent="0.15">
      <c r="A1194" t="s">
        <v>21984</v>
      </c>
      <c r="B1194" s="1" t="s">
        <v>21985</v>
      </c>
      <c r="C1194" s="1" t="s">
        <v>21986</v>
      </c>
      <c r="D1194" t="s">
        <v>6</v>
      </c>
    </row>
    <row r="1195" spans="1:4" x14ac:dyDescent="0.15">
      <c r="A1195" t="s">
        <v>21987</v>
      </c>
      <c r="B1195" s="1" t="s">
        <v>21988</v>
      </c>
      <c r="C1195" s="1" t="s">
        <v>21989</v>
      </c>
      <c r="D1195" t="s">
        <v>6</v>
      </c>
    </row>
    <row r="1196" spans="1:4" x14ac:dyDescent="0.15">
      <c r="A1196" t="s">
        <v>14360</v>
      </c>
      <c r="B1196" s="1" t="s">
        <v>21990</v>
      </c>
      <c r="C1196" s="1" t="s">
        <v>21991</v>
      </c>
      <c r="D1196" t="s">
        <v>6</v>
      </c>
    </row>
    <row r="1197" spans="1:4" x14ac:dyDescent="0.15">
      <c r="A1197" t="s">
        <v>21992</v>
      </c>
      <c r="B1197" s="1" t="s">
        <v>21993</v>
      </c>
      <c r="C1197" s="1" t="s">
        <v>21994</v>
      </c>
      <c r="D1197" t="s">
        <v>6</v>
      </c>
    </row>
    <row r="1198" spans="1:4" x14ac:dyDescent="0.15">
      <c r="A1198" t="s">
        <v>17793</v>
      </c>
      <c r="B1198" s="1" t="s">
        <v>21995</v>
      </c>
      <c r="C1198" s="1" t="s">
        <v>21996</v>
      </c>
      <c r="D1198" t="s">
        <v>6</v>
      </c>
    </row>
    <row r="1199" spans="1:4" x14ac:dyDescent="0.15">
      <c r="A1199" t="s">
        <v>21997</v>
      </c>
      <c r="B1199" s="1" t="s">
        <v>21998</v>
      </c>
      <c r="C1199" s="1" t="s">
        <v>21999</v>
      </c>
      <c r="D1199" t="s">
        <v>6</v>
      </c>
    </row>
    <row r="1200" spans="1:4" x14ac:dyDescent="0.15">
      <c r="A1200" t="s">
        <v>22000</v>
      </c>
      <c r="B1200" s="1" t="s">
        <v>22001</v>
      </c>
      <c r="C1200" s="1" t="s">
        <v>22002</v>
      </c>
      <c r="D1200" t="s">
        <v>6</v>
      </c>
    </row>
    <row r="1201" spans="1:4" x14ac:dyDescent="0.15">
      <c r="A1201" t="s">
        <v>22003</v>
      </c>
      <c r="B1201" s="1" t="s">
        <v>22004</v>
      </c>
      <c r="C1201" s="1" t="s">
        <v>22005</v>
      </c>
      <c r="D1201" t="s">
        <v>6</v>
      </c>
    </row>
    <row r="1202" spans="1:4" x14ac:dyDescent="0.15">
      <c r="A1202" t="s">
        <v>22006</v>
      </c>
      <c r="B1202" s="1" t="s">
        <v>22007</v>
      </c>
      <c r="C1202" s="1" t="s">
        <v>22008</v>
      </c>
      <c r="D1202" t="s">
        <v>6</v>
      </c>
    </row>
    <row r="1203" spans="1:4" x14ac:dyDescent="0.15">
      <c r="A1203" t="s">
        <v>22009</v>
      </c>
      <c r="B1203" s="1" t="s">
        <v>22010</v>
      </c>
      <c r="C1203" s="1" t="s">
        <v>22011</v>
      </c>
      <c r="D1203" t="s">
        <v>6</v>
      </c>
    </row>
    <row r="1204" spans="1:4" x14ac:dyDescent="0.15">
      <c r="A1204" t="s">
        <v>22012</v>
      </c>
      <c r="B1204" s="1" t="s">
        <v>22013</v>
      </c>
      <c r="C1204" s="1" t="s">
        <v>22014</v>
      </c>
      <c r="D1204" t="s">
        <v>6</v>
      </c>
    </row>
    <row r="1205" spans="1:4" x14ac:dyDescent="0.15">
      <c r="A1205" t="s">
        <v>14391</v>
      </c>
      <c r="B1205" s="1" t="s">
        <v>22015</v>
      </c>
      <c r="C1205" s="1" t="s">
        <v>22016</v>
      </c>
      <c r="D1205" t="s">
        <v>6</v>
      </c>
    </row>
    <row r="1206" spans="1:4" x14ac:dyDescent="0.15">
      <c r="A1206" t="s">
        <v>22017</v>
      </c>
      <c r="B1206" s="1" t="s">
        <v>22018</v>
      </c>
      <c r="C1206" s="1" t="s">
        <v>22019</v>
      </c>
      <c r="D1206" t="s">
        <v>6</v>
      </c>
    </row>
    <row r="1207" spans="1:4" x14ac:dyDescent="0.15">
      <c r="A1207" t="s">
        <v>16942</v>
      </c>
      <c r="B1207" s="1" t="s">
        <v>22020</v>
      </c>
      <c r="C1207" s="1" t="s">
        <v>22021</v>
      </c>
      <c r="D1207" t="s">
        <v>6</v>
      </c>
    </row>
    <row r="1208" spans="1:4" x14ac:dyDescent="0.15">
      <c r="A1208" t="s">
        <v>12411</v>
      </c>
      <c r="B1208" s="1" t="s">
        <v>22022</v>
      </c>
      <c r="C1208" s="1" t="s">
        <v>22023</v>
      </c>
      <c r="D1208" t="s">
        <v>6</v>
      </c>
    </row>
    <row r="1209" spans="1:4" x14ac:dyDescent="0.15">
      <c r="A1209" t="s">
        <v>22024</v>
      </c>
      <c r="B1209" s="1" t="s">
        <v>22025</v>
      </c>
      <c r="C1209" s="1" t="s">
        <v>22026</v>
      </c>
      <c r="D1209" t="s">
        <v>6</v>
      </c>
    </row>
    <row r="1210" spans="1:4" x14ac:dyDescent="0.15">
      <c r="A1210" t="s">
        <v>22027</v>
      </c>
      <c r="B1210" s="1" t="s">
        <v>22028</v>
      </c>
      <c r="C1210" s="1" t="s">
        <v>22029</v>
      </c>
      <c r="D1210" t="s">
        <v>6</v>
      </c>
    </row>
    <row r="1211" spans="1:4" x14ac:dyDescent="0.15">
      <c r="A1211" t="s">
        <v>8389</v>
      </c>
      <c r="B1211" s="1" t="s">
        <v>22030</v>
      </c>
      <c r="C1211" s="1" t="s">
        <v>22031</v>
      </c>
      <c r="D1211" t="s">
        <v>6</v>
      </c>
    </row>
    <row r="1212" spans="1:4" x14ac:dyDescent="0.15">
      <c r="A1212" t="s">
        <v>1364</v>
      </c>
      <c r="B1212" s="1" t="s">
        <v>22032</v>
      </c>
      <c r="C1212" s="1" t="s">
        <v>22033</v>
      </c>
      <c r="D1212" t="s">
        <v>6</v>
      </c>
    </row>
    <row r="1213" spans="1:4" x14ac:dyDescent="0.15">
      <c r="A1213" t="s">
        <v>22034</v>
      </c>
      <c r="B1213" s="1" t="s">
        <v>22035</v>
      </c>
      <c r="C1213" s="1" t="s">
        <v>22036</v>
      </c>
      <c r="D1213" t="s">
        <v>6</v>
      </c>
    </row>
    <row r="1214" spans="1:4" x14ac:dyDescent="0.15">
      <c r="A1214" t="s">
        <v>22037</v>
      </c>
      <c r="B1214" s="1" t="s">
        <v>22038</v>
      </c>
      <c r="C1214" s="1" t="s">
        <v>22039</v>
      </c>
      <c r="D1214" t="s">
        <v>6</v>
      </c>
    </row>
    <row r="1215" spans="1:4" x14ac:dyDescent="0.15">
      <c r="A1215" t="s">
        <v>22040</v>
      </c>
      <c r="B1215" s="1" t="s">
        <v>22041</v>
      </c>
      <c r="C1215" s="1" t="s">
        <v>22042</v>
      </c>
      <c r="D1215" t="s">
        <v>6</v>
      </c>
    </row>
    <row r="1216" spans="1:4" x14ac:dyDescent="0.15">
      <c r="A1216" t="s">
        <v>22043</v>
      </c>
      <c r="B1216" s="1" t="s">
        <v>22044</v>
      </c>
      <c r="C1216" s="1" t="s">
        <v>22045</v>
      </c>
      <c r="D1216" t="s">
        <v>6</v>
      </c>
    </row>
    <row r="1217" spans="1:4" x14ac:dyDescent="0.15">
      <c r="A1217" t="s">
        <v>22046</v>
      </c>
      <c r="B1217" s="1" t="s">
        <v>22047</v>
      </c>
      <c r="C1217" s="1" t="s">
        <v>22048</v>
      </c>
      <c r="D1217" t="s">
        <v>6</v>
      </c>
    </row>
    <row r="1218" spans="1:4" x14ac:dyDescent="0.15">
      <c r="A1218" t="s">
        <v>22049</v>
      </c>
      <c r="B1218" s="1" t="s">
        <v>22050</v>
      </c>
      <c r="C1218" s="1" t="s">
        <v>22051</v>
      </c>
      <c r="D1218" t="s">
        <v>6</v>
      </c>
    </row>
    <row r="1219" spans="1:4" x14ac:dyDescent="0.15">
      <c r="A1219" t="s">
        <v>16418</v>
      </c>
      <c r="B1219" s="1" t="s">
        <v>22052</v>
      </c>
      <c r="C1219" s="1" t="s">
        <v>22053</v>
      </c>
      <c r="D1219" t="s">
        <v>6</v>
      </c>
    </row>
    <row r="1220" spans="1:4" x14ac:dyDescent="0.15">
      <c r="A1220" t="s">
        <v>22054</v>
      </c>
      <c r="B1220" s="1" t="s">
        <v>22055</v>
      </c>
      <c r="C1220" s="1" t="s">
        <v>22056</v>
      </c>
      <c r="D1220" t="s">
        <v>6</v>
      </c>
    </row>
    <row r="1221" spans="1:4" x14ac:dyDescent="0.15">
      <c r="A1221" t="s">
        <v>22057</v>
      </c>
      <c r="B1221" s="1" t="s">
        <v>22058</v>
      </c>
      <c r="C1221" s="1" t="s">
        <v>22059</v>
      </c>
      <c r="D1221" t="s">
        <v>6</v>
      </c>
    </row>
    <row r="1222" spans="1:4" x14ac:dyDescent="0.15">
      <c r="A1222" t="s">
        <v>22060</v>
      </c>
      <c r="B1222" s="1" t="s">
        <v>22061</v>
      </c>
      <c r="C1222" s="1" t="s">
        <v>22062</v>
      </c>
      <c r="D1222" t="s">
        <v>6</v>
      </c>
    </row>
    <row r="1223" spans="1:4" x14ac:dyDescent="0.15">
      <c r="A1223" t="s">
        <v>8391</v>
      </c>
      <c r="B1223" s="1" t="s">
        <v>22063</v>
      </c>
      <c r="C1223" s="1" t="s">
        <v>22064</v>
      </c>
      <c r="D1223" t="s">
        <v>6</v>
      </c>
    </row>
    <row r="1224" spans="1:4" x14ac:dyDescent="0.15">
      <c r="A1224" t="s">
        <v>22065</v>
      </c>
      <c r="B1224" s="1" t="s">
        <v>22066</v>
      </c>
      <c r="C1224" s="1" t="s">
        <v>22067</v>
      </c>
      <c r="D1224" t="s">
        <v>6</v>
      </c>
    </row>
    <row r="1225" spans="1:4" x14ac:dyDescent="0.15">
      <c r="A1225" t="s">
        <v>8430</v>
      </c>
      <c r="B1225" s="1" t="s">
        <v>22068</v>
      </c>
      <c r="C1225" s="1" t="s">
        <v>22069</v>
      </c>
      <c r="D1225" t="s">
        <v>6</v>
      </c>
    </row>
    <row r="1226" spans="1:4" x14ac:dyDescent="0.15">
      <c r="A1226" t="s">
        <v>22070</v>
      </c>
      <c r="B1226" s="1" t="s">
        <v>22071</v>
      </c>
      <c r="C1226" s="1" t="s">
        <v>22072</v>
      </c>
      <c r="D1226" t="s">
        <v>6</v>
      </c>
    </row>
    <row r="1227" spans="1:4" x14ac:dyDescent="0.15">
      <c r="A1227" t="s">
        <v>8536</v>
      </c>
      <c r="B1227" s="1" t="s">
        <v>22073</v>
      </c>
      <c r="C1227" s="1" t="s">
        <v>22074</v>
      </c>
      <c r="D1227" t="s">
        <v>6</v>
      </c>
    </row>
    <row r="1228" spans="1:4" x14ac:dyDescent="0.15">
      <c r="A1228" t="s">
        <v>8272</v>
      </c>
      <c r="B1228" s="1" t="s">
        <v>22075</v>
      </c>
      <c r="C1228" s="1" t="s">
        <v>22076</v>
      </c>
      <c r="D1228" t="s">
        <v>6</v>
      </c>
    </row>
    <row r="1229" spans="1:4" x14ac:dyDescent="0.15">
      <c r="A1229" t="s">
        <v>22077</v>
      </c>
      <c r="B1229" s="1" t="s">
        <v>22078</v>
      </c>
      <c r="C1229" s="1" t="s">
        <v>22079</v>
      </c>
      <c r="D1229" t="s">
        <v>6</v>
      </c>
    </row>
    <row r="1230" spans="1:4" x14ac:dyDescent="0.15">
      <c r="A1230" t="s">
        <v>22080</v>
      </c>
      <c r="B1230" s="1" t="s">
        <v>22081</v>
      </c>
      <c r="C1230" s="1" t="s">
        <v>22082</v>
      </c>
      <c r="D1230" t="s">
        <v>6</v>
      </c>
    </row>
    <row r="1231" spans="1:4" x14ac:dyDescent="0.15">
      <c r="A1231" t="s">
        <v>22083</v>
      </c>
      <c r="B1231" s="1" t="s">
        <v>22084</v>
      </c>
      <c r="C1231" s="1" t="s">
        <v>22085</v>
      </c>
      <c r="D1231" t="s">
        <v>6</v>
      </c>
    </row>
    <row r="1232" spans="1:4" x14ac:dyDescent="0.15">
      <c r="A1232" t="s">
        <v>22086</v>
      </c>
      <c r="B1232" s="1" t="s">
        <v>22087</v>
      </c>
      <c r="C1232" s="1" t="s">
        <v>22088</v>
      </c>
      <c r="D1232" t="s">
        <v>6</v>
      </c>
    </row>
    <row r="1233" spans="1:4" x14ac:dyDescent="0.15">
      <c r="A1233" t="s">
        <v>22089</v>
      </c>
      <c r="B1233" s="1" t="s">
        <v>22090</v>
      </c>
      <c r="C1233" s="1" t="s">
        <v>22091</v>
      </c>
      <c r="D1233" t="s">
        <v>6</v>
      </c>
    </row>
    <row r="1234" spans="1:4" x14ac:dyDescent="0.15">
      <c r="A1234" t="s">
        <v>22092</v>
      </c>
      <c r="B1234" s="1" t="s">
        <v>22093</v>
      </c>
      <c r="C1234" s="1" t="s">
        <v>22094</v>
      </c>
      <c r="D1234" t="s">
        <v>6</v>
      </c>
    </row>
    <row r="1235" spans="1:4" x14ac:dyDescent="0.15">
      <c r="A1235" t="s">
        <v>8696</v>
      </c>
      <c r="B1235" s="1" t="s">
        <v>22095</v>
      </c>
      <c r="C1235" s="1" t="s">
        <v>22096</v>
      </c>
      <c r="D1235" t="s">
        <v>6</v>
      </c>
    </row>
    <row r="1236" spans="1:4" x14ac:dyDescent="0.15">
      <c r="A1236" t="s">
        <v>22097</v>
      </c>
      <c r="B1236" s="1" t="s">
        <v>22098</v>
      </c>
      <c r="C1236" s="1" t="s">
        <v>22099</v>
      </c>
      <c r="D1236" t="s">
        <v>6</v>
      </c>
    </row>
    <row r="1237" spans="1:4" x14ac:dyDescent="0.15">
      <c r="A1237" t="s">
        <v>22100</v>
      </c>
      <c r="B1237" s="1" t="s">
        <v>22101</v>
      </c>
      <c r="C1237" s="1" t="s">
        <v>22102</v>
      </c>
      <c r="D1237" t="s">
        <v>6</v>
      </c>
    </row>
    <row r="1238" spans="1:4" x14ac:dyDescent="0.15">
      <c r="A1238" t="s">
        <v>22103</v>
      </c>
      <c r="B1238" s="1" t="s">
        <v>22104</v>
      </c>
      <c r="C1238" s="1" t="s">
        <v>22105</v>
      </c>
      <c r="D1238" t="s">
        <v>6</v>
      </c>
    </row>
    <row r="1239" spans="1:4" x14ac:dyDescent="0.15">
      <c r="A1239" t="s">
        <v>15611</v>
      </c>
      <c r="B1239" s="1" t="s">
        <v>22106</v>
      </c>
      <c r="C1239" s="1" t="s">
        <v>22107</v>
      </c>
      <c r="D1239" t="s">
        <v>6</v>
      </c>
    </row>
    <row r="1240" spans="1:4" x14ac:dyDescent="0.15">
      <c r="A1240" t="s">
        <v>22108</v>
      </c>
      <c r="B1240" s="1" t="s">
        <v>22109</v>
      </c>
      <c r="C1240" s="1" t="s">
        <v>22110</v>
      </c>
      <c r="D1240" t="s">
        <v>6</v>
      </c>
    </row>
    <row r="1241" spans="1:4" x14ac:dyDescent="0.15">
      <c r="A1241" t="s">
        <v>22111</v>
      </c>
      <c r="B1241" s="1" t="s">
        <v>22112</v>
      </c>
      <c r="C1241" s="1" t="s">
        <v>22113</v>
      </c>
      <c r="D1241" t="s">
        <v>6</v>
      </c>
    </row>
    <row r="1242" spans="1:4" x14ac:dyDescent="0.15">
      <c r="A1242" t="s">
        <v>22114</v>
      </c>
      <c r="B1242" s="1" t="s">
        <v>22115</v>
      </c>
      <c r="C1242" s="1" t="s">
        <v>22116</v>
      </c>
      <c r="D1242" t="s">
        <v>6</v>
      </c>
    </row>
    <row r="1243" spans="1:4" x14ac:dyDescent="0.15">
      <c r="A1243" t="s">
        <v>22117</v>
      </c>
      <c r="B1243" s="1" t="s">
        <v>22118</v>
      </c>
      <c r="C1243" s="1" t="s">
        <v>22119</v>
      </c>
      <c r="D1243" t="s">
        <v>6</v>
      </c>
    </row>
    <row r="1244" spans="1:4" x14ac:dyDescent="0.15">
      <c r="A1244" t="s">
        <v>22120</v>
      </c>
      <c r="B1244" s="1" t="s">
        <v>22121</v>
      </c>
      <c r="C1244" s="1" t="s">
        <v>22122</v>
      </c>
      <c r="D1244" t="s">
        <v>6</v>
      </c>
    </row>
    <row r="1245" spans="1:4" x14ac:dyDescent="0.15">
      <c r="A1245" t="s">
        <v>22123</v>
      </c>
      <c r="B1245" s="1" t="s">
        <v>22124</v>
      </c>
      <c r="C1245" s="1" t="s">
        <v>22125</v>
      </c>
      <c r="D1245" t="s">
        <v>6</v>
      </c>
    </row>
    <row r="1246" spans="1:4" x14ac:dyDescent="0.15">
      <c r="A1246" t="s">
        <v>22126</v>
      </c>
      <c r="B1246" s="1" t="s">
        <v>22127</v>
      </c>
      <c r="C1246" s="1" t="s">
        <v>22128</v>
      </c>
      <c r="D1246" t="s">
        <v>6</v>
      </c>
    </row>
    <row r="1247" spans="1:4" x14ac:dyDescent="0.15">
      <c r="A1247" t="s">
        <v>22129</v>
      </c>
      <c r="B1247" s="1" t="s">
        <v>22130</v>
      </c>
      <c r="C1247" s="1" t="s">
        <v>22131</v>
      </c>
      <c r="D1247" t="s">
        <v>6</v>
      </c>
    </row>
    <row r="1248" spans="1:4" x14ac:dyDescent="0.15">
      <c r="A1248" t="s">
        <v>16160</v>
      </c>
      <c r="B1248" s="1" t="s">
        <v>22132</v>
      </c>
      <c r="C1248" s="1" t="s">
        <v>22133</v>
      </c>
      <c r="D1248" t="s">
        <v>6</v>
      </c>
    </row>
    <row r="1249" spans="1:4" x14ac:dyDescent="0.15">
      <c r="A1249" t="s">
        <v>1928</v>
      </c>
      <c r="B1249" s="1" t="s">
        <v>22134</v>
      </c>
      <c r="C1249" s="1" t="s">
        <v>22135</v>
      </c>
      <c r="D1249" t="s">
        <v>6</v>
      </c>
    </row>
    <row r="1250" spans="1:4" x14ac:dyDescent="0.15">
      <c r="A1250" t="s">
        <v>22136</v>
      </c>
      <c r="B1250" s="1" t="s">
        <v>22137</v>
      </c>
      <c r="C1250" s="1" t="s">
        <v>22138</v>
      </c>
      <c r="D1250" t="s">
        <v>6</v>
      </c>
    </row>
    <row r="1251" spans="1:4" x14ac:dyDescent="0.15">
      <c r="A1251" t="s">
        <v>22139</v>
      </c>
      <c r="B1251" s="1" t="s">
        <v>22140</v>
      </c>
      <c r="C1251" s="1" t="s">
        <v>22141</v>
      </c>
      <c r="D1251" t="s">
        <v>6</v>
      </c>
    </row>
    <row r="1252" spans="1:4" x14ac:dyDescent="0.15">
      <c r="A1252" t="s">
        <v>22142</v>
      </c>
      <c r="B1252" s="1" t="s">
        <v>22143</v>
      </c>
      <c r="C1252" s="1" t="s">
        <v>22144</v>
      </c>
      <c r="D1252" t="s">
        <v>6</v>
      </c>
    </row>
    <row r="1253" spans="1:4" x14ac:dyDescent="0.15">
      <c r="A1253" t="s">
        <v>22145</v>
      </c>
      <c r="B1253" s="1" t="s">
        <v>22146</v>
      </c>
      <c r="C1253" s="1" t="s">
        <v>22147</v>
      </c>
      <c r="D1253" t="s">
        <v>6</v>
      </c>
    </row>
    <row r="1254" spans="1:4" x14ac:dyDescent="0.15">
      <c r="A1254" t="s">
        <v>12505</v>
      </c>
      <c r="B1254" s="1" t="s">
        <v>22148</v>
      </c>
      <c r="C1254" s="1" t="s">
        <v>22149</v>
      </c>
      <c r="D1254" t="s">
        <v>6</v>
      </c>
    </row>
    <row r="1255" spans="1:4" x14ac:dyDescent="0.15">
      <c r="A1255" t="s">
        <v>8728</v>
      </c>
      <c r="B1255" s="1" t="s">
        <v>22150</v>
      </c>
      <c r="C1255" s="1" t="s">
        <v>22151</v>
      </c>
      <c r="D1255" t="s">
        <v>6</v>
      </c>
    </row>
    <row r="1256" spans="1:4" x14ac:dyDescent="0.15">
      <c r="A1256" t="s">
        <v>22152</v>
      </c>
      <c r="B1256" s="1" t="s">
        <v>22153</v>
      </c>
      <c r="C1256" s="1" t="s">
        <v>22154</v>
      </c>
      <c r="D1256" t="s">
        <v>6</v>
      </c>
    </row>
    <row r="1257" spans="1:4" x14ac:dyDescent="0.15">
      <c r="A1257" t="s">
        <v>22155</v>
      </c>
      <c r="B1257" s="1" t="s">
        <v>22156</v>
      </c>
      <c r="C1257" s="1" t="s">
        <v>22157</v>
      </c>
      <c r="D1257" t="s">
        <v>6</v>
      </c>
    </row>
    <row r="1258" spans="1:4" x14ac:dyDescent="0.15">
      <c r="A1258" t="s">
        <v>22158</v>
      </c>
      <c r="B1258" s="1" t="s">
        <v>22159</v>
      </c>
      <c r="C1258" s="1" t="s">
        <v>22160</v>
      </c>
      <c r="D1258" t="s">
        <v>6</v>
      </c>
    </row>
    <row r="1259" spans="1:4" x14ac:dyDescent="0.15">
      <c r="A1259" t="s">
        <v>22161</v>
      </c>
      <c r="B1259" s="1" t="s">
        <v>22162</v>
      </c>
      <c r="C1259" s="1" t="s">
        <v>22163</v>
      </c>
      <c r="D1259" t="s">
        <v>6</v>
      </c>
    </row>
    <row r="1260" spans="1:4" x14ac:dyDescent="0.15">
      <c r="A1260" t="s">
        <v>22164</v>
      </c>
      <c r="B1260" s="1" t="s">
        <v>22165</v>
      </c>
      <c r="C1260" s="1" t="s">
        <v>22166</v>
      </c>
      <c r="D1260" t="s">
        <v>6</v>
      </c>
    </row>
    <row r="1261" spans="1:4" x14ac:dyDescent="0.15">
      <c r="A1261" t="s">
        <v>22167</v>
      </c>
      <c r="B1261" s="1" t="s">
        <v>22168</v>
      </c>
      <c r="C1261" s="1" t="s">
        <v>22169</v>
      </c>
      <c r="D1261" t="s">
        <v>6</v>
      </c>
    </row>
    <row r="1262" spans="1:4" x14ac:dyDescent="0.15">
      <c r="A1262" t="s">
        <v>22170</v>
      </c>
      <c r="B1262" s="1" t="s">
        <v>22171</v>
      </c>
      <c r="C1262" s="1" t="s">
        <v>22172</v>
      </c>
      <c r="D1262" t="s">
        <v>6</v>
      </c>
    </row>
    <row r="1263" spans="1:4" x14ac:dyDescent="0.15">
      <c r="A1263" t="s">
        <v>22173</v>
      </c>
      <c r="B1263" s="1" t="s">
        <v>22174</v>
      </c>
      <c r="C1263" s="1" t="s">
        <v>22175</v>
      </c>
      <c r="D1263" t="s">
        <v>6</v>
      </c>
    </row>
    <row r="1264" spans="1:4" x14ac:dyDescent="0.15">
      <c r="A1264" t="s">
        <v>22176</v>
      </c>
      <c r="B1264" s="1" t="s">
        <v>22177</v>
      </c>
      <c r="C1264" s="1" t="s">
        <v>22178</v>
      </c>
      <c r="D1264" t="s">
        <v>6</v>
      </c>
    </row>
    <row r="1265" spans="1:4" x14ac:dyDescent="0.15">
      <c r="A1265" t="s">
        <v>22179</v>
      </c>
      <c r="B1265" s="1" t="s">
        <v>22180</v>
      </c>
      <c r="C1265" s="1" t="s">
        <v>22181</v>
      </c>
      <c r="D1265" t="s">
        <v>6</v>
      </c>
    </row>
    <row r="1266" spans="1:4" x14ac:dyDescent="0.15">
      <c r="A1266" t="s">
        <v>22182</v>
      </c>
      <c r="B1266" s="1" t="s">
        <v>22183</v>
      </c>
      <c r="C1266" s="1" t="s">
        <v>22184</v>
      </c>
      <c r="D1266" t="s">
        <v>6</v>
      </c>
    </row>
    <row r="1267" spans="1:4" x14ac:dyDescent="0.15">
      <c r="A1267" t="s">
        <v>7920</v>
      </c>
      <c r="B1267" s="1" t="s">
        <v>22185</v>
      </c>
      <c r="C1267" s="1" t="s">
        <v>22186</v>
      </c>
      <c r="D1267" t="s">
        <v>6</v>
      </c>
    </row>
    <row r="1268" spans="1:4" x14ac:dyDescent="0.15">
      <c r="A1268" t="s">
        <v>14963</v>
      </c>
      <c r="B1268" s="1" t="s">
        <v>22187</v>
      </c>
      <c r="C1268" s="1" t="s">
        <v>22188</v>
      </c>
      <c r="D1268" t="s">
        <v>6</v>
      </c>
    </row>
    <row r="1269" spans="1:4" x14ac:dyDescent="0.15">
      <c r="A1269" t="s">
        <v>22189</v>
      </c>
      <c r="B1269" s="1" t="s">
        <v>22190</v>
      </c>
      <c r="C1269" s="1" t="s">
        <v>22191</v>
      </c>
      <c r="D1269" t="s">
        <v>6</v>
      </c>
    </row>
    <row r="1270" spans="1:4" x14ac:dyDescent="0.15">
      <c r="A1270" t="s">
        <v>8470</v>
      </c>
      <c r="B1270" s="1" t="s">
        <v>22192</v>
      </c>
      <c r="C1270" s="1" t="s">
        <v>22193</v>
      </c>
      <c r="D1270" t="s">
        <v>6</v>
      </c>
    </row>
    <row r="1271" spans="1:4" x14ac:dyDescent="0.15">
      <c r="A1271" t="s">
        <v>22194</v>
      </c>
      <c r="B1271" s="1" t="s">
        <v>22195</v>
      </c>
      <c r="C1271" s="1" t="s">
        <v>22196</v>
      </c>
      <c r="D1271" t="s">
        <v>6</v>
      </c>
    </row>
    <row r="1272" spans="1:4" x14ac:dyDescent="0.15">
      <c r="A1272" t="s">
        <v>14215</v>
      </c>
      <c r="B1272" s="1" t="s">
        <v>22197</v>
      </c>
      <c r="C1272" s="1" t="s">
        <v>22198</v>
      </c>
      <c r="D1272" t="s">
        <v>6</v>
      </c>
    </row>
    <row r="1273" spans="1:4" x14ac:dyDescent="0.15">
      <c r="A1273" t="s">
        <v>22199</v>
      </c>
      <c r="B1273" s="1" t="s">
        <v>22200</v>
      </c>
      <c r="C1273" s="1" t="s">
        <v>22201</v>
      </c>
      <c r="D1273" t="s">
        <v>6</v>
      </c>
    </row>
    <row r="1274" spans="1:4" x14ac:dyDescent="0.15">
      <c r="A1274" t="s">
        <v>22202</v>
      </c>
      <c r="B1274" s="1" t="s">
        <v>22203</v>
      </c>
      <c r="C1274" s="1" t="s">
        <v>22204</v>
      </c>
      <c r="D1274" t="s">
        <v>6</v>
      </c>
    </row>
    <row r="1275" spans="1:4" x14ac:dyDescent="0.15">
      <c r="A1275" t="s">
        <v>22205</v>
      </c>
      <c r="B1275" s="1" t="s">
        <v>22206</v>
      </c>
      <c r="C1275" s="1" t="s">
        <v>22207</v>
      </c>
      <c r="D1275" t="s">
        <v>6</v>
      </c>
    </row>
    <row r="1276" spans="1:4" x14ac:dyDescent="0.15">
      <c r="A1276" t="s">
        <v>22208</v>
      </c>
      <c r="B1276" s="1" t="s">
        <v>22209</v>
      </c>
      <c r="C1276" s="1" t="s">
        <v>22210</v>
      </c>
      <c r="D1276" t="s">
        <v>6</v>
      </c>
    </row>
    <row r="1277" spans="1:4" x14ac:dyDescent="0.15">
      <c r="A1277" t="s">
        <v>22211</v>
      </c>
      <c r="B1277" s="1" t="s">
        <v>22212</v>
      </c>
      <c r="C1277" s="1" t="s">
        <v>22213</v>
      </c>
      <c r="D1277" t="s">
        <v>6</v>
      </c>
    </row>
    <row r="1278" spans="1:4" x14ac:dyDescent="0.15">
      <c r="A1278" t="s">
        <v>9078</v>
      </c>
      <c r="B1278" s="1" t="s">
        <v>22214</v>
      </c>
      <c r="C1278" s="1" t="s">
        <v>22215</v>
      </c>
      <c r="D1278" t="s">
        <v>6</v>
      </c>
    </row>
    <row r="1279" spans="1:4" x14ac:dyDescent="0.15">
      <c r="A1279" t="s">
        <v>22216</v>
      </c>
      <c r="B1279" s="1" t="s">
        <v>22217</v>
      </c>
      <c r="C1279" s="1" t="s">
        <v>22218</v>
      </c>
      <c r="D1279" t="s">
        <v>6</v>
      </c>
    </row>
    <row r="1280" spans="1:4" x14ac:dyDescent="0.15">
      <c r="A1280" t="s">
        <v>2645</v>
      </c>
      <c r="B1280" s="1" t="s">
        <v>22219</v>
      </c>
      <c r="C1280" s="1" t="s">
        <v>22220</v>
      </c>
      <c r="D1280" t="s">
        <v>6</v>
      </c>
    </row>
    <row r="1281" spans="1:4" x14ac:dyDescent="0.15">
      <c r="A1281" t="s">
        <v>5651</v>
      </c>
      <c r="B1281" s="1" t="s">
        <v>22221</v>
      </c>
      <c r="C1281" s="1" t="s">
        <v>22222</v>
      </c>
      <c r="D1281" t="s">
        <v>6</v>
      </c>
    </row>
    <row r="1282" spans="1:4" x14ac:dyDescent="0.15">
      <c r="A1282" t="s">
        <v>8268</v>
      </c>
      <c r="B1282" s="1" t="s">
        <v>22223</v>
      </c>
      <c r="C1282" s="1" t="s">
        <v>22224</v>
      </c>
      <c r="D1282" t="s">
        <v>6</v>
      </c>
    </row>
    <row r="1283" spans="1:4" x14ac:dyDescent="0.15">
      <c r="A1283" t="s">
        <v>7884</v>
      </c>
      <c r="B1283" s="1" t="s">
        <v>22225</v>
      </c>
      <c r="C1283" s="1" t="s">
        <v>22226</v>
      </c>
      <c r="D1283" t="s">
        <v>6</v>
      </c>
    </row>
    <row r="1284" spans="1:4" x14ac:dyDescent="0.15">
      <c r="A1284" t="s">
        <v>22227</v>
      </c>
      <c r="B1284" s="1" t="s">
        <v>22228</v>
      </c>
      <c r="C1284" s="1" t="s">
        <v>22229</v>
      </c>
      <c r="D1284" t="s">
        <v>6</v>
      </c>
    </row>
    <row r="1285" spans="1:4" x14ac:dyDescent="0.15">
      <c r="A1285" t="s">
        <v>22230</v>
      </c>
      <c r="B1285" s="1" t="s">
        <v>22231</v>
      </c>
      <c r="C1285" s="1" t="s">
        <v>22232</v>
      </c>
      <c r="D1285" t="s">
        <v>6</v>
      </c>
    </row>
    <row r="1286" spans="1:4" x14ac:dyDescent="0.15">
      <c r="A1286" t="s">
        <v>8952</v>
      </c>
      <c r="B1286" s="1" t="s">
        <v>22233</v>
      </c>
      <c r="C1286" s="1" t="s">
        <v>22234</v>
      </c>
      <c r="D1286" t="s">
        <v>6</v>
      </c>
    </row>
    <row r="1287" spans="1:4" x14ac:dyDescent="0.15">
      <c r="A1287" t="s">
        <v>443</v>
      </c>
      <c r="B1287" s="1" t="s">
        <v>22235</v>
      </c>
      <c r="C1287" s="1" t="s">
        <v>22236</v>
      </c>
      <c r="D1287" t="s">
        <v>6</v>
      </c>
    </row>
    <row r="1288" spans="1:4" x14ac:dyDescent="0.15">
      <c r="A1288" t="s">
        <v>3997</v>
      </c>
      <c r="B1288" s="1" t="s">
        <v>22237</v>
      </c>
      <c r="C1288" s="1" t="s">
        <v>22238</v>
      </c>
      <c r="D1288" t="s">
        <v>6</v>
      </c>
    </row>
    <row r="1289" spans="1:4" x14ac:dyDescent="0.15">
      <c r="A1289" t="s">
        <v>7810</v>
      </c>
      <c r="B1289" s="1" t="s">
        <v>22239</v>
      </c>
      <c r="C1289" s="1" t="s">
        <v>22240</v>
      </c>
      <c r="D1289" t="s">
        <v>6</v>
      </c>
    </row>
    <row r="1290" spans="1:4" x14ac:dyDescent="0.15">
      <c r="A1290" t="s">
        <v>22241</v>
      </c>
      <c r="B1290" s="1" t="s">
        <v>22242</v>
      </c>
      <c r="C1290" s="1" t="s">
        <v>22243</v>
      </c>
      <c r="D1290" t="s">
        <v>6</v>
      </c>
    </row>
    <row r="1291" spans="1:4" x14ac:dyDescent="0.15">
      <c r="A1291" t="s">
        <v>15201</v>
      </c>
      <c r="B1291" s="1" t="s">
        <v>22244</v>
      </c>
      <c r="C1291" s="1" t="s">
        <v>22245</v>
      </c>
      <c r="D1291" t="s">
        <v>6</v>
      </c>
    </row>
    <row r="1292" spans="1:4" x14ac:dyDescent="0.15">
      <c r="A1292" t="s">
        <v>22246</v>
      </c>
      <c r="B1292" s="1" t="s">
        <v>22247</v>
      </c>
      <c r="C1292" s="1" t="s">
        <v>22248</v>
      </c>
      <c r="D1292" t="s">
        <v>6</v>
      </c>
    </row>
    <row r="1293" spans="1:4" x14ac:dyDescent="0.15">
      <c r="A1293" t="s">
        <v>13751</v>
      </c>
      <c r="B1293" s="1" t="s">
        <v>22249</v>
      </c>
      <c r="C1293" s="1" t="s">
        <v>22250</v>
      </c>
      <c r="D1293" t="s">
        <v>6</v>
      </c>
    </row>
    <row r="1294" spans="1:4" x14ac:dyDescent="0.15">
      <c r="A1294" t="s">
        <v>22251</v>
      </c>
      <c r="B1294" s="1" t="s">
        <v>22252</v>
      </c>
      <c r="C1294" s="1" t="s">
        <v>22253</v>
      </c>
      <c r="D1294" t="s">
        <v>6</v>
      </c>
    </row>
    <row r="1295" spans="1:4" x14ac:dyDescent="0.15">
      <c r="A1295" t="s">
        <v>22254</v>
      </c>
      <c r="B1295" s="1" t="s">
        <v>22255</v>
      </c>
      <c r="C1295" s="1" t="s">
        <v>22256</v>
      </c>
      <c r="D1295" t="s">
        <v>6</v>
      </c>
    </row>
    <row r="1296" spans="1:4" x14ac:dyDescent="0.15">
      <c r="A1296" t="s">
        <v>22257</v>
      </c>
      <c r="B1296">
        <v>4.4751070706340004</v>
      </c>
      <c r="C1296" s="1" t="s">
        <v>22258</v>
      </c>
      <c r="D1296" t="s">
        <v>6</v>
      </c>
    </row>
    <row r="1297" spans="1:4" x14ac:dyDescent="0.15">
      <c r="A1297" t="s">
        <v>22259</v>
      </c>
      <c r="B1297">
        <v>4.2703952793770004</v>
      </c>
      <c r="C1297" s="1" t="s">
        <v>22260</v>
      </c>
      <c r="D1297" t="s">
        <v>6</v>
      </c>
    </row>
    <row r="1298" spans="1:4" x14ac:dyDescent="0.15">
      <c r="A1298" t="s">
        <v>16256</v>
      </c>
      <c r="B1298">
        <v>3.205096869093</v>
      </c>
      <c r="C1298" s="1" t="s">
        <v>22261</v>
      </c>
      <c r="D1298" t="s">
        <v>6</v>
      </c>
    </row>
    <row r="1299" spans="1:4" x14ac:dyDescent="0.15">
      <c r="A1299" t="s">
        <v>22262</v>
      </c>
      <c r="B1299">
        <v>3.170535084075</v>
      </c>
      <c r="C1299" s="1" t="s">
        <v>22263</v>
      </c>
      <c r="D1299" t="s">
        <v>6</v>
      </c>
    </row>
    <row r="1300" spans="1:4" x14ac:dyDescent="0.15">
      <c r="A1300" t="s">
        <v>22264</v>
      </c>
      <c r="B1300">
        <v>2.5528576662260001</v>
      </c>
      <c r="C1300" s="1" t="s">
        <v>22265</v>
      </c>
      <c r="D1300" t="s">
        <v>6</v>
      </c>
    </row>
    <row r="1301" spans="1:4" x14ac:dyDescent="0.15">
      <c r="A1301" t="s">
        <v>22266</v>
      </c>
      <c r="B1301">
        <v>2.5113796338199998</v>
      </c>
      <c r="C1301" s="1" t="s">
        <v>22267</v>
      </c>
      <c r="D1301" t="s">
        <v>6</v>
      </c>
    </row>
    <row r="1302" spans="1:4" x14ac:dyDescent="0.15">
      <c r="A1302" t="s">
        <v>11603</v>
      </c>
      <c r="B1302">
        <v>2.45387876807</v>
      </c>
      <c r="C1302" s="1" t="s">
        <v>22268</v>
      </c>
      <c r="D1302" t="s">
        <v>6</v>
      </c>
    </row>
    <row r="1303" spans="1:4" x14ac:dyDescent="0.15">
      <c r="A1303" t="s">
        <v>746</v>
      </c>
      <c r="B1303">
        <v>1.896962770762</v>
      </c>
      <c r="C1303" s="1" t="s">
        <v>22269</v>
      </c>
      <c r="D1303" t="s">
        <v>6</v>
      </c>
    </row>
    <row r="1304" spans="1:4" x14ac:dyDescent="0.15">
      <c r="A1304" t="s">
        <v>6521</v>
      </c>
      <c r="B1304">
        <v>1.662149111283</v>
      </c>
      <c r="C1304" s="1" t="s">
        <v>22270</v>
      </c>
      <c r="D1304" t="s">
        <v>6</v>
      </c>
    </row>
    <row r="1305" spans="1:4" x14ac:dyDescent="0.15">
      <c r="A1305" t="s">
        <v>5370</v>
      </c>
      <c r="B1305">
        <v>1.624916551643</v>
      </c>
      <c r="C1305" s="1" t="s">
        <v>22271</v>
      </c>
      <c r="D1305" t="s">
        <v>6</v>
      </c>
    </row>
    <row r="1306" spans="1:4" x14ac:dyDescent="0.15">
      <c r="A1306" t="s">
        <v>1825</v>
      </c>
      <c r="B1306">
        <v>1.564483561993</v>
      </c>
      <c r="C1306" s="1" t="s">
        <v>22272</v>
      </c>
      <c r="D1306" t="s">
        <v>6</v>
      </c>
    </row>
    <row r="1307" spans="1:4" x14ac:dyDescent="0.15">
      <c r="A1307" t="s">
        <v>22273</v>
      </c>
      <c r="B1307">
        <v>1.4499633896740001</v>
      </c>
      <c r="C1307" s="1" t="s">
        <v>22274</v>
      </c>
      <c r="D1307" t="s">
        <v>6</v>
      </c>
    </row>
    <row r="1308" spans="1:4" x14ac:dyDescent="0.15">
      <c r="A1308" t="s">
        <v>22275</v>
      </c>
      <c r="B1308">
        <v>1.0985444169209999</v>
      </c>
      <c r="C1308" s="1" t="s">
        <v>22276</v>
      </c>
      <c r="D1308" t="s">
        <v>6</v>
      </c>
    </row>
    <row r="1309" spans="1:4" x14ac:dyDescent="0.15">
      <c r="A1309" t="s">
        <v>10827</v>
      </c>
      <c r="B1309">
        <v>-1.00100671840611</v>
      </c>
      <c r="C1309" s="1" t="s">
        <v>22277</v>
      </c>
      <c r="D1309" t="s">
        <v>132</v>
      </c>
    </row>
    <row r="1310" spans="1:4" x14ac:dyDescent="0.15">
      <c r="A1310" t="s">
        <v>22278</v>
      </c>
      <c r="B1310">
        <v>-1.00164490120187</v>
      </c>
      <c r="C1310" s="1" t="s">
        <v>22279</v>
      </c>
      <c r="D1310" t="s">
        <v>132</v>
      </c>
    </row>
    <row r="1311" spans="1:4" x14ac:dyDescent="0.15">
      <c r="A1311" t="s">
        <v>22280</v>
      </c>
      <c r="B1311">
        <v>-1.00254926360796</v>
      </c>
      <c r="C1311" s="1" t="s">
        <v>22281</v>
      </c>
      <c r="D1311" t="s">
        <v>132</v>
      </c>
    </row>
    <row r="1312" spans="1:4" x14ac:dyDescent="0.15">
      <c r="A1312" t="s">
        <v>11231</v>
      </c>
      <c r="B1312">
        <v>-1.0034597427544301</v>
      </c>
      <c r="C1312" s="1" t="s">
        <v>22282</v>
      </c>
      <c r="D1312" t="s">
        <v>132</v>
      </c>
    </row>
    <row r="1313" spans="1:4" x14ac:dyDescent="0.15">
      <c r="A1313" t="s">
        <v>10128</v>
      </c>
      <c r="B1313">
        <v>-1.00948194644585</v>
      </c>
      <c r="C1313" s="1" t="s">
        <v>22283</v>
      </c>
      <c r="D1313" t="s">
        <v>132</v>
      </c>
    </row>
    <row r="1314" spans="1:4" x14ac:dyDescent="0.15">
      <c r="A1314" t="s">
        <v>12408</v>
      </c>
      <c r="B1314">
        <v>-1.0115722438174</v>
      </c>
      <c r="C1314" s="1" t="s">
        <v>22284</v>
      </c>
      <c r="D1314" t="s">
        <v>132</v>
      </c>
    </row>
    <row r="1315" spans="1:4" x14ac:dyDescent="0.15">
      <c r="A1315" t="s">
        <v>10152</v>
      </c>
      <c r="B1315">
        <v>-1.0120924149819901</v>
      </c>
      <c r="C1315" s="1" t="s">
        <v>22285</v>
      </c>
      <c r="D1315" t="s">
        <v>132</v>
      </c>
    </row>
    <row r="1316" spans="1:4" x14ac:dyDescent="0.15">
      <c r="A1316" t="s">
        <v>9576</v>
      </c>
      <c r="B1316">
        <v>-1.0140443539542101</v>
      </c>
      <c r="C1316" s="1" t="s">
        <v>22286</v>
      </c>
      <c r="D1316" t="s">
        <v>132</v>
      </c>
    </row>
    <row r="1317" spans="1:4" x14ac:dyDescent="0.15">
      <c r="A1317" t="s">
        <v>11155</v>
      </c>
      <c r="B1317">
        <v>-1.0144227484703701</v>
      </c>
      <c r="C1317" s="1" t="s">
        <v>22287</v>
      </c>
      <c r="D1317" t="s">
        <v>132</v>
      </c>
    </row>
    <row r="1318" spans="1:4" x14ac:dyDescent="0.15">
      <c r="A1318" t="s">
        <v>13953</v>
      </c>
      <c r="B1318">
        <v>-1.0151467636873499</v>
      </c>
      <c r="C1318" s="1" t="s">
        <v>22288</v>
      </c>
      <c r="D1318" t="s">
        <v>132</v>
      </c>
    </row>
    <row r="1319" spans="1:4" x14ac:dyDescent="0.15">
      <c r="A1319" t="s">
        <v>8072</v>
      </c>
      <c r="B1319">
        <v>-1.0155184211781501</v>
      </c>
      <c r="C1319" s="1" t="s">
        <v>22289</v>
      </c>
      <c r="D1319" t="s">
        <v>132</v>
      </c>
    </row>
    <row r="1320" spans="1:4" x14ac:dyDescent="0.15">
      <c r="A1320" t="s">
        <v>22290</v>
      </c>
      <c r="B1320">
        <v>-1.01917653592724</v>
      </c>
      <c r="C1320" s="1" t="s">
        <v>22291</v>
      </c>
      <c r="D1320" t="s">
        <v>132</v>
      </c>
    </row>
    <row r="1321" spans="1:4" x14ac:dyDescent="0.15">
      <c r="A1321" t="s">
        <v>22292</v>
      </c>
      <c r="B1321">
        <v>-1.01974908499165</v>
      </c>
      <c r="C1321" s="1" t="s">
        <v>22293</v>
      </c>
      <c r="D1321" t="s">
        <v>132</v>
      </c>
    </row>
    <row r="1322" spans="1:4" x14ac:dyDescent="0.15">
      <c r="A1322" t="s">
        <v>1196</v>
      </c>
      <c r="B1322">
        <v>-1.02055581074827</v>
      </c>
      <c r="C1322" s="1" t="s">
        <v>22294</v>
      </c>
      <c r="D1322" t="s">
        <v>132</v>
      </c>
    </row>
    <row r="1323" spans="1:4" x14ac:dyDescent="0.15">
      <c r="A1323" t="s">
        <v>11136</v>
      </c>
      <c r="B1323">
        <v>-1.0219628283059601</v>
      </c>
      <c r="C1323" s="1" t="s">
        <v>22295</v>
      </c>
      <c r="D1323" t="s">
        <v>132</v>
      </c>
    </row>
    <row r="1324" spans="1:4" x14ac:dyDescent="0.15">
      <c r="A1324" t="s">
        <v>22296</v>
      </c>
      <c r="B1324">
        <v>-1.0242860093941399</v>
      </c>
      <c r="C1324" s="1" t="s">
        <v>22297</v>
      </c>
      <c r="D1324" t="s">
        <v>132</v>
      </c>
    </row>
    <row r="1325" spans="1:4" x14ac:dyDescent="0.15">
      <c r="A1325" t="s">
        <v>11658</v>
      </c>
      <c r="B1325">
        <v>-1.02614971195594</v>
      </c>
      <c r="C1325" s="1" t="s">
        <v>22298</v>
      </c>
      <c r="D1325" t="s">
        <v>132</v>
      </c>
    </row>
    <row r="1326" spans="1:4" x14ac:dyDescent="0.15">
      <c r="A1326" t="s">
        <v>22299</v>
      </c>
      <c r="B1326">
        <v>-1.0295380602195601</v>
      </c>
      <c r="C1326" s="1" t="s">
        <v>22300</v>
      </c>
      <c r="D1326" t="s">
        <v>132</v>
      </c>
    </row>
    <row r="1327" spans="1:4" x14ac:dyDescent="0.15">
      <c r="A1327" t="s">
        <v>22301</v>
      </c>
      <c r="B1327">
        <v>-1.0344534575368001</v>
      </c>
      <c r="C1327" s="1" t="s">
        <v>22302</v>
      </c>
      <c r="D1327" t="s">
        <v>132</v>
      </c>
    </row>
    <row r="1328" spans="1:4" x14ac:dyDescent="0.15">
      <c r="A1328" t="s">
        <v>10559</v>
      </c>
      <c r="B1328">
        <v>-1.0349209133974</v>
      </c>
      <c r="C1328" s="1" t="s">
        <v>22303</v>
      </c>
      <c r="D1328" t="s">
        <v>132</v>
      </c>
    </row>
    <row r="1329" spans="1:4" x14ac:dyDescent="0.15">
      <c r="A1329" t="s">
        <v>10988</v>
      </c>
      <c r="B1329">
        <v>-1.03757836932</v>
      </c>
      <c r="C1329" s="1" t="s">
        <v>22304</v>
      </c>
      <c r="D1329" t="s">
        <v>132</v>
      </c>
    </row>
    <row r="1330" spans="1:4" x14ac:dyDescent="0.15">
      <c r="A1330" t="s">
        <v>11380</v>
      </c>
      <c r="B1330">
        <v>-1.0406919656148601</v>
      </c>
      <c r="C1330" s="1" t="s">
        <v>22305</v>
      </c>
      <c r="D1330" t="s">
        <v>132</v>
      </c>
    </row>
    <row r="1331" spans="1:4" x14ac:dyDescent="0.15">
      <c r="A1331" t="s">
        <v>22306</v>
      </c>
      <c r="B1331">
        <v>-1.0410230709111801</v>
      </c>
      <c r="C1331" s="1" t="s">
        <v>22307</v>
      </c>
      <c r="D1331" t="s">
        <v>132</v>
      </c>
    </row>
    <row r="1332" spans="1:4" x14ac:dyDescent="0.15">
      <c r="A1332" t="s">
        <v>3299</v>
      </c>
      <c r="B1332">
        <v>-1.04854477196451</v>
      </c>
      <c r="C1332" s="1" t="s">
        <v>22308</v>
      </c>
      <c r="D1332" t="s">
        <v>132</v>
      </c>
    </row>
    <row r="1333" spans="1:4" x14ac:dyDescent="0.15">
      <c r="A1333" t="s">
        <v>22309</v>
      </c>
      <c r="B1333">
        <v>-1.0492701714714201</v>
      </c>
      <c r="C1333" s="1" t="s">
        <v>22310</v>
      </c>
      <c r="D1333" t="s">
        <v>132</v>
      </c>
    </row>
    <row r="1334" spans="1:4" x14ac:dyDescent="0.15">
      <c r="A1334" t="s">
        <v>22311</v>
      </c>
      <c r="B1334">
        <v>-1.05043293830352</v>
      </c>
      <c r="C1334" s="1" t="s">
        <v>22312</v>
      </c>
      <c r="D1334" t="s">
        <v>132</v>
      </c>
    </row>
    <row r="1335" spans="1:4" x14ac:dyDescent="0.15">
      <c r="A1335" t="s">
        <v>15139</v>
      </c>
      <c r="B1335">
        <v>-1.0537449283031</v>
      </c>
      <c r="C1335" s="1" t="s">
        <v>22313</v>
      </c>
      <c r="D1335" t="s">
        <v>132</v>
      </c>
    </row>
    <row r="1336" spans="1:4" x14ac:dyDescent="0.15">
      <c r="A1336" t="s">
        <v>9867</v>
      </c>
      <c r="B1336">
        <v>-1.0546186764060099</v>
      </c>
      <c r="C1336" s="1" t="s">
        <v>22314</v>
      </c>
      <c r="D1336" t="s">
        <v>132</v>
      </c>
    </row>
    <row r="1337" spans="1:4" x14ac:dyDescent="0.15">
      <c r="A1337" t="s">
        <v>22315</v>
      </c>
      <c r="B1337">
        <v>-1.0591302053607601</v>
      </c>
      <c r="C1337" s="1" t="s">
        <v>22316</v>
      </c>
      <c r="D1337" t="s">
        <v>132</v>
      </c>
    </row>
    <row r="1338" spans="1:4" x14ac:dyDescent="0.15">
      <c r="A1338" t="s">
        <v>9713</v>
      </c>
      <c r="B1338">
        <v>-1.0598278339406799</v>
      </c>
      <c r="C1338" s="1" t="s">
        <v>22317</v>
      </c>
      <c r="D1338" t="s">
        <v>132</v>
      </c>
    </row>
    <row r="1339" spans="1:4" x14ac:dyDescent="0.15">
      <c r="A1339" t="s">
        <v>22318</v>
      </c>
      <c r="B1339">
        <v>-1.0628436507082599</v>
      </c>
      <c r="C1339" s="1" t="s">
        <v>22319</v>
      </c>
      <c r="D1339" t="s">
        <v>132</v>
      </c>
    </row>
    <row r="1340" spans="1:4" x14ac:dyDescent="0.15">
      <c r="A1340" t="s">
        <v>1572</v>
      </c>
      <c r="B1340">
        <v>-1.0628933829592799</v>
      </c>
      <c r="C1340" s="1" t="s">
        <v>22320</v>
      </c>
      <c r="D1340" t="s">
        <v>132</v>
      </c>
    </row>
    <row r="1341" spans="1:4" x14ac:dyDescent="0.15">
      <c r="A1341" t="s">
        <v>22321</v>
      </c>
      <c r="B1341">
        <v>-1.06341043310505</v>
      </c>
      <c r="C1341" s="1" t="s">
        <v>22322</v>
      </c>
      <c r="D1341" t="s">
        <v>132</v>
      </c>
    </row>
    <row r="1342" spans="1:4" x14ac:dyDescent="0.15">
      <c r="A1342" t="s">
        <v>10624</v>
      </c>
      <c r="B1342">
        <v>-1.06348124962818</v>
      </c>
      <c r="C1342" s="1" t="s">
        <v>22323</v>
      </c>
      <c r="D1342" t="s">
        <v>132</v>
      </c>
    </row>
    <row r="1343" spans="1:4" x14ac:dyDescent="0.15">
      <c r="A1343" t="s">
        <v>22324</v>
      </c>
      <c r="B1343">
        <v>-1.0655792271874001</v>
      </c>
      <c r="C1343" s="1" t="s">
        <v>22325</v>
      </c>
      <c r="D1343" t="s">
        <v>132</v>
      </c>
    </row>
    <row r="1344" spans="1:4" x14ac:dyDescent="0.15">
      <c r="A1344" t="s">
        <v>22326</v>
      </c>
      <c r="B1344">
        <v>-1.0660106649702701</v>
      </c>
      <c r="C1344" s="1" t="s">
        <v>22327</v>
      </c>
      <c r="D1344" t="s">
        <v>132</v>
      </c>
    </row>
    <row r="1345" spans="1:4" x14ac:dyDescent="0.15">
      <c r="A1345" t="s">
        <v>22328</v>
      </c>
      <c r="B1345">
        <v>-1.0664286112097201</v>
      </c>
      <c r="C1345" s="1" t="s">
        <v>22329</v>
      </c>
      <c r="D1345" t="s">
        <v>132</v>
      </c>
    </row>
    <row r="1346" spans="1:4" x14ac:dyDescent="0.15">
      <c r="A1346" t="s">
        <v>251</v>
      </c>
      <c r="B1346">
        <v>-1.0673287317020199</v>
      </c>
      <c r="C1346" s="1" t="s">
        <v>22330</v>
      </c>
      <c r="D1346" t="s">
        <v>132</v>
      </c>
    </row>
    <row r="1347" spans="1:4" x14ac:dyDescent="0.15">
      <c r="A1347" t="s">
        <v>10797</v>
      </c>
      <c r="B1347">
        <v>-1.06743924155591</v>
      </c>
      <c r="C1347" s="1" t="s">
        <v>22331</v>
      </c>
      <c r="D1347" t="s">
        <v>132</v>
      </c>
    </row>
    <row r="1348" spans="1:4" x14ac:dyDescent="0.15">
      <c r="A1348" t="s">
        <v>8056</v>
      </c>
      <c r="B1348">
        <v>-1.0740663946511</v>
      </c>
      <c r="C1348" s="1" t="s">
        <v>22332</v>
      </c>
      <c r="D1348" t="s">
        <v>132</v>
      </c>
    </row>
    <row r="1349" spans="1:4" x14ac:dyDescent="0.15">
      <c r="A1349" t="s">
        <v>22333</v>
      </c>
      <c r="B1349">
        <v>-1.07487297066637</v>
      </c>
      <c r="C1349" s="1" t="s">
        <v>22334</v>
      </c>
      <c r="D1349" t="s">
        <v>132</v>
      </c>
    </row>
    <row r="1350" spans="1:4" x14ac:dyDescent="0.15">
      <c r="A1350" t="s">
        <v>22335</v>
      </c>
      <c r="B1350">
        <v>-1.0758025460645699</v>
      </c>
      <c r="C1350" s="1" t="s">
        <v>22336</v>
      </c>
      <c r="D1350" t="s">
        <v>132</v>
      </c>
    </row>
    <row r="1351" spans="1:4" x14ac:dyDescent="0.15">
      <c r="A1351" t="s">
        <v>11394</v>
      </c>
      <c r="B1351">
        <v>-1.0775159487546599</v>
      </c>
      <c r="C1351" s="1" t="s">
        <v>22337</v>
      </c>
      <c r="D1351" t="s">
        <v>132</v>
      </c>
    </row>
    <row r="1352" spans="1:4" x14ac:dyDescent="0.15">
      <c r="A1352" t="s">
        <v>22338</v>
      </c>
      <c r="B1352">
        <v>-1.08028535153551</v>
      </c>
      <c r="C1352" s="1" t="s">
        <v>22339</v>
      </c>
      <c r="D1352" t="s">
        <v>132</v>
      </c>
    </row>
    <row r="1353" spans="1:4" x14ac:dyDescent="0.15">
      <c r="A1353" t="s">
        <v>22340</v>
      </c>
      <c r="B1353">
        <v>-1.0811404326555101</v>
      </c>
      <c r="C1353" s="1" t="s">
        <v>22341</v>
      </c>
      <c r="D1353" t="s">
        <v>132</v>
      </c>
    </row>
    <row r="1354" spans="1:4" x14ac:dyDescent="0.15">
      <c r="A1354" t="s">
        <v>22342</v>
      </c>
      <c r="B1354">
        <v>-1.0822997951981299</v>
      </c>
      <c r="C1354" s="1" t="s">
        <v>22343</v>
      </c>
      <c r="D1354" t="s">
        <v>132</v>
      </c>
    </row>
    <row r="1355" spans="1:4" x14ac:dyDescent="0.15">
      <c r="A1355" t="s">
        <v>22344</v>
      </c>
      <c r="B1355">
        <v>-1.0849718404039601</v>
      </c>
      <c r="C1355" s="1" t="s">
        <v>22345</v>
      </c>
      <c r="D1355" t="s">
        <v>132</v>
      </c>
    </row>
    <row r="1356" spans="1:4" x14ac:dyDescent="0.15">
      <c r="A1356" t="s">
        <v>22346</v>
      </c>
      <c r="B1356">
        <v>-1.0873548050381601</v>
      </c>
      <c r="C1356" s="1" t="s">
        <v>22347</v>
      </c>
      <c r="D1356" t="s">
        <v>132</v>
      </c>
    </row>
    <row r="1357" spans="1:4" x14ac:dyDescent="0.15">
      <c r="A1357" t="s">
        <v>11076</v>
      </c>
      <c r="B1357">
        <v>-1.08750564883572</v>
      </c>
      <c r="C1357" s="1" t="s">
        <v>22348</v>
      </c>
      <c r="D1357" t="s">
        <v>132</v>
      </c>
    </row>
    <row r="1358" spans="1:4" x14ac:dyDescent="0.15">
      <c r="A1358" t="s">
        <v>22349</v>
      </c>
      <c r="B1358">
        <v>-1.0911150066547399</v>
      </c>
      <c r="C1358" s="1" t="s">
        <v>22350</v>
      </c>
      <c r="D1358" t="s">
        <v>132</v>
      </c>
    </row>
    <row r="1359" spans="1:4" x14ac:dyDescent="0.15">
      <c r="A1359" t="s">
        <v>22351</v>
      </c>
      <c r="B1359">
        <v>-1.0916506275653399</v>
      </c>
      <c r="C1359" s="1" t="s">
        <v>22352</v>
      </c>
      <c r="D1359" t="s">
        <v>132</v>
      </c>
    </row>
    <row r="1360" spans="1:4" x14ac:dyDescent="0.15">
      <c r="A1360" t="s">
        <v>22353</v>
      </c>
      <c r="B1360">
        <v>-1.0963874230144499</v>
      </c>
      <c r="C1360" s="1" t="s">
        <v>22354</v>
      </c>
      <c r="D1360" t="s">
        <v>132</v>
      </c>
    </row>
    <row r="1361" spans="1:4" x14ac:dyDescent="0.15">
      <c r="A1361" t="s">
        <v>22355</v>
      </c>
      <c r="B1361">
        <v>-1.0969966087410501</v>
      </c>
      <c r="C1361" s="1" t="s">
        <v>22356</v>
      </c>
      <c r="D1361" t="s">
        <v>132</v>
      </c>
    </row>
    <row r="1362" spans="1:4" x14ac:dyDescent="0.15">
      <c r="A1362" t="s">
        <v>10326</v>
      </c>
      <c r="B1362">
        <v>-1.10071688893621</v>
      </c>
      <c r="C1362" s="1" t="s">
        <v>22357</v>
      </c>
      <c r="D1362" t="s">
        <v>132</v>
      </c>
    </row>
    <row r="1363" spans="1:4" x14ac:dyDescent="0.15">
      <c r="A1363" t="s">
        <v>9092</v>
      </c>
      <c r="B1363">
        <v>-1.1013493683915601</v>
      </c>
      <c r="C1363" s="1" t="s">
        <v>22358</v>
      </c>
      <c r="D1363" t="s">
        <v>132</v>
      </c>
    </row>
    <row r="1364" spans="1:4" x14ac:dyDescent="0.15">
      <c r="A1364" t="s">
        <v>18199</v>
      </c>
      <c r="B1364">
        <v>-1.1015749090532401</v>
      </c>
      <c r="C1364" s="1" t="s">
        <v>22359</v>
      </c>
      <c r="D1364" t="s">
        <v>132</v>
      </c>
    </row>
    <row r="1365" spans="1:4" x14ac:dyDescent="0.15">
      <c r="A1365" t="s">
        <v>22360</v>
      </c>
      <c r="B1365">
        <v>-1.10376794816757</v>
      </c>
      <c r="C1365" s="1" t="s">
        <v>22361</v>
      </c>
      <c r="D1365" t="s">
        <v>132</v>
      </c>
    </row>
    <row r="1366" spans="1:4" x14ac:dyDescent="0.15">
      <c r="A1366" t="s">
        <v>10607</v>
      </c>
      <c r="B1366">
        <v>-1.10377869052441</v>
      </c>
      <c r="C1366" s="1" t="s">
        <v>22362</v>
      </c>
      <c r="D1366" t="s">
        <v>132</v>
      </c>
    </row>
    <row r="1367" spans="1:4" x14ac:dyDescent="0.15">
      <c r="A1367" t="s">
        <v>2357</v>
      </c>
      <c r="B1367">
        <v>-1.10489725217056</v>
      </c>
      <c r="C1367" s="1" t="s">
        <v>22363</v>
      </c>
      <c r="D1367" t="s">
        <v>132</v>
      </c>
    </row>
    <row r="1368" spans="1:4" x14ac:dyDescent="0.15">
      <c r="A1368" t="s">
        <v>12606</v>
      </c>
      <c r="B1368">
        <v>-1.1066249964723001</v>
      </c>
      <c r="C1368" s="1" t="s">
        <v>22364</v>
      </c>
      <c r="D1368" t="s">
        <v>132</v>
      </c>
    </row>
    <row r="1369" spans="1:4" x14ac:dyDescent="0.15">
      <c r="A1369" t="s">
        <v>12451</v>
      </c>
      <c r="B1369">
        <v>-1.1071716920406101</v>
      </c>
      <c r="C1369" s="1" t="s">
        <v>22365</v>
      </c>
      <c r="D1369" t="s">
        <v>132</v>
      </c>
    </row>
    <row r="1370" spans="1:4" x14ac:dyDescent="0.15">
      <c r="A1370" t="s">
        <v>22366</v>
      </c>
      <c r="B1370">
        <v>-1.1090566588944799</v>
      </c>
      <c r="C1370" s="1" t="s">
        <v>22367</v>
      </c>
      <c r="D1370" t="s">
        <v>132</v>
      </c>
    </row>
    <row r="1371" spans="1:4" x14ac:dyDescent="0.15">
      <c r="A1371" t="s">
        <v>13242</v>
      </c>
      <c r="B1371">
        <v>-1.10990445723516</v>
      </c>
      <c r="C1371" s="1" t="s">
        <v>22368</v>
      </c>
      <c r="D1371" t="s">
        <v>132</v>
      </c>
    </row>
    <row r="1372" spans="1:4" x14ac:dyDescent="0.15">
      <c r="A1372" t="s">
        <v>493</v>
      </c>
      <c r="B1372">
        <v>-1.1102665368321201</v>
      </c>
      <c r="C1372" s="1" t="s">
        <v>22369</v>
      </c>
      <c r="D1372" t="s">
        <v>132</v>
      </c>
    </row>
    <row r="1373" spans="1:4" x14ac:dyDescent="0.15">
      <c r="A1373" t="s">
        <v>1575</v>
      </c>
      <c r="B1373">
        <v>-1.1114725192380299</v>
      </c>
      <c r="C1373" s="1" t="s">
        <v>22370</v>
      </c>
      <c r="D1373" t="s">
        <v>132</v>
      </c>
    </row>
    <row r="1374" spans="1:4" x14ac:dyDescent="0.15">
      <c r="A1374" t="s">
        <v>22371</v>
      </c>
      <c r="B1374">
        <v>-1.1117237363279699</v>
      </c>
      <c r="C1374" s="1" t="s">
        <v>22372</v>
      </c>
      <c r="D1374" t="s">
        <v>132</v>
      </c>
    </row>
    <row r="1375" spans="1:4" x14ac:dyDescent="0.15">
      <c r="A1375" t="s">
        <v>22373</v>
      </c>
      <c r="B1375">
        <v>-1.1152960964557801</v>
      </c>
      <c r="C1375" s="1" t="s">
        <v>22374</v>
      </c>
      <c r="D1375" t="s">
        <v>132</v>
      </c>
    </row>
    <row r="1376" spans="1:4" x14ac:dyDescent="0.15">
      <c r="A1376" t="s">
        <v>11215</v>
      </c>
      <c r="B1376">
        <v>-1.1177111435548399</v>
      </c>
      <c r="C1376" s="1" t="s">
        <v>22375</v>
      </c>
      <c r="D1376" t="s">
        <v>132</v>
      </c>
    </row>
    <row r="1377" spans="1:4" x14ac:dyDescent="0.15">
      <c r="A1377" t="s">
        <v>22376</v>
      </c>
      <c r="B1377">
        <v>-1.11812723301426</v>
      </c>
      <c r="C1377" s="1" t="s">
        <v>22377</v>
      </c>
      <c r="D1377" t="s">
        <v>132</v>
      </c>
    </row>
    <row r="1378" spans="1:4" x14ac:dyDescent="0.15">
      <c r="A1378" t="s">
        <v>2561</v>
      </c>
      <c r="B1378">
        <v>-1.11954282919392</v>
      </c>
      <c r="C1378" s="1" t="s">
        <v>22378</v>
      </c>
      <c r="D1378" t="s">
        <v>132</v>
      </c>
    </row>
    <row r="1379" spans="1:4" x14ac:dyDescent="0.15">
      <c r="A1379" t="s">
        <v>22379</v>
      </c>
      <c r="B1379">
        <v>-1.1198822517087399</v>
      </c>
      <c r="C1379" s="1" t="s">
        <v>22380</v>
      </c>
      <c r="D1379" t="s">
        <v>132</v>
      </c>
    </row>
    <row r="1380" spans="1:4" x14ac:dyDescent="0.15">
      <c r="A1380" t="s">
        <v>9964</v>
      </c>
      <c r="B1380">
        <v>-1.12011965425952</v>
      </c>
      <c r="C1380" s="1" t="s">
        <v>22381</v>
      </c>
      <c r="D1380" t="s">
        <v>132</v>
      </c>
    </row>
    <row r="1381" spans="1:4" x14ac:dyDescent="0.15">
      <c r="A1381" t="s">
        <v>22382</v>
      </c>
      <c r="B1381">
        <v>-1.1223803275633799</v>
      </c>
      <c r="C1381" s="1" t="s">
        <v>22383</v>
      </c>
      <c r="D1381" t="s">
        <v>132</v>
      </c>
    </row>
    <row r="1382" spans="1:4" x14ac:dyDescent="0.15">
      <c r="A1382" t="s">
        <v>1262</v>
      </c>
      <c r="B1382">
        <v>-1.1258230286541899</v>
      </c>
      <c r="C1382" s="1" t="s">
        <v>22384</v>
      </c>
      <c r="D1382" t="s">
        <v>132</v>
      </c>
    </row>
    <row r="1383" spans="1:4" x14ac:dyDescent="0.15">
      <c r="A1383" t="s">
        <v>22385</v>
      </c>
      <c r="B1383">
        <v>-1.1264903445196499</v>
      </c>
      <c r="C1383" s="1" t="s">
        <v>22386</v>
      </c>
      <c r="D1383" t="s">
        <v>132</v>
      </c>
    </row>
    <row r="1384" spans="1:4" x14ac:dyDescent="0.15">
      <c r="A1384" t="s">
        <v>9823</v>
      </c>
      <c r="B1384">
        <v>-1.12728997273067</v>
      </c>
      <c r="C1384" s="1" t="s">
        <v>22387</v>
      </c>
      <c r="D1384" t="s">
        <v>132</v>
      </c>
    </row>
    <row r="1385" spans="1:4" x14ac:dyDescent="0.15">
      <c r="A1385" t="s">
        <v>9791</v>
      </c>
      <c r="B1385">
        <v>-1.1274914759305701</v>
      </c>
      <c r="C1385" s="1" t="s">
        <v>22388</v>
      </c>
      <c r="D1385" t="s">
        <v>132</v>
      </c>
    </row>
    <row r="1386" spans="1:4" x14ac:dyDescent="0.15">
      <c r="A1386" t="s">
        <v>15525</v>
      </c>
      <c r="B1386">
        <v>-1.1285757768818501</v>
      </c>
      <c r="C1386" s="1" t="s">
        <v>22389</v>
      </c>
      <c r="D1386" t="s">
        <v>132</v>
      </c>
    </row>
    <row r="1387" spans="1:4" x14ac:dyDescent="0.15">
      <c r="A1387" t="s">
        <v>157</v>
      </c>
      <c r="B1387">
        <v>-1.12877500352654</v>
      </c>
      <c r="C1387" s="1" t="s">
        <v>22390</v>
      </c>
      <c r="D1387" t="s">
        <v>132</v>
      </c>
    </row>
    <row r="1388" spans="1:4" x14ac:dyDescent="0.15">
      <c r="A1388" t="s">
        <v>22391</v>
      </c>
      <c r="B1388">
        <v>-1.1291526784519399</v>
      </c>
      <c r="C1388" s="1" t="s">
        <v>22392</v>
      </c>
      <c r="D1388" t="s">
        <v>132</v>
      </c>
    </row>
    <row r="1389" spans="1:4" x14ac:dyDescent="0.15">
      <c r="A1389" t="s">
        <v>11291</v>
      </c>
      <c r="B1389">
        <v>-1.1314083389588201</v>
      </c>
      <c r="C1389" s="1" t="s">
        <v>22393</v>
      </c>
      <c r="D1389" t="s">
        <v>132</v>
      </c>
    </row>
    <row r="1390" spans="1:4" x14ac:dyDescent="0.15">
      <c r="A1390" t="s">
        <v>9265</v>
      </c>
      <c r="B1390">
        <v>-1.1342166986184301</v>
      </c>
      <c r="C1390" s="1" t="s">
        <v>22394</v>
      </c>
      <c r="D1390" t="s">
        <v>132</v>
      </c>
    </row>
    <row r="1391" spans="1:4" x14ac:dyDescent="0.15">
      <c r="A1391" t="s">
        <v>8578</v>
      </c>
      <c r="B1391">
        <v>-1.1393603131363499</v>
      </c>
      <c r="C1391" s="1" t="s">
        <v>22395</v>
      </c>
      <c r="D1391" t="s">
        <v>132</v>
      </c>
    </row>
    <row r="1392" spans="1:4" x14ac:dyDescent="0.15">
      <c r="A1392" t="s">
        <v>311</v>
      </c>
      <c r="B1392">
        <v>-1.14166961992729</v>
      </c>
      <c r="C1392" s="1" t="s">
        <v>22396</v>
      </c>
      <c r="D1392" t="s">
        <v>132</v>
      </c>
    </row>
    <row r="1393" spans="1:4" x14ac:dyDescent="0.15">
      <c r="A1393" t="s">
        <v>3454</v>
      </c>
      <c r="B1393">
        <v>-1.1442808576896</v>
      </c>
      <c r="C1393" s="1" t="s">
        <v>22397</v>
      </c>
      <c r="D1393" t="s">
        <v>132</v>
      </c>
    </row>
    <row r="1394" spans="1:4" x14ac:dyDescent="0.15">
      <c r="A1394" t="s">
        <v>8444</v>
      </c>
      <c r="B1394">
        <v>-1.1446495544155599</v>
      </c>
      <c r="C1394" s="1" t="s">
        <v>22398</v>
      </c>
      <c r="D1394" t="s">
        <v>132</v>
      </c>
    </row>
    <row r="1395" spans="1:4" x14ac:dyDescent="0.15">
      <c r="A1395" t="s">
        <v>11078</v>
      </c>
      <c r="B1395">
        <v>-1.1511604539815901</v>
      </c>
      <c r="C1395" s="1" t="s">
        <v>22399</v>
      </c>
      <c r="D1395" t="s">
        <v>132</v>
      </c>
    </row>
    <row r="1396" spans="1:4" x14ac:dyDescent="0.15">
      <c r="A1396" t="s">
        <v>11336</v>
      </c>
      <c r="B1396">
        <v>-1.15351003049348</v>
      </c>
      <c r="C1396" s="1" t="s">
        <v>22400</v>
      </c>
      <c r="D1396" t="s">
        <v>132</v>
      </c>
    </row>
    <row r="1397" spans="1:4" x14ac:dyDescent="0.15">
      <c r="A1397" t="s">
        <v>749</v>
      </c>
      <c r="B1397">
        <v>-1.1569321857447099</v>
      </c>
      <c r="C1397" s="1" t="s">
        <v>22401</v>
      </c>
      <c r="D1397" t="s">
        <v>132</v>
      </c>
    </row>
    <row r="1398" spans="1:4" x14ac:dyDescent="0.15">
      <c r="A1398" t="s">
        <v>725</v>
      </c>
      <c r="B1398">
        <v>-1.15720723577982</v>
      </c>
      <c r="C1398" s="1" t="s">
        <v>22402</v>
      </c>
      <c r="D1398" t="s">
        <v>132</v>
      </c>
    </row>
    <row r="1399" spans="1:4" x14ac:dyDescent="0.15">
      <c r="A1399" t="s">
        <v>16525</v>
      </c>
      <c r="B1399">
        <v>-1.1615760916114799</v>
      </c>
      <c r="C1399" s="1" t="s">
        <v>22403</v>
      </c>
      <c r="D1399" t="s">
        <v>132</v>
      </c>
    </row>
    <row r="1400" spans="1:4" x14ac:dyDescent="0.15">
      <c r="A1400" t="s">
        <v>7948</v>
      </c>
      <c r="B1400">
        <v>-1.16273499609938</v>
      </c>
      <c r="C1400" s="1" t="s">
        <v>22404</v>
      </c>
      <c r="D1400" t="s">
        <v>132</v>
      </c>
    </row>
    <row r="1401" spans="1:4" x14ac:dyDescent="0.15">
      <c r="A1401" t="s">
        <v>22405</v>
      </c>
      <c r="B1401">
        <v>-1.16872941490479</v>
      </c>
      <c r="C1401" s="1" t="s">
        <v>22406</v>
      </c>
      <c r="D1401" t="s">
        <v>132</v>
      </c>
    </row>
    <row r="1402" spans="1:4" x14ac:dyDescent="0.15">
      <c r="A1402" t="s">
        <v>2597</v>
      </c>
      <c r="B1402">
        <v>-1.1687903589375801</v>
      </c>
      <c r="C1402" s="1" t="s">
        <v>22407</v>
      </c>
      <c r="D1402" t="s">
        <v>132</v>
      </c>
    </row>
    <row r="1403" spans="1:4" x14ac:dyDescent="0.15">
      <c r="A1403" t="s">
        <v>22408</v>
      </c>
      <c r="B1403">
        <v>-1.1691919489379501</v>
      </c>
      <c r="C1403" s="1" t="s">
        <v>22409</v>
      </c>
      <c r="D1403" t="s">
        <v>132</v>
      </c>
    </row>
    <row r="1404" spans="1:4" x14ac:dyDescent="0.15">
      <c r="A1404" t="s">
        <v>22410</v>
      </c>
      <c r="B1404">
        <v>-1.1702286095496399</v>
      </c>
      <c r="C1404" s="1" t="s">
        <v>22411</v>
      </c>
      <c r="D1404" t="s">
        <v>132</v>
      </c>
    </row>
    <row r="1405" spans="1:4" x14ac:dyDescent="0.15">
      <c r="A1405" t="s">
        <v>11185</v>
      </c>
      <c r="B1405">
        <v>-1.17118935543271</v>
      </c>
      <c r="C1405" s="1" t="s">
        <v>22412</v>
      </c>
      <c r="D1405" t="s">
        <v>132</v>
      </c>
    </row>
    <row r="1406" spans="1:4" x14ac:dyDescent="0.15">
      <c r="A1406" t="s">
        <v>13970</v>
      </c>
      <c r="B1406">
        <v>-1.1732333328075799</v>
      </c>
      <c r="C1406" s="1" t="s">
        <v>22413</v>
      </c>
      <c r="D1406" t="s">
        <v>132</v>
      </c>
    </row>
    <row r="1407" spans="1:4" x14ac:dyDescent="0.15">
      <c r="A1407" t="s">
        <v>12132</v>
      </c>
      <c r="B1407">
        <v>-1.1741037021214999</v>
      </c>
      <c r="C1407" s="1" t="s">
        <v>22414</v>
      </c>
      <c r="D1407" t="s">
        <v>132</v>
      </c>
    </row>
    <row r="1408" spans="1:4" x14ac:dyDescent="0.15">
      <c r="A1408" t="s">
        <v>11295</v>
      </c>
      <c r="B1408">
        <v>-1.17658965907468</v>
      </c>
      <c r="C1408" s="1" t="s">
        <v>22415</v>
      </c>
      <c r="D1408" t="s">
        <v>132</v>
      </c>
    </row>
    <row r="1409" spans="1:4" x14ac:dyDescent="0.15">
      <c r="A1409" t="s">
        <v>10994</v>
      </c>
      <c r="B1409">
        <v>-1.1771251010622401</v>
      </c>
      <c r="C1409" s="1" t="s">
        <v>22416</v>
      </c>
      <c r="D1409" t="s">
        <v>132</v>
      </c>
    </row>
    <row r="1410" spans="1:4" x14ac:dyDescent="0.15">
      <c r="A1410" t="s">
        <v>22417</v>
      </c>
      <c r="B1410">
        <v>-1.17842450961847</v>
      </c>
      <c r="C1410" s="1" t="s">
        <v>22418</v>
      </c>
      <c r="D1410" t="s">
        <v>132</v>
      </c>
    </row>
    <row r="1411" spans="1:4" x14ac:dyDescent="0.15">
      <c r="A1411" t="s">
        <v>11102</v>
      </c>
      <c r="B1411">
        <v>-1.18206982569942</v>
      </c>
      <c r="C1411" s="1" t="s">
        <v>22419</v>
      </c>
      <c r="D1411" t="s">
        <v>132</v>
      </c>
    </row>
    <row r="1412" spans="1:4" x14ac:dyDescent="0.15">
      <c r="A1412" t="s">
        <v>12160</v>
      </c>
      <c r="B1412">
        <v>-1.1858616921357801</v>
      </c>
      <c r="C1412" s="1" t="s">
        <v>22420</v>
      </c>
      <c r="D1412" t="s">
        <v>132</v>
      </c>
    </row>
    <row r="1413" spans="1:4" x14ac:dyDescent="0.15">
      <c r="A1413" t="s">
        <v>8676</v>
      </c>
      <c r="B1413">
        <v>-1.1864735402984901</v>
      </c>
      <c r="C1413" s="1" t="s">
        <v>22421</v>
      </c>
      <c r="D1413" t="s">
        <v>132</v>
      </c>
    </row>
    <row r="1414" spans="1:4" x14ac:dyDescent="0.15">
      <c r="A1414" t="s">
        <v>9769</v>
      </c>
      <c r="B1414">
        <v>-1.18938730825999</v>
      </c>
      <c r="C1414" s="1" t="s">
        <v>22422</v>
      </c>
      <c r="D1414" t="s">
        <v>132</v>
      </c>
    </row>
    <row r="1415" spans="1:4" x14ac:dyDescent="0.15">
      <c r="A1415" t="s">
        <v>22423</v>
      </c>
      <c r="B1415">
        <v>-1.1932504955044201</v>
      </c>
      <c r="C1415" s="1" t="s">
        <v>22424</v>
      </c>
      <c r="D1415" t="s">
        <v>132</v>
      </c>
    </row>
    <row r="1416" spans="1:4" x14ac:dyDescent="0.15">
      <c r="A1416" t="s">
        <v>22425</v>
      </c>
      <c r="B1416">
        <v>-1.19433611573426</v>
      </c>
      <c r="C1416" s="1" t="s">
        <v>22426</v>
      </c>
      <c r="D1416" t="s">
        <v>132</v>
      </c>
    </row>
    <row r="1417" spans="1:4" x14ac:dyDescent="0.15">
      <c r="A1417" t="s">
        <v>4561</v>
      </c>
      <c r="B1417">
        <v>-1.19484345674158</v>
      </c>
      <c r="C1417" s="1" t="s">
        <v>22427</v>
      </c>
      <c r="D1417" t="s">
        <v>132</v>
      </c>
    </row>
    <row r="1418" spans="1:4" x14ac:dyDescent="0.15">
      <c r="A1418" t="s">
        <v>22428</v>
      </c>
      <c r="B1418">
        <v>-1.20029576525708</v>
      </c>
      <c r="C1418" s="1" t="s">
        <v>22429</v>
      </c>
      <c r="D1418" t="s">
        <v>132</v>
      </c>
    </row>
    <row r="1419" spans="1:4" x14ac:dyDescent="0.15">
      <c r="A1419" t="s">
        <v>22430</v>
      </c>
      <c r="B1419">
        <v>-1.2024229853527699</v>
      </c>
      <c r="C1419" s="1" t="s">
        <v>22431</v>
      </c>
      <c r="D1419" t="s">
        <v>132</v>
      </c>
    </row>
    <row r="1420" spans="1:4" x14ac:dyDescent="0.15">
      <c r="A1420" t="s">
        <v>22432</v>
      </c>
      <c r="B1420">
        <v>-1.20507285409278</v>
      </c>
      <c r="C1420" s="1" t="s">
        <v>22433</v>
      </c>
      <c r="D1420" t="s">
        <v>132</v>
      </c>
    </row>
    <row r="1421" spans="1:4" x14ac:dyDescent="0.15">
      <c r="A1421" t="s">
        <v>325</v>
      </c>
      <c r="B1421">
        <v>-1.2091001205746099</v>
      </c>
      <c r="C1421" s="1" t="s">
        <v>22434</v>
      </c>
      <c r="D1421" t="s">
        <v>132</v>
      </c>
    </row>
    <row r="1422" spans="1:4" x14ac:dyDescent="0.15">
      <c r="A1422" t="s">
        <v>22435</v>
      </c>
      <c r="B1422">
        <v>-1.2121197549031899</v>
      </c>
      <c r="C1422" s="1" t="s">
        <v>22436</v>
      </c>
      <c r="D1422" t="s">
        <v>132</v>
      </c>
    </row>
    <row r="1423" spans="1:4" x14ac:dyDescent="0.15">
      <c r="A1423" t="s">
        <v>10332</v>
      </c>
      <c r="B1423">
        <v>-1.22087276544746</v>
      </c>
      <c r="C1423" s="1" t="s">
        <v>22437</v>
      </c>
      <c r="D1423" t="s">
        <v>132</v>
      </c>
    </row>
    <row r="1424" spans="1:4" x14ac:dyDescent="0.15">
      <c r="A1424" t="s">
        <v>15169</v>
      </c>
      <c r="B1424">
        <v>-1.22264882829732</v>
      </c>
      <c r="C1424" s="1" t="s">
        <v>22438</v>
      </c>
      <c r="D1424" t="s">
        <v>132</v>
      </c>
    </row>
    <row r="1425" spans="1:4" x14ac:dyDescent="0.15">
      <c r="A1425" t="s">
        <v>10465</v>
      </c>
      <c r="B1425">
        <v>-1.22306556634571</v>
      </c>
      <c r="C1425" s="1" t="s">
        <v>22439</v>
      </c>
      <c r="D1425" t="s">
        <v>132</v>
      </c>
    </row>
    <row r="1426" spans="1:4" x14ac:dyDescent="0.15">
      <c r="A1426" t="s">
        <v>11673</v>
      </c>
      <c r="B1426">
        <v>-1.2236971541464401</v>
      </c>
      <c r="C1426" s="1" t="s">
        <v>22440</v>
      </c>
      <c r="D1426" t="s">
        <v>132</v>
      </c>
    </row>
    <row r="1427" spans="1:4" x14ac:dyDescent="0.15">
      <c r="A1427" t="s">
        <v>11209</v>
      </c>
      <c r="B1427">
        <v>-1.2255063096744501</v>
      </c>
      <c r="C1427" s="1" t="s">
        <v>22441</v>
      </c>
      <c r="D1427" t="s">
        <v>132</v>
      </c>
    </row>
    <row r="1428" spans="1:4" x14ac:dyDescent="0.15">
      <c r="A1428" t="s">
        <v>8510</v>
      </c>
      <c r="B1428">
        <v>-1.23222983504899</v>
      </c>
      <c r="C1428" s="1" t="s">
        <v>22442</v>
      </c>
      <c r="D1428" t="s">
        <v>132</v>
      </c>
    </row>
    <row r="1429" spans="1:4" x14ac:dyDescent="0.15">
      <c r="A1429" t="s">
        <v>10162</v>
      </c>
      <c r="B1429">
        <v>-1.2372014894454599</v>
      </c>
      <c r="C1429" s="1" t="s">
        <v>22443</v>
      </c>
      <c r="D1429" t="s">
        <v>132</v>
      </c>
    </row>
    <row r="1430" spans="1:4" x14ac:dyDescent="0.15">
      <c r="A1430" t="s">
        <v>3598</v>
      </c>
      <c r="B1430">
        <v>-1.24145761436081</v>
      </c>
      <c r="C1430" s="1" t="s">
        <v>22444</v>
      </c>
      <c r="D1430" t="s">
        <v>132</v>
      </c>
    </row>
    <row r="1431" spans="1:4" x14ac:dyDescent="0.15">
      <c r="A1431" t="s">
        <v>22445</v>
      </c>
      <c r="B1431">
        <v>-1.2460183013230901</v>
      </c>
      <c r="C1431" s="1" t="s">
        <v>22446</v>
      </c>
      <c r="D1431" t="s">
        <v>132</v>
      </c>
    </row>
    <row r="1432" spans="1:4" x14ac:dyDescent="0.15">
      <c r="A1432" t="s">
        <v>13044</v>
      </c>
      <c r="B1432">
        <v>-1.2510437072163101</v>
      </c>
      <c r="C1432" s="1" t="s">
        <v>22447</v>
      </c>
      <c r="D1432" t="s">
        <v>132</v>
      </c>
    </row>
    <row r="1433" spans="1:4" x14ac:dyDescent="0.15">
      <c r="A1433" t="s">
        <v>22448</v>
      </c>
      <c r="B1433">
        <v>-1.2515309717269401</v>
      </c>
      <c r="C1433" s="1" t="s">
        <v>22449</v>
      </c>
      <c r="D1433" t="s">
        <v>132</v>
      </c>
    </row>
    <row r="1434" spans="1:4" x14ac:dyDescent="0.15">
      <c r="A1434" t="s">
        <v>22450</v>
      </c>
      <c r="B1434">
        <v>-1.25294211950319</v>
      </c>
      <c r="C1434" s="1" t="s">
        <v>22451</v>
      </c>
      <c r="D1434" t="s">
        <v>132</v>
      </c>
    </row>
    <row r="1435" spans="1:4" x14ac:dyDescent="0.15">
      <c r="A1435" t="s">
        <v>22452</v>
      </c>
      <c r="B1435">
        <v>-1.2543221596707299</v>
      </c>
      <c r="C1435" s="1" t="s">
        <v>22453</v>
      </c>
      <c r="D1435" t="s">
        <v>132</v>
      </c>
    </row>
    <row r="1436" spans="1:4" x14ac:dyDescent="0.15">
      <c r="A1436" t="s">
        <v>14201</v>
      </c>
      <c r="B1436">
        <v>-1.2581270262715101</v>
      </c>
      <c r="C1436" s="1" t="s">
        <v>22454</v>
      </c>
      <c r="D1436" t="s">
        <v>132</v>
      </c>
    </row>
    <row r="1437" spans="1:4" x14ac:dyDescent="0.15">
      <c r="A1437" t="s">
        <v>4573</v>
      </c>
      <c r="B1437">
        <v>-1.2587471694058201</v>
      </c>
      <c r="C1437" s="1" t="s">
        <v>22455</v>
      </c>
      <c r="D1437" t="s">
        <v>132</v>
      </c>
    </row>
    <row r="1438" spans="1:4" x14ac:dyDescent="0.15">
      <c r="A1438" t="s">
        <v>1148</v>
      </c>
      <c r="B1438">
        <v>-1.2589749281565299</v>
      </c>
      <c r="C1438" s="1" t="s">
        <v>22456</v>
      </c>
      <c r="D1438" t="s">
        <v>132</v>
      </c>
    </row>
    <row r="1439" spans="1:4" x14ac:dyDescent="0.15">
      <c r="A1439" t="s">
        <v>14766</v>
      </c>
      <c r="B1439">
        <v>-1.26735852958815</v>
      </c>
      <c r="C1439" s="1" t="s">
        <v>22457</v>
      </c>
      <c r="D1439" t="s">
        <v>132</v>
      </c>
    </row>
    <row r="1440" spans="1:4" x14ac:dyDescent="0.15">
      <c r="A1440" t="s">
        <v>22458</v>
      </c>
      <c r="B1440">
        <v>-1.2682318589555699</v>
      </c>
      <c r="C1440" s="1" t="s">
        <v>22459</v>
      </c>
      <c r="D1440" t="s">
        <v>132</v>
      </c>
    </row>
    <row r="1441" spans="1:4" x14ac:dyDescent="0.15">
      <c r="A1441" t="s">
        <v>908</v>
      </c>
      <c r="B1441">
        <v>-1.2742170062925899</v>
      </c>
      <c r="C1441" s="1" t="s">
        <v>22460</v>
      </c>
      <c r="D1441" t="s">
        <v>132</v>
      </c>
    </row>
    <row r="1442" spans="1:4" x14ac:dyDescent="0.15">
      <c r="A1442" t="s">
        <v>22461</v>
      </c>
      <c r="B1442">
        <v>-1.2758571793279201</v>
      </c>
      <c r="C1442" s="1" t="s">
        <v>22462</v>
      </c>
      <c r="D1442" t="s">
        <v>132</v>
      </c>
    </row>
    <row r="1443" spans="1:4" x14ac:dyDescent="0.15">
      <c r="A1443" t="s">
        <v>22463</v>
      </c>
      <c r="B1443">
        <v>-1.27626180772043</v>
      </c>
      <c r="C1443" s="1" t="s">
        <v>22464</v>
      </c>
      <c r="D1443" t="s">
        <v>132</v>
      </c>
    </row>
    <row r="1444" spans="1:4" x14ac:dyDescent="0.15">
      <c r="A1444" t="s">
        <v>11199</v>
      </c>
      <c r="B1444">
        <v>-1.27800421326814</v>
      </c>
      <c r="C1444" s="1" t="s">
        <v>22465</v>
      </c>
      <c r="D1444" t="s">
        <v>132</v>
      </c>
    </row>
    <row r="1445" spans="1:4" x14ac:dyDescent="0.15">
      <c r="A1445" t="s">
        <v>22466</v>
      </c>
      <c r="B1445">
        <v>-1.2813338741476801</v>
      </c>
      <c r="C1445" s="1" t="s">
        <v>22467</v>
      </c>
      <c r="D1445" t="s">
        <v>132</v>
      </c>
    </row>
    <row r="1446" spans="1:4" x14ac:dyDescent="0.15">
      <c r="A1446" t="s">
        <v>11340</v>
      </c>
      <c r="B1446">
        <v>-1.28654717241849</v>
      </c>
      <c r="C1446" s="1" t="s">
        <v>22468</v>
      </c>
      <c r="D1446" t="s">
        <v>132</v>
      </c>
    </row>
    <row r="1447" spans="1:4" x14ac:dyDescent="0.15">
      <c r="A1447" t="s">
        <v>22469</v>
      </c>
      <c r="B1447">
        <v>-1.29192272474813</v>
      </c>
      <c r="C1447" s="1" t="s">
        <v>22470</v>
      </c>
      <c r="D1447" t="s">
        <v>132</v>
      </c>
    </row>
    <row r="1448" spans="1:4" x14ac:dyDescent="0.15">
      <c r="A1448" t="s">
        <v>22471</v>
      </c>
      <c r="B1448">
        <v>-1.29192559327034</v>
      </c>
      <c r="C1448" s="1" t="s">
        <v>22472</v>
      </c>
      <c r="D1448" t="s">
        <v>132</v>
      </c>
    </row>
    <row r="1449" spans="1:4" x14ac:dyDescent="0.15">
      <c r="A1449" t="s">
        <v>22473</v>
      </c>
      <c r="B1449">
        <v>-1.2924964816151601</v>
      </c>
      <c r="C1449" s="1" t="s">
        <v>22474</v>
      </c>
      <c r="D1449" t="s">
        <v>132</v>
      </c>
    </row>
    <row r="1450" spans="1:4" x14ac:dyDescent="0.15">
      <c r="A1450" t="s">
        <v>8634</v>
      </c>
      <c r="B1450">
        <v>-1.29398005981968</v>
      </c>
      <c r="C1450" s="1" t="s">
        <v>22475</v>
      </c>
      <c r="D1450" t="s">
        <v>132</v>
      </c>
    </row>
    <row r="1451" spans="1:4" x14ac:dyDescent="0.15">
      <c r="A1451" t="s">
        <v>130</v>
      </c>
      <c r="B1451">
        <v>-1.29577625195641</v>
      </c>
      <c r="C1451" s="1" t="s">
        <v>22476</v>
      </c>
      <c r="D1451" t="s">
        <v>132</v>
      </c>
    </row>
    <row r="1452" spans="1:4" x14ac:dyDescent="0.15">
      <c r="A1452" t="s">
        <v>22477</v>
      </c>
      <c r="B1452">
        <v>-1.3013355345118101</v>
      </c>
      <c r="C1452" s="1" t="s">
        <v>22478</v>
      </c>
      <c r="D1452" t="s">
        <v>132</v>
      </c>
    </row>
    <row r="1453" spans="1:4" x14ac:dyDescent="0.15">
      <c r="A1453" t="s">
        <v>22479</v>
      </c>
      <c r="B1453">
        <v>-1.3062237551273499</v>
      </c>
      <c r="C1453" s="1" t="s">
        <v>22480</v>
      </c>
      <c r="D1453" t="s">
        <v>132</v>
      </c>
    </row>
    <row r="1454" spans="1:4" x14ac:dyDescent="0.15">
      <c r="A1454" t="s">
        <v>18202</v>
      </c>
      <c r="B1454">
        <v>-1.31634386284299</v>
      </c>
      <c r="C1454" s="1" t="s">
        <v>22481</v>
      </c>
      <c r="D1454" t="s">
        <v>132</v>
      </c>
    </row>
    <row r="1455" spans="1:4" x14ac:dyDescent="0.15">
      <c r="A1455" t="s">
        <v>22482</v>
      </c>
      <c r="B1455">
        <v>-1.33099289065382</v>
      </c>
      <c r="C1455" s="1" t="s">
        <v>22483</v>
      </c>
      <c r="D1455" t="s">
        <v>132</v>
      </c>
    </row>
    <row r="1456" spans="1:4" x14ac:dyDescent="0.15">
      <c r="A1456" t="s">
        <v>10984</v>
      </c>
      <c r="B1456">
        <v>-1.33377333356133</v>
      </c>
      <c r="C1456" s="1" t="s">
        <v>22484</v>
      </c>
      <c r="D1456" t="s">
        <v>132</v>
      </c>
    </row>
    <row r="1457" spans="1:4" x14ac:dyDescent="0.15">
      <c r="A1457" t="s">
        <v>22485</v>
      </c>
      <c r="B1457">
        <v>-1.33590293160553</v>
      </c>
      <c r="C1457" s="1" t="s">
        <v>22486</v>
      </c>
      <c r="D1457" t="s">
        <v>132</v>
      </c>
    </row>
    <row r="1458" spans="1:4" x14ac:dyDescent="0.15">
      <c r="A1458" t="s">
        <v>22487</v>
      </c>
      <c r="B1458">
        <v>-1.34325784956869</v>
      </c>
      <c r="C1458" s="1" t="s">
        <v>22488</v>
      </c>
      <c r="D1458" t="s">
        <v>132</v>
      </c>
    </row>
    <row r="1459" spans="1:4" x14ac:dyDescent="0.15">
      <c r="A1459" t="s">
        <v>391</v>
      </c>
      <c r="B1459">
        <v>-1.3451831687141</v>
      </c>
      <c r="C1459" s="1" t="s">
        <v>22489</v>
      </c>
      <c r="D1459" t="s">
        <v>132</v>
      </c>
    </row>
    <row r="1460" spans="1:4" x14ac:dyDescent="0.15">
      <c r="A1460" t="s">
        <v>11371</v>
      </c>
      <c r="B1460">
        <v>-1.3480754701084401</v>
      </c>
      <c r="C1460" s="1" t="s">
        <v>22490</v>
      </c>
      <c r="D1460" t="s">
        <v>132</v>
      </c>
    </row>
    <row r="1461" spans="1:4" x14ac:dyDescent="0.15">
      <c r="A1461" t="s">
        <v>22491</v>
      </c>
      <c r="B1461">
        <v>-1.35834535495104</v>
      </c>
      <c r="C1461" s="1" t="s">
        <v>22492</v>
      </c>
      <c r="D1461" t="s">
        <v>132</v>
      </c>
    </row>
    <row r="1462" spans="1:4" x14ac:dyDescent="0.15">
      <c r="A1462" t="s">
        <v>22493</v>
      </c>
      <c r="B1462">
        <v>-1.36857773893059</v>
      </c>
      <c r="C1462" s="1" t="s">
        <v>22494</v>
      </c>
      <c r="D1462" t="s">
        <v>132</v>
      </c>
    </row>
    <row r="1463" spans="1:4" x14ac:dyDescent="0.15">
      <c r="A1463" t="s">
        <v>22495</v>
      </c>
      <c r="B1463">
        <v>-1.37183405772286</v>
      </c>
      <c r="C1463" s="1" t="s">
        <v>22496</v>
      </c>
      <c r="D1463" t="s">
        <v>132</v>
      </c>
    </row>
    <row r="1464" spans="1:4" x14ac:dyDescent="0.15">
      <c r="A1464" t="s">
        <v>22497</v>
      </c>
      <c r="B1464">
        <v>-1.38019497964523</v>
      </c>
      <c r="C1464" s="1" t="s">
        <v>22498</v>
      </c>
      <c r="D1464" t="s">
        <v>132</v>
      </c>
    </row>
    <row r="1465" spans="1:4" x14ac:dyDescent="0.15">
      <c r="A1465" t="s">
        <v>12822</v>
      </c>
      <c r="B1465">
        <v>-1.38486961081007</v>
      </c>
      <c r="C1465" s="1" t="s">
        <v>22499</v>
      </c>
      <c r="D1465" t="s">
        <v>132</v>
      </c>
    </row>
    <row r="1466" spans="1:4" x14ac:dyDescent="0.15">
      <c r="A1466" t="s">
        <v>22500</v>
      </c>
      <c r="B1466">
        <v>-1.3877594813933201</v>
      </c>
      <c r="C1466" s="1" t="s">
        <v>22501</v>
      </c>
      <c r="D1466" t="s">
        <v>132</v>
      </c>
    </row>
    <row r="1467" spans="1:4" x14ac:dyDescent="0.15">
      <c r="A1467" t="s">
        <v>22502</v>
      </c>
      <c r="B1467">
        <v>-1.3916011477266499</v>
      </c>
      <c r="C1467" s="1" t="s">
        <v>22503</v>
      </c>
      <c r="D1467" t="s">
        <v>132</v>
      </c>
    </row>
    <row r="1468" spans="1:4" x14ac:dyDescent="0.15">
      <c r="A1468" t="s">
        <v>22504</v>
      </c>
      <c r="B1468">
        <v>-1.3989089462659801</v>
      </c>
      <c r="C1468" s="1" t="s">
        <v>22505</v>
      </c>
      <c r="D1468" t="s">
        <v>132</v>
      </c>
    </row>
    <row r="1469" spans="1:4" x14ac:dyDescent="0.15">
      <c r="A1469" t="s">
        <v>4639</v>
      </c>
      <c r="B1469">
        <v>-1.4031944932189799</v>
      </c>
      <c r="C1469" s="1" t="s">
        <v>22506</v>
      </c>
      <c r="D1469" t="s">
        <v>132</v>
      </c>
    </row>
    <row r="1470" spans="1:4" x14ac:dyDescent="0.15">
      <c r="A1470" t="s">
        <v>11213</v>
      </c>
      <c r="B1470">
        <v>-1.4046769081180599</v>
      </c>
      <c r="C1470" s="1" t="s">
        <v>22507</v>
      </c>
      <c r="D1470" t="s">
        <v>132</v>
      </c>
    </row>
    <row r="1471" spans="1:4" x14ac:dyDescent="0.15">
      <c r="A1471" t="s">
        <v>22508</v>
      </c>
      <c r="B1471">
        <v>-1.40879492717969</v>
      </c>
      <c r="C1471" s="1" t="s">
        <v>22509</v>
      </c>
      <c r="D1471" t="s">
        <v>132</v>
      </c>
    </row>
    <row r="1472" spans="1:4" x14ac:dyDescent="0.15">
      <c r="A1472" t="s">
        <v>22510</v>
      </c>
      <c r="B1472">
        <v>-1.4126542564631199</v>
      </c>
      <c r="C1472" s="1" t="s">
        <v>22511</v>
      </c>
      <c r="D1472" t="s">
        <v>132</v>
      </c>
    </row>
    <row r="1473" spans="1:4" x14ac:dyDescent="0.15">
      <c r="A1473" t="s">
        <v>22512</v>
      </c>
      <c r="B1473">
        <v>-1.4148621038895499</v>
      </c>
      <c r="C1473" s="1" t="s">
        <v>22513</v>
      </c>
      <c r="D1473" t="s">
        <v>132</v>
      </c>
    </row>
    <row r="1474" spans="1:4" x14ac:dyDescent="0.15">
      <c r="A1474" t="s">
        <v>12825</v>
      </c>
      <c r="B1474">
        <v>-1.41746697244969</v>
      </c>
      <c r="C1474" s="1" t="s">
        <v>22514</v>
      </c>
      <c r="D1474" t="s">
        <v>132</v>
      </c>
    </row>
    <row r="1475" spans="1:4" x14ac:dyDescent="0.15">
      <c r="A1475" t="s">
        <v>22515</v>
      </c>
      <c r="B1475">
        <v>-1.4254178874493599</v>
      </c>
      <c r="C1475" s="1" t="s">
        <v>22516</v>
      </c>
      <c r="D1475" t="s">
        <v>132</v>
      </c>
    </row>
    <row r="1476" spans="1:4" x14ac:dyDescent="0.15">
      <c r="A1476" t="s">
        <v>22517</v>
      </c>
      <c r="B1476">
        <v>-1.42984506683698</v>
      </c>
      <c r="C1476" s="1" t="s">
        <v>22518</v>
      </c>
      <c r="D1476" t="s">
        <v>132</v>
      </c>
    </row>
    <row r="1477" spans="1:4" x14ac:dyDescent="0.15">
      <c r="A1477" t="s">
        <v>379</v>
      </c>
      <c r="B1477">
        <v>-1.4313975515486499</v>
      </c>
      <c r="C1477" s="1" t="s">
        <v>22519</v>
      </c>
      <c r="D1477" t="s">
        <v>132</v>
      </c>
    </row>
    <row r="1478" spans="1:4" x14ac:dyDescent="0.15">
      <c r="A1478" t="s">
        <v>22520</v>
      </c>
      <c r="B1478">
        <v>-1.43300343119776</v>
      </c>
      <c r="C1478" s="1" t="s">
        <v>22521</v>
      </c>
      <c r="D1478" t="s">
        <v>132</v>
      </c>
    </row>
    <row r="1479" spans="1:4" x14ac:dyDescent="0.15">
      <c r="A1479" t="s">
        <v>207</v>
      </c>
      <c r="B1479">
        <v>-1.43404981265485</v>
      </c>
      <c r="C1479" s="1" t="s">
        <v>22522</v>
      </c>
      <c r="D1479" t="s">
        <v>132</v>
      </c>
    </row>
    <row r="1480" spans="1:4" x14ac:dyDescent="0.15">
      <c r="A1480" t="s">
        <v>22523</v>
      </c>
      <c r="B1480">
        <v>-1.4546148070220699</v>
      </c>
      <c r="C1480" s="1" t="s">
        <v>22524</v>
      </c>
      <c r="D1480" t="s">
        <v>132</v>
      </c>
    </row>
    <row r="1481" spans="1:4" x14ac:dyDescent="0.15">
      <c r="A1481" t="s">
        <v>8612</v>
      </c>
      <c r="B1481">
        <v>-1.45552199270389</v>
      </c>
      <c r="C1481" s="1" t="s">
        <v>22525</v>
      </c>
      <c r="D1481" t="s">
        <v>132</v>
      </c>
    </row>
    <row r="1482" spans="1:4" x14ac:dyDescent="0.15">
      <c r="A1482" t="s">
        <v>662</v>
      </c>
      <c r="B1482">
        <v>-1.45788576901555</v>
      </c>
      <c r="C1482" s="1" t="s">
        <v>22526</v>
      </c>
      <c r="D1482" t="s">
        <v>132</v>
      </c>
    </row>
    <row r="1483" spans="1:4" x14ac:dyDescent="0.15">
      <c r="A1483" t="s">
        <v>22527</v>
      </c>
      <c r="B1483">
        <v>-1.45836400594424</v>
      </c>
      <c r="C1483" s="1" t="s">
        <v>22528</v>
      </c>
      <c r="D1483" t="s">
        <v>132</v>
      </c>
    </row>
    <row r="1484" spans="1:4" x14ac:dyDescent="0.15">
      <c r="A1484" t="s">
        <v>22529</v>
      </c>
      <c r="B1484">
        <v>-1.46284726494294</v>
      </c>
      <c r="C1484" s="1" t="s">
        <v>22530</v>
      </c>
      <c r="D1484" t="s">
        <v>132</v>
      </c>
    </row>
    <row r="1485" spans="1:4" x14ac:dyDescent="0.15">
      <c r="A1485" t="s">
        <v>10495</v>
      </c>
      <c r="B1485">
        <v>-1.46528075011888</v>
      </c>
      <c r="C1485" s="1" t="s">
        <v>22531</v>
      </c>
      <c r="D1485" t="s">
        <v>132</v>
      </c>
    </row>
    <row r="1486" spans="1:4" x14ac:dyDescent="0.15">
      <c r="A1486" t="s">
        <v>9088</v>
      </c>
      <c r="B1486">
        <v>-1.46768528954819</v>
      </c>
      <c r="C1486" s="1" t="s">
        <v>22532</v>
      </c>
      <c r="D1486" t="s">
        <v>132</v>
      </c>
    </row>
    <row r="1487" spans="1:4" x14ac:dyDescent="0.15">
      <c r="A1487" t="s">
        <v>22533</v>
      </c>
      <c r="B1487">
        <v>-1.4677815373076499</v>
      </c>
      <c r="C1487" s="1" t="s">
        <v>22534</v>
      </c>
      <c r="D1487" t="s">
        <v>132</v>
      </c>
    </row>
    <row r="1488" spans="1:4" x14ac:dyDescent="0.15">
      <c r="A1488" t="s">
        <v>22535</v>
      </c>
      <c r="B1488">
        <v>-1.4694336284618099</v>
      </c>
      <c r="C1488" s="1" t="s">
        <v>22536</v>
      </c>
      <c r="D1488" t="s">
        <v>132</v>
      </c>
    </row>
    <row r="1489" spans="1:4" x14ac:dyDescent="0.15">
      <c r="A1489" t="s">
        <v>22537</v>
      </c>
      <c r="B1489">
        <v>-1.47672495149862</v>
      </c>
      <c r="C1489" s="1" t="s">
        <v>22538</v>
      </c>
      <c r="D1489" t="s">
        <v>132</v>
      </c>
    </row>
    <row r="1490" spans="1:4" x14ac:dyDescent="0.15">
      <c r="A1490" t="s">
        <v>22539</v>
      </c>
      <c r="B1490">
        <v>-1.4901808980639799</v>
      </c>
      <c r="C1490" s="1" t="s">
        <v>22540</v>
      </c>
      <c r="D1490" t="s">
        <v>132</v>
      </c>
    </row>
    <row r="1491" spans="1:4" x14ac:dyDescent="0.15">
      <c r="A1491" t="s">
        <v>10583</v>
      </c>
      <c r="B1491">
        <v>-1.5032657879123901</v>
      </c>
      <c r="C1491" s="1" t="s">
        <v>22541</v>
      </c>
      <c r="D1491" t="s">
        <v>132</v>
      </c>
    </row>
    <row r="1492" spans="1:4" x14ac:dyDescent="0.15">
      <c r="A1492" t="s">
        <v>22542</v>
      </c>
      <c r="B1492">
        <v>-1.5044007597054201</v>
      </c>
      <c r="C1492" s="1" t="s">
        <v>22543</v>
      </c>
      <c r="D1492" t="s">
        <v>132</v>
      </c>
    </row>
    <row r="1493" spans="1:4" x14ac:dyDescent="0.15">
      <c r="A1493" t="s">
        <v>22544</v>
      </c>
      <c r="B1493">
        <v>-1.50859225082423</v>
      </c>
      <c r="C1493" s="1" t="s">
        <v>22545</v>
      </c>
      <c r="D1493" t="s">
        <v>132</v>
      </c>
    </row>
    <row r="1494" spans="1:4" x14ac:dyDescent="0.15">
      <c r="A1494" t="s">
        <v>22546</v>
      </c>
      <c r="B1494">
        <v>-1.5108593601920699</v>
      </c>
      <c r="C1494" s="1" t="s">
        <v>22547</v>
      </c>
      <c r="D1494" t="s">
        <v>132</v>
      </c>
    </row>
    <row r="1495" spans="1:4" x14ac:dyDescent="0.15">
      <c r="A1495" t="s">
        <v>149</v>
      </c>
      <c r="B1495">
        <v>-1.51565295732105</v>
      </c>
      <c r="C1495" s="1" t="s">
        <v>22548</v>
      </c>
      <c r="D1495" t="s">
        <v>132</v>
      </c>
    </row>
    <row r="1496" spans="1:4" x14ac:dyDescent="0.15">
      <c r="A1496" t="s">
        <v>22549</v>
      </c>
      <c r="B1496">
        <v>-1.5166503166498799</v>
      </c>
      <c r="C1496" s="1" t="s">
        <v>22550</v>
      </c>
      <c r="D1496" t="s">
        <v>132</v>
      </c>
    </row>
    <row r="1497" spans="1:4" x14ac:dyDescent="0.15">
      <c r="A1497" t="s">
        <v>22551</v>
      </c>
      <c r="B1497">
        <v>-1.52186460511661</v>
      </c>
      <c r="C1497" s="1" t="s">
        <v>22552</v>
      </c>
      <c r="D1497" t="s">
        <v>132</v>
      </c>
    </row>
    <row r="1498" spans="1:4" x14ac:dyDescent="0.15">
      <c r="A1498" t="s">
        <v>22553</v>
      </c>
      <c r="B1498">
        <v>-1.5243853116666399</v>
      </c>
      <c r="C1498" s="1" t="s">
        <v>22554</v>
      </c>
      <c r="D1498" t="s">
        <v>132</v>
      </c>
    </row>
    <row r="1499" spans="1:4" x14ac:dyDescent="0.15">
      <c r="A1499" t="s">
        <v>507</v>
      </c>
      <c r="B1499">
        <v>-1.52553301875976</v>
      </c>
      <c r="C1499" s="1" t="s">
        <v>22555</v>
      </c>
      <c r="D1499" t="s">
        <v>132</v>
      </c>
    </row>
    <row r="1500" spans="1:4" x14ac:dyDescent="0.15">
      <c r="A1500" t="s">
        <v>22556</v>
      </c>
      <c r="B1500">
        <v>-1.5277780375694601</v>
      </c>
      <c r="C1500" s="1" t="s">
        <v>22557</v>
      </c>
      <c r="D1500" t="s">
        <v>132</v>
      </c>
    </row>
    <row r="1501" spans="1:4" x14ac:dyDescent="0.15">
      <c r="A1501" t="s">
        <v>22558</v>
      </c>
      <c r="B1501">
        <v>-1.5420936694441501</v>
      </c>
      <c r="C1501" s="1" t="s">
        <v>22559</v>
      </c>
      <c r="D1501" t="s">
        <v>132</v>
      </c>
    </row>
    <row r="1502" spans="1:4" x14ac:dyDescent="0.15">
      <c r="A1502" t="s">
        <v>22560</v>
      </c>
      <c r="B1502">
        <v>-1.54451677500878</v>
      </c>
      <c r="C1502" s="1" t="s">
        <v>22561</v>
      </c>
      <c r="D1502" t="s">
        <v>132</v>
      </c>
    </row>
    <row r="1503" spans="1:4" x14ac:dyDescent="0.15">
      <c r="A1503" t="s">
        <v>233</v>
      </c>
      <c r="B1503">
        <v>-1.5507424939455401</v>
      </c>
      <c r="C1503" s="1" t="s">
        <v>22562</v>
      </c>
      <c r="D1503" t="s">
        <v>132</v>
      </c>
    </row>
    <row r="1504" spans="1:4" x14ac:dyDescent="0.15">
      <c r="A1504" t="s">
        <v>9931</v>
      </c>
      <c r="B1504">
        <v>-1.5563391875629</v>
      </c>
      <c r="C1504" s="1" t="s">
        <v>22563</v>
      </c>
      <c r="D1504" t="s">
        <v>132</v>
      </c>
    </row>
    <row r="1505" spans="1:4" x14ac:dyDescent="0.15">
      <c r="A1505" t="s">
        <v>5693</v>
      </c>
      <c r="B1505">
        <v>-1.55779294276296</v>
      </c>
      <c r="C1505" s="1" t="s">
        <v>22564</v>
      </c>
      <c r="D1505" t="s">
        <v>132</v>
      </c>
    </row>
    <row r="1506" spans="1:4" x14ac:dyDescent="0.15">
      <c r="A1506" t="s">
        <v>22565</v>
      </c>
      <c r="B1506">
        <v>-1.5693893175993601</v>
      </c>
      <c r="C1506" s="1" t="s">
        <v>22566</v>
      </c>
      <c r="D1506" t="s">
        <v>132</v>
      </c>
    </row>
    <row r="1507" spans="1:4" x14ac:dyDescent="0.15">
      <c r="A1507" t="s">
        <v>12957</v>
      </c>
      <c r="B1507">
        <v>-1.5760840785105901</v>
      </c>
      <c r="C1507" s="1" t="s">
        <v>22567</v>
      </c>
      <c r="D1507" t="s">
        <v>132</v>
      </c>
    </row>
    <row r="1508" spans="1:4" x14ac:dyDescent="0.15">
      <c r="A1508" t="s">
        <v>345</v>
      </c>
      <c r="B1508">
        <v>-1.5776512448376401</v>
      </c>
      <c r="C1508" s="1" t="s">
        <v>22568</v>
      </c>
      <c r="D1508" t="s">
        <v>132</v>
      </c>
    </row>
    <row r="1509" spans="1:4" x14ac:dyDescent="0.15">
      <c r="A1509" t="s">
        <v>22569</v>
      </c>
      <c r="B1509">
        <v>-1.57981888857103</v>
      </c>
      <c r="C1509" s="1" t="s">
        <v>22570</v>
      </c>
      <c r="D1509" t="s">
        <v>132</v>
      </c>
    </row>
    <row r="1510" spans="1:4" x14ac:dyDescent="0.15">
      <c r="A1510" t="s">
        <v>5418</v>
      </c>
      <c r="B1510">
        <v>-1.5841838456172901</v>
      </c>
      <c r="C1510" s="1" t="s">
        <v>22571</v>
      </c>
      <c r="D1510" t="s">
        <v>132</v>
      </c>
    </row>
    <row r="1511" spans="1:4" x14ac:dyDescent="0.15">
      <c r="A1511" t="s">
        <v>22572</v>
      </c>
      <c r="B1511">
        <v>-1.5876340729371401</v>
      </c>
      <c r="C1511" s="1" t="s">
        <v>22573</v>
      </c>
      <c r="D1511" t="s">
        <v>132</v>
      </c>
    </row>
    <row r="1512" spans="1:4" x14ac:dyDescent="0.15">
      <c r="A1512" t="s">
        <v>333</v>
      </c>
      <c r="B1512">
        <v>-1.5878294416313901</v>
      </c>
      <c r="C1512" s="1" t="s">
        <v>22574</v>
      </c>
      <c r="D1512" t="s">
        <v>132</v>
      </c>
    </row>
    <row r="1513" spans="1:4" x14ac:dyDescent="0.15">
      <c r="A1513" t="s">
        <v>22575</v>
      </c>
      <c r="B1513">
        <v>-1.58868331677595</v>
      </c>
      <c r="C1513" s="1" t="s">
        <v>22576</v>
      </c>
      <c r="D1513" t="s">
        <v>132</v>
      </c>
    </row>
    <row r="1514" spans="1:4" x14ac:dyDescent="0.15">
      <c r="A1514" t="s">
        <v>22577</v>
      </c>
      <c r="B1514">
        <v>-1.58873570540858</v>
      </c>
      <c r="C1514" s="1" t="s">
        <v>22578</v>
      </c>
      <c r="D1514" t="s">
        <v>132</v>
      </c>
    </row>
    <row r="1515" spans="1:4" x14ac:dyDescent="0.15">
      <c r="A1515" t="s">
        <v>22579</v>
      </c>
      <c r="B1515">
        <v>-1.5891821275306399</v>
      </c>
      <c r="C1515" s="1" t="s">
        <v>22580</v>
      </c>
      <c r="D1515" t="s">
        <v>132</v>
      </c>
    </row>
    <row r="1516" spans="1:4" x14ac:dyDescent="0.15">
      <c r="A1516" t="s">
        <v>22581</v>
      </c>
      <c r="B1516">
        <v>-1.5967616284417701</v>
      </c>
      <c r="C1516" s="1" t="s">
        <v>22582</v>
      </c>
      <c r="D1516" t="s">
        <v>132</v>
      </c>
    </row>
    <row r="1517" spans="1:4" x14ac:dyDescent="0.15">
      <c r="A1517" t="s">
        <v>22583</v>
      </c>
      <c r="B1517">
        <v>-1.62388163406164</v>
      </c>
      <c r="C1517" s="1" t="s">
        <v>22584</v>
      </c>
      <c r="D1517" t="s">
        <v>132</v>
      </c>
    </row>
    <row r="1518" spans="1:4" x14ac:dyDescent="0.15">
      <c r="A1518" t="s">
        <v>22585</v>
      </c>
      <c r="B1518">
        <v>-1.6254351121841799</v>
      </c>
      <c r="C1518" s="1" t="s">
        <v>22586</v>
      </c>
      <c r="D1518" t="s">
        <v>132</v>
      </c>
    </row>
    <row r="1519" spans="1:4" x14ac:dyDescent="0.15">
      <c r="A1519" t="s">
        <v>22587</v>
      </c>
      <c r="B1519">
        <v>-1.63410357345197</v>
      </c>
      <c r="C1519" s="1" t="s">
        <v>22588</v>
      </c>
      <c r="D1519" t="s">
        <v>132</v>
      </c>
    </row>
    <row r="1520" spans="1:4" x14ac:dyDescent="0.15">
      <c r="A1520" t="s">
        <v>22589</v>
      </c>
      <c r="B1520">
        <v>-1.653712135026</v>
      </c>
      <c r="C1520" s="1" t="s">
        <v>22590</v>
      </c>
      <c r="D1520" t="s">
        <v>132</v>
      </c>
    </row>
    <row r="1521" spans="1:4" x14ac:dyDescent="0.15">
      <c r="A1521" t="s">
        <v>22591</v>
      </c>
      <c r="B1521">
        <v>-1.67737537850927</v>
      </c>
      <c r="C1521" s="1" t="s">
        <v>22592</v>
      </c>
      <c r="D1521" t="s">
        <v>132</v>
      </c>
    </row>
    <row r="1522" spans="1:4" x14ac:dyDescent="0.15">
      <c r="A1522" t="s">
        <v>22593</v>
      </c>
      <c r="B1522">
        <v>-1.68093005110898</v>
      </c>
      <c r="C1522" s="1" t="s">
        <v>22594</v>
      </c>
      <c r="D1522" t="s">
        <v>132</v>
      </c>
    </row>
    <row r="1523" spans="1:4" x14ac:dyDescent="0.15">
      <c r="A1523" t="s">
        <v>10883</v>
      </c>
      <c r="B1523">
        <v>-1.6828633004296301</v>
      </c>
      <c r="C1523" s="1" t="s">
        <v>22595</v>
      </c>
      <c r="D1523" t="s">
        <v>132</v>
      </c>
    </row>
    <row r="1524" spans="1:4" x14ac:dyDescent="0.15">
      <c r="A1524" t="s">
        <v>8950</v>
      </c>
      <c r="B1524">
        <v>-1.6935513076003801</v>
      </c>
      <c r="C1524" s="1" t="s">
        <v>22596</v>
      </c>
      <c r="D1524" t="s">
        <v>132</v>
      </c>
    </row>
    <row r="1525" spans="1:4" x14ac:dyDescent="0.15">
      <c r="A1525" t="s">
        <v>22597</v>
      </c>
      <c r="B1525">
        <v>-1.70330668415862</v>
      </c>
      <c r="C1525" s="1" t="s">
        <v>22598</v>
      </c>
      <c r="D1525" t="s">
        <v>132</v>
      </c>
    </row>
    <row r="1526" spans="1:4" x14ac:dyDescent="0.15">
      <c r="A1526" t="s">
        <v>22599</v>
      </c>
      <c r="B1526">
        <v>-1.7075107618665</v>
      </c>
      <c r="C1526" s="1" t="s">
        <v>22600</v>
      </c>
      <c r="D1526" t="s">
        <v>132</v>
      </c>
    </row>
    <row r="1527" spans="1:4" x14ac:dyDescent="0.15">
      <c r="A1527" t="s">
        <v>22601</v>
      </c>
      <c r="B1527">
        <v>-1.7109627275199499</v>
      </c>
      <c r="C1527" s="1" t="s">
        <v>22602</v>
      </c>
      <c r="D1527" t="s">
        <v>132</v>
      </c>
    </row>
    <row r="1528" spans="1:4" x14ac:dyDescent="0.15">
      <c r="A1528" t="s">
        <v>22603</v>
      </c>
      <c r="B1528">
        <v>-1.71296687505301</v>
      </c>
      <c r="C1528" s="1" t="s">
        <v>22604</v>
      </c>
      <c r="D1528" t="s">
        <v>132</v>
      </c>
    </row>
    <row r="1529" spans="1:4" x14ac:dyDescent="0.15">
      <c r="A1529" t="s">
        <v>201</v>
      </c>
      <c r="B1529">
        <v>-1.72074067491622</v>
      </c>
      <c r="C1529" s="1" t="s">
        <v>22605</v>
      </c>
      <c r="D1529" t="s">
        <v>132</v>
      </c>
    </row>
    <row r="1530" spans="1:4" x14ac:dyDescent="0.15">
      <c r="A1530" t="s">
        <v>281</v>
      </c>
      <c r="B1530">
        <v>-1.76964691792254</v>
      </c>
      <c r="C1530" s="1" t="s">
        <v>22606</v>
      </c>
      <c r="D1530" t="s">
        <v>132</v>
      </c>
    </row>
    <row r="1531" spans="1:4" x14ac:dyDescent="0.15">
      <c r="A1531" t="s">
        <v>11892</v>
      </c>
      <c r="B1531">
        <v>-1.7699965833812401</v>
      </c>
      <c r="C1531" s="1" t="s">
        <v>22607</v>
      </c>
      <c r="D1531" t="s">
        <v>132</v>
      </c>
    </row>
    <row r="1532" spans="1:4" x14ac:dyDescent="0.15">
      <c r="A1532" t="s">
        <v>22608</v>
      </c>
      <c r="B1532">
        <v>-1.78822604553211</v>
      </c>
      <c r="C1532" s="1" t="s">
        <v>22609</v>
      </c>
      <c r="D1532" t="s">
        <v>132</v>
      </c>
    </row>
    <row r="1533" spans="1:4" x14ac:dyDescent="0.15">
      <c r="A1533" t="s">
        <v>22610</v>
      </c>
      <c r="B1533">
        <v>-1.8324895851675</v>
      </c>
      <c r="C1533" s="1" t="s">
        <v>22611</v>
      </c>
      <c r="D1533" t="s">
        <v>132</v>
      </c>
    </row>
    <row r="1534" spans="1:4" x14ac:dyDescent="0.15">
      <c r="A1534" t="s">
        <v>11183</v>
      </c>
      <c r="B1534">
        <v>-1.8418390011180401</v>
      </c>
      <c r="C1534" s="1" t="s">
        <v>22612</v>
      </c>
      <c r="D1534" t="s">
        <v>132</v>
      </c>
    </row>
    <row r="1535" spans="1:4" x14ac:dyDescent="0.15">
      <c r="A1535" t="s">
        <v>22613</v>
      </c>
      <c r="B1535">
        <v>-1.8770858723685799</v>
      </c>
      <c r="C1535" s="1" t="s">
        <v>22614</v>
      </c>
      <c r="D1535" t="s">
        <v>132</v>
      </c>
    </row>
    <row r="1536" spans="1:4" x14ac:dyDescent="0.15">
      <c r="A1536" t="s">
        <v>11342</v>
      </c>
      <c r="B1536">
        <v>-1.9371196350394</v>
      </c>
      <c r="C1536" s="1" t="s">
        <v>22615</v>
      </c>
      <c r="D1536" t="s">
        <v>132</v>
      </c>
    </row>
    <row r="1537" spans="1:4" x14ac:dyDescent="0.15">
      <c r="A1537" t="s">
        <v>22616</v>
      </c>
      <c r="B1537">
        <v>-1.9587913214507799</v>
      </c>
      <c r="C1537" s="1" t="s">
        <v>22617</v>
      </c>
      <c r="D1537" t="s">
        <v>132</v>
      </c>
    </row>
    <row r="1538" spans="1:4" x14ac:dyDescent="0.15">
      <c r="A1538" t="s">
        <v>22618</v>
      </c>
      <c r="B1538">
        <v>-1.9786072219723201</v>
      </c>
      <c r="C1538" s="1" t="s">
        <v>22619</v>
      </c>
      <c r="D1538" t="s">
        <v>132</v>
      </c>
    </row>
    <row r="1539" spans="1:4" x14ac:dyDescent="0.15">
      <c r="A1539" t="s">
        <v>22620</v>
      </c>
      <c r="B1539">
        <v>-2.0254965278363302</v>
      </c>
      <c r="C1539" s="1" t="s">
        <v>22621</v>
      </c>
      <c r="D1539" t="s">
        <v>132</v>
      </c>
    </row>
    <row r="1540" spans="1:4" x14ac:dyDescent="0.15">
      <c r="A1540" t="s">
        <v>22622</v>
      </c>
      <c r="B1540">
        <v>-2.08415096329077</v>
      </c>
      <c r="C1540" s="1" t="s">
        <v>22623</v>
      </c>
      <c r="D1540" t="s">
        <v>132</v>
      </c>
    </row>
    <row r="1541" spans="1:4" x14ac:dyDescent="0.15">
      <c r="A1541" t="s">
        <v>22624</v>
      </c>
      <c r="B1541">
        <v>-2.1075250141944899</v>
      </c>
      <c r="C1541" s="1" t="s">
        <v>22625</v>
      </c>
      <c r="D1541" t="s">
        <v>132</v>
      </c>
    </row>
    <row r="1542" spans="1:4" x14ac:dyDescent="0.15">
      <c r="A1542" t="s">
        <v>10336</v>
      </c>
      <c r="B1542">
        <v>-2.1106924784346401</v>
      </c>
      <c r="C1542" s="1" t="s">
        <v>22626</v>
      </c>
      <c r="D1542" t="s">
        <v>132</v>
      </c>
    </row>
    <row r="1543" spans="1:4" x14ac:dyDescent="0.15">
      <c r="A1543" t="s">
        <v>22627</v>
      </c>
      <c r="B1543">
        <v>-2.1998067620347102</v>
      </c>
      <c r="C1543" s="1" t="s">
        <v>22628</v>
      </c>
      <c r="D1543" t="s">
        <v>132</v>
      </c>
    </row>
    <row r="1544" spans="1:4" x14ac:dyDescent="0.15">
      <c r="A1544" t="s">
        <v>10366</v>
      </c>
      <c r="B1544">
        <v>-2.2142053995933701</v>
      </c>
      <c r="C1544" s="1" t="s">
        <v>22629</v>
      </c>
      <c r="D1544" t="s">
        <v>132</v>
      </c>
    </row>
    <row r="1545" spans="1:4" x14ac:dyDescent="0.15">
      <c r="A1545" t="s">
        <v>12831</v>
      </c>
      <c r="B1545">
        <v>-2.2641752272671498</v>
      </c>
      <c r="C1545" s="1" t="s">
        <v>22630</v>
      </c>
      <c r="D1545" t="s">
        <v>132</v>
      </c>
    </row>
    <row r="1546" spans="1:4" x14ac:dyDescent="0.15">
      <c r="A1546" t="s">
        <v>16264</v>
      </c>
      <c r="B1546">
        <v>-2.3206143520830298</v>
      </c>
      <c r="C1546" s="1" t="s">
        <v>22631</v>
      </c>
      <c r="D1546" t="s">
        <v>132</v>
      </c>
    </row>
    <row r="1547" spans="1:4" x14ac:dyDescent="0.15">
      <c r="A1547" t="s">
        <v>22632</v>
      </c>
      <c r="B1547">
        <v>-2.6851170440223902</v>
      </c>
      <c r="C1547" s="1" t="s">
        <v>22633</v>
      </c>
      <c r="D1547" t="s">
        <v>132</v>
      </c>
    </row>
    <row r="1548" spans="1:4" x14ac:dyDescent="0.15">
      <c r="A1548" t="s">
        <v>22634</v>
      </c>
      <c r="B1548">
        <v>-3.1043410645200198</v>
      </c>
      <c r="C1548" s="1" t="s">
        <v>22635</v>
      </c>
      <c r="D1548" t="s">
        <v>132</v>
      </c>
    </row>
    <row r="1549" spans="1:4" x14ac:dyDescent="0.15">
      <c r="A1549" t="s">
        <v>22636</v>
      </c>
      <c r="B1549">
        <v>-3.4555578301757599</v>
      </c>
      <c r="C1549" s="1" t="s">
        <v>22637</v>
      </c>
      <c r="D1549" t="s">
        <v>132</v>
      </c>
    </row>
  </sheetData>
  <sortState xmlns:xlrd2="http://schemas.microsoft.com/office/spreadsheetml/2017/richdata2" ref="A1:D1549">
    <sortCondition descending="1" ref="B1"/>
  </sortState>
  <phoneticPr fontId="2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8"/>
  <sheetViews>
    <sheetView workbookViewId="0">
      <selection activeCell="B1" sqref="B1"/>
    </sheetView>
  </sheetViews>
  <sheetFormatPr defaultColWidth="9.125" defaultRowHeight="13.5" x14ac:dyDescent="0.15"/>
  <cols>
    <col min="1" max="1" width="9.625"/>
    <col min="2" max="2" width="14"/>
    <col min="3" max="4" width="9.625"/>
  </cols>
  <sheetData>
    <row r="1" spans="1:4" x14ac:dyDescent="0.15">
      <c r="A1" t="s">
        <v>0</v>
      </c>
      <c r="B1" t="s">
        <v>22894</v>
      </c>
      <c r="C1" t="s">
        <v>1</v>
      </c>
      <c r="D1" t="s">
        <v>2</v>
      </c>
    </row>
    <row r="2" spans="1:4" x14ac:dyDescent="0.15">
      <c r="A2" t="s">
        <v>22638</v>
      </c>
      <c r="B2" s="1" t="s">
        <v>22639</v>
      </c>
      <c r="C2" s="1" t="s">
        <v>22640</v>
      </c>
      <c r="D2" t="s">
        <v>6</v>
      </c>
    </row>
    <row r="3" spans="1:4" x14ac:dyDescent="0.15">
      <c r="A3" t="s">
        <v>10265</v>
      </c>
      <c r="B3" s="1" t="s">
        <v>22641</v>
      </c>
      <c r="C3" s="1" t="s">
        <v>22642</v>
      </c>
      <c r="D3" t="s">
        <v>6</v>
      </c>
    </row>
    <row r="4" spans="1:4" x14ac:dyDescent="0.15">
      <c r="A4" t="s">
        <v>22643</v>
      </c>
      <c r="B4" s="1" t="s">
        <v>22644</v>
      </c>
      <c r="C4" s="1" t="s">
        <v>22645</v>
      </c>
      <c r="D4" t="s">
        <v>6</v>
      </c>
    </row>
    <row r="5" spans="1:4" x14ac:dyDescent="0.15">
      <c r="A5" t="s">
        <v>22646</v>
      </c>
      <c r="B5" s="1" t="s">
        <v>22647</v>
      </c>
      <c r="C5" s="1" t="s">
        <v>22648</v>
      </c>
      <c r="D5" t="s">
        <v>6</v>
      </c>
    </row>
    <row r="6" spans="1:4" x14ac:dyDescent="0.15">
      <c r="A6" t="s">
        <v>70</v>
      </c>
      <c r="B6" s="1" t="s">
        <v>22649</v>
      </c>
      <c r="C6" s="1" t="s">
        <v>22650</v>
      </c>
      <c r="D6" t="s">
        <v>6</v>
      </c>
    </row>
    <row r="7" spans="1:4" x14ac:dyDescent="0.15">
      <c r="A7" t="s">
        <v>22651</v>
      </c>
      <c r="B7" s="1" t="s">
        <v>22652</v>
      </c>
      <c r="C7" s="1" t="s">
        <v>22653</v>
      </c>
      <c r="D7" t="s">
        <v>6</v>
      </c>
    </row>
    <row r="8" spans="1:4" x14ac:dyDescent="0.15">
      <c r="A8" t="s">
        <v>22654</v>
      </c>
      <c r="B8" s="1" t="s">
        <v>22655</v>
      </c>
      <c r="C8" s="1" t="s">
        <v>22656</v>
      </c>
      <c r="D8" t="s">
        <v>6</v>
      </c>
    </row>
    <row r="9" spans="1:4" x14ac:dyDescent="0.15">
      <c r="A9" t="s">
        <v>10215</v>
      </c>
      <c r="B9" s="1" t="s">
        <v>22657</v>
      </c>
      <c r="C9" s="1" t="s">
        <v>22658</v>
      </c>
      <c r="D9" t="s">
        <v>6</v>
      </c>
    </row>
    <row r="10" spans="1:4" x14ac:dyDescent="0.15">
      <c r="A10" t="s">
        <v>10326</v>
      </c>
      <c r="B10" s="1" t="s">
        <v>22659</v>
      </c>
      <c r="C10" s="1" t="s">
        <v>22660</v>
      </c>
      <c r="D10" t="s">
        <v>6</v>
      </c>
    </row>
    <row r="11" spans="1:4" x14ac:dyDescent="0.15">
      <c r="A11" t="s">
        <v>3212</v>
      </c>
      <c r="B11" s="1" t="s">
        <v>22661</v>
      </c>
      <c r="C11" s="1" t="s">
        <v>22662</v>
      </c>
      <c r="D11" t="s">
        <v>6</v>
      </c>
    </row>
    <row r="12" spans="1:4" x14ac:dyDescent="0.15">
      <c r="A12" t="s">
        <v>19911</v>
      </c>
      <c r="B12" s="1" t="s">
        <v>22663</v>
      </c>
      <c r="C12" s="1" t="s">
        <v>22664</v>
      </c>
      <c r="D12" t="s">
        <v>6</v>
      </c>
    </row>
    <row r="13" spans="1:4" x14ac:dyDescent="0.15">
      <c r="A13" t="s">
        <v>22665</v>
      </c>
      <c r="B13" s="1" t="s">
        <v>22666</v>
      </c>
      <c r="C13" s="1" t="s">
        <v>22667</v>
      </c>
      <c r="D13" t="s">
        <v>6</v>
      </c>
    </row>
    <row r="14" spans="1:4" x14ac:dyDescent="0.15">
      <c r="A14" t="s">
        <v>4326</v>
      </c>
      <c r="B14" s="1" t="s">
        <v>22668</v>
      </c>
      <c r="C14" s="1" t="s">
        <v>22669</v>
      </c>
      <c r="D14" t="s">
        <v>6</v>
      </c>
    </row>
    <row r="15" spans="1:4" x14ac:dyDescent="0.15">
      <c r="A15" t="s">
        <v>22670</v>
      </c>
      <c r="B15" s="1" t="s">
        <v>22671</v>
      </c>
      <c r="C15" s="1" t="s">
        <v>22672</v>
      </c>
      <c r="D15" t="s">
        <v>6</v>
      </c>
    </row>
    <row r="16" spans="1:4" x14ac:dyDescent="0.15">
      <c r="A16" t="s">
        <v>22673</v>
      </c>
      <c r="B16" s="1" t="s">
        <v>22674</v>
      </c>
      <c r="C16" s="1" t="s">
        <v>22675</v>
      </c>
      <c r="D16" t="s">
        <v>6</v>
      </c>
    </row>
    <row r="17" spans="1:4" x14ac:dyDescent="0.15">
      <c r="A17" t="s">
        <v>11575</v>
      </c>
      <c r="B17" s="1" t="s">
        <v>22676</v>
      </c>
      <c r="C17" s="1" t="s">
        <v>22677</v>
      </c>
      <c r="D17" t="s">
        <v>6</v>
      </c>
    </row>
    <row r="18" spans="1:4" x14ac:dyDescent="0.15">
      <c r="A18" t="s">
        <v>22678</v>
      </c>
      <c r="B18" s="1" t="s">
        <v>22679</v>
      </c>
      <c r="C18" s="1" t="s">
        <v>22680</v>
      </c>
      <c r="D18" t="s">
        <v>6</v>
      </c>
    </row>
    <row r="19" spans="1:4" x14ac:dyDescent="0.15">
      <c r="A19" t="s">
        <v>22681</v>
      </c>
      <c r="B19" s="1" t="s">
        <v>22682</v>
      </c>
      <c r="C19" s="1" t="s">
        <v>22683</v>
      </c>
      <c r="D19" t="s">
        <v>6</v>
      </c>
    </row>
    <row r="20" spans="1:4" x14ac:dyDescent="0.15">
      <c r="A20" t="s">
        <v>22684</v>
      </c>
      <c r="B20" s="1" t="s">
        <v>22685</v>
      </c>
      <c r="C20" s="1" t="s">
        <v>22686</v>
      </c>
      <c r="D20" t="s">
        <v>6</v>
      </c>
    </row>
    <row r="21" spans="1:4" x14ac:dyDescent="0.15">
      <c r="A21" t="s">
        <v>22687</v>
      </c>
      <c r="B21" s="1" t="s">
        <v>22688</v>
      </c>
      <c r="C21" s="1" t="s">
        <v>22689</v>
      </c>
      <c r="D21" t="s">
        <v>6</v>
      </c>
    </row>
    <row r="22" spans="1:4" x14ac:dyDescent="0.15">
      <c r="A22" t="s">
        <v>22690</v>
      </c>
      <c r="B22" s="1" t="s">
        <v>22691</v>
      </c>
      <c r="C22" s="1" t="s">
        <v>22692</v>
      </c>
      <c r="D22" t="s">
        <v>6</v>
      </c>
    </row>
    <row r="23" spans="1:4" x14ac:dyDescent="0.15">
      <c r="A23" t="s">
        <v>22693</v>
      </c>
      <c r="B23" s="1" t="s">
        <v>22694</v>
      </c>
      <c r="C23" s="1" t="s">
        <v>22695</v>
      </c>
      <c r="D23" t="s">
        <v>6</v>
      </c>
    </row>
    <row r="24" spans="1:4" x14ac:dyDescent="0.15">
      <c r="A24" t="s">
        <v>6366</v>
      </c>
      <c r="B24" s="1" t="s">
        <v>22696</v>
      </c>
      <c r="C24" s="1" t="s">
        <v>22697</v>
      </c>
      <c r="D24" t="s">
        <v>6</v>
      </c>
    </row>
    <row r="25" spans="1:4" x14ac:dyDescent="0.15">
      <c r="A25" t="s">
        <v>22698</v>
      </c>
      <c r="B25" s="1" t="s">
        <v>22699</v>
      </c>
      <c r="C25" s="1" t="s">
        <v>22700</v>
      </c>
      <c r="D25" t="s">
        <v>6</v>
      </c>
    </row>
    <row r="26" spans="1:4" x14ac:dyDescent="0.15">
      <c r="A26" t="s">
        <v>8100</v>
      </c>
      <c r="B26" s="1" t="s">
        <v>22701</v>
      </c>
      <c r="C26" s="1" t="s">
        <v>22702</v>
      </c>
      <c r="D26" t="s">
        <v>6</v>
      </c>
    </row>
    <row r="27" spans="1:4" x14ac:dyDescent="0.15">
      <c r="A27" t="s">
        <v>22703</v>
      </c>
      <c r="B27" s="1" t="s">
        <v>22704</v>
      </c>
      <c r="C27" s="1" t="s">
        <v>22705</v>
      </c>
      <c r="D27" t="s">
        <v>6</v>
      </c>
    </row>
    <row r="28" spans="1:4" x14ac:dyDescent="0.15">
      <c r="A28" t="s">
        <v>281</v>
      </c>
      <c r="B28" s="1" t="s">
        <v>22706</v>
      </c>
      <c r="C28" s="1" t="s">
        <v>22707</v>
      </c>
      <c r="D28" t="s">
        <v>6</v>
      </c>
    </row>
    <row r="29" spans="1:4" x14ac:dyDescent="0.15">
      <c r="A29" t="s">
        <v>22708</v>
      </c>
      <c r="B29" s="1" t="s">
        <v>22709</v>
      </c>
      <c r="C29" s="1" t="s">
        <v>22710</v>
      </c>
      <c r="D29" t="s">
        <v>6</v>
      </c>
    </row>
    <row r="30" spans="1:4" x14ac:dyDescent="0.15">
      <c r="A30" t="s">
        <v>22711</v>
      </c>
      <c r="B30" s="1" t="s">
        <v>22712</v>
      </c>
      <c r="C30" s="1" t="s">
        <v>22713</v>
      </c>
      <c r="D30" t="s">
        <v>6</v>
      </c>
    </row>
    <row r="31" spans="1:4" x14ac:dyDescent="0.15">
      <c r="A31" t="s">
        <v>22714</v>
      </c>
      <c r="B31" s="1" t="s">
        <v>22715</v>
      </c>
      <c r="C31" s="1" t="s">
        <v>22716</v>
      </c>
      <c r="D31" t="s">
        <v>6</v>
      </c>
    </row>
    <row r="32" spans="1:4" x14ac:dyDescent="0.15">
      <c r="A32" t="s">
        <v>15793</v>
      </c>
      <c r="B32" s="1" t="s">
        <v>22717</v>
      </c>
      <c r="C32" s="1" t="s">
        <v>22718</v>
      </c>
      <c r="D32" t="s">
        <v>6</v>
      </c>
    </row>
    <row r="33" spans="1:4" x14ac:dyDescent="0.15">
      <c r="A33" t="s">
        <v>15495</v>
      </c>
      <c r="B33" s="1" t="s">
        <v>22719</v>
      </c>
      <c r="C33" s="1" t="s">
        <v>22720</v>
      </c>
      <c r="D33" t="s">
        <v>6</v>
      </c>
    </row>
    <row r="34" spans="1:4" x14ac:dyDescent="0.15">
      <c r="A34" t="s">
        <v>18144</v>
      </c>
      <c r="B34">
        <v>-1.01498449423967</v>
      </c>
      <c r="C34" s="1" t="s">
        <v>22721</v>
      </c>
      <c r="D34" t="s">
        <v>132</v>
      </c>
    </row>
    <row r="35" spans="1:4" x14ac:dyDescent="0.15">
      <c r="A35" t="s">
        <v>22722</v>
      </c>
      <c r="B35">
        <v>-1.05196574961013</v>
      </c>
      <c r="C35" s="1" t="s">
        <v>22723</v>
      </c>
      <c r="D35" t="s">
        <v>132</v>
      </c>
    </row>
    <row r="36" spans="1:4" x14ac:dyDescent="0.15">
      <c r="A36" t="s">
        <v>1540</v>
      </c>
      <c r="B36">
        <v>-1.0561509520015</v>
      </c>
      <c r="C36" s="1" t="s">
        <v>22724</v>
      </c>
      <c r="D36" t="s">
        <v>132</v>
      </c>
    </row>
    <row r="37" spans="1:4" x14ac:dyDescent="0.15">
      <c r="A37" t="s">
        <v>22725</v>
      </c>
      <c r="B37">
        <v>-1.09184444914405</v>
      </c>
      <c r="C37" s="1" t="s">
        <v>22726</v>
      </c>
      <c r="D37" t="s">
        <v>132</v>
      </c>
    </row>
    <row r="38" spans="1:4" x14ac:dyDescent="0.15">
      <c r="A38" t="s">
        <v>22727</v>
      </c>
      <c r="B38">
        <v>-1.1322604597978001</v>
      </c>
      <c r="C38" s="1" t="s">
        <v>22728</v>
      </c>
      <c r="D38" t="s">
        <v>132</v>
      </c>
    </row>
    <row r="39" spans="1:4" x14ac:dyDescent="0.15">
      <c r="A39" t="s">
        <v>22729</v>
      </c>
      <c r="B39">
        <v>-1.1444388815932101</v>
      </c>
      <c r="C39" s="1" t="s">
        <v>22730</v>
      </c>
      <c r="D39" t="s">
        <v>132</v>
      </c>
    </row>
    <row r="40" spans="1:4" x14ac:dyDescent="0.15">
      <c r="A40" t="s">
        <v>22731</v>
      </c>
      <c r="B40">
        <v>-1.1911556512386099</v>
      </c>
      <c r="C40" s="1" t="s">
        <v>22732</v>
      </c>
      <c r="D40" t="s">
        <v>132</v>
      </c>
    </row>
    <row r="41" spans="1:4" x14ac:dyDescent="0.15">
      <c r="A41" t="s">
        <v>22733</v>
      </c>
      <c r="B41">
        <v>-1.23370448297686</v>
      </c>
      <c r="C41" s="1" t="s">
        <v>22734</v>
      </c>
      <c r="D41" t="s">
        <v>132</v>
      </c>
    </row>
    <row r="42" spans="1:4" x14ac:dyDescent="0.15">
      <c r="A42" t="s">
        <v>22735</v>
      </c>
      <c r="B42">
        <v>-1.2851895091846699</v>
      </c>
      <c r="C42" s="1" t="s">
        <v>22736</v>
      </c>
      <c r="D42" t="s">
        <v>132</v>
      </c>
    </row>
    <row r="43" spans="1:4" x14ac:dyDescent="0.15">
      <c r="A43" t="s">
        <v>22737</v>
      </c>
      <c r="B43">
        <v>-1.2868026570167399</v>
      </c>
      <c r="C43" s="1" t="s">
        <v>22738</v>
      </c>
      <c r="D43" t="s">
        <v>132</v>
      </c>
    </row>
    <row r="44" spans="1:4" x14ac:dyDescent="0.15">
      <c r="A44" t="s">
        <v>22739</v>
      </c>
      <c r="B44">
        <v>-1.4101595042488999</v>
      </c>
      <c r="C44" s="1" t="s">
        <v>22740</v>
      </c>
      <c r="D44" t="s">
        <v>132</v>
      </c>
    </row>
    <row r="45" spans="1:4" x14ac:dyDescent="0.15">
      <c r="A45" t="s">
        <v>22741</v>
      </c>
      <c r="B45">
        <v>-1.41907814253403</v>
      </c>
      <c r="C45" s="1" t="s">
        <v>22742</v>
      </c>
      <c r="D45" t="s">
        <v>132</v>
      </c>
    </row>
    <row r="46" spans="1:4" x14ac:dyDescent="0.15">
      <c r="A46" t="s">
        <v>22479</v>
      </c>
      <c r="B46">
        <v>-1.4205395618843</v>
      </c>
      <c r="C46" s="1" t="s">
        <v>22743</v>
      </c>
      <c r="D46" t="s">
        <v>132</v>
      </c>
    </row>
    <row r="47" spans="1:4" x14ac:dyDescent="0.15">
      <c r="A47" t="s">
        <v>22744</v>
      </c>
      <c r="B47">
        <v>-1.42851382576421</v>
      </c>
      <c r="C47" s="1" t="s">
        <v>22745</v>
      </c>
      <c r="D47" t="s">
        <v>132</v>
      </c>
    </row>
    <row r="48" spans="1:4" x14ac:dyDescent="0.15">
      <c r="A48" t="s">
        <v>22746</v>
      </c>
      <c r="B48">
        <v>-1.4624015151340499</v>
      </c>
      <c r="C48" s="1" t="s">
        <v>22747</v>
      </c>
      <c r="D48" t="s">
        <v>132</v>
      </c>
    </row>
    <row r="49" spans="1:4" x14ac:dyDescent="0.15">
      <c r="A49" t="s">
        <v>22748</v>
      </c>
      <c r="B49">
        <v>-1.4864009874664701</v>
      </c>
      <c r="C49" s="1" t="s">
        <v>22749</v>
      </c>
      <c r="D49" t="s">
        <v>132</v>
      </c>
    </row>
    <row r="50" spans="1:4" x14ac:dyDescent="0.15">
      <c r="A50" t="s">
        <v>17001</v>
      </c>
      <c r="B50">
        <v>-1.5504935262147199</v>
      </c>
      <c r="C50" s="1" t="s">
        <v>22750</v>
      </c>
      <c r="D50" t="s">
        <v>132</v>
      </c>
    </row>
    <row r="51" spans="1:4" x14ac:dyDescent="0.15">
      <c r="A51" t="s">
        <v>22751</v>
      </c>
      <c r="B51">
        <v>-1.56499982467871</v>
      </c>
      <c r="C51" s="1" t="s">
        <v>22752</v>
      </c>
      <c r="D51" t="s">
        <v>132</v>
      </c>
    </row>
    <row r="52" spans="1:4" x14ac:dyDescent="0.15">
      <c r="A52" t="s">
        <v>22753</v>
      </c>
      <c r="B52">
        <v>-1.6344017796160999</v>
      </c>
      <c r="C52" s="1" t="s">
        <v>22754</v>
      </c>
      <c r="D52" t="s">
        <v>132</v>
      </c>
    </row>
    <row r="53" spans="1:4" x14ac:dyDescent="0.15">
      <c r="A53" t="s">
        <v>22755</v>
      </c>
      <c r="B53">
        <v>-1.77545217814075</v>
      </c>
      <c r="C53" s="1" t="s">
        <v>22756</v>
      </c>
      <c r="D53" t="s">
        <v>132</v>
      </c>
    </row>
    <row r="54" spans="1:4" x14ac:dyDescent="0.15">
      <c r="A54" t="s">
        <v>22757</v>
      </c>
      <c r="B54">
        <v>-1.77801301789772</v>
      </c>
      <c r="C54" s="1" t="s">
        <v>22758</v>
      </c>
      <c r="D54" t="s">
        <v>132</v>
      </c>
    </row>
    <row r="55" spans="1:4" x14ac:dyDescent="0.15">
      <c r="A55" t="s">
        <v>22759</v>
      </c>
      <c r="B55">
        <v>-1.85467599730192</v>
      </c>
      <c r="C55" s="1" t="s">
        <v>22760</v>
      </c>
      <c r="D55" t="s">
        <v>132</v>
      </c>
    </row>
    <row r="56" spans="1:4" x14ac:dyDescent="0.15">
      <c r="A56" t="s">
        <v>22761</v>
      </c>
      <c r="B56">
        <v>-2.21690168299348</v>
      </c>
      <c r="C56" s="1" t="s">
        <v>22762</v>
      </c>
      <c r="D56" t="s">
        <v>132</v>
      </c>
    </row>
    <row r="57" spans="1:4" x14ac:dyDescent="0.15">
      <c r="A57" t="s">
        <v>22763</v>
      </c>
      <c r="B57">
        <v>-2.5112585646812602</v>
      </c>
      <c r="C57" s="1" t="s">
        <v>22764</v>
      </c>
      <c r="D57" t="s">
        <v>132</v>
      </c>
    </row>
    <row r="58" spans="1:4" x14ac:dyDescent="0.15">
      <c r="A58" t="s">
        <v>22765</v>
      </c>
      <c r="B58">
        <v>-4.17673547349301</v>
      </c>
      <c r="C58" s="1" t="s">
        <v>22766</v>
      </c>
      <c r="D58" t="s">
        <v>132</v>
      </c>
    </row>
  </sheetData>
  <sortState xmlns:xlrd2="http://schemas.microsoft.com/office/spreadsheetml/2017/richdata2" ref="A1:D58">
    <sortCondition descending="1" ref="B1"/>
  </sortState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Table S1-brain</vt:lpstr>
      <vt:lpstr>Table S1-colon</vt:lpstr>
      <vt:lpstr>Table S1-heart</vt:lpstr>
      <vt:lpstr>Table S1-intestine</vt:lpstr>
      <vt:lpstr>Table S1-kidney</vt:lpstr>
      <vt:lpstr>Table S1-liver</vt:lpstr>
      <vt:lpstr>Table S1-lung</vt:lpstr>
      <vt:lpstr>Table S1-spleen</vt:lpstr>
      <vt:lpstr>Table S1-testis</vt:lpstr>
      <vt:lpstr>Table S1-thymus</vt:lpstr>
      <vt:lpstr>Table S2-brain</vt:lpstr>
      <vt:lpstr>Table S2-colon</vt:lpstr>
      <vt:lpstr>Table S2-heart</vt:lpstr>
      <vt:lpstr>Table S2-intestine</vt:lpstr>
      <vt:lpstr>Table S2-kidney</vt:lpstr>
      <vt:lpstr>Table S2-liver</vt:lpstr>
      <vt:lpstr>Table S2-lung</vt:lpstr>
      <vt:lpstr>Table S2-spleen</vt:lpstr>
      <vt:lpstr>Table S2-testis</vt:lpstr>
      <vt:lpstr>Table S2-thymus</vt:lpstr>
      <vt:lpstr>Table S3				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jiali</dc:creator>
  <cp:lastModifiedBy>Anrui Liu</cp:lastModifiedBy>
  <dcterms:created xsi:type="dcterms:W3CDTF">2025-05-06T21:07:18Z</dcterms:created>
  <dcterms:modified xsi:type="dcterms:W3CDTF">2025-09-05T01:55:44Z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EE080134007324DD86091A68CEF56B01_41</vt:lpwstr>
  </property>
  <property fmtid="{D5CDD505-2E9C-101B-9397-08002B2CF9AE}" pid="3" name="KSOProductBuildVer">
    <vt:lpwstr>1033-7.3.1.8967</vt:lpwstr>
  </property>
</Properties>
</file>