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sabela/Library/Mobile Documents/com~apple~CloudDocs/Artigos em preparação - socorro Deus/U1524/Nature/"/>
    </mc:Choice>
  </mc:AlternateContent>
  <xr:revisionPtr revIDLastSave="0" documentId="13_ncr:1_{A9E9DAC0-54E4-C848-B756-C3E1E312BDBD}" xr6:coauthVersionLast="47" xr6:coauthVersionMax="47" xr10:uidLastSave="{00000000-0000-0000-0000-000000000000}"/>
  <bookViews>
    <workbookView xWindow="1400" yWindow="1000" windowWidth="27020" windowHeight="16440" xr2:uid="{5C0420BD-0F0D-784F-8A29-046E9CA8735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" i="1" l="1"/>
  <c r="P60" i="1"/>
  <c r="F60" i="1"/>
  <c r="M59" i="1"/>
  <c r="P59" i="1"/>
  <c r="F59" i="1"/>
  <c r="M58" i="1"/>
  <c r="P58" i="1"/>
  <c r="F58" i="1"/>
  <c r="M57" i="1"/>
  <c r="P57" i="1"/>
  <c r="F57" i="1"/>
  <c r="M56" i="1"/>
  <c r="P56" i="1"/>
  <c r="F56" i="1"/>
  <c r="M55" i="1"/>
  <c r="P55" i="1"/>
  <c r="F55" i="1"/>
  <c r="M54" i="1"/>
  <c r="P54" i="1"/>
  <c r="F54" i="1"/>
  <c r="M53" i="1"/>
  <c r="P53" i="1"/>
  <c r="F53" i="1"/>
  <c r="M52" i="1"/>
  <c r="P52" i="1"/>
  <c r="F52" i="1"/>
  <c r="M51" i="1"/>
  <c r="P51" i="1"/>
  <c r="F51" i="1"/>
  <c r="M50" i="1"/>
  <c r="P50" i="1"/>
  <c r="F50" i="1"/>
  <c r="M49" i="1"/>
  <c r="P49" i="1"/>
  <c r="F49" i="1"/>
  <c r="M48" i="1"/>
  <c r="P48" i="1"/>
  <c r="F48" i="1"/>
  <c r="M47" i="1"/>
  <c r="P47" i="1"/>
  <c r="F47" i="1"/>
  <c r="M46" i="1"/>
  <c r="P46" i="1"/>
  <c r="F46" i="1"/>
  <c r="M45" i="1"/>
  <c r="P45" i="1"/>
  <c r="F45" i="1"/>
  <c r="M44" i="1"/>
  <c r="P44" i="1"/>
  <c r="F44" i="1"/>
  <c r="M43" i="1"/>
  <c r="P43" i="1"/>
  <c r="F43" i="1"/>
  <c r="M42" i="1"/>
  <c r="P42" i="1"/>
  <c r="F42" i="1"/>
  <c r="M41" i="1"/>
  <c r="P41" i="1"/>
  <c r="F41" i="1"/>
  <c r="M40" i="1"/>
  <c r="P40" i="1"/>
  <c r="F40" i="1"/>
  <c r="M39" i="1"/>
  <c r="P39" i="1"/>
  <c r="F39" i="1"/>
  <c r="M38" i="1"/>
  <c r="P38" i="1"/>
  <c r="F38" i="1"/>
  <c r="M37" i="1"/>
  <c r="P37" i="1"/>
  <c r="F37" i="1"/>
  <c r="M36" i="1"/>
  <c r="P36" i="1"/>
  <c r="F36" i="1"/>
  <c r="M35" i="1"/>
  <c r="P35" i="1"/>
  <c r="F35" i="1"/>
  <c r="M34" i="1"/>
  <c r="P34" i="1"/>
  <c r="F34" i="1"/>
  <c r="M33" i="1"/>
  <c r="P33" i="1"/>
  <c r="F33" i="1"/>
  <c r="M32" i="1"/>
  <c r="P32" i="1"/>
  <c r="F32" i="1"/>
  <c r="M31" i="1"/>
  <c r="P31" i="1"/>
  <c r="F31" i="1"/>
  <c r="M30" i="1"/>
  <c r="P30" i="1"/>
  <c r="F30" i="1"/>
  <c r="M29" i="1"/>
  <c r="P29" i="1"/>
  <c r="F29" i="1"/>
  <c r="M28" i="1"/>
  <c r="P28" i="1"/>
  <c r="F28" i="1"/>
  <c r="M27" i="1"/>
  <c r="P27" i="1"/>
  <c r="F27" i="1"/>
  <c r="M26" i="1"/>
  <c r="P26" i="1"/>
  <c r="F26" i="1"/>
  <c r="M25" i="1"/>
  <c r="P25" i="1"/>
  <c r="F25" i="1"/>
  <c r="M24" i="1"/>
  <c r="P24" i="1"/>
  <c r="F24" i="1"/>
  <c r="M23" i="1"/>
  <c r="P23" i="1"/>
  <c r="F23" i="1"/>
  <c r="M22" i="1"/>
  <c r="P22" i="1"/>
  <c r="F22" i="1"/>
  <c r="M21" i="1"/>
  <c r="P21" i="1"/>
  <c r="F21" i="1"/>
  <c r="M20" i="1"/>
  <c r="P20" i="1"/>
  <c r="F20" i="1"/>
  <c r="M19" i="1"/>
  <c r="P19" i="1"/>
  <c r="F19" i="1"/>
  <c r="M18" i="1"/>
  <c r="P18" i="1"/>
  <c r="F18" i="1"/>
  <c r="M17" i="1"/>
  <c r="P17" i="1"/>
  <c r="F17" i="1"/>
  <c r="M16" i="1"/>
  <c r="P16" i="1"/>
  <c r="F16" i="1"/>
  <c r="M15" i="1"/>
  <c r="P15" i="1"/>
  <c r="F15" i="1"/>
  <c r="M14" i="1"/>
  <c r="P14" i="1"/>
  <c r="F14" i="1"/>
  <c r="M13" i="1"/>
  <c r="P13" i="1"/>
  <c r="F13" i="1"/>
  <c r="M12" i="1"/>
  <c r="P12" i="1"/>
  <c r="F12" i="1"/>
  <c r="M11" i="1"/>
  <c r="P11" i="1"/>
  <c r="F11" i="1"/>
  <c r="M10" i="1"/>
  <c r="P10" i="1"/>
  <c r="F10" i="1"/>
  <c r="M9" i="1"/>
  <c r="P9" i="1"/>
  <c r="F9" i="1"/>
  <c r="M8" i="1"/>
  <c r="P8" i="1"/>
  <c r="F8" i="1"/>
  <c r="M7" i="1"/>
  <c r="P7" i="1"/>
  <c r="M6" i="1"/>
  <c r="P6" i="1"/>
  <c r="F6" i="1"/>
  <c r="M5" i="1"/>
  <c r="P5" i="1"/>
  <c r="F5" i="1"/>
  <c r="M4" i="1"/>
  <c r="P4" i="1"/>
  <c r="F4" i="1"/>
  <c r="M3" i="1"/>
  <c r="P3" i="1"/>
  <c r="F3" i="1"/>
  <c r="M2" i="1"/>
  <c r="P2" i="1"/>
  <c r="F2" i="1"/>
</calcChain>
</file>

<file path=xl/sharedStrings.xml><?xml version="1.0" encoding="utf-8"?>
<sst xmlns="http://schemas.openxmlformats.org/spreadsheetml/2006/main" count="198" uniqueCount="20">
  <si>
    <t>Site</t>
  </si>
  <si>
    <t>Hole</t>
  </si>
  <si>
    <t>Core</t>
  </si>
  <si>
    <t>Section</t>
  </si>
  <si>
    <t>Top Offset (cm)</t>
  </si>
  <si>
    <t>Bottom Offset (cm)</t>
  </si>
  <si>
    <t>%N</t>
  </si>
  <si>
    <t>%C</t>
  </si>
  <si>
    <t>%Corg</t>
  </si>
  <si>
    <t>δ13C</t>
  </si>
  <si>
    <t>C/N</t>
  </si>
  <si>
    <t>U1524</t>
  </si>
  <si>
    <t>A</t>
  </si>
  <si>
    <t>Perennial ice coverage</t>
  </si>
  <si>
    <t>CC</t>
  </si>
  <si>
    <t>Open water</t>
  </si>
  <si>
    <t>Interpretation</t>
  </si>
  <si>
    <t>1sigma</t>
  </si>
  <si>
    <t>1 sigma</t>
  </si>
  <si>
    <t>Depth CSF-B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</si>
</sst>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B0F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2" fontId="4" fillId="0" borderId="0" xfId="0" applyNumberFormat="1" applyFont="1" applyFill="1" applyAlignment="1">
      <alignment horizontal="right" vertical="center"/>
    </xf>
    <xf numFmtId="2" fontId="3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 vertical="center"/>
    </xf>
    <xf numFmtId="2" fontId="3" fillId="0" borderId="0" xfId="0" applyNumberFormat="1" applyFont="1" applyFill="1"/>
    <xf numFmtId="0" fontId="1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right" vertical="center"/>
    </xf>
    <xf numFmtId="2" fontId="2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78CD3-BAC0-F541-840E-F76B564E547E}">
  <dimension ref="A1:Q60"/>
  <sheetViews>
    <sheetView tabSelected="1" workbookViewId="0">
      <selection activeCell="P1" sqref="P1:P1048576"/>
    </sheetView>
  </sheetViews>
  <sheetFormatPr baseColWidth="10" defaultRowHeight="16" x14ac:dyDescent="0.2"/>
  <cols>
    <col min="16" max="16" width="14.33203125" bestFit="1" customWidth="1"/>
    <col min="17" max="17" width="19" style="12" bestFit="1" customWidth="1"/>
  </cols>
  <sheetData>
    <row r="1" spans="1:17" ht="2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3" t="s">
        <v>6</v>
      </c>
      <c r="H1" s="13" t="s">
        <v>18</v>
      </c>
      <c r="I1" s="13" t="s">
        <v>7</v>
      </c>
      <c r="J1" s="13" t="s">
        <v>18</v>
      </c>
      <c r="K1" s="13" t="s">
        <v>8</v>
      </c>
      <c r="L1" s="13" t="s">
        <v>17</v>
      </c>
      <c r="M1" s="13" t="s">
        <v>10</v>
      </c>
      <c r="N1" s="14" t="s">
        <v>9</v>
      </c>
      <c r="O1" s="14" t="s">
        <v>18</v>
      </c>
      <c r="P1" s="2" t="s">
        <v>19</v>
      </c>
      <c r="Q1" s="10" t="s">
        <v>16</v>
      </c>
    </row>
    <row r="2" spans="1:17" x14ac:dyDescent="0.2">
      <c r="A2" s="3" t="s">
        <v>11</v>
      </c>
      <c r="B2" s="4" t="s">
        <v>12</v>
      </c>
      <c r="C2" s="4">
        <v>23</v>
      </c>
      <c r="D2" s="4">
        <v>1</v>
      </c>
      <c r="E2" s="3">
        <v>5</v>
      </c>
      <c r="F2" s="3">
        <f>E2+2</f>
        <v>7</v>
      </c>
      <c r="G2" s="6">
        <v>6.3470728695392609E-2</v>
      </c>
      <c r="H2" s="5">
        <v>0.02</v>
      </c>
      <c r="I2" s="6">
        <v>0.65904968976974487</v>
      </c>
      <c r="J2" s="6">
        <v>0.02</v>
      </c>
      <c r="K2" s="6">
        <v>0.6406669020652771</v>
      </c>
      <c r="L2" s="6">
        <v>0.02</v>
      </c>
      <c r="M2" s="15">
        <f>K2/G2</f>
        <v>10.093895489052162</v>
      </c>
      <c r="N2" s="15">
        <v>-25.007008820391633</v>
      </c>
      <c r="O2" s="15">
        <v>0.1</v>
      </c>
      <c r="P2" s="7">
        <f>198.8+0.05</f>
        <v>198.85000000000002</v>
      </c>
      <c r="Q2" s="11" t="s">
        <v>15</v>
      </c>
    </row>
    <row r="3" spans="1:17" x14ac:dyDescent="0.2">
      <c r="A3" s="3" t="s">
        <v>11</v>
      </c>
      <c r="B3" s="4" t="s">
        <v>12</v>
      </c>
      <c r="C3" s="4">
        <v>23</v>
      </c>
      <c r="D3" s="4">
        <v>2</v>
      </c>
      <c r="E3" s="3">
        <v>23</v>
      </c>
      <c r="F3" s="3">
        <f t="shared" ref="F3:F60" si="0">E3+2</f>
        <v>25</v>
      </c>
      <c r="G3" s="6">
        <v>4.1674435138702393E-2</v>
      </c>
      <c r="H3" s="5">
        <v>0.02</v>
      </c>
      <c r="I3" s="6">
        <v>0.2259928286075592</v>
      </c>
      <c r="J3" s="6">
        <v>0.02</v>
      </c>
      <c r="K3" s="6">
        <v>0.24857653677463531</v>
      </c>
      <c r="L3" s="6">
        <v>0.02</v>
      </c>
      <c r="M3" s="15">
        <f>K3/G3</f>
        <v>5.9647247994439212</v>
      </c>
      <c r="N3" s="15">
        <v>-26.522389945964438</v>
      </c>
      <c r="O3" s="15">
        <v>0.1</v>
      </c>
      <c r="P3" s="7">
        <f>200.161+0.23</f>
        <v>200.39099999999999</v>
      </c>
      <c r="Q3" s="11" t="s">
        <v>13</v>
      </c>
    </row>
    <row r="4" spans="1:17" x14ac:dyDescent="0.2">
      <c r="A4" s="3" t="s">
        <v>11</v>
      </c>
      <c r="B4" s="4" t="s">
        <v>12</v>
      </c>
      <c r="C4" s="4">
        <v>23</v>
      </c>
      <c r="D4" s="4">
        <v>3</v>
      </c>
      <c r="E4" s="3">
        <v>7</v>
      </c>
      <c r="F4" s="3">
        <f t="shared" si="0"/>
        <v>9</v>
      </c>
      <c r="G4" s="6">
        <v>6.7068547010421753E-2</v>
      </c>
      <c r="H4" s="5">
        <v>0.02</v>
      </c>
      <c r="I4" s="6">
        <v>0.69063800573348999</v>
      </c>
      <c r="J4" s="6">
        <v>0.02</v>
      </c>
      <c r="K4" s="6">
        <v>0.70303118228912354</v>
      </c>
      <c r="L4" s="6">
        <v>0.02</v>
      </c>
      <c r="M4" s="15">
        <f>K4/G4</f>
        <v>10.482278409578186</v>
      </c>
      <c r="N4" s="15">
        <v>-24.979271262908266</v>
      </c>
      <c r="O4" s="15">
        <v>0.1</v>
      </c>
      <c r="P4" s="7">
        <f>201.52+0.07</f>
        <v>201.59</v>
      </c>
      <c r="Q4" s="11" t="s">
        <v>15</v>
      </c>
    </row>
    <row r="5" spans="1:17" x14ac:dyDescent="0.2">
      <c r="A5" s="3" t="s">
        <v>11</v>
      </c>
      <c r="B5" s="4" t="s">
        <v>12</v>
      </c>
      <c r="C5" s="4">
        <v>23</v>
      </c>
      <c r="D5" s="4">
        <v>5</v>
      </c>
      <c r="E5" s="3">
        <v>7</v>
      </c>
      <c r="F5" s="3">
        <f t="shared" si="0"/>
        <v>9</v>
      </c>
      <c r="G5" s="6">
        <v>5.659591406583786E-2</v>
      </c>
      <c r="H5" s="5">
        <v>0.02</v>
      </c>
      <c r="I5" s="6">
        <v>0.61035364866256714</v>
      </c>
      <c r="J5" s="6">
        <v>0.02</v>
      </c>
      <c r="K5" s="6">
        <v>0.62677139043807983</v>
      </c>
      <c r="L5" s="6">
        <v>0.02</v>
      </c>
      <c r="M5" s="15">
        <f>K5/G5</f>
        <v>11.07449894190168</v>
      </c>
      <c r="N5" s="15">
        <v>-25.05826046013512</v>
      </c>
      <c r="O5" s="15">
        <v>0.1</v>
      </c>
      <c r="P5" s="7">
        <f>204.29+0.07</f>
        <v>204.35999999999999</v>
      </c>
      <c r="Q5" s="11" t="s">
        <v>15</v>
      </c>
    </row>
    <row r="6" spans="1:17" x14ac:dyDescent="0.2">
      <c r="A6" s="3" t="s">
        <v>11</v>
      </c>
      <c r="B6" s="4" t="s">
        <v>12</v>
      </c>
      <c r="C6" s="4">
        <v>23</v>
      </c>
      <c r="D6" s="4">
        <v>7</v>
      </c>
      <c r="E6" s="3">
        <v>4</v>
      </c>
      <c r="F6" s="3">
        <f t="shared" si="0"/>
        <v>6</v>
      </c>
      <c r="G6" s="6">
        <v>5.6302882730960846E-2</v>
      </c>
      <c r="H6" s="5">
        <v>0.02</v>
      </c>
      <c r="I6" s="6">
        <v>0.57457798719406128</v>
      </c>
      <c r="J6" s="6">
        <v>0.02</v>
      </c>
      <c r="K6" s="6">
        <v>0.59343242645263672</v>
      </c>
      <c r="L6" s="6">
        <v>0.02</v>
      </c>
      <c r="M6" s="15">
        <f>K6/G6</f>
        <v>10.540000754283037</v>
      </c>
      <c r="N6" s="15">
        <v>-25.05947261080939</v>
      </c>
      <c r="O6" s="15">
        <v>0.1</v>
      </c>
      <c r="P6" s="7">
        <f>207.07+0.04</f>
        <v>207.10999999999999</v>
      </c>
      <c r="Q6" s="11" t="s">
        <v>15</v>
      </c>
    </row>
    <row r="7" spans="1:17" x14ac:dyDescent="0.2">
      <c r="A7" s="3" t="s">
        <v>11</v>
      </c>
      <c r="B7" s="4" t="s">
        <v>12</v>
      </c>
      <c r="C7" s="4">
        <v>23</v>
      </c>
      <c r="D7" s="5" t="s">
        <v>14</v>
      </c>
      <c r="E7" s="3">
        <v>6</v>
      </c>
      <c r="F7" s="3">
        <v>8</v>
      </c>
      <c r="G7" s="6">
        <v>3.5092897713184357E-2</v>
      </c>
      <c r="H7" s="5">
        <v>0.02</v>
      </c>
      <c r="I7" s="6">
        <v>0.23851092159748077</v>
      </c>
      <c r="J7" s="6">
        <v>0.02</v>
      </c>
      <c r="K7" s="6">
        <v>0.20235615968704224</v>
      </c>
      <c r="L7" s="6">
        <v>0.02</v>
      </c>
      <c r="M7" s="15">
        <f>K7/G7</f>
        <v>5.7662995327689135</v>
      </c>
      <c r="N7" s="15">
        <v>-27.008114950803975</v>
      </c>
      <c r="O7" s="15">
        <v>0.1</v>
      </c>
      <c r="P7" s="7">
        <f>208.12+0.08</f>
        <v>208.20000000000002</v>
      </c>
      <c r="Q7" s="11" t="s">
        <v>13</v>
      </c>
    </row>
    <row r="8" spans="1:17" x14ac:dyDescent="0.2">
      <c r="A8" s="3" t="s">
        <v>11</v>
      </c>
      <c r="B8" s="4" t="s">
        <v>12</v>
      </c>
      <c r="C8" s="4">
        <v>24</v>
      </c>
      <c r="D8" s="4">
        <v>1</v>
      </c>
      <c r="E8" s="3">
        <v>7</v>
      </c>
      <c r="F8" s="3">
        <f t="shared" si="0"/>
        <v>9</v>
      </c>
      <c r="G8" s="6">
        <v>3.7361845374107361E-2</v>
      </c>
      <c r="H8" s="5">
        <v>0.02</v>
      </c>
      <c r="I8" s="6">
        <v>0.16827027499675751</v>
      </c>
      <c r="J8" s="6">
        <v>0.02</v>
      </c>
      <c r="K8" s="6">
        <v>0.15147627890110016</v>
      </c>
      <c r="L8" s="6">
        <v>0.02</v>
      </c>
      <c r="M8" s="15">
        <f>K8/G8</f>
        <v>4.054303993401696</v>
      </c>
      <c r="N8" s="15">
        <v>-27.663503923222606</v>
      </c>
      <c r="O8" s="15">
        <v>0.1</v>
      </c>
      <c r="P8" s="7">
        <f>208.3+0.07</f>
        <v>208.37</v>
      </c>
      <c r="Q8" s="11" t="s">
        <v>13</v>
      </c>
    </row>
    <row r="9" spans="1:17" x14ac:dyDescent="0.2">
      <c r="A9" s="3" t="s">
        <v>11</v>
      </c>
      <c r="B9" s="4" t="s">
        <v>12</v>
      </c>
      <c r="C9" s="4">
        <v>24</v>
      </c>
      <c r="D9" s="4">
        <v>2</v>
      </c>
      <c r="E9" s="3">
        <v>3</v>
      </c>
      <c r="F9" s="3">
        <f t="shared" si="0"/>
        <v>5</v>
      </c>
      <c r="G9" s="6">
        <v>6.0240961611270905E-2</v>
      </c>
      <c r="H9" s="5">
        <v>0.02</v>
      </c>
      <c r="I9" s="6">
        <v>0.61295843124389648</v>
      </c>
      <c r="J9" s="6">
        <v>0.02</v>
      </c>
      <c r="K9" s="6">
        <v>0.58723580837249756</v>
      </c>
      <c r="L9" s="6">
        <v>0.02</v>
      </c>
      <c r="M9" s="15">
        <f>K9/G9</f>
        <v>9.7481147821290346</v>
      </c>
      <c r="N9" s="15">
        <v>-25.040798917351136</v>
      </c>
      <c r="O9" s="15">
        <v>0.1</v>
      </c>
      <c r="P9" s="7">
        <f>209.7+0.03</f>
        <v>209.73</v>
      </c>
      <c r="Q9" s="11" t="s">
        <v>15</v>
      </c>
    </row>
    <row r="10" spans="1:17" x14ac:dyDescent="0.2">
      <c r="A10" s="3" t="s">
        <v>11</v>
      </c>
      <c r="B10" s="4" t="s">
        <v>12</v>
      </c>
      <c r="C10" s="4">
        <v>24</v>
      </c>
      <c r="D10" s="4">
        <v>3</v>
      </c>
      <c r="E10" s="3">
        <v>7</v>
      </c>
      <c r="F10" s="3">
        <f t="shared" si="0"/>
        <v>9</v>
      </c>
      <c r="G10" s="6">
        <v>3.548029437661171E-2</v>
      </c>
      <c r="H10" s="5">
        <v>0.02</v>
      </c>
      <c r="I10" s="6">
        <v>0.19126006960868835</v>
      </c>
      <c r="J10" s="6">
        <v>0.02</v>
      </c>
      <c r="K10" s="6">
        <v>0.21159680187702179</v>
      </c>
      <c r="L10" s="6">
        <v>0.02</v>
      </c>
      <c r="M10" s="15">
        <f>K10/G10</f>
        <v>5.9637837169836025</v>
      </c>
      <c r="N10" s="15">
        <v>-27.195316851886638</v>
      </c>
      <c r="O10" s="15">
        <v>0.1</v>
      </c>
      <c r="P10" s="7">
        <f>211.08+0.07</f>
        <v>211.15</v>
      </c>
      <c r="Q10" s="11" t="s">
        <v>13</v>
      </c>
    </row>
    <row r="11" spans="1:17" x14ac:dyDescent="0.2">
      <c r="A11" s="3" t="s">
        <v>11</v>
      </c>
      <c r="B11" s="4" t="s">
        <v>12</v>
      </c>
      <c r="C11" s="4">
        <v>24</v>
      </c>
      <c r="D11" s="4">
        <v>4</v>
      </c>
      <c r="E11" s="3">
        <v>7</v>
      </c>
      <c r="F11" s="3">
        <f t="shared" si="0"/>
        <v>9</v>
      </c>
      <c r="G11" s="6">
        <v>6.1819851398468018E-2</v>
      </c>
      <c r="H11" s="5">
        <v>0.02</v>
      </c>
      <c r="I11" s="6">
        <v>0.67198443412780762</v>
      </c>
      <c r="J11" s="6">
        <v>0.02</v>
      </c>
      <c r="K11" s="6">
        <v>0.6156885027885437</v>
      </c>
      <c r="L11" s="6">
        <v>0.02</v>
      </c>
      <c r="M11" s="15">
        <f>K11/G11</f>
        <v>9.9593979742856735</v>
      </c>
      <c r="N11" s="15">
        <v>-25.059973911792735</v>
      </c>
      <c r="O11" s="15">
        <v>0.1</v>
      </c>
      <c r="P11" s="7">
        <f>212.416+0.07</f>
        <v>212.48599999999999</v>
      </c>
      <c r="Q11" s="11" t="s">
        <v>15</v>
      </c>
    </row>
    <row r="12" spans="1:17" x14ac:dyDescent="0.2">
      <c r="A12" s="3" t="s">
        <v>11</v>
      </c>
      <c r="B12" s="4" t="s">
        <v>12</v>
      </c>
      <c r="C12" s="4">
        <v>24</v>
      </c>
      <c r="D12" s="4">
        <v>4</v>
      </c>
      <c r="E12" s="3">
        <v>118</v>
      </c>
      <c r="F12" s="3">
        <f t="shared" si="0"/>
        <v>120</v>
      </c>
      <c r="G12" s="6">
        <v>3.6090787500143051E-2</v>
      </c>
      <c r="H12" s="5">
        <v>0.02</v>
      </c>
      <c r="I12" s="6">
        <v>0.26693558692932129</v>
      </c>
      <c r="J12" s="6">
        <v>0.02</v>
      </c>
      <c r="K12" s="6">
        <v>0.26487618684768677</v>
      </c>
      <c r="L12" s="6">
        <v>0.02</v>
      </c>
      <c r="M12" s="15">
        <f>K12/G12</f>
        <v>7.3391634041412059</v>
      </c>
      <c r="N12" s="15">
        <v>-26.398430894889945</v>
      </c>
      <c r="O12" s="15">
        <v>0.1</v>
      </c>
      <c r="P12" s="7">
        <f>212.416+1.18</f>
        <v>213.596</v>
      </c>
      <c r="Q12" s="11" t="s">
        <v>13</v>
      </c>
    </row>
    <row r="13" spans="1:17" x14ac:dyDescent="0.2">
      <c r="A13" s="3" t="s">
        <v>11</v>
      </c>
      <c r="B13" s="4" t="s">
        <v>12</v>
      </c>
      <c r="C13" s="4">
        <v>24</v>
      </c>
      <c r="D13" s="4">
        <v>5</v>
      </c>
      <c r="E13" s="3">
        <v>7</v>
      </c>
      <c r="F13" s="3">
        <f t="shared" si="0"/>
        <v>9</v>
      </c>
      <c r="G13" s="6">
        <v>5.8410238474607468E-2</v>
      </c>
      <c r="H13" s="5">
        <v>0.02</v>
      </c>
      <c r="I13" s="6">
        <v>0.7262420654296875</v>
      </c>
      <c r="J13" s="6">
        <v>0.02</v>
      </c>
      <c r="K13" s="6">
        <v>0.6482396125793457</v>
      </c>
      <c r="L13" s="6">
        <v>0.02</v>
      </c>
      <c r="M13" s="15">
        <f>K13/G13</f>
        <v>11.098047696914527</v>
      </c>
      <c r="N13" s="15">
        <v>-24.903288223462642</v>
      </c>
      <c r="O13" s="15">
        <v>0.1</v>
      </c>
      <c r="P13" s="7">
        <f>213.801+0.05</f>
        <v>213.851</v>
      </c>
      <c r="Q13" s="11" t="s">
        <v>15</v>
      </c>
    </row>
    <row r="14" spans="1:17" x14ac:dyDescent="0.2">
      <c r="A14" s="3" t="s">
        <v>11</v>
      </c>
      <c r="B14" s="4" t="s">
        <v>12</v>
      </c>
      <c r="C14" s="4">
        <v>24</v>
      </c>
      <c r="D14" s="4">
        <v>7</v>
      </c>
      <c r="E14" s="3">
        <v>3</v>
      </c>
      <c r="F14" s="3">
        <f t="shared" si="0"/>
        <v>5</v>
      </c>
      <c r="G14" s="6">
        <v>5.7941805571317673E-2</v>
      </c>
      <c r="H14" s="5">
        <v>0.02</v>
      </c>
      <c r="I14" s="6">
        <v>0.66246408224105835</v>
      </c>
      <c r="J14" s="6">
        <v>0.02</v>
      </c>
      <c r="K14" s="6">
        <v>0.58530879020690918</v>
      </c>
      <c r="L14" s="6">
        <v>0.02</v>
      </c>
      <c r="M14" s="15">
        <f>K14/G14</f>
        <v>10.101666395025985</v>
      </c>
      <c r="N14" s="15">
        <v>-25.141351443513408</v>
      </c>
      <c r="O14" s="15">
        <v>0.1</v>
      </c>
      <c r="P14" s="7">
        <f>216.58+0.07</f>
        <v>216.65</v>
      </c>
      <c r="Q14" s="11" t="s">
        <v>15</v>
      </c>
    </row>
    <row r="15" spans="1:17" x14ac:dyDescent="0.2">
      <c r="A15" s="3" t="s">
        <v>11</v>
      </c>
      <c r="B15" s="4" t="s">
        <v>12</v>
      </c>
      <c r="C15" s="4">
        <v>25</v>
      </c>
      <c r="D15" s="4">
        <v>1</v>
      </c>
      <c r="E15" s="3">
        <v>66</v>
      </c>
      <c r="F15" s="3">
        <f t="shared" si="0"/>
        <v>68</v>
      </c>
      <c r="G15" s="6">
        <v>4.3108779937028885E-2</v>
      </c>
      <c r="H15" s="5">
        <v>0.02</v>
      </c>
      <c r="I15" s="6">
        <v>0.32628080248832703</v>
      </c>
      <c r="J15" s="6">
        <v>0.02</v>
      </c>
      <c r="K15" s="6">
        <v>0.30037492513656616</v>
      </c>
      <c r="L15" s="6">
        <v>0.02</v>
      </c>
      <c r="M15" s="15">
        <f>K15/G15</f>
        <v>6.9678363798590119</v>
      </c>
      <c r="N15" s="15">
        <v>-27.489811741773948</v>
      </c>
      <c r="O15" s="15">
        <v>0.1</v>
      </c>
      <c r="P15" s="7">
        <f>217.8+0.66</f>
        <v>218.46</v>
      </c>
      <c r="Q15" s="11" t="s">
        <v>13</v>
      </c>
    </row>
    <row r="16" spans="1:17" x14ac:dyDescent="0.2">
      <c r="A16" s="3" t="s">
        <v>11</v>
      </c>
      <c r="B16" s="4" t="s">
        <v>12</v>
      </c>
      <c r="C16" s="4">
        <v>25</v>
      </c>
      <c r="D16" s="4">
        <v>1</v>
      </c>
      <c r="E16" s="3">
        <v>80</v>
      </c>
      <c r="F16" s="3">
        <f t="shared" si="0"/>
        <v>82</v>
      </c>
      <c r="G16" s="6">
        <v>6.5854825079441071E-2</v>
      </c>
      <c r="H16" s="5">
        <v>0.02</v>
      </c>
      <c r="I16" s="6">
        <v>0.65352195501327515</v>
      </c>
      <c r="J16" s="6">
        <v>0.02</v>
      </c>
      <c r="K16" s="6">
        <v>0.60592061281204224</v>
      </c>
      <c r="L16" s="6">
        <v>0.02</v>
      </c>
      <c r="M16" s="15">
        <f>K16/G16</f>
        <v>9.2008537275912072</v>
      </c>
      <c r="N16" s="15">
        <v>-24.884371048735051</v>
      </c>
      <c r="O16" s="15">
        <v>0.1</v>
      </c>
      <c r="P16" s="7">
        <f>217.8+0.8</f>
        <v>218.60000000000002</v>
      </c>
      <c r="Q16" s="11" t="s">
        <v>15</v>
      </c>
    </row>
    <row r="17" spans="1:17" x14ac:dyDescent="0.2">
      <c r="A17" s="3" t="s">
        <v>11</v>
      </c>
      <c r="B17" s="4" t="s">
        <v>12</v>
      </c>
      <c r="C17" s="4">
        <v>25</v>
      </c>
      <c r="D17" s="4">
        <v>2</v>
      </c>
      <c r="E17" s="3">
        <v>8</v>
      </c>
      <c r="F17" s="3">
        <f t="shared" si="0"/>
        <v>10</v>
      </c>
      <c r="G17" s="6">
        <v>4.4689111411571503E-2</v>
      </c>
      <c r="H17" s="5">
        <v>0.02</v>
      </c>
      <c r="I17" s="6">
        <v>0.24625678360462189</v>
      </c>
      <c r="J17" s="6">
        <v>0.02</v>
      </c>
      <c r="K17" s="6">
        <v>0.22860686480998993</v>
      </c>
      <c r="L17" s="6">
        <v>0.02</v>
      </c>
      <c r="M17" s="15">
        <f>K17/G17</f>
        <v>5.1154936312024315</v>
      </c>
      <c r="N17" s="15">
        <v>-26.93616736229232</v>
      </c>
      <c r="O17" s="15">
        <v>0.1</v>
      </c>
      <c r="P17" s="7">
        <f>219.14+0.08</f>
        <v>219.22</v>
      </c>
      <c r="Q17" s="11" t="s">
        <v>13</v>
      </c>
    </row>
    <row r="18" spans="1:17" x14ac:dyDescent="0.2">
      <c r="A18" s="3" t="s">
        <v>11</v>
      </c>
      <c r="B18" s="4" t="s">
        <v>12</v>
      </c>
      <c r="C18" s="4">
        <v>25</v>
      </c>
      <c r="D18" s="4">
        <v>3</v>
      </c>
      <c r="E18" s="3">
        <v>5</v>
      </c>
      <c r="F18" s="3">
        <f t="shared" si="0"/>
        <v>7</v>
      </c>
      <c r="G18" s="6">
        <v>5.7406201958656311E-2</v>
      </c>
      <c r="H18" s="5">
        <v>0.02</v>
      </c>
      <c r="I18" s="6">
        <v>0.61938047409057617</v>
      </c>
      <c r="J18" s="6">
        <v>0.02</v>
      </c>
      <c r="K18" s="6">
        <v>0.65278953313827515</v>
      </c>
      <c r="L18" s="6">
        <v>0.02</v>
      </c>
      <c r="M18" s="15">
        <f>K18/G18</f>
        <v>11.371411291212249</v>
      </c>
      <c r="N18" s="15">
        <v>-24.82787373010655</v>
      </c>
      <c r="O18" s="15">
        <v>0.1</v>
      </c>
      <c r="P18" s="7">
        <f>220.49+0.08</f>
        <v>220.57000000000002</v>
      </c>
      <c r="Q18" s="11" t="s">
        <v>15</v>
      </c>
    </row>
    <row r="19" spans="1:17" x14ac:dyDescent="0.2">
      <c r="A19" s="3" t="s">
        <v>11</v>
      </c>
      <c r="B19" s="4" t="s">
        <v>12</v>
      </c>
      <c r="C19" s="4">
        <v>25</v>
      </c>
      <c r="D19" s="4">
        <v>3</v>
      </c>
      <c r="E19" s="3">
        <v>40</v>
      </c>
      <c r="F19" s="3">
        <f t="shared" si="0"/>
        <v>42</v>
      </c>
      <c r="G19" s="6">
        <v>4.1824482381343842E-2</v>
      </c>
      <c r="H19" s="5">
        <v>0.02</v>
      </c>
      <c r="I19" s="6">
        <v>0.24484416842460632</v>
      </c>
      <c r="J19" s="6">
        <v>0.02</v>
      </c>
      <c r="K19" s="6">
        <v>0.22265288233757019</v>
      </c>
      <c r="L19" s="6">
        <v>0.02</v>
      </c>
      <c r="M19" s="15">
        <f>K19/G19</f>
        <v>5.3235059864575005</v>
      </c>
      <c r="N19" s="15">
        <v>-27.160394319598915</v>
      </c>
      <c r="O19" s="15">
        <v>0.1</v>
      </c>
      <c r="P19" s="7">
        <f>220.496+0.4</f>
        <v>220.89600000000002</v>
      </c>
      <c r="Q19" s="11" t="s">
        <v>13</v>
      </c>
    </row>
    <row r="20" spans="1:17" x14ac:dyDescent="0.2">
      <c r="A20" s="3" t="s">
        <v>11</v>
      </c>
      <c r="B20" s="4" t="s">
        <v>12</v>
      </c>
      <c r="C20" s="4">
        <v>25</v>
      </c>
      <c r="D20" s="4">
        <v>5</v>
      </c>
      <c r="E20" s="3">
        <v>5</v>
      </c>
      <c r="F20" s="3">
        <f t="shared" si="0"/>
        <v>7</v>
      </c>
      <c r="G20" s="6">
        <v>5.9712987393140793E-2</v>
      </c>
      <c r="H20" s="5">
        <v>0.02</v>
      </c>
      <c r="I20" s="6">
        <v>0.64281833171844482</v>
      </c>
      <c r="J20" s="6">
        <v>0.02</v>
      </c>
      <c r="K20" s="6">
        <v>0.6450580358505249</v>
      </c>
      <c r="L20" s="6">
        <v>0.02</v>
      </c>
      <c r="M20" s="15">
        <f>K20/G20</f>
        <v>10.802642172356334</v>
      </c>
      <c r="N20" s="15">
        <v>-24.594206561909733</v>
      </c>
      <c r="O20" s="15">
        <v>0.1</v>
      </c>
      <c r="P20" s="7">
        <f>223.267+0.05</f>
        <v>223.31700000000001</v>
      </c>
      <c r="Q20" s="11" t="s">
        <v>15</v>
      </c>
    </row>
    <row r="21" spans="1:17" x14ac:dyDescent="0.2">
      <c r="A21" s="3" t="s">
        <v>11</v>
      </c>
      <c r="B21" s="4" t="s">
        <v>12</v>
      </c>
      <c r="C21" s="4">
        <v>25</v>
      </c>
      <c r="D21" s="4">
        <v>6</v>
      </c>
      <c r="E21" s="3">
        <v>47</v>
      </c>
      <c r="F21" s="3">
        <f t="shared" si="0"/>
        <v>49</v>
      </c>
      <c r="G21" s="6">
        <v>3.9841793477535248E-2</v>
      </c>
      <c r="H21" s="5">
        <v>0.02</v>
      </c>
      <c r="I21" s="6">
        <v>0.24462121725082397</v>
      </c>
      <c r="J21" s="6">
        <v>0.02</v>
      </c>
      <c r="K21" s="6">
        <v>0.22018159925937653</v>
      </c>
      <c r="L21" s="6">
        <v>0.02</v>
      </c>
      <c r="M21" s="15">
        <f>K21/G21</f>
        <v>5.5263977858709019</v>
      </c>
      <c r="N21" s="15">
        <v>-27.683749599172351</v>
      </c>
      <c r="O21" s="15">
        <v>0.1</v>
      </c>
      <c r="P21" s="7">
        <f>224.652+0.47</f>
        <v>225.12199999999999</v>
      </c>
      <c r="Q21" s="11" t="s">
        <v>13</v>
      </c>
    </row>
    <row r="22" spans="1:17" x14ac:dyDescent="0.2">
      <c r="A22" s="3" t="s">
        <v>11</v>
      </c>
      <c r="B22" s="4" t="s">
        <v>12</v>
      </c>
      <c r="C22" s="4">
        <v>25</v>
      </c>
      <c r="D22" s="4">
        <v>7</v>
      </c>
      <c r="E22" s="3">
        <v>3</v>
      </c>
      <c r="F22" s="3">
        <f t="shared" si="0"/>
        <v>5</v>
      </c>
      <c r="G22" s="6">
        <v>6.8753048777580261E-2</v>
      </c>
      <c r="H22" s="5">
        <v>0.02</v>
      </c>
      <c r="I22" s="6">
        <v>0.75169509649276733</v>
      </c>
      <c r="J22" s="6">
        <v>0.02</v>
      </c>
      <c r="K22" s="6">
        <v>0.68196785449981689</v>
      </c>
      <c r="L22" s="6">
        <v>0.02</v>
      </c>
      <c r="M22" s="15">
        <f>K22/G22</f>
        <v>9.9190925584408465</v>
      </c>
      <c r="N22" s="15">
        <v>-24.822720439653416</v>
      </c>
      <c r="O22" s="15">
        <v>0.1</v>
      </c>
      <c r="P22" s="7">
        <f>226.028+0.03</f>
        <v>226.05799999999999</v>
      </c>
      <c r="Q22" s="11" t="s">
        <v>15</v>
      </c>
    </row>
    <row r="23" spans="1:17" x14ac:dyDescent="0.2">
      <c r="A23" s="3" t="s">
        <v>11</v>
      </c>
      <c r="B23" s="4" t="s">
        <v>12</v>
      </c>
      <c r="C23" s="4">
        <v>25</v>
      </c>
      <c r="D23" s="4">
        <v>7</v>
      </c>
      <c r="E23" s="3">
        <v>22</v>
      </c>
      <c r="F23" s="3">
        <f t="shared" si="0"/>
        <v>24</v>
      </c>
      <c r="G23" s="6">
        <v>4.1081171482801437E-2</v>
      </c>
      <c r="H23" s="5">
        <v>0.02</v>
      </c>
      <c r="I23" s="6">
        <v>0.25372117757797241</v>
      </c>
      <c r="J23" s="6">
        <v>0.02</v>
      </c>
      <c r="K23" s="6">
        <v>0.28539937734603882</v>
      </c>
      <c r="L23" s="6">
        <v>0.02</v>
      </c>
      <c r="M23" s="15">
        <f>K23/G23</f>
        <v>6.9472063975955693</v>
      </c>
      <c r="N23" s="15">
        <v>-25.996761930863965</v>
      </c>
      <c r="O23" s="15">
        <v>0.1</v>
      </c>
      <c r="P23" s="7">
        <f>226.028+0.22</f>
        <v>226.24799999999999</v>
      </c>
      <c r="Q23" s="11" t="s">
        <v>13</v>
      </c>
    </row>
    <row r="24" spans="1:17" x14ac:dyDescent="0.2">
      <c r="A24" s="3" t="s">
        <v>11</v>
      </c>
      <c r="B24" s="4" t="s">
        <v>12</v>
      </c>
      <c r="C24" s="4">
        <v>26</v>
      </c>
      <c r="D24" s="4">
        <v>1</v>
      </c>
      <c r="E24" s="3">
        <v>7</v>
      </c>
      <c r="F24" s="3">
        <f t="shared" si="0"/>
        <v>9</v>
      </c>
      <c r="G24" s="6">
        <v>6.4184948801994324E-2</v>
      </c>
      <c r="H24" s="5">
        <v>0.02</v>
      </c>
      <c r="I24" s="6">
        <v>0.65228641033172607</v>
      </c>
      <c r="J24" s="6">
        <v>0.02</v>
      </c>
      <c r="K24" s="6">
        <v>0.62489724159240723</v>
      </c>
      <c r="L24" s="6">
        <v>0.02</v>
      </c>
      <c r="M24" s="15">
        <f>K24/G24</f>
        <v>9.7358843974491212</v>
      </c>
      <c r="N24" s="15">
        <v>-24.983400350200888</v>
      </c>
      <c r="O24" s="15">
        <v>0.1</v>
      </c>
      <c r="P24" s="7">
        <f>227.3+0.07</f>
        <v>227.37</v>
      </c>
      <c r="Q24" s="11" t="s">
        <v>15</v>
      </c>
    </row>
    <row r="25" spans="1:17" x14ac:dyDescent="0.2">
      <c r="A25" s="3" t="s">
        <v>11</v>
      </c>
      <c r="B25" s="4" t="s">
        <v>12</v>
      </c>
      <c r="C25" s="4">
        <v>26</v>
      </c>
      <c r="D25" s="4">
        <v>2</v>
      </c>
      <c r="E25" s="3">
        <v>98</v>
      </c>
      <c r="F25" s="3">
        <f t="shared" si="0"/>
        <v>100</v>
      </c>
      <c r="G25" s="6">
        <v>3.7985902279615402E-2</v>
      </c>
      <c r="H25" s="5">
        <v>0.02</v>
      </c>
      <c r="I25" s="6">
        <v>0.22925256192684174</v>
      </c>
      <c r="J25" s="8">
        <v>0.02</v>
      </c>
      <c r="K25" s="6">
        <v>0.25159692764282227</v>
      </c>
      <c r="L25" s="8">
        <v>0.02</v>
      </c>
      <c r="M25" s="15">
        <f>K25/G25</f>
        <v>6.6234290235048121</v>
      </c>
      <c r="N25" s="15">
        <v>-27.475040590942999</v>
      </c>
      <c r="O25" s="16">
        <v>0.1</v>
      </c>
      <c r="P25" s="7">
        <f>228.664+0.98</f>
        <v>229.64399999999998</v>
      </c>
      <c r="Q25" s="11" t="s">
        <v>13</v>
      </c>
    </row>
    <row r="26" spans="1:17" x14ac:dyDescent="0.2">
      <c r="A26" s="3" t="s">
        <v>11</v>
      </c>
      <c r="B26" s="4" t="s">
        <v>12</v>
      </c>
      <c r="C26" s="4">
        <v>26</v>
      </c>
      <c r="D26" s="4">
        <v>3</v>
      </c>
      <c r="E26" s="3">
        <v>7</v>
      </c>
      <c r="F26" s="3">
        <f t="shared" si="0"/>
        <v>9</v>
      </c>
      <c r="G26" s="6">
        <v>6.7342132329940796E-2</v>
      </c>
      <c r="H26" s="5">
        <v>0.02</v>
      </c>
      <c r="I26" s="6">
        <v>0.6874355673789978</v>
      </c>
      <c r="J26" s="8">
        <v>0.02</v>
      </c>
      <c r="K26" s="6">
        <v>0.65715318918228149</v>
      </c>
      <c r="L26" s="8">
        <v>0.02</v>
      </c>
      <c r="M26" s="15">
        <f>K26/G26</f>
        <v>9.7584256162632155</v>
      </c>
      <c r="N26" s="15">
        <v>-24.986671957983329</v>
      </c>
      <c r="O26" s="16">
        <v>0.1</v>
      </c>
      <c r="P26" s="7">
        <f>230.096+0.07</f>
        <v>230.166</v>
      </c>
      <c r="Q26" s="11" t="s">
        <v>15</v>
      </c>
    </row>
    <row r="27" spans="1:17" x14ac:dyDescent="0.2">
      <c r="A27" s="3" t="s">
        <v>11</v>
      </c>
      <c r="B27" s="4" t="s">
        <v>12</v>
      </c>
      <c r="C27" s="4">
        <v>26</v>
      </c>
      <c r="D27" s="4">
        <v>4</v>
      </c>
      <c r="E27" s="3">
        <v>128</v>
      </c>
      <c r="F27" s="3">
        <f t="shared" si="0"/>
        <v>130</v>
      </c>
      <c r="G27" s="6">
        <v>3.8196861743927002E-2</v>
      </c>
      <c r="H27" s="5">
        <v>0.02</v>
      </c>
      <c r="I27" s="6">
        <v>0.20568527281284332</v>
      </c>
      <c r="J27" s="6">
        <v>0.02</v>
      </c>
      <c r="K27" s="6">
        <v>0.1885242760181427</v>
      </c>
      <c r="L27" s="6">
        <v>0.02</v>
      </c>
      <c r="M27" s="15">
        <f>K27/G27</f>
        <v>4.9355959471753348</v>
      </c>
      <c r="N27" s="15">
        <v>-27.866456963311276</v>
      </c>
      <c r="O27" s="15">
        <v>0.1</v>
      </c>
      <c r="P27" s="7">
        <f>231.528+1.28</f>
        <v>232.80799999999999</v>
      </c>
      <c r="Q27" s="11" t="s">
        <v>13</v>
      </c>
    </row>
    <row r="28" spans="1:17" x14ac:dyDescent="0.2">
      <c r="A28" s="3" t="s">
        <v>11</v>
      </c>
      <c r="B28" s="4" t="s">
        <v>12</v>
      </c>
      <c r="C28" s="4">
        <v>26</v>
      </c>
      <c r="D28" s="4">
        <v>5</v>
      </c>
      <c r="E28" s="3">
        <v>7</v>
      </c>
      <c r="F28" s="3">
        <f t="shared" si="0"/>
        <v>9</v>
      </c>
      <c r="G28" s="6">
        <v>6.4234323799610138E-2</v>
      </c>
      <c r="H28" s="5">
        <v>0.02</v>
      </c>
      <c r="I28" s="6">
        <v>0.66124433279037476</v>
      </c>
      <c r="J28" s="6">
        <v>0.02</v>
      </c>
      <c r="K28" s="6">
        <v>0.68528366088867188</v>
      </c>
      <c r="L28" s="6">
        <v>0.02</v>
      </c>
      <c r="M28" s="15">
        <f>K28/G28</f>
        <v>10.668496535069481</v>
      </c>
      <c r="N28" s="15">
        <v>-24.967271041694751</v>
      </c>
      <c r="O28" s="15">
        <v>0.1</v>
      </c>
      <c r="P28" s="7">
        <f>232.95+0.07</f>
        <v>233.01999999999998</v>
      </c>
      <c r="Q28" s="11" t="s">
        <v>15</v>
      </c>
    </row>
    <row r="29" spans="1:17" x14ac:dyDescent="0.2">
      <c r="A29" s="3" t="s">
        <v>11</v>
      </c>
      <c r="B29" s="4" t="s">
        <v>12</v>
      </c>
      <c r="C29" s="4">
        <v>26</v>
      </c>
      <c r="D29" s="4">
        <v>5</v>
      </c>
      <c r="E29" s="3">
        <v>13</v>
      </c>
      <c r="F29" s="3">
        <f t="shared" si="0"/>
        <v>15</v>
      </c>
      <c r="G29" s="6">
        <v>4.288213700056076E-2</v>
      </c>
      <c r="H29" s="5">
        <v>0.02</v>
      </c>
      <c r="I29" s="6">
        <v>0.3317486047744751</v>
      </c>
      <c r="J29" s="6">
        <v>0.02</v>
      </c>
      <c r="K29" s="6">
        <v>0.31026768684387207</v>
      </c>
      <c r="L29" s="6">
        <v>0.02</v>
      </c>
      <c r="M29" s="15">
        <f>K29/G29</f>
        <v>7.235359721923718</v>
      </c>
      <c r="N29" s="15">
        <v>-26.213001962200515</v>
      </c>
      <c r="O29" s="15">
        <v>0.1</v>
      </c>
      <c r="P29" s="7">
        <f>232.95+0.13</f>
        <v>233.07999999999998</v>
      </c>
      <c r="Q29" s="11" t="s">
        <v>13</v>
      </c>
    </row>
    <row r="30" spans="1:17" x14ac:dyDescent="0.2">
      <c r="A30" s="3" t="s">
        <v>11</v>
      </c>
      <c r="B30" s="4" t="s">
        <v>12</v>
      </c>
      <c r="C30" s="4">
        <v>26</v>
      </c>
      <c r="D30" s="4">
        <v>6</v>
      </c>
      <c r="E30" s="3">
        <v>7</v>
      </c>
      <c r="F30" s="3">
        <f t="shared" si="0"/>
        <v>9</v>
      </c>
      <c r="G30" s="17">
        <v>0.06</v>
      </c>
      <c r="H30" s="5">
        <v>0.02</v>
      </c>
      <c r="I30" s="17">
        <v>0.76</v>
      </c>
      <c r="J30" s="6">
        <v>0.02</v>
      </c>
      <c r="K30" s="6">
        <v>0.65238237380981445</v>
      </c>
      <c r="L30" s="6">
        <v>0.02</v>
      </c>
      <c r="M30" s="15">
        <f>K30/G30</f>
        <v>10.873039563496908</v>
      </c>
      <c r="N30" s="15">
        <v>-25.057092605544135</v>
      </c>
      <c r="O30" s="15">
        <v>0.1</v>
      </c>
      <c r="P30" s="7">
        <f>234.391+0.07</f>
        <v>234.46099999999998</v>
      </c>
      <c r="Q30" s="11" t="s">
        <v>15</v>
      </c>
    </row>
    <row r="31" spans="1:17" x14ac:dyDescent="0.2">
      <c r="A31" s="3" t="s">
        <v>11</v>
      </c>
      <c r="B31" s="4" t="s">
        <v>12</v>
      </c>
      <c r="C31" s="4">
        <v>26</v>
      </c>
      <c r="D31" s="4">
        <v>6</v>
      </c>
      <c r="E31" s="3">
        <v>47</v>
      </c>
      <c r="F31" s="3">
        <f t="shared" si="0"/>
        <v>49</v>
      </c>
      <c r="G31" s="6">
        <v>4.1335046291351318E-2</v>
      </c>
      <c r="H31" s="5">
        <v>0.02</v>
      </c>
      <c r="I31" s="6">
        <v>0.22495365142822266</v>
      </c>
      <c r="J31" s="6">
        <v>0.02</v>
      </c>
      <c r="K31" s="6">
        <v>0.20544017851352692</v>
      </c>
      <c r="L31" s="6">
        <v>0.02</v>
      </c>
      <c r="M31" s="15">
        <f>K31/G31</f>
        <v>4.9701209251218836</v>
      </c>
      <c r="N31" s="15">
        <v>-28.278083437507689</v>
      </c>
      <c r="O31" s="15">
        <v>0.1</v>
      </c>
      <c r="P31" s="7">
        <f>234.391+0.37</f>
        <v>234.761</v>
      </c>
      <c r="Q31" s="11" t="s">
        <v>13</v>
      </c>
    </row>
    <row r="32" spans="1:17" x14ac:dyDescent="0.2">
      <c r="A32" s="3" t="s">
        <v>11</v>
      </c>
      <c r="B32" s="4" t="s">
        <v>12</v>
      </c>
      <c r="C32" s="4">
        <v>26</v>
      </c>
      <c r="D32" s="4">
        <v>7</v>
      </c>
      <c r="E32" s="3">
        <v>7</v>
      </c>
      <c r="F32" s="3">
        <f t="shared" si="0"/>
        <v>9</v>
      </c>
      <c r="G32" s="6">
        <v>6.4117439091205597E-2</v>
      </c>
      <c r="H32" s="5">
        <v>0.02</v>
      </c>
      <c r="I32" s="6">
        <v>0.6240074634552002</v>
      </c>
      <c r="J32" s="6">
        <v>0.02</v>
      </c>
      <c r="K32" s="6">
        <v>0.67270445823669434</v>
      </c>
      <c r="L32" s="6">
        <v>0.02</v>
      </c>
      <c r="M32" s="15">
        <f>K32/G32</f>
        <v>10.491754938617987</v>
      </c>
      <c r="N32" s="15">
        <v>-25.208056689311128</v>
      </c>
      <c r="O32" s="15">
        <v>0.1</v>
      </c>
      <c r="P32" s="7">
        <f>235.832+0.07</f>
        <v>235.90199999999999</v>
      </c>
      <c r="Q32" s="11" t="s">
        <v>15</v>
      </c>
    </row>
    <row r="33" spans="1:17" x14ac:dyDescent="0.2">
      <c r="A33" s="3" t="s">
        <v>11</v>
      </c>
      <c r="B33" s="4" t="s">
        <v>12</v>
      </c>
      <c r="C33" s="4">
        <v>27</v>
      </c>
      <c r="D33" s="4">
        <v>1</v>
      </c>
      <c r="E33" s="3">
        <v>7</v>
      </c>
      <c r="F33" s="3">
        <f t="shared" si="0"/>
        <v>9</v>
      </c>
      <c r="G33" s="17">
        <v>0.06</v>
      </c>
      <c r="H33" s="5">
        <v>0.02</v>
      </c>
      <c r="I33" s="17">
        <v>0.68</v>
      </c>
      <c r="J33" s="6">
        <v>0.02</v>
      </c>
      <c r="K33" s="6">
        <v>0.5866273045539856</v>
      </c>
      <c r="L33" s="6">
        <v>0.02</v>
      </c>
      <c r="M33" s="15">
        <f>K33/G33</f>
        <v>9.7771217425664272</v>
      </c>
      <c r="N33" s="15">
        <v>-25.033668188692332</v>
      </c>
      <c r="O33" s="15">
        <v>0.1</v>
      </c>
      <c r="P33" s="7">
        <f>236.8+0.07</f>
        <v>236.87</v>
      </c>
      <c r="Q33" s="11" t="s">
        <v>15</v>
      </c>
    </row>
    <row r="34" spans="1:17" x14ac:dyDescent="0.2">
      <c r="A34" s="3" t="s">
        <v>11</v>
      </c>
      <c r="B34" s="4" t="s">
        <v>12</v>
      </c>
      <c r="C34" s="4">
        <v>27</v>
      </c>
      <c r="D34" s="4">
        <v>3</v>
      </c>
      <c r="E34" s="3">
        <v>6</v>
      </c>
      <c r="F34" s="3">
        <f t="shared" si="0"/>
        <v>8</v>
      </c>
      <c r="G34" s="6">
        <v>4.625185951590538E-2</v>
      </c>
      <c r="H34" s="5">
        <v>0.02</v>
      </c>
      <c r="I34" s="6">
        <v>0.48496508598327637</v>
      </c>
      <c r="J34" s="6">
        <v>0.02</v>
      </c>
      <c r="K34" s="6">
        <v>0.16857759654521942</v>
      </c>
      <c r="L34" s="6">
        <v>0.02</v>
      </c>
      <c r="M34" s="15">
        <f>K34/G34</f>
        <v>3.6447744654946876</v>
      </c>
      <c r="N34" s="15">
        <v>-27.336786200302313</v>
      </c>
      <c r="O34" s="15">
        <v>0.1</v>
      </c>
      <c r="P34" s="9">
        <f>239.459+0.05</f>
        <v>239.50900000000001</v>
      </c>
      <c r="Q34" s="11" t="s">
        <v>13</v>
      </c>
    </row>
    <row r="35" spans="1:17" x14ac:dyDescent="0.2">
      <c r="A35" s="3" t="s">
        <v>11</v>
      </c>
      <c r="B35" s="4" t="s">
        <v>12</v>
      </c>
      <c r="C35" s="4">
        <v>27</v>
      </c>
      <c r="D35" s="4">
        <v>5</v>
      </c>
      <c r="E35" s="3">
        <v>7</v>
      </c>
      <c r="F35" s="3">
        <f t="shared" si="0"/>
        <v>9</v>
      </c>
      <c r="G35" s="6">
        <v>6.3521638512611389E-2</v>
      </c>
      <c r="H35" s="5">
        <v>0.02</v>
      </c>
      <c r="I35" s="6">
        <v>0.68654531240463257</v>
      </c>
      <c r="J35" s="6">
        <v>0.02</v>
      </c>
      <c r="K35" s="6">
        <v>0.62558919191360474</v>
      </c>
      <c r="L35" s="6">
        <v>0.02</v>
      </c>
      <c r="M35" s="15">
        <f>K35/G35</f>
        <v>9.8484423034743074</v>
      </c>
      <c r="N35" s="15">
        <v>-25.1619482817934</v>
      </c>
      <c r="O35" s="15">
        <v>0.1</v>
      </c>
      <c r="P35" s="7">
        <f>242.26+0.07</f>
        <v>242.32999999999998</v>
      </c>
      <c r="Q35" s="11" t="s">
        <v>15</v>
      </c>
    </row>
    <row r="36" spans="1:17" x14ac:dyDescent="0.2">
      <c r="A36" s="3" t="s">
        <v>11</v>
      </c>
      <c r="B36" s="4" t="s">
        <v>12</v>
      </c>
      <c r="C36" s="4">
        <v>27</v>
      </c>
      <c r="D36" s="4">
        <v>5</v>
      </c>
      <c r="E36" s="3">
        <v>41</v>
      </c>
      <c r="F36" s="3">
        <f t="shared" si="0"/>
        <v>43</v>
      </c>
      <c r="G36" s="6">
        <v>4.1341397911310196E-2</v>
      </c>
      <c r="H36" s="5">
        <v>0.02</v>
      </c>
      <c r="I36" s="6">
        <v>0.25746238231658936</v>
      </c>
      <c r="J36" s="6">
        <v>0.02</v>
      </c>
      <c r="K36" s="6">
        <v>0.2794477641582489</v>
      </c>
      <c r="L36" s="6">
        <v>0.02</v>
      </c>
      <c r="M36" s="15">
        <f>K36/G36</f>
        <v>6.7595141499024507</v>
      </c>
      <c r="N36" s="15">
        <v>-26.54201008241192</v>
      </c>
      <c r="O36" s="15">
        <v>0.1</v>
      </c>
      <c r="P36" s="7">
        <f>242.26+0.41</f>
        <v>242.67</v>
      </c>
      <c r="Q36" s="11" t="s">
        <v>13</v>
      </c>
    </row>
    <row r="37" spans="1:17" x14ac:dyDescent="0.2">
      <c r="A37" s="3" t="s">
        <v>11</v>
      </c>
      <c r="B37" s="4" t="s">
        <v>12</v>
      </c>
      <c r="C37" s="4">
        <v>27</v>
      </c>
      <c r="D37" s="4">
        <v>7</v>
      </c>
      <c r="E37" s="3">
        <v>7</v>
      </c>
      <c r="F37" s="3">
        <f t="shared" si="0"/>
        <v>9</v>
      </c>
      <c r="G37" s="6">
        <v>6.2331769615411758E-2</v>
      </c>
      <c r="H37" s="5">
        <v>0.02</v>
      </c>
      <c r="I37" s="6">
        <v>0.64866554737091064</v>
      </c>
      <c r="J37" s="6">
        <v>0.02</v>
      </c>
      <c r="K37" s="6">
        <v>0.65197449922561646</v>
      </c>
      <c r="L37" s="6">
        <v>0.02</v>
      </c>
      <c r="M37" s="15">
        <f>K37/G37</f>
        <v>10.459746342006843</v>
      </c>
      <c r="N37" s="15">
        <v>-24.964175183094376</v>
      </c>
      <c r="O37" s="15">
        <v>0.1</v>
      </c>
      <c r="P37" s="7">
        <f>244.957+0.07</f>
        <v>245.02699999999999</v>
      </c>
      <c r="Q37" s="11" t="s">
        <v>15</v>
      </c>
    </row>
    <row r="38" spans="1:17" x14ac:dyDescent="0.2">
      <c r="A38" s="3" t="s">
        <v>11</v>
      </c>
      <c r="B38" s="4" t="s">
        <v>12</v>
      </c>
      <c r="C38" s="4">
        <v>28</v>
      </c>
      <c r="D38" s="4">
        <v>1</v>
      </c>
      <c r="E38" s="3">
        <v>7</v>
      </c>
      <c r="F38" s="3">
        <f t="shared" si="0"/>
        <v>9</v>
      </c>
      <c r="G38" s="6">
        <v>5.9386320412158966E-2</v>
      </c>
      <c r="H38" s="5">
        <v>0.02</v>
      </c>
      <c r="I38" s="6">
        <v>0.65436750650405884</v>
      </c>
      <c r="J38" s="6">
        <v>0.02</v>
      </c>
      <c r="K38" s="6">
        <v>0.65932631492614746</v>
      </c>
      <c r="L38" s="6">
        <v>0.02</v>
      </c>
      <c r="M38" s="15">
        <f>K38/G38</f>
        <v>11.102326433936707</v>
      </c>
      <c r="N38" s="15">
        <v>-25.019361186107659</v>
      </c>
      <c r="O38" s="15">
        <v>0.1</v>
      </c>
      <c r="P38" s="7">
        <f>246.3+0.07</f>
        <v>246.37</v>
      </c>
      <c r="Q38" s="11" t="s">
        <v>15</v>
      </c>
    </row>
    <row r="39" spans="1:17" x14ac:dyDescent="0.2">
      <c r="A39" s="3" t="s">
        <v>11</v>
      </c>
      <c r="B39" s="4" t="s">
        <v>12</v>
      </c>
      <c r="C39" s="4">
        <v>28</v>
      </c>
      <c r="D39" s="4">
        <v>1</v>
      </c>
      <c r="E39" s="3">
        <v>81</v>
      </c>
      <c r="F39" s="3">
        <f t="shared" si="0"/>
        <v>83</v>
      </c>
      <c r="G39" s="6">
        <v>4.0220372378826141E-2</v>
      </c>
      <c r="H39" s="5">
        <v>0.02</v>
      </c>
      <c r="I39" s="6">
        <v>0.21452994644641876</v>
      </c>
      <c r="J39" s="6">
        <v>0.02</v>
      </c>
      <c r="K39" s="6">
        <v>0.18682022392749786</v>
      </c>
      <c r="L39" s="6">
        <v>0.02</v>
      </c>
      <c r="M39" s="15">
        <f>K39/G39</f>
        <v>4.6449153222123982</v>
      </c>
      <c r="N39" s="15">
        <v>-27.169255000559147</v>
      </c>
      <c r="O39" s="15">
        <v>0.1</v>
      </c>
      <c r="P39" s="7">
        <f>246.3+0.81</f>
        <v>247.11</v>
      </c>
      <c r="Q39" s="11" t="s">
        <v>13</v>
      </c>
    </row>
    <row r="40" spans="1:17" x14ac:dyDescent="0.2">
      <c r="A40" s="3" t="s">
        <v>11</v>
      </c>
      <c r="B40" s="4" t="s">
        <v>12</v>
      </c>
      <c r="C40" s="4">
        <v>28</v>
      </c>
      <c r="D40" s="4">
        <v>2</v>
      </c>
      <c r="E40" s="3">
        <v>7</v>
      </c>
      <c r="F40" s="3">
        <f t="shared" si="0"/>
        <v>9</v>
      </c>
      <c r="G40" s="6">
        <v>6.3887819647789001E-2</v>
      </c>
      <c r="H40" s="5">
        <v>0.02</v>
      </c>
      <c r="I40" s="6">
        <v>0.64130836725234985</v>
      </c>
      <c r="J40" s="6">
        <v>0.02</v>
      </c>
      <c r="K40" s="6">
        <v>0.58701407909393311</v>
      </c>
      <c r="L40" s="6">
        <v>0.02</v>
      </c>
      <c r="M40" s="15">
        <f>K40/G40</f>
        <v>9.1882002286213282</v>
      </c>
      <c r="N40" s="15">
        <v>-24.974335286626562</v>
      </c>
      <c r="O40" s="15">
        <v>0.1</v>
      </c>
      <c r="P40" s="7">
        <f>247.628+0.07</f>
        <v>247.69799999999998</v>
      </c>
      <c r="Q40" s="11" t="s">
        <v>15</v>
      </c>
    </row>
    <row r="41" spans="1:17" x14ac:dyDescent="0.2">
      <c r="A41" s="3" t="s">
        <v>11</v>
      </c>
      <c r="B41" s="4" t="s">
        <v>12</v>
      </c>
      <c r="C41" s="4">
        <v>28</v>
      </c>
      <c r="D41" s="4">
        <v>2</v>
      </c>
      <c r="E41" s="3">
        <v>137</v>
      </c>
      <c r="F41" s="3">
        <f t="shared" si="0"/>
        <v>139</v>
      </c>
      <c r="G41" s="6">
        <v>4.1515301913022995E-2</v>
      </c>
      <c r="H41" s="5">
        <v>0.02</v>
      </c>
      <c r="I41" s="6">
        <v>0.23981970548629761</v>
      </c>
      <c r="J41" s="6">
        <v>0.02</v>
      </c>
      <c r="K41" s="6">
        <v>0.224895179271698</v>
      </c>
      <c r="L41" s="6">
        <v>0.02</v>
      </c>
      <c r="M41" s="15">
        <f>K41/G41</f>
        <v>5.4171635254602428</v>
      </c>
      <c r="N41" s="15">
        <v>-26.765665479274098</v>
      </c>
      <c r="O41" s="15">
        <v>0.1</v>
      </c>
      <c r="P41" s="7">
        <f>247.628+1.37</f>
        <v>248.99799999999999</v>
      </c>
      <c r="Q41" s="11" t="s">
        <v>13</v>
      </c>
    </row>
    <row r="42" spans="1:17" x14ac:dyDescent="0.2">
      <c r="A42" s="3" t="s">
        <v>11</v>
      </c>
      <c r="B42" s="4" t="s">
        <v>12</v>
      </c>
      <c r="C42" s="4">
        <v>28</v>
      </c>
      <c r="D42" s="4">
        <v>3</v>
      </c>
      <c r="E42" s="3">
        <v>4</v>
      </c>
      <c r="F42" s="3">
        <f t="shared" si="0"/>
        <v>6</v>
      </c>
      <c r="G42" s="6">
        <v>5.1470059901475906E-2</v>
      </c>
      <c r="H42" s="5">
        <v>0.02</v>
      </c>
      <c r="I42" s="6">
        <v>0.55133408308029175</v>
      </c>
      <c r="J42" s="6">
        <v>0.02</v>
      </c>
      <c r="K42" s="6">
        <v>0.56648892164230347</v>
      </c>
      <c r="L42" s="6">
        <v>0.02</v>
      </c>
      <c r="M42" s="15">
        <f>K42/G42</f>
        <v>11.006183453578211</v>
      </c>
      <c r="N42" s="15">
        <v>-24.994566841771331</v>
      </c>
      <c r="O42" s="15">
        <v>0.1</v>
      </c>
      <c r="P42" s="7">
        <f>248.974+0.04</f>
        <v>249.01399999999998</v>
      </c>
      <c r="Q42" s="11" t="s">
        <v>15</v>
      </c>
    </row>
    <row r="43" spans="1:17" x14ac:dyDescent="0.2">
      <c r="A43" s="3" t="s">
        <v>11</v>
      </c>
      <c r="B43" s="4" t="s">
        <v>12</v>
      </c>
      <c r="C43" s="4">
        <v>28</v>
      </c>
      <c r="D43" s="4">
        <v>3</v>
      </c>
      <c r="E43" s="3">
        <v>93</v>
      </c>
      <c r="F43" s="3">
        <f t="shared" si="0"/>
        <v>95</v>
      </c>
      <c r="G43" s="6">
        <v>3.8721282035112381E-2</v>
      </c>
      <c r="H43" s="5">
        <v>0.02</v>
      </c>
      <c r="I43" s="6">
        <v>0.25846916437149048</v>
      </c>
      <c r="J43" s="6">
        <v>0.02</v>
      </c>
      <c r="K43" s="6">
        <v>0.23338118195533752</v>
      </c>
      <c r="L43" s="6">
        <v>0.02</v>
      </c>
      <c r="M43" s="15">
        <f>K43/G43</f>
        <v>6.0272069954633203</v>
      </c>
      <c r="N43" s="15">
        <v>-26.92058425656294</v>
      </c>
      <c r="O43" s="15">
        <v>0.1</v>
      </c>
      <c r="P43" s="7">
        <f>248.974+0.93</f>
        <v>249.904</v>
      </c>
      <c r="Q43" s="11" t="s">
        <v>13</v>
      </c>
    </row>
    <row r="44" spans="1:17" x14ac:dyDescent="0.2">
      <c r="A44" s="3" t="s">
        <v>11</v>
      </c>
      <c r="B44" s="4" t="s">
        <v>12</v>
      </c>
      <c r="C44" s="4">
        <v>28</v>
      </c>
      <c r="D44" s="4">
        <v>5</v>
      </c>
      <c r="E44" s="3">
        <v>7</v>
      </c>
      <c r="F44" s="3">
        <f t="shared" si="0"/>
        <v>9</v>
      </c>
      <c r="G44" s="6">
        <v>5.9106957167387009E-2</v>
      </c>
      <c r="H44" s="5">
        <v>0.02</v>
      </c>
      <c r="I44" s="6">
        <v>0.63179409503936768</v>
      </c>
      <c r="J44" s="6">
        <v>0.02</v>
      </c>
      <c r="K44" s="6">
        <v>0.6726224422454834</v>
      </c>
      <c r="L44" s="6">
        <v>0.02</v>
      </c>
      <c r="M44" s="15">
        <f>K44/G44</f>
        <v>11.379750785354437</v>
      </c>
      <c r="N44" s="15">
        <v>-24.992073710695092</v>
      </c>
      <c r="O44" s="15">
        <v>0.1</v>
      </c>
      <c r="P44" s="7">
        <f>251.658+0.07</f>
        <v>251.72799999999998</v>
      </c>
      <c r="Q44" s="11" t="s">
        <v>15</v>
      </c>
    </row>
    <row r="45" spans="1:17" x14ac:dyDescent="0.2">
      <c r="A45" s="3" t="s">
        <v>11</v>
      </c>
      <c r="B45" s="4" t="s">
        <v>12</v>
      </c>
      <c r="C45" s="4">
        <v>28</v>
      </c>
      <c r="D45" s="4">
        <v>7</v>
      </c>
      <c r="E45" s="3">
        <v>13</v>
      </c>
      <c r="F45" s="3">
        <f t="shared" si="0"/>
        <v>15</v>
      </c>
      <c r="G45" s="6">
        <v>5.3331296890974045E-2</v>
      </c>
      <c r="H45" s="5">
        <v>0.02</v>
      </c>
      <c r="I45" s="6">
        <v>0.5908239483833313</v>
      </c>
      <c r="J45" s="6">
        <v>0.02</v>
      </c>
      <c r="K45" s="6">
        <v>0.60276681184768677</v>
      </c>
      <c r="L45" s="6">
        <v>0.02</v>
      </c>
      <c r="M45" s="15">
        <f>K45/G45</f>
        <v>11.302309281544979</v>
      </c>
      <c r="N45" s="15">
        <v>-25.064112182804184</v>
      </c>
      <c r="O45" s="15">
        <v>0.1</v>
      </c>
      <c r="P45" s="7">
        <f>254.351+0.13</f>
        <v>254.48099999999999</v>
      </c>
      <c r="Q45" s="11" t="s">
        <v>15</v>
      </c>
    </row>
    <row r="46" spans="1:17" x14ac:dyDescent="0.2">
      <c r="A46" s="3" t="s">
        <v>11</v>
      </c>
      <c r="B46" s="4" t="s">
        <v>12</v>
      </c>
      <c r="C46" s="4">
        <v>28</v>
      </c>
      <c r="D46" s="4">
        <v>7</v>
      </c>
      <c r="E46" s="3">
        <v>123</v>
      </c>
      <c r="F46" s="3">
        <f t="shared" si="0"/>
        <v>125</v>
      </c>
      <c r="G46" s="6">
        <v>4.7559715807437897E-2</v>
      </c>
      <c r="H46" s="5">
        <v>0.02</v>
      </c>
      <c r="I46" s="6">
        <v>0.43050971627235413</v>
      </c>
      <c r="J46" s="6">
        <v>0.02</v>
      </c>
      <c r="K46" s="6">
        <v>0.42839109897613525</v>
      </c>
      <c r="L46" s="6">
        <v>0.02</v>
      </c>
      <c r="M46" s="15">
        <f>K46/G46</f>
        <v>9.0074360559812021</v>
      </c>
      <c r="N46" s="15">
        <v>-25.68122361524464</v>
      </c>
      <c r="O46" s="15">
        <v>0.1</v>
      </c>
      <c r="P46" s="7">
        <f>254.351+1.23</f>
        <v>255.58099999999999</v>
      </c>
      <c r="Q46" s="11" t="s">
        <v>13</v>
      </c>
    </row>
    <row r="47" spans="1:17" x14ac:dyDescent="0.2">
      <c r="A47" s="3" t="s">
        <v>11</v>
      </c>
      <c r="B47" s="4" t="s">
        <v>12</v>
      </c>
      <c r="C47" s="4">
        <v>29</v>
      </c>
      <c r="D47" s="4">
        <v>1</v>
      </c>
      <c r="E47" s="3">
        <v>7</v>
      </c>
      <c r="F47" s="3">
        <f t="shared" si="0"/>
        <v>9</v>
      </c>
      <c r="G47" s="6">
        <v>6.4388424158096313E-2</v>
      </c>
      <c r="H47" s="5">
        <v>0.02</v>
      </c>
      <c r="I47" s="6">
        <v>0.68986600637435913</v>
      </c>
      <c r="J47" s="6">
        <v>0.02</v>
      </c>
      <c r="K47" s="6">
        <v>0.65117990970611572</v>
      </c>
      <c r="L47" s="6">
        <v>0.02</v>
      </c>
      <c r="M47" s="15">
        <f>K47/G47</f>
        <v>10.113307138985714</v>
      </c>
      <c r="N47" s="15">
        <v>-25.133450980390869</v>
      </c>
      <c r="O47" s="15">
        <v>0.1</v>
      </c>
      <c r="P47" s="7">
        <f>255.8+0.07</f>
        <v>255.87</v>
      </c>
      <c r="Q47" s="11" t="s">
        <v>15</v>
      </c>
    </row>
    <row r="48" spans="1:17" x14ac:dyDescent="0.2">
      <c r="A48" s="3" t="s">
        <v>11</v>
      </c>
      <c r="B48" s="4" t="s">
        <v>12</v>
      </c>
      <c r="C48" s="4">
        <v>29</v>
      </c>
      <c r="D48" s="4">
        <v>3</v>
      </c>
      <c r="E48" s="3">
        <v>7</v>
      </c>
      <c r="F48" s="3">
        <f t="shared" si="0"/>
        <v>9</v>
      </c>
      <c r="G48" s="6">
        <v>6.2157236039638519E-2</v>
      </c>
      <c r="H48" s="5">
        <v>0.02</v>
      </c>
      <c r="I48" s="6">
        <v>0.66407299041748047</v>
      </c>
      <c r="J48" s="6">
        <v>0.02</v>
      </c>
      <c r="K48" s="6">
        <v>0.6173931360244751</v>
      </c>
      <c r="L48" s="6">
        <v>0.02</v>
      </c>
      <c r="M48" s="15">
        <f>K48/G48</f>
        <v>9.9327636710029239</v>
      </c>
      <c r="N48" s="15">
        <v>-25.277589947727179</v>
      </c>
      <c r="O48" s="15">
        <v>0.1</v>
      </c>
      <c r="P48" s="7">
        <f>258.463+0.07</f>
        <v>258.53300000000002</v>
      </c>
      <c r="Q48" s="11" t="s">
        <v>15</v>
      </c>
    </row>
    <row r="49" spans="1:17" x14ac:dyDescent="0.2">
      <c r="A49" s="3" t="s">
        <v>11</v>
      </c>
      <c r="B49" s="4" t="s">
        <v>12</v>
      </c>
      <c r="C49" s="4">
        <v>29</v>
      </c>
      <c r="D49" s="4">
        <v>5</v>
      </c>
      <c r="E49" s="3">
        <v>5</v>
      </c>
      <c r="F49" s="3">
        <f t="shared" si="0"/>
        <v>7</v>
      </c>
      <c r="G49" s="6">
        <v>6.1323851346969604E-2</v>
      </c>
      <c r="H49" s="5">
        <v>0.02</v>
      </c>
      <c r="I49" s="6">
        <v>0.63352268934249878</v>
      </c>
      <c r="J49" s="6">
        <v>0.02</v>
      </c>
      <c r="K49" s="6">
        <v>0.6083562970161438</v>
      </c>
      <c r="L49" s="6">
        <v>0.02</v>
      </c>
      <c r="M49" s="15">
        <f>K49/G49</f>
        <v>9.9203863366974669</v>
      </c>
      <c r="N49" s="15">
        <v>-25.244711285771615</v>
      </c>
      <c r="O49" s="15">
        <v>0.1</v>
      </c>
      <c r="P49" s="7">
        <f>261.136+0.05</f>
        <v>261.18600000000004</v>
      </c>
      <c r="Q49" s="11" t="s">
        <v>15</v>
      </c>
    </row>
    <row r="50" spans="1:17" x14ac:dyDescent="0.2">
      <c r="A50" s="3" t="s">
        <v>11</v>
      </c>
      <c r="B50" s="4" t="s">
        <v>12</v>
      </c>
      <c r="C50" s="4">
        <v>29</v>
      </c>
      <c r="D50" s="4">
        <v>5</v>
      </c>
      <c r="E50" s="3">
        <v>98</v>
      </c>
      <c r="F50" s="3">
        <f t="shared" si="0"/>
        <v>100</v>
      </c>
      <c r="G50" s="6">
        <v>3.9523579180240631E-2</v>
      </c>
      <c r="H50" s="5">
        <v>0.02</v>
      </c>
      <c r="I50" s="6">
        <v>0.22453528642654419</v>
      </c>
      <c r="J50" s="6">
        <v>0.02</v>
      </c>
      <c r="K50" s="6">
        <v>0.21280524134635925</v>
      </c>
      <c r="L50" s="6">
        <v>0.02</v>
      </c>
      <c r="M50" s="15">
        <f>K50/G50</f>
        <v>5.3842603772268891</v>
      </c>
      <c r="N50" s="15">
        <v>-27.8193486734299</v>
      </c>
      <c r="O50" s="15">
        <v>0.1</v>
      </c>
      <c r="P50" s="7">
        <f>261.136+0.98</f>
        <v>262.11600000000004</v>
      </c>
      <c r="Q50" s="11" t="s">
        <v>13</v>
      </c>
    </row>
    <row r="51" spans="1:17" x14ac:dyDescent="0.2">
      <c r="A51" s="3" t="s">
        <v>11</v>
      </c>
      <c r="B51" s="4" t="s">
        <v>12</v>
      </c>
      <c r="C51" s="4">
        <v>29</v>
      </c>
      <c r="D51" s="4">
        <v>7</v>
      </c>
      <c r="E51" s="3">
        <v>8</v>
      </c>
      <c r="F51" s="3">
        <f t="shared" si="0"/>
        <v>10</v>
      </c>
      <c r="G51" s="6">
        <v>6.2930472195148468E-2</v>
      </c>
      <c r="H51" s="5">
        <v>0.02</v>
      </c>
      <c r="I51" s="6">
        <v>0.63535666465759277</v>
      </c>
      <c r="J51" s="6">
        <v>0.02</v>
      </c>
      <c r="K51" s="6">
        <v>0.59236949682235718</v>
      </c>
      <c r="L51" s="6">
        <v>0.02</v>
      </c>
      <c r="M51" s="15">
        <f>K51/G51</f>
        <v>9.4130788497090769</v>
      </c>
      <c r="N51" s="15">
        <v>-25.138235432315277</v>
      </c>
      <c r="O51" s="15">
        <v>0.1</v>
      </c>
      <c r="P51" s="7">
        <f>263.79+0.08</f>
        <v>263.87</v>
      </c>
      <c r="Q51" s="11" t="s">
        <v>15</v>
      </c>
    </row>
    <row r="52" spans="1:17" x14ac:dyDescent="0.2">
      <c r="A52" s="3" t="s">
        <v>11</v>
      </c>
      <c r="B52" s="4" t="s">
        <v>12</v>
      </c>
      <c r="C52" s="4">
        <v>30</v>
      </c>
      <c r="D52" s="4">
        <v>1</v>
      </c>
      <c r="E52" s="3">
        <v>7</v>
      </c>
      <c r="F52" s="3">
        <f t="shared" si="0"/>
        <v>9</v>
      </c>
      <c r="G52" s="6">
        <v>6.1970457434654236E-2</v>
      </c>
      <c r="H52" s="5">
        <v>0.02</v>
      </c>
      <c r="I52" s="6">
        <v>0.65262889862060547</v>
      </c>
      <c r="J52" s="6">
        <v>0.02</v>
      </c>
      <c r="K52" s="6">
        <v>0.62128770351409912</v>
      </c>
      <c r="L52" s="6">
        <v>0.02</v>
      </c>
      <c r="M52" s="15">
        <f>K52/G52</f>
        <v>10.025546514147102</v>
      </c>
      <c r="N52" s="15">
        <v>-25.272671961624496</v>
      </c>
      <c r="O52" s="15">
        <v>0.1</v>
      </c>
      <c r="P52" s="7">
        <f>265.3+0.07</f>
        <v>265.37</v>
      </c>
      <c r="Q52" s="11" t="s">
        <v>15</v>
      </c>
    </row>
    <row r="53" spans="1:17" x14ac:dyDescent="0.2">
      <c r="A53" s="3" t="s">
        <v>11</v>
      </c>
      <c r="B53" s="4" t="s">
        <v>12</v>
      </c>
      <c r="C53" s="4">
        <v>30</v>
      </c>
      <c r="D53" s="4">
        <v>3</v>
      </c>
      <c r="E53" s="3">
        <v>5</v>
      </c>
      <c r="F53" s="3">
        <f t="shared" si="0"/>
        <v>7</v>
      </c>
      <c r="G53" s="6">
        <v>5.9971373528242111E-2</v>
      </c>
      <c r="H53" s="5">
        <v>0.02</v>
      </c>
      <c r="I53" s="6">
        <v>0.64208602905273438</v>
      </c>
      <c r="J53" s="6">
        <v>0.02</v>
      </c>
      <c r="K53" s="6">
        <v>0.61116033792495728</v>
      </c>
      <c r="L53" s="6">
        <v>0.02</v>
      </c>
      <c r="M53" s="15">
        <f>K53/G53</f>
        <v>10.190867775225218</v>
      </c>
      <c r="N53" s="15">
        <v>-25.441440378258321</v>
      </c>
      <c r="O53" s="15">
        <v>0.1</v>
      </c>
      <c r="P53" s="7">
        <f>267.8+0.05</f>
        <v>267.85000000000002</v>
      </c>
      <c r="Q53" s="11" t="s">
        <v>15</v>
      </c>
    </row>
    <row r="54" spans="1:17" x14ac:dyDescent="0.2">
      <c r="A54" s="3" t="s">
        <v>11</v>
      </c>
      <c r="B54" s="4" t="s">
        <v>12</v>
      </c>
      <c r="C54" s="4">
        <v>30</v>
      </c>
      <c r="D54" s="4" t="s">
        <v>14</v>
      </c>
      <c r="E54" s="3">
        <v>7</v>
      </c>
      <c r="F54" s="3">
        <f t="shared" si="0"/>
        <v>9</v>
      </c>
      <c r="G54" s="6">
        <v>3.7608984857797623E-2</v>
      </c>
      <c r="H54" s="5">
        <v>0.02</v>
      </c>
      <c r="I54" s="6">
        <v>0.18029943108558655</v>
      </c>
      <c r="J54" s="6">
        <v>0.02</v>
      </c>
      <c r="K54" s="6">
        <v>0.16173933446407318</v>
      </c>
      <c r="L54" s="6">
        <v>0.02</v>
      </c>
      <c r="M54" s="15">
        <f>K54/G54</f>
        <v>4.3005503891057328</v>
      </c>
      <c r="N54" s="15">
        <v>-27.654547926949128</v>
      </c>
      <c r="O54" s="15">
        <v>0.1</v>
      </c>
      <c r="P54" s="7">
        <f>269.882+0.07</f>
        <v>269.952</v>
      </c>
      <c r="Q54" s="11" t="s">
        <v>13</v>
      </c>
    </row>
    <row r="55" spans="1:17" x14ac:dyDescent="0.2">
      <c r="A55" s="3" t="s">
        <v>11</v>
      </c>
      <c r="B55" s="4" t="s">
        <v>12</v>
      </c>
      <c r="C55" s="4">
        <v>32</v>
      </c>
      <c r="D55" s="4">
        <v>1</v>
      </c>
      <c r="E55" s="3">
        <v>4</v>
      </c>
      <c r="F55" s="3">
        <f t="shared" si="0"/>
        <v>6</v>
      </c>
      <c r="G55" s="6">
        <v>6.5437264740467072E-2</v>
      </c>
      <c r="H55" s="5">
        <v>0.02</v>
      </c>
      <c r="I55" s="6">
        <v>0.66177898645401001</v>
      </c>
      <c r="J55" s="6">
        <v>0.02</v>
      </c>
      <c r="K55" s="6">
        <v>0.6791343092918396</v>
      </c>
      <c r="L55" s="6">
        <v>0.02</v>
      </c>
      <c r="M55" s="15">
        <f>K55/G55</f>
        <v>10.378403070259385</v>
      </c>
      <c r="N55" s="15">
        <v>-24.944514351515554</v>
      </c>
      <c r="O55" s="15">
        <v>0.1</v>
      </c>
      <c r="P55" s="7">
        <f>270.7+0.04</f>
        <v>270.74</v>
      </c>
      <c r="Q55" s="11" t="s">
        <v>15</v>
      </c>
    </row>
    <row r="56" spans="1:17" x14ac:dyDescent="0.2">
      <c r="A56" s="3" t="s">
        <v>11</v>
      </c>
      <c r="B56" s="4" t="s">
        <v>12</v>
      </c>
      <c r="C56" s="4">
        <v>32</v>
      </c>
      <c r="D56" s="4">
        <v>2</v>
      </c>
      <c r="E56" s="3">
        <v>147</v>
      </c>
      <c r="F56" s="3">
        <f t="shared" si="0"/>
        <v>149</v>
      </c>
      <c r="G56" s="6">
        <v>3.7099260836839676E-2</v>
      </c>
      <c r="H56" s="5">
        <v>0.02</v>
      </c>
      <c r="I56" s="6">
        <v>0.2412220686674118</v>
      </c>
      <c r="J56" s="6">
        <v>0.02</v>
      </c>
      <c r="K56" s="6">
        <v>0.27440965175628662</v>
      </c>
      <c r="L56" s="6">
        <v>0.02</v>
      </c>
      <c r="M56" s="15">
        <f>K56/G56</f>
        <v>7.3966339373478034</v>
      </c>
      <c r="N56" s="15">
        <v>-26.776480057442242</v>
      </c>
      <c r="O56" s="15">
        <v>0.1</v>
      </c>
      <c r="P56" s="7">
        <f>271.27+1.47</f>
        <v>272.74</v>
      </c>
      <c r="Q56" s="11" t="s">
        <v>13</v>
      </c>
    </row>
    <row r="57" spans="1:17" x14ac:dyDescent="0.2">
      <c r="A57" s="3" t="s">
        <v>11</v>
      </c>
      <c r="B57" s="4" t="s">
        <v>12</v>
      </c>
      <c r="C57" s="4">
        <v>32</v>
      </c>
      <c r="D57" s="4" t="s">
        <v>14</v>
      </c>
      <c r="E57" s="3">
        <v>5</v>
      </c>
      <c r="F57" s="3">
        <f t="shared" si="0"/>
        <v>7</v>
      </c>
      <c r="G57" s="6">
        <v>5.2118517458438873E-2</v>
      </c>
      <c r="H57" s="5">
        <v>0.02</v>
      </c>
      <c r="I57" s="6">
        <v>0.53218173980712891</v>
      </c>
      <c r="J57" s="6">
        <v>0.02</v>
      </c>
      <c r="K57" s="6">
        <v>0.52802425622940063</v>
      </c>
      <c r="L57" s="6">
        <v>0.02</v>
      </c>
      <c r="M57" s="15">
        <f>K57/G57</f>
        <v>10.131221722691279</v>
      </c>
      <c r="N57" s="15">
        <v>-24.853469820422564</v>
      </c>
      <c r="O57" s="15">
        <v>0.1</v>
      </c>
      <c r="P57" s="7">
        <f>272.78+0.05</f>
        <v>272.83</v>
      </c>
      <c r="Q57" s="11" t="s">
        <v>15</v>
      </c>
    </row>
    <row r="58" spans="1:17" x14ac:dyDescent="0.2">
      <c r="A58" s="3" t="s">
        <v>11</v>
      </c>
      <c r="B58" s="4" t="s">
        <v>12</v>
      </c>
      <c r="C58" s="4">
        <v>33</v>
      </c>
      <c r="D58" s="4">
        <v>1</v>
      </c>
      <c r="E58" s="3">
        <v>58</v>
      </c>
      <c r="F58" s="3">
        <f t="shared" si="0"/>
        <v>60</v>
      </c>
      <c r="G58" s="6">
        <v>4.0506444871425629E-2</v>
      </c>
      <c r="H58" s="5">
        <v>0.02</v>
      </c>
      <c r="I58" s="6">
        <v>0.25773251056671143</v>
      </c>
      <c r="J58" s="6">
        <v>0.02</v>
      </c>
      <c r="K58" s="6">
        <v>0.23398600518703461</v>
      </c>
      <c r="L58" s="6">
        <v>0.02</v>
      </c>
      <c r="M58" s="15">
        <f>K58/G58</f>
        <v>5.7765129951479608</v>
      </c>
      <c r="N58" s="15">
        <v>-27.25760229716316</v>
      </c>
      <c r="O58" s="15">
        <v>0.1</v>
      </c>
      <c r="P58" s="7">
        <f>280.3+0.05</f>
        <v>280.35000000000002</v>
      </c>
      <c r="Q58" s="11" t="s">
        <v>13</v>
      </c>
    </row>
    <row r="59" spans="1:17" x14ac:dyDescent="0.2">
      <c r="A59" s="3" t="s">
        <v>11</v>
      </c>
      <c r="B59" s="4" t="s">
        <v>12</v>
      </c>
      <c r="C59" s="4">
        <v>33</v>
      </c>
      <c r="D59" s="4">
        <v>2</v>
      </c>
      <c r="E59" s="3">
        <v>5</v>
      </c>
      <c r="F59" s="3">
        <f t="shared" si="0"/>
        <v>7</v>
      </c>
      <c r="G59" s="6">
        <v>6.1434939503669739E-2</v>
      </c>
      <c r="H59" s="5">
        <v>0.02</v>
      </c>
      <c r="I59" s="6">
        <v>0.66150504350662231</v>
      </c>
      <c r="J59" s="6">
        <v>0.02</v>
      </c>
      <c r="K59" s="6">
        <v>0.6199643611907959</v>
      </c>
      <c r="L59" s="6">
        <v>0.02</v>
      </c>
      <c r="M59" s="15">
        <f>K59/G59</f>
        <v>10.091396950977108</v>
      </c>
      <c r="N59" s="15">
        <v>-25.150707949042022</v>
      </c>
      <c r="O59" s="15">
        <v>0.1</v>
      </c>
      <c r="P59" s="7">
        <f>281.39+0.05</f>
        <v>281.44</v>
      </c>
      <c r="Q59" s="11" t="s">
        <v>15</v>
      </c>
    </row>
    <row r="60" spans="1:17" x14ac:dyDescent="0.2">
      <c r="A60" s="3" t="s">
        <v>11</v>
      </c>
      <c r="B60" s="4" t="s">
        <v>12</v>
      </c>
      <c r="C60" s="4">
        <v>34</v>
      </c>
      <c r="D60" s="4" t="s">
        <v>14</v>
      </c>
      <c r="E60" s="3">
        <v>5</v>
      </c>
      <c r="F60" s="3">
        <f t="shared" si="0"/>
        <v>7</v>
      </c>
      <c r="G60" s="6">
        <v>2.5919996201992035E-2</v>
      </c>
      <c r="H60" s="5">
        <v>0.02</v>
      </c>
      <c r="I60" s="6">
        <v>0.10676444321870804</v>
      </c>
      <c r="J60" s="6">
        <v>0.02</v>
      </c>
      <c r="K60" s="6">
        <v>9.7636975347995758E-2</v>
      </c>
      <c r="L60" s="6">
        <v>0.02</v>
      </c>
      <c r="M60" s="15">
        <f>K60/G60</f>
        <v>3.7668591687714845</v>
      </c>
      <c r="N60" s="15">
        <v>-28.051980754768714</v>
      </c>
      <c r="O60" s="15">
        <v>0.1</v>
      </c>
      <c r="P60" s="7">
        <f>289.9+0.05</f>
        <v>289.95</v>
      </c>
      <c r="Q60" s="11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Cordeiro de Sousa, Isabela</dc:creator>
  <cp:lastModifiedBy>Moreno Cordeiro de Sousa, Isabela</cp:lastModifiedBy>
  <dcterms:created xsi:type="dcterms:W3CDTF">2025-09-01T21:24:32Z</dcterms:created>
  <dcterms:modified xsi:type="dcterms:W3CDTF">2025-09-01T21:33:27Z</dcterms:modified>
</cp:coreProperties>
</file>