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P - Etanol de milho\Pasta de trabalho\BRLUC\3.Artigo\Manuscrito\Material_Suplementar\"/>
    </mc:Choice>
  </mc:AlternateContent>
  <xr:revisionPtr revIDLastSave="0" documentId="13_ncr:1_{8444FD52-701C-4BE0-9AB3-59B6631CF9C9}" xr6:coauthVersionLast="47" xr6:coauthVersionMax="47" xr10:uidLastSave="{00000000-0000-0000-0000-000000000000}"/>
  <bookViews>
    <workbookView xWindow="-38520" yWindow="-120" windowWidth="38640" windowHeight="15720" activeTab="1" xr2:uid="{AB9B9F3D-A415-4390-81F5-E508C43D4618}"/>
  </bookViews>
  <sheets>
    <sheet name="Yield_2nd_crop_corn" sheetId="1" r:id="rId1"/>
    <sheet name="dLUC+MP_ corn ethanol_BR" sheetId="6" r:id="rId2"/>
    <sheet name="Economic_Allocation" sheetId="7" r:id="rId3"/>
    <sheet name="References" sheetId="8" r:id="rId4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7" i="6" l="1"/>
  <c r="P25" i="6"/>
  <c r="L39" i="6"/>
  <c r="L54" i="6"/>
  <c r="M87" i="6" s="1"/>
  <c r="M103" i="6"/>
  <c r="L69" i="6"/>
  <c r="Q6" i="7"/>
  <c r="C7" i="6"/>
  <c r="D30" i="6"/>
  <c r="F30" i="6"/>
  <c r="E30" i="6"/>
  <c r="C13" i="6"/>
  <c r="B29" i="6" s="1"/>
  <c r="C29" i="6" s="1"/>
  <c r="A13" i="6"/>
  <c r="B19" i="6" s="1"/>
  <c r="C19" i="6" s="1"/>
  <c r="Q9" i="7"/>
  <c r="Q7" i="7"/>
  <c r="P5" i="7"/>
  <c r="R6" i="7" s="1"/>
  <c r="B27" i="6" l="1"/>
  <c r="C27" i="6" s="1"/>
  <c r="B28" i="6"/>
  <c r="C28" i="6" s="1"/>
  <c r="C31" i="6" s="1"/>
  <c r="D31" i="6" s="1"/>
  <c r="Z27" i="6" s="1"/>
  <c r="B20" i="6"/>
  <c r="C20" i="6" s="1"/>
  <c r="B18" i="6"/>
  <c r="C18" i="6" s="1"/>
  <c r="E18" i="6" s="1"/>
  <c r="E27" i="6"/>
  <c r="D27" i="6"/>
  <c r="F27" i="6"/>
  <c r="E28" i="6"/>
  <c r="D28" i="6"/>
  <c r="F28" i="6"/>
  <c r="E29" i="6"/>
  <c r="D29" i="6"/>
  <c r="F29" i="6"/>
  <c r="Z89" i="6"/>
  <c r="AA89" i="6" s="1"/>
  <c r="G20" i="6" l="1"/>
  <c r="G19" i="6"/>
  <c r="G18" i="6"/>
  <c r="U32" i="6"/>
  <c r="U31" i="6"/>
  <c r="Z31" i="6"/>
  <c r="U29" i="6"/>
  <c r="Z26" i="6"/>
  <c r="U30" i="6"/>
  <c r="G28" i="6"/>
  <c r="U28" i="6"/>
  <c r="U27" i="6"/>
  <c r="U26" i="6"/>
  <c r="G27" i="6"/>
  <c r="Z25" i="6"/>
  <c r="Z33" i="6"/>
  <c r="Z32" i="6"/>
  <c r="Z30" i="6"/>
  <c r="Z29" i="6"/>
  <c r="U25" i="6"/>
  <c r="Z28" i="6"/>
  <c r="U33" i="6"/>
  <c r="F31" i="6"/>
  <c r="W32" i="6" s="1"/>
  <c r="E31" i="6"/>
  <c r="V26" i="6" s="1"/>
  <c r="G29" i="6"/>
  <c r="AA86" i="6"/>
  <c r="AA87" i="6"/>
  <c r="AA85" i="6"/>
  <c r="AA88" i="6"/>
  <c r="O10" i="6"/>
  <c r="W27" i="6" l="1"/>
  <c r="W26" i="6"/>
  <c r="AB27" i="6"/>
  <c r="W30" i="6"/>
  <c r="AB28" i="6"/>
  <c r="W31" i="6"/>
  <c r="W29" i="6"/>
  <c r="W28" i="6"/>
  <c r="AA28" i="6"/>
  <c r="V33" i="6"/>
  <c r="AA31" i="6"/>
  <c r="V32" i="6"/>
  <c r="AA32" i="6"/>
  <c r="V31" i="6"/>
  <c r="U60" i="6" s="1"/>
  <c r="AA33" i="6"/>
  <c r="AA26" i="6"/>
  <c r="V29" i="6"/>
  <c r="AB33" i="6"/>
  <c r="V25" i="6"/>
  <c r="U54" i="6" s="1"/>
  <c r="AA30" i="6"/>
  <c r="W33" i="6"/>
  <c r="AA25" i="6"/>
  <c r="AB25" i="6"/>
  <c r="AB32" i="6"/>
  <c r="W25" i="6"/>
  <c r="AB30" i="6"/>
  <c r="AB29" i="6"/>
  <c r="AA29" i="6"/>
  <c r="V30" i="6"/>
  <c r="AB26" i="6"/>
  <c r="AB31" i="6"/>
  <c r="AA27" i="6"/>
  <c r="V28" i="6"/>
  <c r="V27" i="6"/>
  <c r="R7" i="7"/>
  <c r="R8" i="7"/>
  <c r="R9" i="7"/>
  <c r="O11" i="6"/>
  <c r="O12" i="6"/>
  <c r="O13" i="6"/>
  <c r="O14" i="6"/>
  <c r="O15" i="6"/>
  <c r="O16" i="6"/>
  <c r="O17" i="6"/>
  <c r="O18" i="6"/>
  <c r="D20" i="6" l="1"/>
  <c r="E20" i="6"/>
  <c r="F20" i="6"/>
  <c r="F19" i="6"/>
  <c r="D19" i="6"/>
  <c r="E19" i="6"/>
  <c r="D18" i="6"/>
  <c r="F18" i="6"/>
  <c r="C22" i="6"/>
  <c r="F22" i="6" l="1"/>
  <c r="M26" i="6" s="1"/>
  <c r="M40" i="6" s="1"/>
  <c r="E22" i="6"/>
  <c r="L25" i="6" s="1"/>
  <c r="K39" i="6" s="1"/>
  <c r="K54" i="6" s="1"/>
  <c r="K87" i="6" s="1"/>
  <c r="D22" i="6"/>
  <c r="K29" i="6" s="1"/>
  <c r="L26" i="6" l="1"/>
  <c r="K40" i="6" s="1"/>
  <c r="K55" i="6" s="1"/>
  <c r="K88" i="6" s="1"/>
  <c r="Q28" i="6"/>
  <c r="Q26" i="6"/>
  <c r="Q29" i="6"/>
  <c r="Q33" i="6"/>
  <c r="L28" i="6"/>
  <c r="K42" i="6" s="1"/>
  <c r="K57" i="6" s="1"/>
  <c r="K90" i="6" s="1"/>
  <c r="Q30" i="6"/>
  <c r="Q27" i="6"/>
  <c r="L27" i="6"/>
  <c r="K41" i="6" s="1"/>
  <c r="K56" i="6" s="1"/>
  <c r="K89" i="6" s="1"/>
  <c r="L29" i="6"/>
  <c r="K43" i="6" s="1"/>
  <c r="K58" i="6" s="1"/>
  <c r="K91" i="6" s="1"/>
  <c r="R25" i="6"/>
  <c r="N39" i="6" s="1"/>
  <c r="N54" i="6" s="1"/>
  <c r="Q87" i="6" s="1"/>
  <c r="M29" i="6"/>
  <c r="M43" i="6" s="1"/>
  <c r="M58" i="6" s="1"/>
  <c r="O91" i="6" s="1"/>
  <c r="R29" i="6"/>
  <c r="N43" i="6" s="1"/>
  <c r="N58" i="6" s="1"/>
  <c r="Q91" i="6" s="1"/>
  <c r="M30" i="6"/>
  <c r="M44" i="6" s="1"/>
  <c r="M74" i="6" s="1"/>
  <c r="O108" i="6" s="1"/>
  <c r="R27" i="6"/>
  <c r="N41" i="6" s="1"/>
  <c r="N56" i="6" s="1"/>
  <c r="Q89" i="6" s="1"/>
  <c r="R26" i="6"/>
  <c r="N40" i="6" s="1"/>
  <c r="N70" i="6" s="1"/>
  <c r="Q104" i="6" s="1"/>
  <c r="M31" i="6"/>
  <c r="M45" i="6" s="1"/>
  <c r="M27" i="6"/>
  <c r="M41" i="6" s="1"/>
  <c r="M56" i="6" s="1"/>
  <c r="O89" i="6" s="1"/>
  <c r="M25" i="6"/>
  <c r="M39" i="6" s="1"/>
  <c r="M32" i="6"/>
  <c r="M46" i="6" s="1"/>
  <c r="M28" i="6"/>
  <c r="M42" i="6" s="1"/>
  <c r="M72" i="6" s="1"/>
  <c r="O106" i="6" s="1"/>
  <c r="R32" i="6"/>
  <c r="N46" i="6" s="1"/>
  <c r="N61" i="6" s="1"/>
  <c r="Q94" i="6" s="1"/>
  <c r="R33" i="6"/>
  <c r="N47" i="6" s="1"/>
  <c r="N62" i="6" s="1"/>
  <c r="Q95" i="6" s="1"/>
  <c r="R31" i="6"/>
  <c r="N45" i="6" s="1"/>
  <c r="N75" i="6" s="1"/>
  <c r="Q109" i="6" s="1"/>
  <c r="M33" i="6"/>
  <c r="M47" i="6" s="1"/>
  <c r="M62" i="6" s="1"/>
  <c r="O95" i="6" s="1"/>
  <c r="R30" i="6"/>
  <c r="N44" i="6" s="1"/>
  <c r="N74" i="6" s="1"/>
  <c r="Q108" i="6" s="1"/>
  <c r="R28" i="6"/>
  <c r="N42" i="6" s="1"/>
  <c r="N72" i="6" s="1"/>
  <c r="Q106" i="6" s="1"/>
  <c r="L31" i="6"/>
  <c r="K45" i="6" s="1"/>
  <c r="K75" i="6" s="1"/>
  <c r="K109" i="6" s="1"/>
  <c r="L33" i="6"/>
  <c r="K47" i="6" s="1"/>
  <c r="K77" i="6" s="1"/>
  <c r="K111" i="6" s="1"/>
  <c r="Q31" i="6"/>
  <c r="Q32" i="6"/>
  <c r="Q25" i="6"/>
  <c r="L30" i="6"/>
  <c r="K44" i="6" s="1"/>
  <c r="K59" i="6" s="1"/>
  <c r="K92" i="6" s="1"/>
  <c r="L32" i="6"/>
  <c r="K46" i="6" s="1"/>
  <c r="K76" i="6" s="1"/>
  <c r="K110" i="6" s="1"/>
  <c r="P31" i="6"/>
  <c r="L45" i="6" s="1"/>
  <c r="L75" i="6" s="1"/>
  <c r="M109" i="6" s="1"/>
  <c r="P30" i="6"/>
  <c r="L44" i="6" s="1"/>
  <c r="L74" i="6" s="1"/>
  <c r="M108" i="6" s="1"/>
  <c r="K32" i="6"/>
  <c r="P28" i="6"/>
  <c r="L42" i="6" s="1"/>
  <c r="L72" i="6" s="1"/>
  <c r="M106" i="6" s="1"/>
  <c r="P27" i="6"/>
  <c r="L41" i="6" s="1"/>
  <c r="L71" i="6" s="1"/>
  <c r="M105" i="6" s="1"/>
  <c r="K28" i="6"/>
  <c r="K31" i="6"/>
  <c r="P26" i="6"/>
  <c r="L40" i="6" s="1"/>
  <c r="L70" i="6" s="1"/>
  <c r="M104" i="6" s="1"/>
  <c r="P32" i="6"/>
  <c r="L46" i="6" s="1"/>
  <c r="L76" i="6" s="1"/>
  <c r="M110" i="6" s="1"/>
  <c r="K30" i="6"/>
  <c r="P33" i="6"/>
  <c r="L47" i="6" s="1"/>
  <c r="L77" i="6" s="1"/>
  <c r="M111" i="6" s="1"/>
  <c r="K33" i="6"/>
  <c r="K26" i="6"/>
  <c r="K25" i="6"/>
  <c r="P29" i="6"/>
  <c r="L43" i="6" s="1"/>
  <c r="L73" i="6" s="1"/>
  <c r="M107" i="6" s="1"/>
  <c r="K27" i="6"/>
  <c r="W59" i="6"/>
  <c r="P92" i="6" s="1"/>
  <c r="W74" i="6"/>
  <c r="P108" i="6" s="1"/>
  <c r="X61" i="6"/>
  <c r="R94" i="6" s="1"/>
  <c r="X76" i="6"/>
  <c r="R110" i="6" s="1"/>
  <c r="V75" i="6"/>
  <c r="N109" i="6" s="1"/>
  <c r="V60" i="6"/>
  <c r="N93" i="6" s="1"/>
  <c r="M73" i="6"/>
  <c r="O107" i="6" s="1"/>
  <c r="M59" i="6"/>
  <c r="O92" i="6" s="1"/>
  <c r="L93" i="6"/>
  <c r="U75" i="6"/>
  <c r="L109" i="6" s="1"/>
  <c r="W69" i="6"/>
  <c r="P103" i="6" s="1"/>
  <c r="W54" i="6"/>
  <c r="P87" i="6" s="1"/>
  <c r="U76" i="6"/>
  <c r="L110" i="6" s="1"/>
  <c r="U61" i="6"/>
  <c r="L94" i="6" s="1"/>
  <c r="M60" i="6"/>
  <c r="O93" i="6" s="1"/>
  <c r="M75" i="6"/>
  <c r="O109" i="6" s="1"/>
  <c r="U57" i="6"/>
  <c r="L90" i="6" s="1"/>
  <c r="U72" i="6"/>
  <c r="L106" i="6" s="1"/>
  <c r="L57" i="6"/>
  <c r="M90" i="6" s="1"/>
  <c r="W72" i="6"/>
  <c r="P106" i="6" s="1"/>
  <c r="W57" i="6"/>
  <c r="P90" i="6" s="1"/>
  <c r="V54" i="6"/>
  <c r="V69" i="6"/>
  <c r="N103" i="6" s="1"/>
  <c r="X58" i="6"/>
  <c r="R91" i="6" s="1"/>
  <c r="X73" i="6"/>
  <c r="R107" i="6" s="1"/>
  <c r="U58" i="6"/>
  <c r="L91" i="6" s="1"/>
  <c r="U73" i="6"/>
  <c r="L107" i="6" s="1"/>
  <c r="V55" i="6"/>
  <c r="N88" i="6" s="1"/>
  <c r="V70" i="6"/>
  <c r="N104" i="6" s="1"/>
  <c r="M54" i="6"/>
  <c r="O87" i="6" s="1"/>
  <c r="M69" i="6"/>
  <c r="O103" i="6" s="1"/>
  <c r="M76" i="6"/>
  <c r="O110" i="6" s="1"/>
  <c r="M61" i="6"/>
  <c r="O94" i="6" s="1"/>
  <c r="K71" i="6"/>
  <c r="K105" i="6" s="1"/>
  <c r="W56" i="6"/>
  <c r="P89" i="6" s="1"/>
  <c r="W71" i="6"/>
  <c r="P105" i="6" s="1"/>
  <c r="V56" i="6"/>
  <c r="N89" i="6" s="1"/>
  <c r="V71" i="6"/>
  <c r="N105" i="6" s="1"/>
  <c r="V73" i="6"/>
  <c r="N107" i="6" s="1"/>
  <c r="V58" i="6"/>
  <c r="N91" i="6" s="1"/>
  <c r="X69" i="6"/>
  <c r="R103" i="6" s="1"/>
  <c r="X54" i="6"/>
  <c r="R87" i="6" s="1"/>
  <c r="L87" i="6"/>
  <c r="U69" i="6"/>
  <c r="L103" i="6" s="1"/>
  <c r="X55" i="6"/>
  <c r="R88" i="6" s="1"/>
  <c r="X70" i="6"/>
  <c r="R104" i="6" s="1"/>
  <c r="X59" i="6"/>
  <c r="R92" i="6" s="1"/>
  <c r="X74" i="6"/>
  <c r="R108" i="6" s="1"/>
  <c r="V77" i="6"/>
  <c r="N111" i="6" s="1"/>
  <c r="V62" i="6"/>
  <c r="N95" i="6" s="1"/>
  <c r="V72" i="6"/>
  <c r="N106" i="6" s="1"/>
  <c r="V57" i="6"/>
  <c r="N90" i="6" s="1"/>
  <c r="V74" i="6"/>
  <c r="N108" i="6" s="1"/>
  <c r="V59" i="6"/>
  <c r="N92" i="6" s="1"/>
  <c r="V76" i="6"/>
  <c r="N110" i="6" s="1"/>
  <c r="V61" i="6"/>
  <c r="N94" i="6" s="1"/>
  <c r="X60" i="6"/>
  <c r="R93" i="6" s="1"/>
  <c r="X75" i="6"/>
  <c r="R109" i="6" s="1"/>
  <c r="W70" i="6"/>
  <c r="P104" i="6" s="1"/>
  <c r="W55" i="6"/>
  <c r="P88" i="6" s="1"/>
  <c r="W76" i="6"/>
  <c r="P110" i="6" s="1"/>
  <c r="W61" i="6"/>
  <c r="P94" i="6" s="1"/>
  <c r="U62" i="6"/>
  <c r="L95" i="6" s="1"/>
  <c r="U77" i="6"/>
  <c r="L111" i="6" s="1"/>
  <c r="W60" i="6"/>
  <c r="P93" i="6" s="1"/>
  <c r="W75" i="6"/>
  <c r="P109" i="6" s="1"/>
  <c r="W73" i="6"/>
  <c r="P107" i="6" s="1"/>
  <c r="W58" i="6"/>
  <c r="P91" i="6" s="1"/>
  <c r="M55" i="6"/>
  <c r="O88" i="6" s="1"/>
  <c r="M70" i="6"/>
  <c r="O104" i="6" s="1"/>
  <c r="U59" i="6"/>
  <c r="L92" i="6" s="1"/>
  <c r="U74" i="6"/>
  <c r="L108" i="6" s="1"/>
  <c r="U56" i="6"/>
  <c r="L89" i="6" s="1"/>
  <c r="U71" i="6"/>
  <c r="L105" i="6" s="1"/>
  <c r="U70" i="6"/>
  <c r="L104" i="6" s="1"/>
  <c r="U55" i="6"/>
  <c r="L88" i="6" s="1"/>
  <c r="W77" i="6"/>
  <c r="P111" i="6" s="1"/>
  <c r="W62" i="6"/>
  <c r="P95" i="6" s="1"/>
  <c r="X71" i="6"/>
  <c r="R105" i="6" s="1"/>
  <c r="X56" i="6"/>
  <c r="R89" i="6" s="1"/>
  <c r="X77" i="6"/>
  <c r="R111" i="6" s="1"/>
  <c r="X62" i="6"/>
  <c r="R95" i="6" s="1"/>
  <c r="K69" i="6"/>
  <c r="K103" i="6" s="1"/>
  <c r="X57" i="6"/>
  <c r="R90" i="6" s="1"/>
  <c r="X72" i="6"/>
  <c r="R106" i="6" s="1"/>
  <c r="N71" i="6" l="1"/>
  <c r="Q105" i="6" s="1"/>
  <c r="N69" i="6"/>
  <c r="Q103" i="6" s="1"/>
  <c r="L56" i="6"/>
  <c r="M89" i="6" s="1"/>
  <c r="N73" i="6"/>
  <c r="Q107" i="6" s="1"/>
  <c r="K72" i="6"/>
  <c r="K106" i="6" s="1"/>
  <c r="K70" i="6"/>
  <c r="K104" i="6" s="1"/>
  <c r="K73" i="6"/>
  <c r="K107" i="6" s="1"/>
  <c r="M77" i="6"/>
  <c r="O111" i="6" s="1"/>
  <c r="M57" i="6"/>
  <c r="O90" i="6" s="1"/>
  <c r="K62" i="6"/>
  <c r="K95" i="6" s="1"/>
  <c r="M71" i="6"/>
  <c r="O105" i="6" s="1"/>
  <c r="N76" i="6"/>
  <c r="Q110" i="6" s="1"/>
  <c r="N59" i="6"/>
  <c r="Q92" i="6" s="1"/>
  <c r="N60" i="6"/>
  <c r="Q93" i="6" s="1"/>
  <c r="N77" i="6"/>
  <c r="Q111" i="6" s="1"/>
  <c r="N55" i="6"/>
  <c r="Q88" i="6" s="1"/>
  <c r="N57" i="6"/>
  <c r="Q90" i="6" s="1"/>
  <c r="L62" i="6"/>
  <c r="M95" i="6" s="1"/>
  <c r="K61" i="6"/>
  <c r="K94" i="6" s="1"/>
  <c r="K74" i="6"/>
  <c r="K108" i="6" s="1"/>
  <c r="K60" i="6"/>
  <c r="K93" i="6" s="1"/>
  <c r="L55" i="6"/>
  <c r="M88" i="6" s="1"/>
  <c r="L60" i="6"/>
  <c r="M93" i="6" s="1"/>
  <c r="L61" i="6"/>
  <c r="M94" i="6" s="1"/>
  <c r="L59" i="6"/>
  <c r="M92" i="6" s="1"/>
  <c r="L58" i="6"/>
  <c r="M91" i="6" s="1"/>
  <c r="N80" i="6" l="1"/>
</calcChain>
</file>

<file path=xl/sharedStrings.xml><?xml version="1.0" encoding="utf-8"?>
<sst xmlns="http://schemas.openxmlformats.org/spreadsheetml/2006/main" count="359" uniqueCount="195">
  <si>
    <t>MILHO 2ª SAFRA - BRASIL</t>
  </si>
  <si>
    <t>REGIÃO/UF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</si>
  <si>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</si>
  <si>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</si>
  <si>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</si>
  <si>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</si>
  <si>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</si>
  <si>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</si>
  <si>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</si>
  <si>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</si>
  <si>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</si>
  <si>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</si>
  <si>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 xml:space="preserve">2010/11 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</si>
  <si>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</si>
  <si>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</si>
  <si>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</si>
  <si>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</si>
  <si>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</si>
  <si>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</si>
  <si>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</si>
  <si>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</si>
  <si>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</si>
  <si>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 xml:space="preserve">2020/21 </t>
  </si>
  <si>
    <t>2021/22</t>
  </si>
  <si>
    <t>2022/23</t>
  </si>
  <si>
    <t>RR</t>
  </si>
  <si>
    <t>RO</t>
  </si>
  <si>
    <t>AC</t>
  </si>
  <si>
    <t>AM</t>
  </si>
  <si>
    <t>AP</t>
  </si>
  <si>
    <t>PA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</si>
  <si>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</si>
  <si>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</si>
  <si>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</si>
  <si>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</si>
  <si>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</si>
  <si>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</si>
  <si>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</si>
  <si>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</si>
  <si>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</si>
  <si>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</si>
  <si>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MT</t>
  </si>
  <si>
    <t>MS</t>
  </si>
  <si>
    <t>GO</t>
  </si>
  <si>
    <t>DF</t>
  </si>
  <si>
    <t>MG</t>
  </si>
  <si>
    <t>ES</t>
  </si>
  <si>
    <t>RJ</t>
  </si>
  <si>
    <t>SP</t>
  </si>
  <si>
    <t>PR</t>
  </si>
  <si>
    <t>SC</t>
  </si>
  <si>
    <t>RS</t>
  </si>
  <si>
    <t>Fonte: Conab</t>
  </si>
  <si>
    <t>Série Histórica de Produtividade</t>
  </si>
  <si>
    <t>Em kg/ha</t>
  </si>
  <si>
    <t>2009/10</t>
  </si>
  <si>
    <t>Brasil</t>
  </si>
  <si>
    <t>BR</t>
  </si>
  <si>
    <t>LHV (MJ/kg)</t>
  </si>
  <si>
    <t>Moisture (%)</t>
  </si>
  <si>
    <t>Ethanol (l)</t>
  </si>
  <si>
    <t>N/A</t>
  </si>
  <si>
    <t>Óleo (kg)</t>
  </si>
  <si>
    <t>MJ em 1ha/ano</t>
  </si>
  <si>
    <t>Total</t>
  </si>
  <si>
    <t>NA</t>
  </si>
  <si>
    <t>dLUC emission- Energy Allocation</t>
  </si>
  <si>
    <t>dLUC emission- Space-time Allocation</t>
  </si>
  <si>
    <t>dLUC emission- Economic Allocation</t>
  </si>
  <si>
    <t>MP removal- Energy Allocation</t>
  </si>
  <si>
    <t>MP removal- Space-time Allocation</t>
  </si>
  <si>
    <t>MP removal- Economic Allocation</t>
  </si>
  <si>
    <t>dLUC+MP removal- Energy Allocation</t>
  </si>
  <si>
    <t>dLUC+MP removal- Space-time Allocation</t>
  </si>
  <si>
    <t>dLUC+MP removal- Economic Allocation</t>
  </si>
  <si>
    <t>2003-2023</t>
  </si>
  <si>
    <t>2013-2023</t>
  </si>
  <si>
    <t>gCO2/MJ (2003-2023)</t>
  </si>
  <si>
    <t>gCO2/MJ (2013-2023)</t>
  </si>
  <si>
    <t>DDGS (kg)</t>
  </si>
  <si>
    <t>DDGS = distiller’s dried grains with soluble</t>
  </si>
  <si>
    <t>25-year amortization</t>
  </si>
  <si>
    <t>Net emission- Space-time Allocation</t>
  </si>
  <si>
    <t>Net emission- Energy Allocation</t>
  </si>
  <si>
    <t>Net removal- Economic Allocation</t>
  </si>
  <si>
    <t>Compartment and allocation method</t>
  </si>
  <si>
    <t>dLUC, MP and Net emissions/removals from 2nd crop corn ethanol in Brazil (gCO2/MJ)</t>
  </si>
  <si>
    <t>dLUC, MP and Net emissions/removals from 2nd crop corn in Brazil (gCO2/ha)</t>
  </si>
  <si>
    <t>Net emission- Economic Allocation</t>
  </si>
  <si>
    <t>Moreira et al. (2020)</t>
  </si>
  <si>
    <t>US$ million</t>
  </si>
  <si>
    <t>ethanol</t>
  </si>
  <si>
    <t>DDGS</t>
  </si>
  <si>
    <t>ethanol and co-products</t>
  </si>
  <si>
    <t>bioelectricity</t>
  </si>
  <si>
    <t>maize oil</t>
  </si>
  <si>
    <t>Energy allocation</t>
  </si>
  <si>
    <t>Economic allocation</t>
  </si>
  <si>
    <t>dLUC+MP emission- Energy Allocation</t>
  </si>
  <si>
    <t>dLUC+MP emission- Space-time Allocation</t>
  </si>
  <si>
    <t>dLUC+MP emission- Economic Allocation</t>
  </si>
  <si>
    <t>Emissions/removals from 2nd crop corn ethanol in Brazil (gCO2/MJ) - Economic allocation between co-products</t>
  </si>
  <si>
    <t>Emissions/removals from 2nd crop corn ethanol in Brazil (gCO2/MJ) - Energy allocation between co-products</t>
  </si>
  <si>
    <t>2nd corn area (area) - BR</t>
  </si>
  <si>
    <t>2nd corn area (area) - CO</t>
  </si>
  <si>
    <t>dLUC, MP and Net emissions/removals from 2nd crop corn in CO (gCO2/ha)</t>
  </si>
  <si>
    <t>Emissions/removals from 2nd crop corn ethanol in Central West regionl (gCO2/MJ) - Economic allocation between co-products</t>
  </si>
  <si>
    <t>Emissions/removals from 2nd crop corn ethanol in Central West region (gCO2/MJ) - Energy allocation between co-products</t>
  </si>
  <si>
    <t>CO</t>
  </si>
  <si>
    <t>Centro Oeste</t>
  </si>
  <si>
    <t>dLUC - Energy Allocation</t>
  </si>
  <si>
    <t>dLUC - Space-time Allocation</t>
  </si>
  <si>
    <t>dLUC - Economic Allocation</t>
  </si>
  <si>
    <t>MP - Energy Allocation</t>
  </si>
  <si>
    <t>MP - Economic Allocation</t>
  </si>
  <si>
    <t>dLUC+MP - Energy Allocation</t>
  </si>
  <si>
    <t>dLUC+MP - Space-time Allocation</t>
  </si>
  <si>
    <t>dLUC+MP - Economic Allocation</t>
  </si>
  <si>
    <t>Emissions/removals from 2nd crop corn ethanol  (gCO2/MJ) - Economic allocation between co-products</t>
  </si>
  <si>
    <t>MP - Space-time Allocation</t>
  </si>
  <si>
    <t>dLUC - Energy Alloc.</t>
  </si>
  <si>
    <t>dLUC - Space-time Alloc.</t>
  </si>
  <si>
    <t>dLUC - Economic Alloc.</t>
  </si>
  <si>
    <t>MP - Energy Alloc.</t>
  </si>
  <si>
    <t>MP - Space-time Alloc.</t>
  </si>
  <si>
    <t>MP - Economic Alloc.</t>
  </si>
  <si>
    <t>dLUC+MP - Energy Alloc.</t>
  </si>
  <si>
    <t>dLUC+MP - Space-time Alloc.</t>
  </si>
  <si>
    <t>dLUC+MP - Economic Alloc.</t>
  </si>
  <si>
    <t>Outros</t>
  </si>
  <si>
    <t>Milhoes de tonelada</t>
  </si>
  <si>
    <t>Milho moido para etanol (2022/23)</t>
  </si>
  <si>
    <t>https://etanoldemilho.com.br/dados-setoriais/</t>
  </si>
  <si>
    <t>Fraction of energy allocation</t>
  </si>
  <si>
    <t>References</t>
  </si>
  <si>
    <t>Fraction allocated to ethanol</t>
  </si>
  <si>
    <t>Moreira, M. M. R.; Seabra, J. E. A., Lynd, L. R.; Arantes, S. M.; Cunha, M. P., Guilhoto; J. J. M. (2020). Socio-environmental and land-use impacts of double-cropped maize ethanol in Brazil. Nat Sustain 3, 209–216. https://doi.org/10.1038/s41893-019-0456-2.</t>
  </si>
  <si>
    <t>M. I. S. Folegatti Matsuura; M. T. Scachetti; M. F. Chagas; J. E. A. Seabra; M. M. R. Moreira; A. M. Bonomi; G. Bayma; J. F. Picoli; M. A. B. Morandi; N. P. Ramos; O. Cavalett; R. M. L. Novaes. (2018). RenovaCalcMD:  Método e ferramenta para a contabilidade da Intensidade de Carbono de Biocombustíveis no Programa RenovaBio . https://www.gov.br/anp/pt-br/assuntos/consultas-e-audiencias-publicas/consulta-audiencia-publica/2018/arquivos-consultas-e-audiencias-publicas-2018/cap-10-2018/cp10-2018_nota-tecnica-renova-calc.pdf</t>
  </si>
  <si>
    <t>Source: RenovaCalc: Matsuura et al. (2018)</t>
  </si>
  <si>
    <t>Ethanol (l/t)</t>
  </si>
  <si>
    <t>DDGS (kg/t)</t>
  </si>
  <si>
    <t>Óleo (kg/t)</t>
  </si>
  <si>
    <t>LHV (MJ/kg) (RenovaCalc: Matsuura et al., 2018)</t>
  </si>
  <si>
    <t>1 ha</t>
  </si>
  <si>
    <r>
      <t>Massa específica (t/m</t>
    </r>
    <r>
      <rPr>
        <b/>
        <vertAlign val="superscript"/>
        <sz val="11"/>
        <color theme="1"/>
        <rFont val="Aptos Narrow"/>
        <family val="2"/>
        <scheme val="minor"/>
      </rPr>
      <t>3</t>
    </r>
    <r>
      <rPr>
        <b/>
        <sz val="11"/>
        <color theme="1"/>
        <rFont val="Aptos Narrow"/>
        <family val="2"/>
        <scheme val="minor"/>
      </rPr>
      <t>)</t>
    </r>
  </si>
  <si>
    <t>Anhydrous ethanol</t>
  </si>
  <si>
    <r>
      <t>2nd crop corn Yield in Brazil(t.ha</t>
    </r>
    <r>
      <rPr>
        <b/>
        <vertAlign val="superscript"/>
        <sz val="11"/>
        <color theme="1"/>
        <rFont val="Aptos Narrow"/>
        <family val="2"/>
        <scheme val="minor"/>
      </rPr>
      <t>-1</t>
    </r>
    <r>
      <rPr>
        <b/>
        <sz val="11"/>
        <color theme="1"/>
        <rFont val="Aptos Narrow"/>
        <family val="2"/>
        <scheme val="minor"/>
      </rPr>
      <t>.year</t>
    </r>
    <r>
      <rPr>
        <b/>
        <vertAlign val="superscript"/>
        <sz val="11"/>
        <color theme="1"/>
        <rFont val="Aptos Narrow"/>
        <family val="2"/>
        <scheme val="minor"/>
      </rPr>
      <t>-1</t>
    </r>
    <r>
      <rPr>
        <b/>
        <sz val="11"/>
        <color theme="1"/>
        <rFont val="Aptos Narrow"/>
        <family val="2"/>
        <scheme val="minor"/>
      </rPr>
      <t>)</t>
    </r>
  </si>
  <si>
    <t>Yield per ton of corn (Moreira et al. 2020)</t>
  </si>
  <si>
    <r>
      <t>2nd crop corn Yield in CO (t.ha</t>
    </r>
    <r>
      <rPr>
        <b/>
        <vertAlign val="superscript"/>
        <sz val="11"/>
        <color theme="1"/>
        <rFont val="Aptos Narrow"/>
        <family val="2"/>
        <scheme val="minor"/>
      </rPr>
      <t>-1</t>
    </r>
    <r>
      <rPr>
        <b/>
        <sz val="11"/>
        <color theme="1"/>
        <rFont val="Aptos Narrow"/>
        <family val="2"/>
        <scheme val="minor"/>
      </rPr>
      <t>.year</t>
    </r>
    <r>
      <rPr>
        <b/>
        <vertAlign val="superscript"/>
        <sz val="11"/>
        <color theme="1"/>
        <rFont val="Aptos Narrow"/>
        <family val="2"/>
        <scheme val="minor"/>
      </rPr>
      <t>-1</t>
    </r>
    <r>
      <rPr>
        <b/>
        <sz val="11"/>
        <color theme="1"/>
        <rFont val="Aptos Narrow"/>
        <family val="2"/>
        <scheme val="minor"/>
      </rPr>
      <t>)</t>
    </r>
  </si>
  <si>
    <t>Safras 1976/77 a 2024/25</t>
  </si>
  <si>
    <t>1976/77</t>
  </si>
  <si>
    <t xml:space="preserve">1977/78 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</si>
  <si>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</si>
  <si>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</si>
  <si>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</si>
  <si>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</si>
  <si>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</si>
  <si>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</si>
  <si>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</si>
  <si>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</si>
  <si>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</si>
  <si>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</si>
  <si>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</si>
  <si>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</si>
  <si>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</si>
  <si>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</si>
  <si>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</si>
  <si>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</si>
  <si>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</si>
  <si>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</si>
  <si>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</si>
  <si>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</si>
  <si>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</si>
  <si>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2023/24</t>
  </si>
  <si>
    <t>2024/25 Previsão (¹)</t>
  </si>
  <si>
    <t>NORTE</t>
  </si>
  <si>
    <t>NORDESTE</t>
  </si>
  <si>
    <t>CENTRO-OESTE</t>
  </si>
  <si>
    <t>SUDESTE</t>
  </si>
  <si>
    <t>SUL</t>
  </si>
  <si>
    <t>NORTE/NORDESTE</t>
  </si>
  <si>
    <t>CENTRO-SUL</t>
  </si>
  <si>
    <t>BRASIL</t>
  </si>
  <si>
    <t>Legenda: (¹) Estimativa em fevereiro/2025.</t>
  </si>
  <si>
    <t>Ethanol and co-products - Centro-Oeste</t>
  </si>
  <si>
    <t>Ethanol and co-products - Brasil</t>
  </si>
  <si>
    <r>
      <t>MJ.ha</t>
    </r>
    <r>
      <rPr>
        <b/>
        <vertAlign val="superscript"/>
        <sz val="11"/>
        <color theme="1"/>
        <rFont val="Aptos Narrow"/>
        <family val="2"/>
        <scheme val="minor"/>
      </rPr>
      <t>-1</t>
    </r>
    <r>
      <rPr>
        <b/>
        <sz val="11"/>
        <color theme="1"/>
        <rFont val="Aptos Narrow"/>
        <family val="2"/>
        <scheme val="minor"/>
      </rPr>
      <t xml:space="preserve"> in 10, 20 and 25 years</t>
    </r>
  </si>
  <si>
    <t>25-years amortization (CORSIA)</t>
  </si>
  <si>
    <t>2003-2023 (20 years)</t>
  </si>
  <si>
    <t>2013-2023 (10 years)</t>
  </si>
  <si>
    <t>Amortization for the period dLUC</t>
  </si>
  <si>
    <t>Amortization equal to the period</t>
  </si>
  <si>
    <t>Amortization according to CORSIA (25 years)</t>
  </si>
  <si>
    <t>Emissions/removals from 2nd crop corn ethanol  (gCO2/MJ) - Energy allocation between co-products</t>
  </si>
  <si>
    <t>* These data come from the spreadsheet "LUC_Corn2 emission factor" in Supplementary Material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</si>
</sst>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"/>
    <numFmt numFmtId="165" formatCode="_(* #,##0_);_(* \(#,##0\);_(* &quot;-&quot;?_);_(@_)"/>
    <numFmt numFmtId="166" formatCode="_(* #,##0_);_(* \(#,##0\);_(* \-_);_(@_)"/>
    <numFmt numFmtId="167" formatCode="_(* #,##0_);_(* \(#,##0\);_(* \-?_);_(@_)"/>
    <numFmt numFmtId="168" formatCode="_-* #,##0_-;\-* #,##0_-;_-* &quot;-&quot;??_-;_-@_-"/>
    <numFmt numFmtId="169" formatCode="0.0"/>
    <numFmt numFmtId="170" formatCode="0.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/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hair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/>
  </cellStyleXfs>
  <cellXfs count="161">
    <xf numFmtId="0" fontId="0" fillId="0" borderId="0" xfId="0"/>
    <xf numFmtId="3" fontId="4" fillId="0" borderId="0" xfId="1" applyNumberFormat="1" applyFont="1" applyFill="1" applyBorder="1" applyAlignment="1" applyProtection="1">
      <alignment vertical="center"/>
    </xf>
    <xf numFmtId="164" fontId="3" fillId="0" borderId="0" xfId="1" applyNumberFormat="1" applyFont="1" applyFill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vertical="center"/>
    </xf>
    <xf numFmtId="164" fontId="4" fillId="0" borderId="2" xfId="1" applyNumberFormat="1" applyFont="1" applyFill="1" applyBorder="1" applyAlignment="1" applyProtection="1">
      <alignment horizontal="center" vertical="center"/>
    </xf>
    <xf numFmtId="49" fontId="4" fillId="0" borderId="3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 applyProtection="1">
      <alignment horizontal="center" vertical="center" wrapText="1"/>
    </xf>
    <xf numFmtId="49" fontId="4" fillId="2" borderId="4" xfId="1" applyNumberFormat="1" applyFont="1" applyFill="1" applyBorder="1" applyAlignment="1" applyProtection="1">
      <alignment horizontal="center" vertical="center" wrapText="1"/>
    </xf>
    <xf numFmtId="164" fontId="3" fillId="0" borderId="6" xfId="1" applyNumberFormat="1" applyFont="1" applyFill="1" applyBorder="1" applyAlignment="1" applyProtection="1">
      <alignment horizontal="left" vertical="center" indent="1"/>
    </xf>
    <xf numFmtId="164" fontId="3" fillId="0" borderId="10" xfId="1" applyNumberFormat="1" applyFont="1" applyFill="1" applyBorder="1" applyAlignment="1" applyProtection="1">
      <alignment horizontal="left" vertical="center" indent="1"/>
    </xf>
    <xf numFmtId="164" fontId="5" fillId="0" borderId="0" xfId="1" applyNumberFormat="1" applyFont="1" applyFill="1" applyAlignment="1" applyProtection="1">
      <alignment vertical="center"/>
    </xf>
    <xf numFmtId="3" fontId="3" fillId="0" borderId="0" xfId="1" applyNumberFormat="1" applyFont="1" applyFill="1" applyBorder="1" applyAlignment="1" applyProtection="1">
      <alignment vertical="center"/>
    </xf>
    <xf numFmtId="3" fontId="4" fillId="0" borderId="4" xfId="1" applyNumberFormat="1" applyFont="1" applyFill="1" applyBorder="1" applyAlignment="1" applyProtection="1">
      <alignment horizontal="center" vertical="center" wrapText="1"/>
    </xf>
    <xf numFmtId="49" fontId="4" fillId="3" borderId="3" xfId="1" applyNumberFormat="1" applyFont="1" applyFill="1" applyBorder="1" applyAlignment="1" applyProtection="1">
      <alignment horizontal="center" vertical="center" wrapText="1"/>
    </xf>
    <xf numFmtId="165" fontId="3" fillId="0" borderId="7" xfId="1" applyNumberFormat="1" applyFont="1" applyFill="1" applyBorder="1" applyAlignment="1" applyProtection="1">
      <alignment vertical="center"/>
    </xf>
    <xf numFmtId="165" fontId="3" fillId="0" borderId="8" xfId="1" applyNumberFormat="1" applyFont="1" applyFill="1" applyBorder="1" applyAlignment="1" applyProtection="1">
      <alignment vertical="center"/>
    </xf>
    <xf numFmtId="166" fontId="3" fillId="0" borderId="17" xfId="1" applyNumberFormat="1" applyFont="1" applyFill="1" applyBorder="1" applyAlignment="1" applyProtection="1">
      <alignment vertical="center"/>
      <protection locked="0"/>
    </xf>
    <xf numFmtId="166" fontId="3" fillId="0" borderId="9" xfId="1" applyNumberFormat="1" applyFont="1" applyFill="1" applyBorder="1" applyAlignment="1" applyProtection="1">
      <alignment vertical="center"/>
      <protection locked="0"/>
    </xf>
    <xf numFmtId="166" fontId="3" fillId="0" borderId="5" xfId="1" applyNumberFormat="1" applyFont="1" applyFill="1" applyBorder="1" applyAlignment="1" applyProtection="1">
      <alignment vertical="center"/>
      <protection locked="0"/>
    </xf>
    <xf numFmtId="167" fontId="0" fillId="0" borderId="5" xfId="1" applyNumberFormat="1" applyFont="1" applyFill="1" applyBorder="1" applyAlignment="1" applyProtection="1">
      <alignment vertical="center"/>
    </xf>
    <xf numFmtId="167" fontId="0" fillId="2" borderId="5" xfId="1" applyNumberFormat="1" applyFont="1" applyFill="1" applyBorder="1" applyAlignment="1" applyProtection="1">
      <alignment vertical="center"/>
    </xf>
    <xf numFmtId="3" fontId="3" fillId="0" borderId="8" xfId="1" applyNumberFormat="1" applyFont="1" applyFill="1" applyBorder="1" applyAlignment="1" applyProtection="1">
      <alignment vertical="center"/>
    </xf>
    <xf numFmtId="165" fontId="3" fillId="3" borderId="9" xfId="1" applyNumberFormat="1" applyFont="1" applyFill="1" applyBorder="1" applyAlignment="1" applyProtection="1">
      <alignment vertical="center"/>
    </xf>
    <xf numFmtId="165" fontId="3" fillId="0" borderId="11" xfId="1" applyNumberFormat="1" applyFont="1" applyFill="1" applyBorder="1" applyAlignment="1" applyProtection="1">
      <alignment vertical="center"/>
    </xf>
    <xf numFmtId="165" fontId="3" fillId="0" borderId="12" xfId="1" applyNumberFormat="1" applyFont="1" applyFill="1" applyBorder="1" applyAlignment="1" applyProtection="1">
      <alignment vertical="center"/>
    </xf>
    <xf numFmtId="166" fontId="3" fillId="0" borderId="18" xfId="1" applyNumberFormat="1" applyFont="1" applyFill="1" applyBorder="1" applyAlignment="1" applyProtection="1">
      <alignment vertical="center"/>
      <protection locked="0"/>
    </xf>
    <xf numFmtId="166" fontId="3" fillId="0" borderId="14" xfId="1" applyNumberFormat="1" applyFont="1" applyFill="1" applyBorder="1" applyAlignment="1" applyProtection="1">
      <alignment vertical="center"/>
      <protection locked="0"/>
    </xf>
    <xf numFmtId="166" fontId="3" fillId="0" borderId="13" xfId="1" applyNumberFormat="1" applyFont="1" applyFill="1" applyBorder="1" applyAlignment="1" applyProtection="1">
      <alignment vertical="center"/>
      <protection locked="0"/>
    </xf>
    <xf numFmtId="167" fontId="0" fillId="0" borderId="13" xfId="1" applyNumberFormat="1" applyFont="1" applyFill="1" applyBorder="1" applyAlignment="1" applyProtection="1">
      <alignment vertical="center"/>
    </xf>
    <xf numFmtId="167" fontId="0" fillId="2" borderId="13" xfId="1" applyNumberFormat="1" applyFont="1" applyFill="1" applyBorder="1" applyAlignment="1" applyProtection="1">
      <alignment vertical="center"/>
    </xf>
    <xf numFmtId="165" fontId="4" fillId="0" borderId="3" xfId="1" applyNumberFormat="1" applyFont="1" applyFill="1" applyBorder="1" applyAlignment="1" applyProtection="1">
      <alignment horizontal="center" vertical="center"/>
    </xf>
    <xf numFmtId="165" fontId="4" fillId="0" borderId="4" xfId="1" applyNumberFormat="1" applyFont="1" applyFill="1" applyBorder="1" applyAlignment="1" applyProtection="1">
      <alignment horizontal="center" vertical="center"/>
    </xf>
    <xf numFmtId="166" fontId="4" fillId="0" borderId="19" xfId="1" applyNumberFormat="1" applyFont="1" applyFill="1" applyBorder="1" applyAlignment="1" applyProtection="1">
      <alignment horizontal="center" vertical="center"/>
      <protection locked="0"/>
    </xf>
    <xf numFmtId="166" fontId="4" fillId="0" borderId="15" xfId="1" applyNumberFormat="1" applyFont="1" applyFill="1" applyBorder="1" applyAlignment="1" applyProtection="1">
      <alignment horizontal="center" vertical="center"/>
      <protection locked="0"/>
    </xf>
    <xf numFmtId="3" fontId="4" fillId="0" borderId="4" xfId="1" applyNumberFormat="1" applyFont="1" applyFill="1" applyBorder="1" applyAlignment="1" applyProtection="1">
      <alignment vertical="center"/>
    </xf>
    <xf numFmtId="165" fontId="4" fillId="3" borderId="16" xfId="1" applyNumberFormat="1" applyFont="1" applyFill="1" applyBorder="1" applyAlignment="1" applyProtection="1">
      <alignment horizontal="center" vertical="center"/>
    </xf>
    <xf numFmtId="167" fontId="4" fillId="0" borderId="15" xfId="1" applyNumberFormat="1" applyFont="1" applyFill="1" applyBorder="1" applyAlignment="1" applyProtection="1">
      <alignment horizontal="center" vertical="center"/>
    </xf>
    <xf numFmtId="166" fontId="4" fillId="0" borderId="20" xfId="1" applyNumberFormat="1" applyFont="1" applyFill="1" applyBorder="1" applyAlignment="1" applyProtection="1">
      <alignment horizontal="center" vertical="center"/>
      <protection locked="0"/>
    </xf>
    <xf numFmtId="43" fontId="0" fillId="0" borderId="0" xfId="1" applyFont="1"/>
    <xf numFmtId="0" fontId="2" fillId="0" borderId="0" xfId="0" applyFont="1"/>
    <xf numFmtId="9" fontId="0" fillId="0" borderId="0" xfId="2" applyFont="1"/>
    <xf numFmtId="4" fontId="0" fillId="0" borderId="0" xfId="0" applyNumberFormat="1"/>
    <xf numFmtId="168" fontId="0" fillId="0" borderId="0" xfId="1" applyNumberFormat="1" applyFont="1"/>
    <xf numFmtId="168" fontId="0" fillId="0" borderId="0" xfId="0" applyNumberFormat="1"/>
    <xf numFmtId="2" fontId="0" fillId="0" borderId="0" xfId="0" applyNumberFormat="1"/>
    <xf numFmtId="43" fontId="0" fillId="0" borderId="0" xfId="0" applyNumberFormat="1"/>
    <xf numFmtId="169" fontId="0" fillId="0" borderId="0" xfId="0" applyNumberFormat="1"/>
    <xf numFmtId="0" fontId="0" fillId="5" borderId="0" xfId="0" applyFill="1"/>
    <xf numFmtId="0" fontId="0" fillId="6" borderId="0" xfId="0" applyFill="1"/>
    <xf numFmtId="0" fontId="0" fillId="7" borderId="0" xfId="0" applyFill="1"/>
    <xf numFmtId="2" fontId="0" fillId="5" borderId="0" xfId="0" applyNumberFormat="1" applyFill="1"/>
    <xf numFmtId="2" fontId="0" fillId="6" borderId="0" xfId="0" applyNumberFormat="1" applyFill="1"/>
    <xf numFmtId="2" fontId="0" fillId="7" borderId="0" xfId="0" applyNumberFormat="1" applyFill="1"/>
    <xf numFmtId="0" fontId="7" fillId="0" borderId="0" xfId="0" applyFont="1"/>
    <xf numFmtId="0" fontId="0" fillId="0" borderId="0" xfId="0" applyAlignment="1">
      <alignment wrapText="1"/>
    </xf>
    <xf numFmtId="2" fontId="0" fillId="0" borderId="0" xfId="0" applyNumberFormat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2" fontId="2" fillId="0" borderId="0" xfId="0" applyNumberFormat="1" applyFont="1"/>
    <xf numFmtId="0" fontId="2" fillId="0" borderId="23" xfId="0" applyFont="1" applyBorder="1"/>
    <xf numFmtId="0" fontId="2" fillId="0" borderId="24" xfId="0" applyFon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2" fillId="0" borderId="21" xfId="0" applyNumberFormat="1" applyFont="1" applyBorder="1"/>
    <xf numFmtId="2" fontId="0" fillId="0" borderId="21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170" fontId="0" fillId="4" borderId="0" xfId="2" applyNumberFormat="1" applyFont="1" applyFill="1"/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2" fontId="0" fillId="0" borderId="31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2" fontId="0" fillId="0" borderId="28" xfId="0" applyNumberFormat="1" applyBorder="1"/>
    <xf numFmtId="2" fontId="0" fillId="0" borderId="21" xfId="0" applyNumberFormat="1" applyBorder="1"/>
    <xf numFmtId="2" fontId="0" fillId="0" borderId="23" xfId="0" applyNumberFormat="1" applyBorder="1"/>
    <xf numFmtId="2" fontId="0" fillId="0" borderId="25" xfId="0" applyNumberFormat="1" applyBorder="1"/>
    <xf numFmtId="2" fontId="0" fillId="0" borderId="24" xfId="0" applyNumberFormat="1" applyBorder="1"/>
    <xf numFmtId="0" fontId="2" fillId="0" borderId="32" xfId="0" applyFont="1" applyBorder="1" applyAlignment="1">
      <alignment horizontal="center" vertical="center"/>
    </xf>
    <xf numFmtId="2" fontId="0" fillId="0" borderId="31" xfId="0" applyNumberFormat="1" applyBorder="1"/>
    <xf numFmtId="2" fontId="0" fillId="0" borderId="32" xfId="0" applyNumberFormat="1" applyBorder="1"/>
    <xf numFmtId="2" fontId="0" fillId="0" borderId="30" xfId="0" applyNumberForma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0" fillId="8" borderId="0" xfId="0" applyFill="1"/>
    <xf numFmtId="0" fontId="0" fillId="9" borderId="0" xfId="0" applyFill="1"/>
    <xf numFmtId="0" fontId="0" fillId="10" borderId="0" xfId="0" applyFill="1"/>
    <xf numFmtId="168" fontId="0" fillId="10" borderId="0" xfId="1" applyNumberFormat="1" applyFont="1" applyFill="1"/>
    <xf numFmtId="168" fontId="0" fillId="10" borderId="0" xfId="0" applyNumberFormat="1" applyFill="1"/>
    <xf numFmtId="0" fontId="0" fillId="11" borderId="0" xfId="0" applyFill="1"/>
    <xf numFmtId="168" fontId="0" fillId="11" borderId="0" xfId="0" applyNumberFormat="1" applyFill="1"/>
    <xf numFmtId="43" fontId="0" fillId="11" borderId="0" xfId="0" applyNumberFormat="1" applyFill="1"/>
    <xf numFmtId="10" fontId="0" fillId="6" borderId="0" xfId="0" applyNumberFormat="1" applyFill="1"/>
    <xf numFmtId="0" fontId="2" fillId="5" borderId="0" xfId="0" applyFont="1" applyFill="1"/>
    <xf numFmtId="0" fontId="8" fillId="0" borderId="0" xfId="4" applyAlignment="1">
      <alignment horizontal="justify" vertical="center"/>
    </xf>
    <xf numFmtId="0" fontId="8" fillId="0" borderId="0" xfId="4" applyAlignment="1">
      <alignment vertical="center" wrapText="1"/>
    </xf>
    <xf numFmtId="0" fontId="2" fillId="10" borderId="0" xfId="0" applyFont="1" applyFill="1"/>
    <xf numFmtId="0" fontId="2" fillId="8" borderId="0" xfId="0" applyFont="1" applyFill="1"/>
    <xf numFmtId="0" fontId="2" fillId="6" borderId="0" xfId="0" applyFont="1" applyFill="1"/>
    <xf numFmtId="0" fontId="2" fillId="4" borderId="0" xfId="0" applyFont="1" applyFill="1"/>
    <xf numFmtId="0" fontId="2" fillId="9" borderId="0" xfId="0" applyFont="1" applyFill="1"/>
    <xf numFmtId="4" fontId="0" fillId="10" borderId="0" xfId="0" applyNumberFormat="1" applyFill="1" applyAlignment="1">
      <alignment horizontal="center" vertical="center"/>
    </xf>
    <xf numFmtId="0" fontId="2" fillId="10" borderId="0" xfId="0" applyFont="1" applyFill="1" applyAlignment="1">
      <alignment vertical="center"/>
    </xf>
    <xf numFmtId="0" fontId="2" fillId="9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164" fontId="4" fillId="0" borderId="33" xfId="1" applyNumberFormat="1" applyFont="1" applyFill="1" applyBorder="1" applyAlignment="1" applyProtection="1">
      <alignment vertical="center"/>
    </xf>
    <xf numFmtId="165" fontId="4" fillId="0" borderId="34" xfId="1" applyNumberFormat="1" applyFont="1" applyFill="1" applyBorder="1" applyAlignment="1" applyProtection="1">
      <alignment horizontal="center" vertical="center"/>
    </xf>
    <xf numFmtId="165" fontId="4" fillId="0" borderId="35" xfId="1" applyNumberFormat="1" applyFont="1" applyFill="1" applyBorder="1" applyAlignment="1" applyProtection="1">
      <alignment horizontal="center" vertical="center"/>
    </xf>
    <xf numFmtId="166" fontId="4" fillId="0" borderId="36" xfId="1" applyNumberFormat="1" applyFont="1" applyFill="1" applyBorder="1" applyAlignment="1" applyProtection="1">
      <alignment horizontal="center" vertical="center"/>
    </xf>
    <xf numFmtId="166" fontId="4" fillId="0" borderId="37" xfId="1" applyNumberFormat="1" applyFont="1" applyFill="1" applyBorder="1" applyAlignment="1" applyProtection="1">
      <alignment horizontal="center" vertical="center"/>
    </xf>
    <xf numFmtId="166" fontId="4" fillId="0" borderId="38" xfId="1" applyNumberFormat="1" applyFont="1" applyFill="1" applyBorder="1" applyAlignment="1" applyProtection="1">
      <alignment horizontal="center" vertical="center"/>
    </xf>
    <xf numFmtId="3" fontId="4" fillId="0" borderId="35" xfId="1" applyNumberFormat="1" applyFont="1" applyFill="1" applyBorder="1" applyAlignment="1" applyProtection="1">
      <alignment vertical="center"/>
    </xf>
    <xf numFmtId="165" fontId="4" fillId="3" borderId="39" xfId="1" applyNumberFormat="1" applyFont="1" applyFill="1" applyBorder="1" applyAlignment="1" applyProtection="1">
      <alignment horizontal="center" vertical="center"/>
    </xf>
    <xf numFmtId="167" fontId="4" fillId="0" borderId="5" xfId="1" applyNumberFormat="1" applyFont="1" applyFill="1" applyBorder="1" applyAlignment="1" applyProtection="1">
      <alignment vertical="center"/>
    </xf>
    <xf numFmtId="167" fontId="4" fillId="2" borderId="5" xfId="1" applyNumberFormat="1" applyFont="1" applyFill="1" applyBorder="1" applyAlignment="1" applyProtection="1">
      <alignment vertical="center"/>
    </xf>
    <xf numFmtId="164" fontId="4" fillId="0" borderId="6" xfId="1" applyNumberFormat="1" applyFont="1" applyFill="1" applyBorder="1" applyAlignment="1" applyProtection="1">
      <alignment vertical="center"/>
    </xf>
    <xf numFmtId="165" fontId="4" fillId="0" borderId="7" xfId="1" applyNumberFormat="1" applyFont="1" applyFill="1" applyBorder="1" applyAlignment="1" applyProtection="1">
      <alignment horizontal="center" vertical="center"/>
    </xf>
    <xf numFmtId="165" fontId="4" fillId="0" borderId="8" xfId="1" applyNumberFormat="1" applyFont="1" applyFill="1" applyBorder="1" applyAlignment="1" applyProtection="1">
      <alignment horizontal="center" vertical="center"/>
    </xf>
    <xf numFmtId="166" fontId="4" fillId="0" borderId="17" xfId="1" applyNumberFormat="1" applyFont="1" applyFill="1" applyBorder="1" applyAlignment="1" applyProtection="1">
      <alignment horizontal="center" vertical="center"/>
    </xf>
    <xf numFmtId="166" fontId="4" fillId="0" borderId="9" xfId="1" applyNumberFormat="1" applyFont="1" applyFill="1" applyBorder="1" applyAlignment="1" applyProtection="1">
      <alignment horizontal="center" vertical="center"/>
    </xf>
    <xf numFmtId="166" fontId="4" fillId="0" borderId="5" xfId="1" applyNumberFormat="1" applyFont="1" applyFill="1" applyBorder="1" applyAlignment="1" applyProtection="1">
      <alignment horizontal="center" vertical="center"/>
    </xf>
    <xf numFmtId="3" fontId="4" fillId="0" borderId="8" xfId="1" applyNumberFormat="1" applyFont="1" applyFill="1" applyBorder="1" applyAlignment="1" applyProtection="1">
      <alignment vertical="center"/>
    </xf>
    <xf numFmtId="165" fontId="4" fillId="3" borderId="9" xfId="1" applyNumberFormat="1" applyFont="1" applyFill="1" applyBorder="1" applyAlignment="1" applyProtection="1">
      <alignment horizontal="center" vertical="center"/>
    </xf>
    <xf numFmtId="167" fontId="4" fillId="0" borderId="5" xfId="1" applyNumberFormat="1" applyFont="1" applyFill="1" applyBorder="1" applyAlignment="1" applyProtection="1">
      <alignment horizontal="center" vertical="center"/>
    </xf>
    <xf numFmtId="167" fontId="4" fillId="2" borderId="5" xfId="1" applyNumberFormat="1" applyFont="1" applyFill="1" applyBorder="1" applyAlignment="1" applyProtection="1">
      <alignment horizontal="center" vertical="center"/>
    </xf>
    <xf numFmtId="164" fontId="4" fillId="0" borderId="2" xfId="1" applyNumberFormat="1" applyFont="1" applyFill="1" applyBorder="1" applyAlignment="1" applyProtection="1">
      <alignment vertical="center"/>
    </xf>
    <xf numFmtId="166" fontId="4" fillId="0" borderId="16" xfId="1" applyNumberFormat="1" applyFont="1" applyFill="1" applyBorder="1" applyAlignment="1" applyProtection="1">
      <alignment horizontal="center" vertical="center"/>
      <protection locked="0"/>
    </xf>
    <xf numFmtId="167" fontId="4" fillId="2" borderId="15" xfId="1" applyNumberFormat="1" applyFont="1" applyFill="1" applyBorder="1" applyAlignment="1" applyProtection="1">
      <alignment horizontal="center" vertical="center"/>
    </xf>
    <xf numFmtId="167" fontId="4" fillId="4" borderId="15" xfId="1" applyNumberFormat="1" applyFont="1" applyFill="1" applyBorder="1" applyAlignment="1" applyProtection="1">
      <alignment horizontal="center" vertical="center"/>
    </xf>
    <xf numFmtId="167" fontId="4" fillId="4" borderId="5" xfId="1" applyNumberFormat="1" applyFont="1" applyFill="1" applyBorder="1" applyAlignment="1" applyProtection="1">
      <alignment horizontal="center" vertical="center"/>
    </xf>
    <xf numFmtId="168" fontId="0" fillId="0" borderId="0" xfId="1" applyNumberFormat="1" applyFont="1" applyFill="1" applyBorder="1"/>
    <xf numFmtId="0" fontId="2" fillId="11" borderId="0" xfId="0" applyFont="1" applyFill="1" applyAlignment="1">
      <alignment vertical="center"/>
    </xf>
    <xf numFmtId="4" fontId="0" fillId="0" borderId="0" xfId="0" applyNumberFormat="1" applyAlignment="1">
      <alignment horizontal="center" vertical="center"/>
    </xf>
    <xf numFmtId="2" fontId="0" fillId="0" borderId="29" xfId="0" applyNumberFormat="1" applyBorder="1"/>
    <xf numFmtId="2" fontId="0" fillId="0" borderId="26" xfId="0" applyNumberFormat="1" applyBorder="1"/>
    <xf numFmtId="2" fontId="0" fillId="0" borderId="27" xfId="0" applyNumberFormat="1" applyBorder="1"/>
    <xf numFmtId="2" fontId="0" fillId="4" borderId="21" xfId="0" applyNumberFormat="1" applyFill="1" applyBorder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0" fillId="4" borderId="23" xfId="0" applyNumberForma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4" fillId="0" borderId="0" xfId="1" applyNumberFormat="1" applyFont="1" applyFill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</cellXfs>
  <cellStyles count="5">
    <cellStyle name="Hiperlink" xfId="4" builtinId="8"/>
    <cellStyle name="Normal" xfId="0" builtinId="0"/>
    <cellStyle name="Normal 3" xfId="3" xr:uid="{FDB22FCB-83F9-4605-BC1C-3B1222FE2EF0}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E0E6BFE-FEA8-42BC-B337-49B3FC01C40E}"/>
            </a:ext>
          </a:extLst>
        </xdr:cNvPr>
        <xdr:cNvSpPr>
          <a:spLocks noChangeAspect="1" noChangeArrowheads="1"/>
        </xdr:cNvSpPr>
      </xdr:nvSpPr>
      <xdr:spPr bwMode="auto">
        <a:xfrm>
          <a:off x="7791450" y="4000500"/>
          <a:ext cx="3048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15</xdr:row>
      <xdr:rowOff>133350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A6905ED-EA95-4E57-8E80-809B95D55F04}"/>
            </a:ext>
          </a:extLst>
        </xdr:cNvPr>
        <xdr:cNvSpPr>
          <a:spLocks noChangeAspect="1" noChangeArrowheads="1"/>
        </xdr:cNvSpPr>
      </xdr:nvSpPr>
      <xdr:spPr bwMode="auto">
        <a:xfrm>
          <a:off x="3543300" y="5715000"/>
          <a:ext cx="3048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133350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1734ABED-C336-40C4-AF04-56F529A9F347}"/>
            </a:ext>
          </a:extLst>
        </xdr:cNvPr>
        <xdr:cNvSpPr>
          <a:spLocks noChangeAspect="1" noChangeArrowheads="1"/>
        </xdr:cNvSpPr>
      </xdr:nvSpPr>
      <xdr:spPr bwMode="auto">
        <a:xfrm>
          <a:off x="0" y="5143500"/>
          <a:ext cx="3048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133350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7698A89A-844B-4DF9-A275-836D077A986F}"/>
            </a:ext>
          </a:extLst>
        </xdr:cNvPr>
        <xdr:cNvSpPr>
          <a:spLocks noChangeAspect="1" noChangeArrowheads="1"/>
        </xdr:cNvSpPr>
      </xdr:nvSpPr>
      <xdr:spPr bwMode="auto">
        <a:xfrm>
          <a:off x="7791450" y="4000500"/>
          <a:ext cx="3048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16</xdr:row>
      <xdr:rowOff>111370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F487CD39-BEDE-4DA2-83A7-0D5B441A21BE}"/>
            </a:ext>
          </a:extLst>
        </xdr:cNvPr>
        <xdr:cNvSpPr>
          <a:spLocks noChangeAspect="1" noChangeArrowheads="1"/>
        </xdr:cNvSpPr>
      </xdr:nvSpPr>
      <xdr:spPr bwMode="auto">
        <a:xfrm>
          <a:off x="3543300" y="5715000"/>
          <a:ext cx="3048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133350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488C4E12-9ABB-4D2A-80CC-5B8617E2BADC}"/>
            </a:ext>
          </a:extLst>
        </xdr:cNvPr>
        <xdr:cNvSpPr>
          <a:spLocks noChangeAspect="1" noChangeArrowheads="1"/>
        </xdr:cNvSpPr>
      </xdr:nvSpPr>
      <xdr:spPr bwMode="auto">
        <a:xfrm>
          <a:off x="0" y="5143500"/>
          <a:ext cx="3048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23</xdr:row>
      <xdr:rowOff>0</xdr:rowOff>
    </xdr:from>
    <xdr:ext cx="304800" cy="32385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1644658-14F6-41DC-A463-231DA133B687}"/>
            </a:ext>
          </a:extLst>
        </xdr:cNvPr>
        <xdr:cNvSpPr>
          <a:spLocks noChangeAspect="1" noChangeArrowheads="1"/>
        </xdr:cNvSpPr>
      </xdr:nvSpPr>
      <xdr:spPr bwMode="auto">
        <a:xfrm>
          <a:off x="3538904" y="2710962"/>
          <a:ext cx="3048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304800" cy="32385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E008F2A-1108-4E0A-B94B-A21173B0AF88}"/>
            </a:ext>
          </a:extLst>
        </xdr:cNvPr>
        <xdr:cNvSpPr>
          <a:spLocks noChangeAspect="1" noChangeArrowheads="1"/>
        </xdr:cNvSpPr>
      </xdr:nvSpPr>
      <xdr:spPr bwMode="auto">
        <a:xfrm>
          <a:off x="3538904" y="2901462"/>
          <a:ext cx="3048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114300</xdr:rowOff>
    </xdr:from>
    <xdr:to>
      <xdr:col>12</xdr:col>
      <xdr:colOff>420158</xdr:colOff>
      <xdr:row>15</xdr:row>
      <xdr:rowOff>38462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9BEED5E-5265-EAB4-9A00-B5D66BAAC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304800"/>
          <a:ext cx="7582958" cy="2591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v.br/anp/pt-br/assuntos/consultas-e-audiencias-publicas/consulta-audiencia-publica/2018/arquivos-consultas-e-audiencias-publicas-2018/cap-10-2018/cp10-2018_nota-tecnica-renova-calc.pdf" TargetMode="External"/><Relationship Id="rId1" Type="http://schemas.openxmlformats.org/officeDocument/2006/relationships/hyperlink" Target="https://doi.org/10.1038/s41893-019-0456-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59DE2-57AD-44D9-8C62-0085BC473D6B}">
  <dimension ref="A1:AX43"/>
  <sheetViews>
    <sheetView topLeftCell="AC13" workbookViewId="0">
      <selection activeCell="AS46" sqref="AS46"/>
    </sheetView>
  </sheetViews>
  <sheetFormatPr defaultRowHeight="12.75" x14ac:dyDescent="0.25"/>
  <cols>
    <col min="1" max="1" width="20.85546875" style="2" customWidth="1"/>
    <col min="2" max="34" width="11" style="2" customWidth="1"/>
    <col min="35" max="38" width="11" style="12" customWidth="1"/>
    <col min="39" max="41" width="11" style="2" customWidth="1"/>
    <col min="42" max="42" width="13.28515625" style="2" bestFit="1" customWidth="1"/>
    <col min="43" max="44" width="15.7109375" style="2" customWidth="1"/>
    <col min="45" max="46" width="16.42578125" style="2" customWidth="1"/>
    <col min="47" max="47" width="10" style="2" bestFit="1" customWidth="1"/>
    <col min="48" max="49" width="10.5703125" style="2" bestFit="1" customWidth="1"/>
    <col min="50" max="50" width="11.5703125" style="2" customWidth="1"/>
    <col min="51" max="256" width="9.140625" style="2"/>
    <col min="257" max="257" width="20.85546875" style="2" customWidth="1"/>
    <col min="258" max="297" width="11" style="2" customWidth="1"/>
    <col min="298" max="298" width="13.28515625" style="2" bestFit="1" customWidth="1"/>
    <col min="299" max="300" width="15.7109375" style="2" customWidth="1"/>
    <col min="301" max="302" width="16.42578125" style="2" customWidth="1"/>
    <col min="303" max="303" width="10" style="2" bestFit="1" customWidth="1"/>
    <col min="304" max="305" width="10.5703125" style="2" bestFit="1" customWidth="1"/>
    <col min="306" max="306" width="11.5703125" style="2" customWidth="1"/>
    <col min="307" max="512" width="9.140625" style="2"/>
    <col min="513" max="513" width="20.85546875" style="2" customWidth="1"/>
    <col min="514" max="553" width="11" style="2" customWidth="1"/>
    <col min="554" max="554" width="13.28515625" style="2" bestFit="1" customWidth="1"/>
    <col min="555" max="556" width="15.7109375" style="2" customWidth="1"/>
    <col min="557" max="558" width="16.42578125" style="2" customWidth="1"/>
    <col min="559" max="559" width="10" style="2" bestFit="1" customWidth="1"/>
    <col min="560" max="561" width="10.5703125" style="2" bestFit="1" customWidth="1"/>
    <col min="562" max="562" width="11.5703125" style="2" customWidth="1"/>
    <col min="563" max="768" width="9.140625" style="2"/>
    <col min="769" max="769" width="20.85546875" style="2" customWidth="1"/>
    <col min="770" max="809" width="11" style="2" customWidth="1"/>
    <col min="810" max="810" width="13.28515625" style="2" bestFit="1" customWidth="1"/>
    <col min="811" max="812" width="15.7109375" style="2" customWidth="1"/>
    <col min="813" max="814" width="16.42578125" style="2" customWidth="1"/>
    <col min="815" max="815" width="10" style="2" bestFit="1" customWidth="1"/>
    <col min="816" max="817" width="10.5703125" style="2" bestFit="1" customWidth="1"/>
    <col min="818" max="818" width="11.5703125" style="2" customWidth="1"/>
    <col min="819" max="1024" width="9.140625" style="2"/>
    <col min="1025" max="1025" width="20.85546875" style="2" customWidth="1"/>
    <col min="1026" max="1065" width="11" style="2" customWidth="1"/>
    <col min="1066" max="1066" width="13.28515625" style="2" bestFit="1" customWidth="1"/>
    <col min="1067" max="1068" width="15.7109375" style="2" customWidth="1"/>
    <col min="1069" max="1070" width="16.42578125" style="2" customWidth="1"/>
    <col min="1071" max="1071" width="10" style="2" bestFit="1" customWidth="1"/>
    <col min="1072" max="1073" width="10.5703125" style="2" bestFit="1" customWidth="1"/>
    <col min="1074" max="1074" width="11.5703125" style="2" customWidth="1"/>
    <col min="1075" max="1280" width="9.140625" style="2"/>
    <col min="1281" max="1281" width="20.85546875" style="2" customWidth="1"/>
    <col min="1282" max="1321" width="11" style="2" customWidth="1"/>
    <col min="1322" max="1322" width="13.28515625" style="2" bestFit="1" customWidth="1"/>
    <col min="1323" max="1324" width="15.7109375" style="2" customWidth="1"/>
    <col min="1325" max="1326" width="16.42578125" style="2" customWidth="1"/>
    <col min="1327" max="1327" width="10" style="2" bestFit="1" customWidth="1"/>
    <col min="1328" max="1329" width="10.5703125" style="2" bestFit="1" customWidth="1"/>
    <col min="1330" max="1330" width="11.5703125" style="2" customWidth="1"/>
    <col min="1331" max="1536" width="9.140625" style="2"/>
    <col min="1537" max="1537" width="20.85546875" style="2" customWidth="1"/>
    <col min="1538" max="1577" width="11" style="2" customWidth="1"/>
    <col min="1578" max="1578" width="13.28515625" style="2" bestFit="1" customWidth="1"/>
    <col min="1579" max="1580" width="15.7109375" style="2" customWidth="1"/>
    <col min="1581" max="1582" width="16.42578125" style="2" customWidth="1"/>
    <col min="1583" max="1583" width="10" style="2" bestFit="1" customWidth="1"/>
    <col min="1584" max="1585" width="10.5703125" style="2" bestFit="1" customWidth="1"/>
    <col min="1586" max="1586" width="11.5703125" style="2" customWidth="1"/>
    <col min="1587" max="1792" width="9.140625" style="2"/>
    <col min="1793" max="1793" width="20.85546875" style="2" customWidth="1"/>
    <col min="1794" max="1833" width="11" style="2" customWidth="1"/>
    <col min="1834" max="1834" width="13.28515625" style="2" bestFit="1" customWidth="1"/>
    <col min="1835" max="1836" width="15.7109375" style="2" customWidth="1"/>
    <col min="1837" max="1838" width="16.42578125" style="2" customWidth="1"/>
    <col min="1839" max="1839" width="10" style="2" bestFit="1" customWidth="1"/>
    <col min="1840" max="1841" width="10.5703125" style="2" bestFit="1" customWidth="1"/>
    <col min="1842" max="1842" width="11.5703125" style="2" customWidth="1"/>
    <col min="1843" max="2048" width="9.140625" style="2"/>
    <col min="2049" max="2049" width="20.85546875" style="2" customWidth="1"/>
    <col min="2050" max="2089" width="11" style="2" customWidth="1"/>
    <col min="2090" max="2090" width="13.28515625" style="2" bestFit="1" customWidth="1"/>
    <col min="2091" max="2092" width="15.7109375" style="2" customWidth="1"/>
    <col min="2093" max="2094" width="16.42578125" style="2" customWidth="1"/>
    <col min="2095" max="2095" width="10" style="2" bestFit="1" customWidth="1"/>
    <col min="2096" max="2097" width="10.5703125" style="2" bestFit="1" customWidth="1"/>
    <col min="2098" max="2098" width="11.5703125" style="2" customWidth="1"/>
    <col min="2099" max="2304" width="9.140625" style="2"/>
    <col min="2305" max="2305" width="20.85546875" style="2" customWidth="1"/>
    <col min="2306" max="2345" width="11" style="2" customWidth="1"/>
    <col min="2346" max="2346" width="13.28515625" style="2" bestFit="1" customWidth="1"/>
    <col min="2347" max="2348" width="15.7109375" style="2" customWidth="1"/>
    <col min="2349" max="2350" width="16.42578125" style="2" customWidth="1"/>
    <col min="2351" max="2351" width="10" style="2" bestFit="1" customWidth="1"/>
    <col min="2352" max="2353" width="10.5703125" style="2" bestFit="1" customWidth="1"/>
    <col min="2354" max="2354" width="11.5703125" style="2" customWidth="1"/>
    <col min="2355" max="2560" width="9.140625" style="2"/>
    <col min="2561" max="2561" width="20.85546875" style="2" customWidth="1"/>
    <col min="2562" max="2601" width="11" style="2" customWidth="1"/>
    <col min="2602" max="2602" width="13.28515625" style="2" bestFit="1" customWidth="1"/>
    <col min="2603" max="2604" width="15.7109375" style="2" customWidth="1"/>
    <col min="2605" max="2606" width="16.42578125" style="2" customWidth="1"/>
    <col min="2607" max="2607" width="10" style="2" bestFit="1" customWidth="1"/>
    <col min="2608" max="2609" width="10.5703125" style="2" bestFit="1" customWidth="1"/>
    <col min="2610" max="2610" width="11.5703125" style="2" customWidth="1"/>
    <col min="2611" max="2816" width="9.140625" style="2"/>
    <col min="2817" max="2817" width="20.85546875" style="2" customWidth="1"/>
    <col min="2818" max="2857" width="11" style="2" customWidth="1"/>
    <col min="2858" max="2858" width="13.28515625" style="2" bestFit="1" customWidth="1"/>
    <col min="2859" max="2860" width="15.7109375" style="2" customWidth="1"/>
    <col min="2861" max="2862" width="16.42578125" style="2" customWidth="1"/>
    <col min="2863" max="2863" width="10" style="2" bestFit="1" customWidth="1"/>
    <col min="2864" max="2865" width="10.5703125" style="2" bestFit="1" customWidth="1"/>
    <col min="2866" max="2866" width="11.5703125" style="2" customWidth="1"/>
    <col min="2867" max="3072" width="9.140625" style="2"/>
    <col min="3073" max="3073" width="20.85546875" style="2" customWidth="1"/>
    <col min="3074" max="3113" width="11" style="2" customWidth="1"/>
    <col min="3114" max="3114" width="13.28515625" style="2" bestFit="1" customWidth="1"/>
    <col min="3115" max="3116" width="15.7109375" style="2" customWidth="1"/>
    <col min="3117" max="3118" width="16.42578125" style="2" customWidth="1"/>
    <col min="3119" max="3119" width="10" style="2" bestFit="1" customWidth="1"/>
    <col min="3120" max="3121" width="10.5703125" style="2" bestFit="1" customWidth="1"/>
    <col min="3122" max="3122" width="11.5703125" style="2" customWidth="1"/>
    <col min="3123" max="3328" width="9.140625" style="2"/>
    <col min="3329" max="3329" width="20.85546875" style="2" customWidth="1"/>
    <col min="3330" max="3369" width="11" style="2" customWidth="1"/>
    <col min="3370" max="3370" width="13.28515625" style="2" bestFit="1" customWidth="1"/>
    <col min="3371" max="3372" width="15.7109375" style="2" customWidth="1"/>
    <col min="3373" max="3374" width="16.42578125" style="2" customWidth="1"/>
    <col min="3375" max="3375" width="10" style="2" bestFit="1" customWidth="1"/>
    <col min="3376" max="3377" width="10.5703125" style="2" bestFit="1" customWidth="1"/>
    <col min="3378" max="3378" width="11.5703125" style="2" customWidth="1"/>
    <col min="3379" max="3584" width="9.140625" style="2"/>
    <col min="3585" max="3585" width="20.85546875" style="2" customWidth="1"/>
    <col min="3586" max="3625" width="11" style="2" customWidth="1"/>
    <col min="3626" max="3626" width="13.28515625" style="2" bestFit="1" customWidth="1"/>
    <col min="3627" max="3628" width="15.7109375" style="2" customWidth="1"/>
    <col min="3629" max="3630" width="16.42578125" style="2" customWidth="1"/>
    <col min="3631" max="3631" width="10" style="2" bestFit="1" customWidth="1"/>
    <col min="3632" max="3633" width="10.5703125" style="2" bestFit="1" customWidth="1"/>
    <col min="3634" max="3634" width="11.5703125" style="2" customWidth="1"/>
    <col min="3635" max="3840" width="9.140625" style="2"/>
    <col min="3841" max="3841" width="20.85546875" style="2" customWidth="1"/>
    <col min="3842" max="3881" width="11" style="2" customWidth="1"/>
    <col min="3882" max="3882" width="13.28515625" style="2" bestFit="1" customWidth="1"/>
    <col min="3883" max="3884" width="15.7109375" style="2" customWidth="1"/>
    <col min="3885" max="3886" width="16.42578125" style="2" customWidth="1"/>
    <col min="3887" max="3887" width="10" style="2" bestFit="1" customWidth="1"/>
    <col min="3888" max="3889" width="10.5703125" style="2" bestFit="1" customWidth="1"/>
    <col min="3890" max="3890" width="11.5703125" style="2" customWidth="1"/>
    <col min="3891" max="4096" width="9.140625" style="2"/>
    <col min="4097" max="4097" width="20.85546875" style="2" customWidth="1"/>
    <col min="4098" max="4137" width="11" style="2" customWidth="1"/>
    <col min="4138" max="4138" width="13.28515625" style="2" bestFit="1" customWidth="1"/>
    <col min="4139" max="4140" width="15.7109375" style="2" customWidth="1"/>
    <col min="4141" max="4142" width="16.42578125" style="2" customWidth="1"/>
    <col min="4143" max="4143" width="10" style="2" bestFit="1" customWidth="1"/>
    <col min="4144" max="4145" width="10.5703125" style="2" bestFit="1" customWidth="1"/>
    <col min="4146" max="4146" width="11.5703125" style="2" customWidth="1"/>
    <col min="4147" max="4352" width="9.140625" style="2"/>
    <col min="4353" max="4353" width="20.85546875" style="2" customWidth="1"/>
    <col min="4354" max="4393" width="11" style="2" customWidth="1"/>
    <col min="4394" max="4394" width="13.28515625" style="2" bestFit="1" customWidth="1"/>
    <col min="4395" max="4396" width="15.7109375" style="2" customWidth="1"/>
    <col min="4397" max="4398" width="16.42578125" style="2" customWidth="1"/>
    <col min="4399" max="4399" width="10" style="2" bestFit="1" customWidth="1"/>
    <col min="4400" max="4401" width="10.5703125" style="2" bestFit="1" customWidth="1"/>
    <col min="4402" max="4402" width="11.5703125" style="2" customWidth="1"/>
    <col min="4403" max="4608" width="9.140625" style="2"/>
    <col min="4609" max="4609" width="20.85546875" style="2" customWidth="1"/>
    <col min="4610" max="4649" width="11" style="2" customWidth="1"/>
    <col min="4650" max="4650" width="13.28515625" style="2" bestFit="1" customWidth="1"/>
    <col min="4651" max="4652" width="15.7109375" style="2" customWidth="1"/>
    <col min="4653" max="4654" width="16.42578125" style="2" customWidth="1"/>
    <col min="4655" max="4655" width="10" style="2" bestFit="1" customWidth="1"/>
    <col min="4656" max="4657" width="10.5703125" style="2" bestFit="1" customWidth="1"/>
    <col min="4658" max="4658" width="11.5703125" style="2" customWidth="1"/>
    <col min="4659" max="4864" width="9.140625" style="2"/>
    <col min="4865" max="4865" width="20.85546875" style="2" customWidth="1"/>
    <col min="4866" max="4905" width="11" style="2" customWidth="1"/>
    <col min="4906" max="4906" width="13.28515625" style="2" bestFit="1" customWidth="1"/>
    <col min="4907" max="4908" width="15.7109375" style="2" customWidth="1"/>
    <col min="4909" max="4910" width="16.42578125" style="2" customWidth="1"/>
    <col min="4911" max="4911" width="10" style="2" bestFit="1" customWidth="1"/>
    <col min="4912" max="4913" width="10.5703125" style="2" bestFit="1" customWidth="1"/>
    <col min="4914" max="4914" width="11.5703125" style="2" customWidth="1"/>
    <col min="4915" max="5120" width="9.140625" style="2"/>
    <col min="5121" max="5121" width="20.85546875" style="2" customWidth="1"/>
    <col min="5122" max="5161" width="11" style="2" customWidth="1"/>
    <col min="5162" max="5162" width="13.28515625" style="2" bestFit="1" customWidth="1"/>
    <col min="5163" max="5164" width="15.7109375" style="2" customWidth="1"/>
    <col min="5165" max="5166" width="16.42578125" style="2" customWidth="1"/>
    <col min="5167" max="5167" width="10" style="2" bestFit="1" customWidth="1"/>
    <col min="5168" max="5169" width="10.5703125" style="2" bestFit="1" customWidth="1"/>
    <col min="5170" max="5170" width="11.5703125" style="2" customWidth="1"/>
    <col min="5171" max="5376" width="9.140625" style="2"/>
    <col min="5377" max="5377" width="20.85546875" style="2" customWidth="1"/>
    <col min="5378" max="5417" width="11" style="2" customWidth="1"/>
    <col min="5418" max="5418" width="13.28515625" style="2" bestFit="1" customWidth="1"/>
    <col min="5419" max="5420" width="15.7109375" style="2" customWidth="1"/>
    <col min="5421" max="5422" width="16.42578125" style="2" customWidth="1"/>
    <col min="5423" max="5423" width="10" style="2" bestFit="1" customWidth="1"/>
    <col min="5424" max="5425" width="10.5703125" style="2" bestFit="1" customWidth="1"/>
    <col min="5426" max="5426" width="11.5703125" style="2" customWidth="1"/>
    <col min="5427" max="5632" width="9.140625" style="2"/>
    <col min="5633" max="5633" width="20.85546875" style="2" customWidth="1"/>
    <col min="5634" max="5673" width="11" style="2" customWidth="1"/>
    <col min="5674" max="5674" width="13.28515625" style="2" bestFit="1" customWidth="1"/>
    <col min="5675" max="5676" width="15.7109375" style="2" customWidth="1"/>
    <col min="5677" max="5678" width="16.42578125" style="2" customWidth="1"/>
    <col min="5679" max="5679" width="10" style="2" bestFit="1" customWidth="1"/>
    <col min="5680" max="5681" width="10.5703125" style="2" bestFit="1" customWidth="1"/>
    <col min="5682" max="5682" width="11.5703125" style="2" customWidth="1"/>
    <col min="5683" max="5888" width="9.140625" style="2"/>
    <col min="5889" max="5889" width="20.85546875" style="2" customWidth="1"/>
    <col min="5890" max="5929" width="11" style="2" customWidth="1"/>
    <col min="5930" max="5930" width="13.28515625" style="2" bestFit="1" customWidth="1"/>
    <col min="5931" max="5932" width="15.7109375" style="2" customWidth="1"/>
    <col min="5933" max="5934" width="16.42578125" style="2" customWidth="1"/>
    <col min="5935" max="5935" width="10" style="2" bestFit="1" customWidth="1"/>
    <col min="5936" max="5937" width="10.5703125" style="2" bestFit="1" customWidth="1"/>
    <col min="5938" max="5938" width="11.5703125" style="2" customWidth="1"/>
    <col min="5939" max="6144" width="9.140625" style="2"/>
    <col min="6145" max="6145" width="20.85546875" style="2" customWidth="1"/>
    <col min="6146" max="6185" width="11" style="2" customWidth="1"/>
    <col min="6186" max="6186" width="13.28515625" style="2" bestFit="1" customWidth="1"/>
    <col min="6187" max="6188" width="15.7109375" style="2" customWidth="1"/>
    <col min="6189" max="6190" width="16.42578125" style="2" customWidth="1"/>
    <col min="6191" max="6191" width="10" style="2" bestFit="1" customWidth="1"/>
    <col min="6192" max="6193" width="10.5703125" style="2" bestFit="1" customWidth="1"/>
    <col min="6194" max="6194" width="11.5703125" style="2" customWidth="1"/>
    <col min="6195" max="6400" width="9.140625" style="2"/>
    <col min="6401" max="6401" width="20.85546875" style="2" customWidth="1"/>
    <col min="6402" max="6441" width="11" style="2" customWidth="1"/>
    <col min="6442" max="6442" width="13.28515625" style="2" bestFit="1" customWidth="1"/>
    <col min="6443" max="6444" width="15.7109375" style="2" customWidth="1"/>
    <col min="6445" max="6446" width="16.42578125" style="2" customWidth="1"/>
    <col min="6447" max="6447" width="10" style="2" bestFit="1" customWidth="1"/>
    <col min="6448" max="6449" width="10.5703125" style="2" bestFit="1" customWidth="1"/>
    <col min="6450" max="6450" width="11.5703125" style="2" customWidth="1"/>
    <col min="6451" max="6656" width="9.140625" style="2"/>
    <col min="6657" max="6657" width="20.85546875" style="2" customWidth="1"/>
    <col min="6658" max="6697" width="11" style="2" customWidth="1"/>
    <col min="6698" max="6698" width="13.28515625" style="2" bestFit="1" customWidth="1"/>
    <col min="6699" max="6700" width="15.7109375" style="2" customWidth="1"/>
    <col min="6701" max="6702" width="16.42578125" style="2" customWidth="1"/>
    <col min="6703" max="6703" width="10" style="2" bestFit="1" customWidth="1"/>
    <col min="6704" max="6705" width="10.5703125" style="2" bestFit="1" customWidth="1"/>
    <col min="6706" max="6706" width="11.5703125" style="2" customWidth="1"/>
    <col min="6707" max="6912" width="9.140625" style="2"/>
    <col min="6913" max="6913" width="20.85546875" style="2" customWidth="1"/>
    <col min="6914" max="6953" width="11" style="2" customWidth="1"/>
    <col min="6954" max="6954" width="13.28515625" style="2" bestFit="1" customWidth="1"/>
    <col min="6955" max="6956" width="15.7109375" style="2" customWidth="1"/>
    <col min="6957" max="6958" width="16.42578125" style="2" customWidth="1"/>
    <col min="6959" max="6959" width="10" style="2" bestFit="1" customWidth="1"/>
    <col min="6960" max="6961" width="10.5703125" style="2" bestFit="1" customWidth="1"/>
    <col min="6962" max="6962" width="11.5703125" style="2" customWidth="1"/>
    <col min="6963" max="7168" width="9.140625" style="2"/>
    <col min="7169" max="7169" width="20.85546875" style="2" customWidth="1"/>
    <col min="7170" max="7209" width="11" style="2" customWidth="1"/>
    <col min="7210" max="7210" width="13.28515625" style="2" bestFit="1" customWidth="1"/>
    <col min="7211" max="7212" width="15.7109375" style="2" customWidth="1"/>
    <col min="7213" max="7214" width="16.42578125" style="2" customWidth="1"/>
    <col min="7215" max="7215" width="10" style="2" bestFit="1" customWidth="1"/>
    <col min="7216" max="7217" width="10.5703125" style="2" bestFit="1" customWidth="1"/>
    <col min="7218" max="7218" width="11.5703125" style="2" customWidth="1"/>
    <col min="7219" max="7424" width="9.140625" style="2"/>
    <col min="7425" max="7425" width="20.85546875" style="2" customWidth="1"/>
    <col min="7426" max="7465" width="11" style="2" customWidth="1"/>
    <col min="7466" max="7466" width="13.28515625" style="2" bestFit="1" customWidth="1"/>
    <col min="7467" max="7468" width="15.7109375" style="2" customWidth="1"/>
    <col min="7469" max="7470" width="16.42578125" style="2" customWidth="1"/>
    <col min="7471" max="7471" width="10" style="2" bestFit="1" customWidth="1"/>
    <col min="7472" max="7473" width="10.5703125" style="2" bestFit="1" customWidth="1"/>
    <col min="7474" max="7474" width="11.5703125" style="2" customWidth="1"/>
    <col min="7475" max="7680" width="9.140625" style="2"/>
    <col min="7681" max="7681" width="20.85546875" style="2" customWidth="1"/>
    <col min="7682" max="7721" width="11" style="2" customWidth="1"/>
    <col min="7722" max="7722" width="13.28515625" style="2" bestFit="1" customWidth="1"/>
    <col min="7723" max="7724" width="15.7109375" style="2" customWidth="1"/>
    <col min="7725" max="7726" width="16.42578125" style="2" customWidth="1"/>
    <col min="7727" max="7727" width="10" style="2" bestFit="1" customWidth="1"/>
    <col min="7728" max="7729" width="10.5703125" style="2" bestFit="1" customWidth="1"/>
    <col min="7730" max="7730" width="11.5703125" style="2" customWidth="1"/>
    <col min="7731" max="7936" width="9.140625" style="2"/>
    <col min="7937" max="7937" width="20.85546875" style="2" customWidth="1"/>
    <col min="7938" max="7977" width="11" style="2" customWidth="1"/>
    <col min="7978" max="7978" width="13.28515625" style="2" bestFit="1" customWidth="1"/>
    <col min="7979" max="7980" width="15.7109375" style="2" customWidth="1"/>
    <col min="7981" max="7982" width="16.42578125" style="2" customWidth="1"/>
    <col min="7983" max="7983" width="10" style="2" bestFit="1" customWidth="1"/>
    <col min="7984" max="7985" width="10.5703125" style="2" bestFit="1" customWidth="1"/>
    <col min="7986" max="7986" width="11.5703125" style="2" customWidth="1"/>
    <col min="7987" max="8192" width="9.140625" style="2"/>
    <col min="8193" max="8193" width="20.85546875" style="2" customWidth="1"/>
    <col min="8194" max="8233" width="11" style="2" customWidth="1"/>
    <col min="8234" max="8234" width="13.28515625" style="2" bestFit="1" customWidth="1"/>
    <col min="8235" max="8236" width="15.7109375" style="2" customWidth="1"/>
    <col min="8237" max="8238" width="16.42578125" style="2" customWidth="1"/>
    <col min="8239" max="8239" width="10" style="2" bestFit="1" customWidth="1"/>
    <col min="8240" max="8241" width="10.5703125" style="2" bestFit="1" customWidth="1"/>
    <col min="8242" max="8242" width="11.5703125" style="2" customWidth="1"/>
    <col min="8243" max="8448" width="9.140625" style="2"/>
    <col min="8449" max="8449" width="20.85546875" style="2" customWidth="1"/>
    <col min="8450" max="8489" width="11" style="2" customWidth="1"/>
    <col min="8490" max="8490" width="13.28515625" style="2" bestFit="1" customWidth="1"/>
    <col min="8491" max="8492" width="15.7109375" style="2" customWidth="1"/>
    <col min="8493" max="8494" width="16.42578125" style="2" customWidth="1"/>
    <col min="8495" max="8495" width="10" style="2" bestFit="1" customWidth="1"/>
    <col min="8496" max="8497" width="10.5703125" style="2" bestFit="1" customWidth="1"/>
    <col min="8498" max="8498" width="11.5703125" style="2" customWidth="1"/>
    <col min="8499" max="8704" width="9.140625" style="2"/>
    <col min="8705" max="8705" width="20.85546875" style="2" customWidth="1"/>
    <col min="8706" max="8745" width="11" style="2" customWidth="1"/>
    <col min="8746" max="8746" width="13.28515625" style="2" bestFit="1" customWidth="1"/>
    <col min="8747" max="8748" width="15.7109375" style="2" customWidth="1"/>
    <col min="8749" max="8750" width="16.42578125" style="2" customWidth="1"/>
    <col min="8751" max="8751" width="10" style="2" bestFit="1" customWidth="1"/>
    <col min="8752" max="8753" width="10.5703125" style="2" bestFit="1" customWidth="1"/>
    <col min="8754" max="8754" width="11.5703125" style="2" customWidth="1"/>
    <col min="8755" max="8960" width="9.140625" style="2"/>
    <col min="8961" max="8961" width="20.85546875" style="2" customWidth="1"/>
    <col min="8962" max="9001" width="11" style="2" customWidth="1"/>
    <col min="9002" max="9002" width="13.28515625" style="2" bestFit="1" customWidth="1"/>
    <col min="9003" max="9004" width="15.7109375" style="2" customWidth="1"/>
    <col min="9005" max="9006" width="16.42578125" style="2" customWidth="1"/>
    <col min="9007" max="9007" width="10" style="2" bestFit="1" customWidth="1"/>
    <col min="9008" max="9009" width="10.5703125" style="2" bestFit="1" customWidth="1"/>
    <col min="9010" max="9010" width="11.5703125" style="2" customWidth="1"/>
    <col min="9011" max="9216" width="9.140625" style="2"/>
    <col min="9217" max="9217" width="20.85546875" style="2" customWidth="1"/>
    <col min="9218" max="9257" width="11" style="2" customWidth="1"/>
    <col min="9258" max="9258" width="13.28515625" style="2" bestFit="1" customWidth="1"/>
    <col min="9259" max="9260" width="15.7109375" style="2" customWidth="1"/>
    <col min="9261" max="9262" width="16.42578125" style="2" customWidth="1"/>
    <col min="9263" max="9263" width="10" style="2" bestFit="1" customWidth="1"/>
    <col min="9264" max="9265" width="10.5703125" style="2" bestFit="1" customWidth="1"/>
    <col min="9266" max="9266" width="11.5703125" style="2" customWidth="1"/>
    <col min="9267" max="9472" width="9.140625" style="2"/>
    <col min="9473" max="9473" width="20.85546875" style="2" customWidth="1"/>
    <col min="9474" max="9513" width="11" style="2" customWidth="1"/>
    <col min="9514" max="9514" width="13.28515625" style="2" bestFit="1" customWidth="1"/>
    <col min="9515" max="9516" width="15.7109375" style="2" customWidth="1"/>
    <col min="9517" max="9518" width="16.42578125" style="2" customWidth="1"/>
    <col min="9519" max="9519" width="10" style="2" bestFit="1" customWidth="1"/>
    <col min="9520" max="9521" width="10.5703125" style="2" bestFit="1" customWidth="1"/>
    <col min="9522" max="9522" width="11.5703125" style="2" customWidth="1"/>
    <col min="9523" max="9728" width="9.140625" style="2"/>
    <col min="9729" max="9729" width="20.85546875" style="2" customWidth="1"/>
    <col min="9730" max="9769" width="11" style="2" customWidth="1"/>
    <col min="9770" max="9770" width="13.28515625" style="2" bestFit="1" customWidth="1"/>
    <col min="9771" max="9772" width="15.7109375" style="2" customWidth="1"/>
    <col min="9773" max="9774" width="16.42578125" style="2" customWidth="1"/>
    <col min="9775" max="9775" width="10" style="2" bestFit="1" customWidth="1"/>
    <col min="9776" max="9777" width="10.5703125" style="2" bestFit="1" customWidth="1"/>
    <col min="9778" max="9778" width="11.5703125" style="2" customWidth="1"/>
    <col min="9779" max="9984" width="9.140625" style="2"/>
    <col min="9985" max="9985" width="20.85546875" style="2" customWidth="1"/>
    <col min="9986" max="10025" width="11" style="2" customWidth="1"/>
    <col min="10026" max="10026" width="13.28515625" style="2" bestFit="1" customWidth="1"/>
    <col min="10027" max="10028" width="15.7109375" style="2" customWidth="1"/>
    <col min="10029" max="10030" width="16.42578125" style="2" customWidth="1"/>
    <col min="10031" max="10031" width="10" style="2" bestFit="1" customWidth="1"/>
    <col min="10032" max="10033" width="10.5703125" style="2" bestFit="1" customWidth="1"/>
    <col min="10034" max="10034" width="11.5703125" style="2" customWidth="1"/>
    <col min="10035" max="10240" width="9.140625" style="2"/>
    <col min="10241" max="10241" width="20.85546875" style="2" customWidth="1"/>
    <col min="10242" max="10281" width="11" style="2" customWidth="1"/>
    <col min="10282" max="10282" width="13.28515625" style="2" bestFit="1" customWidth="1"/>
    <col min="10283" max="10284" width="15.7109375" style="2" customWidth="1"/>
    <col min="10285" max="10286" width="16.42578125" style="2" customWidth="1"/>
    <col min="10287" max="10287" width="10" style="2" bestFit="1" customWidth="1"/>
    <col min="10288" max="10289" width="10.5703125" style="2" bestFit="1" customWidth="1"/>
    <col min="10290" max="10290" width="11.5703125" style="2" customWidth="1"/>
    <col min="10291" max="10496" width="9.140625" style="2"/>
    <col min="10497" max="10497" width="20.85546875" style="2" customWidth="1"/>
    <col min="10498" max="10537" width="11" style="2" customWidth="1"/>
    <col min="10538" max="10538" width="13.28515625" style="2" bestFit="1" customWidth="1"/>
    <col min="10539" max="10540" width="15.7109375" style="2" customWidth="1"/>
    <col min="10541" max="10542" width="16.42578125" style="2" customWidth="1"/>
    <col min="10543" max="10543" width="10" style="2" bestFit="1" customWidth="1"/>
    <col min="10544" max="10545" width="10.5703125" style="2" bestFit="1" customWidth="1"/>
    <col min="10546" max="10546" width="11.5703125" style="2" customWidth="1"/>
    <col min="10547" max="10752" width="9.140625" style="2"/>
    <col min="10753" max="10753" width="20.85546875" style="2" customWidth="1"/>
    <col min="10754" max="10793" width="11" style="2" customWidth="1"/>
    <col min="10794" max="10794" width="13.28515625" style="2" bestFit="1" customWidth="1"/>
    <col min="10795" max="10796" width="15.7109375" style="2" customWidth="1"/>
    <col min="10797" max="10798" width="16.42578125" style="2" customWidth="1"/>
    <col min="10799" max="10799" width="10" style="2" bestFit="1" customWidth="1"/>
    <col min="10800" max="10801" width="10.5703125" style="2" bestFit="1" customWidth="1"/>
    <col min="10802" max="10802" width="11.5703125" style="2" customWidth="1"/>
    <col min="10803" max="11008" width="9.140625" style="2"/>
    <col min="11009" max="11009" width="20.85546875" style="2" customWidth="1"/>
    <col min="11010" max="11049" width="11" style="2" customWidth="1"/>
    <col min="11050" max="11050" width="13.28515625" style="2" bestFit="1" customWidth="1"/>
    <col min="11051" max="11052" width="15.7109375" style="2" customWidth="1"/>
    <col min="11053" max="11054" width="16.42578125" style="2" customWidth="1"/>
    <col min="11055" max="11055" width="10" style="2" bestFit="1" customWidth="1"/>
    <col min="11056" max="11057" width="10.5703125" style="2" bestFit="1" customWidth="1"/>
    <col min="11058" max="11058" width="11.5703125" style="2" customWidth="1"/>
    <col min="11059" max="11264" width="9.140625" style="2"/>
    <col min="11265" max="11265" width="20.85546875" style="2" customWidth="1"/>
    <col min="11266" max="11305" width="11" style="2" customWidth="1"/>
    <col min="11306" max="11306" width="13.28515625" style="2" bestFit="1" customWidth="1"/>
    <col min="11307" max="11308" width="15.7109375" style="2" customWidth="1"/>
    <col min="11309" max="11310" width="16.42578125" style="2" customWidth="1"/>
    <col min="11311" max="11311" width="10" style="2" bestFit="1" customWidth="1"/>
    <col min="11312" max="11313" width="10.5703125" style="2" bestFit="1" customWidth="1"/>
    <col min="11314" max="11314" width="11.5703125" style="2" customWidth="1"/>
    <col min="11315" max="11520" width="9.140625" style="2"/>
    <col min="11521" max="11521" width="20.85546875" style="2" customWidth="1"/>
    <col min="11522" max="11561" width="11" style="2" customWidth="1"/>
    <col min="11562" max="11562" width="13.28515625" style="2" bestFit="1" customWidth="1"/>
    <col min="11563" max="11564" width="15.7109375" style="2" customWidth="1"/>
    <col min="11565" max="11566" width="16.42578125" style="2" customWidth="1"/>
    <col min="11567" max="11567" width="10" style="2" bestFit="1" customWidth="1"/>
    <col min="11568" max="11569" width="10.5703125" style="2" bestFit="1" customWidth="1"/>
    <col min="11570" max="11570" width="11.5703125" style="2" customWidth="1"/>
    <col min="11571" max="11776" width="9.140625" style="2"/>
    <col min="11777" max="11777" width="20.85546875" style="2" customWidth="1"/>
    <col min="11778" max="11817" width="11" style="2" customWidth="1"/>
    <col min="11818" max="11818" width="13.28515625" style="2" bestFit="1" customWidth="1"/>
    <col min="11819" max="11820" width="15.7109375" style="2" customWidth="1"/>
    <col min="11821" max="11822" width="16.42578125" style="2" customWidth="1"/>
    <col min="11823" max="11823" width="10" style="2" bestFit="1" customWidth="1"/>
    <col min="11824" max="11825" width="10.5703125" style="2" bestFit="1" customWidth="1"/>
    <col min="11826" max="11826" width="11.5703125" style="2" customWidth="1"/>
    <col min="11827" max="12032" width="9.140625" style="2"/>
    <col min="12033" max="12033" width="20.85546875" style="2" customWidth="1"/>
    <col min="12034" max="12073" width="11" style="2" customWidth="1"/>
    <col min="12074" max="12074" width="13.28515625" style="2" bestFit="1" customWidth="1"/>
    <col min="12075" max="12076" width="15.7109375" style="2" customWidth="1"/>
    <col min="12077" max="12078" width="16.42578125" style="2" customWidth="1"/>
    <col min="12079" max="12079" width="10" style="2" bestFit="1" customWidth="1"/>
    <col min="12080" max="12081" width="10.5703125" style="2" bestFit="1" customWidth="1"/>
    <col min="12082" max="12082" width="11.5703125" style="2" customWidth="1"/>
    <col min="12083" max="12288" width="9.140625" style="2"/>
    <col min="12289" max="12289" width="20.85546875" style="2" customWidth="1"/>
    <col min="12290" max="12329" width="11" style="2" customWidth="1"/>
    <col min="12330" max="12330" width="13.28515625" style="2" bestFit="1" customWidth="1"/>
    <col min="12331" max="12332" width="15.7109375" style="2" customWidth="1"/>
    <col min="12333" max="12334" width="16.42578125" style="2" customWidth="1"/>
    <col min="12335" max="12335" width="10" style="2" bestFit="1" customWidth="1"/>
    <col min="12336" max="12337" width="10.5703125" style="2" bestFit="1" customWidth="1"/>
    <col min="12338" max="12338" width="11.5703125" style="2" customWidth="1"/>
    <col min="12339" max="12544" width="9.140625" style="2"/>
    <col min="12545" max="12545" width="20.85546875" style="2" customWidth="1"/>
    <col min="12546" max="12585" width="11" style="2" customWidth="1"/>
    <col min="12586" max="12586" width="13.28515625" style="2" bestFit="1" customWidth="1"/>
    <col min="12587" max="12588" width="15.7109375" style="2" customWidth="1"/>
    <col min="12589" max="12590" width="16.42578125" style="2" customWidth="1"/>
    <col min="12591" max="12591" width="10" style="2" bestFit="1" customWidth="1"/>
    <col min="12592" max="12593" width="10.5703125" style="2" bestFit="1" customWidth="1"/>
    <col min="12594" max="12594" width="11.5703125" style="2" customWidth="1"/>
    <col min="12595" max="12800" width="9.140625" style="2"/>
    <col min="12801" max="12801" width="20.85546875" style="2" customWidth="1"/>
    <col min="12802" max="12841" width="11" style="2" customWidth="1"/>
    <col min="12842" max="12842" width="13.28515625" style="2" bestFit="1" customWidth="1"/>
    <col min="12843" max="12844" width="15.7109375" style="2" customWidth="1"/>
    <col min="12845" max="12846" width="16.42578125" style="2" customWidth="1"/>
    <col min="12847" max="12847" width="10" style="2" bestFit="1" customWidth="1"/>
    <col min="12848" max="12849" width="10.5703125" style="2" bestFit="1" customWidth="1"/>
    <col min="12850" max="12850" width="11.5703125" style="2" customWidth="1"/>
    <col min="12851" max="13056" width="9.140625" style="2"/>
    <col min="13057" max="13057" width="20.85546875" style="2" customWidth="1"/>
    <col min="13058" max="13097" width="11" style="2" customWidth="1"/>
    <col min="13098" max="13098" width="13.28515625" style="2" bestFit="1" customWidth="1"/>
    <col min="13099" max="13100" width="15.7109375" style="2" customWidth="1"/>
    <col min="13101" max="13102" width="16.42578125" style="2" customWidth="1"/>
    <col min="13103" max="13103" width="10" style="2" bestFit="1" customWidth="1"/>
    <col min="13104" max="13105" width="10.5703125" style="2" bestFit="1" customWidth="1"/>
    <col min="13106" max="13106" width="11.5703125" style="2" customWidth="1"/>
    <col min="13107" max="13312" width="9.140625" style="2"/>
    <col min="13313" max="13313" width="20.85546875" style="2" customWidth="1"/>
    <col min="13314" max="13353" width="11" style="2" customWidth="1"/>
    <col min="13354" max="13354" width="13.28515625" style="2" bestFit="1" customWidth="1"/>
    <col min="13355" max="13356" width="15.7109375" style="2" customWidth="1"/>
    <col min="13357" max="13358" width="16.42578125" style="2" customWidth="1"/>
    <col min="13359" max="13359" width="10" style="2" bestFit="1" customWidth="1"/>
    <col min="13360" max="13361" width="10.5703125" style="2" bestFit="1" customWidth="1"/>
    <col min="13362" max="13362" width="11.5703125" style="2" customWidth="1"/>
    <col min="13363" max="13568" width="9.140625" style="2"/>
    <col min="13569" max="13569" width="20.85546875" style="2" customWidth="1"/>
    <col min="13570" max="13609" width="11" style="2" customWidth="1"/>
    <col min="13610" max="13610" width="13.28515625" style="2" bestFit="1" customWidth="1"/>
    <col min="13611" max="13612" width="15.7109375" style="2" customWidth="1"/>
    <col min="13613" max="13614" width="16.42578125" style="2" customWidth="1"/>
    <col min="13615" max="13615" width="10" style="2" bestFit="1" customWidth="1"/>
    <col min="13616" max="13617" width="10.5703125" style="2" bestFit="1" customWidth="1"/>
    <col min="13618" max="13618" width="11.5703125" style="2" customWidth="1"/>
    <col min="13619" max="13824" width="9.140625" style="2"/>
    <col min="13825" max="13825" width="20.85546875" style="2" customWidth="1"/>
    <col min="13826" max="13865" width="11" style="2" customWidth="1"/>
    <col min="13866" max="13866" width="13.28515625" style="2" bestFit="1" customWidth="1"/>
    <col min="13867" max="13868" width="15.7109375" style="2" customWidth="1"/>
    <col min="13869" max="13870" width="16.42578125" style="2" customWidth="1"/>
    <col min="13871" max="13871" width="10" style="2" bestFit="1" customWidth="1"/>
    <col min="13872" max="13873" width="10.5703125" style="2" bestFit="1" customWidth="1"/>
    <col min="13874" max="13874" width="11.5703125" style="2" customWidth="1"/>
    <col min="13875" max="14080" width="9.140625" style="2"/>
    <col min="14081" max="14081" width="20.85546875" style="2" customWidth="1"/>
    <col min="14082" max="14121" width="11" style="2" customWidth="1"/>
    <col min="14122" max="14122" width="13.28515625" style="2" bestFit="1" customWidth="1"/>
    <col min="14123" max="14124" width="15.7109375" style="2" customWidth="1"/>
    <col min="14125" max="14126" width="16.42578125" style="2" customWidth="1"/>
    <col min="14127" max="14127" width="10" style="2" bestFit="1" customWidth="1"/>
    <col min="14128" max="14129" width="10.5703125" style="2" bestFit="1" customWidth="1"/>
    <col min="14130" max="14130" width="11.5703125" style="2" customWidth="1"/>
    <col min="14131" max="14336" width="9.140625" style="2"/>
    <col min="14337" max="14337" width="20.85546875" style="2" customWidth="1"/>
    <col min="14338" max="14377" width="11" style="2" customWidth="1"/>
    <col min="14378" max="14378" width="13.28515625" style="2" bestFit="1" customWidth="1"/>
    <col min="14379" max="14380" width="15.7109375" style="2" customWidth="1"/>
    <col min="14381" max="14382" width="16.42578125" style="2" customWidth="1"/>
    <col min="14383" max="14383" width="10" style="2" bestFit="1" customWidth="1"/>
    <col min="14384" max="14385" width="10.5703125" style="2" bestFit="1" customWidth="1"/>
    <col min="14386" max="14386" width="11.5703125" style="2" customWidth="1"/>
    <col min="14387" max="14592" width="9.140625" style="2"/>
    <col min="14593" max="14593" width="20.85546875" style="2" customWidth="1"/>
    <col min="14594" max="14633" width="11" style="2" customWidth="1"/>
    <col min="14634" max="14634" width="13.28515625" style="2" bestFit="1" customWidth="1"/>
    <col min="14635" max="14636" width="15.7109375" style="2" customWidth="1"/>
    <col min="14637" max="14638" width="16.42578125" style="2" customWidth="1"/>
    <col min="14639" max="14639" width="10" style="2" bestFit="1" customWidth="1"/>
    <col min="14640" max="14641" width="10.5703125" style="2" bestFit="1" customWidth="1"/>
    <col min="14642" max="14642" width="11.5703125" style="2" customWidth="1"/>
    <col min="14643" max="14848" width="9.140625" style="2"/>
    <col min="14849" max="14849" width="20.85546875" style="2" customWidth="1"/>
    <col min="14850" max="14889" width="11" style="2" customWidth="1"/>
    <col min="14890" max="14890" width="13.28515625" style="2" bestFit="1" customWidth="1"/>
    <col min="14891" max="14892" width="15.7109375" style="2" customWidth="1"/>
    <col min="14893" max="14894" width="16.42578125" style="2" customWidth="1"/>
    <col min="14895" max="14895" width="10" style="2" bestFit="1" customWidth="1"/>
    <col min="14896" max="14897" width="10.5703125" style="2" bestFit="1" customWidth="1"/>
    <col min="14898" max="14898" width="11.5703125" style="2" customWidth="1"/>
    <col min="14899" max="15104" width="9.140625" style="2"/>
    <col min="15105" max="15105" width="20.85546875" style="2" customWidth="1"/>
    <col min="15106" max="15145" width="11" style="2" customWidth="1"/>
    <col min="15146" max="15146" width="13.28515625" style="2" bestFit="1" customWidth="1"/>
    <col min="15147" max="15148" width="15.7109375" style="2" customWidth="1"/>
    <col min="15149" max="15150" width="16.42578125" style="2" customWidth="1"/>
    <col min="15151" max="15151" width="10" style="2" bestFit="1" customWidth="1"/>
    <col min="15152" max="15153" width="10.5703125" style="2" bestFit="1" customWidth="1"/>
    <col min="15154" max="15154" width="11.5703125" style="2" customWidth="1"/>
    <col min="15155" max="15360" width="9.140625" style="2"/>
    <col min="15361" max="15361" width="20.85546875" style="2" customWidth="1"/>
    <col min="15362" max="15401" width="11" style="2" customWidth="1"/>
    <col min="15402" max="15402" width="13.28515625" style="2" bestFit="1" customWidth="1"/>
    <col min="15403" max="15404" width="15.7109375" style="2" customWidth="1"/>
    <col min="15405" max="15406" width="16.42578125" style="2" customWidth="1"/>
    <col min="15407" max="15407" width="10" style="2" bestFit="1" customWidth="1"/>
    <col min="15408" max="15409" width="10.5703125" style="2" bestFit="1" customWidth="1"/>
    <col min="15410" max="15410" width="11.5703125" style="2" customWidth="1"/>
    <col min="15411" max="15616" width="9.140625" style="2"/>
    <col min="15617" max="15617" width="20.85546875" style="2" customWidth="1"/>
    <col min="15618" max="15657" width="11" style="2" customWidth="1"/>
    <col min="15658" max="15658" width="13.28515625" style="2" bestFit="1" customWidth="1"/>
    <col min="15659" max="15660" width="15.7109375" style="2" customWidth="1"/>
    <col min="15661" max="15662" width="16.42578125" style="2" customWidth="1"/>
    <col min="15663" max="15663" width="10" style="2" bestFit="1" customWidth="1"/>
    <col min="15664" max="15665" width="10.5703125" style="2" bestFit="1" customWidth="1"/>
    <col min="15666" max="15666" width="11.5703125" style="2" customWidth="1"/>
    <col min="15667" max="15872" width="9.140625" style="2"/>
    <col min="15873" max="15873" width="20.85546875" style="2" customWidth="1"/>
    <col min="15874" max="15913" width="11" style="2" customWidth="1"/>
    <col min="15914" max="15914" width="13.28515625" style="2" bestFit="1" customWidth="1"/>
    <col min="15915" max="15916" width="15.7109375" style="2" customWidth="1"/>
    <col min="15917" max="15918" width="16.42578125" style="2" customWidth="1"/>
    <col min="15919" max="15919" width="10" style="2" bestFit="1" customWidth="1"/>
    <col min="15920" max="15921" width="10.5703125" style="2" bestFit="1" customWidth="1"/>
    <col min="15922" max="15922" width="11.5703125" style="2" customWidth="1"/>
    <col min="15923" max="16128" width="9.140625" style="2"/>
    <col min="16129" max="16129" width="20.85546875" style="2" customWidth="1"/>
    <col min="16130" max="16169" width="11" style="2" customWidth="1"/>
    <col min="16170" max="16170" width="13.28515625" style="2" bestFit="1" customWidth="1"/>
    <col min="16171" max="16172" width="15.7109375" style="2" customWidth="1"/>
    <col min="16173" max="16174" width="16.42578125" style="2" customWidth="1"/>
    <col min="16175" max="16175" width="10" style="2" bestFit="1" customWidth="1"/>
    <col min="16176" max="16177" width="10.5703125" style="2" bestFit="1" customWidth="1"/>
    <col min="16178" max="16178" width="11.5703125" style="2" customWidth="1"/>
    <col min="16179" max="16384" width="9.140625" style="2"/>
  </cols>
  <sheetData>
    <row r="1" spans="1:5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50" x14ac:dyDescent="0.25">
      <c r="A2" s="147" t="s">
        <v>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</row>
    <row r="3" spans="1:50" x14ac:dyDescent="0.25">
      <c r="A3" s="147" t="s">
        <v>53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</row>
    <row r="4" spans="1:50" x14ac:dyDescent="0.25">
      <c r="A4" s="148" t="s">
        <v>149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</row>
    <row r="5" spans="1:50" s="3" customFormat="1" ht="13.5" thickBot="1" x14ac:dyDescent="0.3">
      <c r="A5" s="149" t="s">
        <v>54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</row>
    <row r="6" spans="1:50" ht="26.25" thickBot="1" x14ac:dyDescent="0.3">
      <c r="A6" s="4" t="s">
        <v>1</v>
      </c>
      <c r="B6" s="5" t="s">
        <v>150</v>
      </c>
      <c r="C6" s="5" t="s">
        <v>151</v>
      </c>
      <c r="D6" s="5" t="s">
        <v>152</v>
      </c>
      <c r="E6" s="5" t="s">
        <v>153</v>
      </c>
      <c r="F6" s="5" t="s">
        <v>154</v>
      </c>
      <c r="G6" s="5" t="s">
        <v>155</v>
      </c>
      <c r="H6" s="5" t="s">
        <v>156</v>
      </c>
      <c r="I6" s="5" t="s">
        <v>157</v>
      </c>
      <c r="J6" s="5" t="s">
        <v>158</v>
      </c>
      <c r="K6" s="5" t="s">
        <v>159</v>
      </c>
      <c r="L6" s="5" t="s">
        <v>160</v>
      </c>
      <c r="M6" s="5" t="s">
        <v>161</v>
      </c>
      <c r="N6" s="5" t="s">
        <v>162</v>
      </c>
      <c r="O6" s="5" t="s">
        <v>163</v>
      </c>
      <c r="P6" s="5" t="s">
        <v>164</v>
      </c>
      <c r="Q6" s="5" t="s">
        <v>165</v>
      </c>
      <c r="R6" s="5" t="s">
        <v>166</v>
      </c>
      <c r="S6" s="5" t="s">
        <v>167</v>
      </c>
      <c r="T6" s="5" t="s">
        <v>168</v>
      </c>
      <c r="U6" s="5" t="s">
        <v>169</v>
      </c>
      <c r="V6" s="5" t="s">
        <v>170</v>
      </c>
      <c r="W6" s="5" t="s">
        <v>171</v>
      </c>
      <c r="X6" s="5" t="s">
        <v>172</v>
      </c>
      <c r="Y6" s="5" t="s">
        <v>2</v>
      </c>
      <c r="Z6" s="5" t="s">
        <v>3</v>
      </c>
      <c r="AA6" s="5" t="s">
        <v>4</v>
      </c>
      <c r="AB6" s="6" t="s">
        <v>5</v>
      </c>
      <c r="AC6" s="6" t="s">
        <v>6</v>
      </c>
      <c r="AD6" s="6" t="s">
        <v>7</v>
      </c>
      <c r="AE6" s="7" t="s">
        <v>8</v>
      </c>
      <c r="AF6" s="7" t="s">
        <v>9</v>
      </c>
      <c r="AG6" s="7" t="s">
        <v>10</v>
      </c>
      <c r="AH6" s="7" t="s">
        <v>11</v>
      </c>
      <c r="AI6" s="13" t="s">
        <v>55</v>
      </c>
      <c r="AJ6" s="13" t="s">
        <v>12</v>
      </c>
      <c r="AK6" s="7" t="s">
        <v>13</v>
      </c>
      <c r="AL6" s="7" t="s">
        <v>14</v>
      </c>
      <c r="AM6" s="7" t="s">
        <v>15</v>
      </c>
      <c r="AN6" s="7" t="s">
        <v>16</v>
      </c>
      <c r="AO6" s="14" t="s">
        <v>17</v>
      </c>
      <c r="AP6" s="7" t="s">
        <v>18</v>
      </c>
      <c r="AQ6" s="7" t="s">
        <v>19</v>
      </c>
      <c r="AR6" s="7" t="s">
        <v>20</v>
      </c>
      <c r="AS6" s="7" t="s">
        <v>21</v>
      </c>
      <c r="AT6" s="7" t="s">
        <v>22</v>
      </c>
      <c r="AU6" s="7" t="s">
        <v>23</v>
      </c>
      <c r="AV6" s="7" t="s">
        <v>24</v>
      </c>
      <c r="AW6" s="7" t="s">
        <v>173</v>
      </c>
      <c r="AX6" s="8" t="s">
        <v>174</v>
      </c>
    </row>
    <row r="7" spans="1:50" x14ac:dyDescent="0.25">
      <c r="A7" s="112" t="s">
        <v>175</v>
      </c>
      <c r="B7" s="113">
        <v>0</v>
      </c>
      <c r="C7" s="113">
        <v>0</v>
      </c>
      <c r="D7" s="113">
        <v>0</v>
      </c>
      <c r="E7" s="113">
        <v>0</v>
      </c>
      <c r="F7" s="113">
        <v>0</v>
      </c>
      <c r="G7" s="113">
        <v>0</v>
      </c>
      <c r="H7" s="113">
        <v>0</v>
      </c>
      <c r="I7" s="113">
        <v>0</v>
      </c>
      <c r="J7" s="113">
        <v>0</v>
      </c>
      <c r="K7" s="113">
        <v>0</v>
      </c>
      <c r="L7" s="113">
        <v>0</v>
      </c>
      <c r="M7" s="113">
        <v>0</v>
      </c>
      <c r="N7" s="113">
        <v>0</v>
      </c>
      <c r="O7" s="113">
        <v>0</v>
      </c>
      <c r="P7" s="113">
        <v>0</v>
      </c>
      <c r="Q7" s="113">
        <v>0</v>
      </c>
      <c r="R7" s="113">
        <v>0</v>
      </c>
      <c r="S7" s="113">
        <v>0</v>
      </c>
      <c r="T7" s="113">
        <v>0</v>
      </c>
      <c r="U7" s="113">
        <v>0</v>
      </c>
      <c r="V7" s="113">
        <v>0</v>
      </c>
      <c r="W7" s="113">
        <v>0</v>
      </c>
      <c r="X7" s="113">
        <v>0</v>
      </c>
      <c r="Y7" s="113">
        <v>0</v>
      </c>
      <c r="Z7" s="113">
        <v>0</v>
      </c>
      <c r="AA7" s="113">
        <v>0</v>
      </c>
      <c r="AB7" s="114">
        <v>0</v>
      </c>
      <c r="AC7" s="114">
        <v>2789</v>
      </c>
      <c r="AD7" s="114">
        <v>2851</v>
      </c>
      <c r="AE7" s="114">
        <v>2489</v>
      </c>
      <c r="AF7" s="115">
        <v>3219.0821917808221</v>
      </c>
      <c r="AG7" s="116">
        <v>3450</v>
      </c>
      <c r="AH7" s="117">
        <v>3556</v>
      </c>
      <c r="AI7" s="118">
        <v>2656</v>
      </c>
      <c r="AJ7" s="118">
        <v>3329</v>
      </c>
      <c r="AK7" s="118">
        <v>3849</v>
      </c>
      <c r="AL7" s="118">
        <v>4035.7685823754791</v>
      </c>
      <c r="AM7" s="118">
        <v>4182.7432646592706</v>
      </c>
      <c r="AN7" s="118">
        <v>4700.2760511882998</v>
      </c>
      <c r="AO7" s="119">
        <v>3815.7997562956944</v>
      </c>
      <c r="AP7" s="120">
        <v>4252.5565802592228</v>
      </c>
      <c r="AQ7" s="120">
        <v>3850.3410269709543</v>
      </c>
      <c r="AR7" s="120">
        <v>4607.4328141225342</v>
      </c>
      <c r="AS7" s="120">
        <v>4776.8190888554209</v>
      </c>
      <c r="AT7" s="120">
        <v>4166.2651380590996</v>
      </c>
      <c r="AU7" s="120">
        <v>4507.9393068683048</v>
      </c>
      <c r="AV7" s="120">
        <v>4477.4561253865013</v>
      </c>
      <c r="AW7" s="120">
        <v>4708.9566550807613</v>
      </c>
      <c r="AX7" s="121">
        <v>4741.4693562397451</v>
      </c>
    </row>
    <row r="8" spans="1:50" ht="15" x14ac:dyDescent="0.25">
      <c r="A8" s="9" t="s">
        <v>25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6">
        <v>0</v>
      </c>
      <c r="AC8" s="16">
        <v>0</v>
      </c>
      <c r="AD8" s="16">
        <v>0</v>
      </c>
      <c r="AE8" s="16">
        <v>0</v>
      </c>
      <c r="AF8" s="17">
        <v>0</v>
      </c>
      <c r="AG8" s="18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8">
        <v>3036</v>
      </c>
      <c r="AP8" s="20">
        <v>6000</v>
      </c>
      <c r="AQ8" s="20">
        <v>4857</v>
      </c>
      <c r="AR8" s="20">
        <v>0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1">
        <v>0</v>
      </c>
    </row>
    <row r="9" spans="1:50" ht="15" x14ac:dyDescent="0.25">
      <c r="A9" s="9" t="s">
        <v>26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6">
        <v>0</v>
      </c>
      <c r="AC9" s="16">
        <v>2800</v>
      </c>
      <c r="AD9" s="16">
        <v>2800</v>
      </c>
      <c r="AE9" s="16">
        <v>2450</v>
      </c>
      <c r="AF9" s="17">
        <v>3234</v>
      </c>
      <c r="AG9" s="18">
        <v>3190</v>
      </c>
      <c r="AH9" s="19">
        <v>2950</v>
      </c>
      <c r="AI9" s="19">
        <v>2580</v>
      </c>
      <c r="AJ9" s="19">
        <v>2631</v>
      </c>
      <c r="AK9" s="19">
        <v>3612</v>
      </c>
      <c r="AL9" s="19">
        <v>3728</v>
      </c>
      <c r="AM9" s="19">
        <v>3751</v>
      </c>
      <c r="AN9" s="19">
        <v>4613</v>
      </c>
      <c r="AO9" s="18">
        <v>4613</v>
      </c>
      <c r="AP9" s="20">
        <v>4385</v>
      </c>
      <c r="AQ9" s="20">
        <v>4497</v>
      </c>
      <c r="AR9" s="20">
        <v>5034</v>
      </c>
      <c r="AS9" s="20">
        <v>5209</v>
      </c>
      <c r="AT9" s="20">
        <v>5190</v>
      </c>
      <c r="AU9" s="20">
        <v>5325.8</v>
      </c>
      <c r="AV9" s="20">
        <v>5281</v>
      </c>
      <c r="AW9" s="20">
        <v>5221</v>
      </c>
      <c r="AX9" s="21">
        <v>5332</v>
      </c>
    </row>
    <row r="10" spans="1:50" ht="15" x14ac:dyDescent="0.25">
      <c r="A10" s="9" t="s">
        <v>27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6">
        <v>0</v>
      </c>
      <c r="AC10" s="16">
        <v>0</v>
      </c>
      <c r="AD10" s="16">
        <v>0</v>
      </c>
      <c r="AE10" s="16">
        <v>0</v>
      </c>
      <c r="AF10" s="17">
        <v>0</v>
      </c>
      <c r="AG10" s="18"/>
      <c r="AH10" s="19"/>
      <c r="AI10" s="19">
        <v>0</v>
      </c>
      <c r="AJ10" s="19"/>
      <c r="AK10" s="19"/>
      <c r="AL10" s="19">
        <v>0</v>
      </c>
      <c r="AM10" s="19">
        <v>0</v>
      </c>
      <c r="AN10" s="19">
        <v>0</v>
      </c>
      <c r="AO10" s="18">
        <v>0</v>
      </c>
      <c r="AP10" s="20">
        <v>0</v>
      </c>
      <c r="AQ10" s="20">
        <v>0</v>
      </c>
      <c r="AR10" s="20">
        <v>2050</v>
      </c>
      <c r="AS10" s="20">
        <v>2050</v>
      </c>
      <c r="AT10" s="20">
        <v>2600</v>
      </c>
      <c r="AU10" s="20">
        <v>4148</v>
      </c>
      <c r="AV10" s="20">
        <v>4237</v>
      </c>
      <c r="AW10" s="20">
        <v>4362</v>
      </c>
      <c r="AX10" s="21">
        <v>4249</v>
      </c>
    </row>
    <row r="11" spans="1:50" ht="15" x14ac:dyDescent="0.25">
      <c r="A11" s="9" t="s">
        <v>28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6">
        <v>0</v>
      </c>
      <c r="AC11" s="16">
        <v>0</v>
      </c>
      <c r="AD11" s="16">
        <v>0</v>
      </c>
      <c r="AE11" s="16">
        <v>0</v>
      </c>
      <c r="AF11" s="17">
        <v>0</v>
      </c>
      <c r="AG11" s="18"/>
      <c r="AH11" s="19"/>
      <c r="AI11" s="19">
        <v>0</v>
      </c>
      <c r="AJ11" s="19"/>
      <c r="AK11" s="19"/>
      <c r="AL11" s="19">
        <v>0</v>
      </c>
      <c r="AM11" s="19">
        <v>0</v>
      </c>
      <c r="AN11" s="19">
        <v>0</v>
      </c>
      <c r="AO11" s="18">
        <v>0</v>
      </c>
      <c r="AP11" s="20">
        <v>0</v>
      </c>
      <c r="AQ11" s="20">
        <v>0</v>
      </c>
      <c r="AR11" s="20">
        <v>0</v>
      </c>
      <c r="AS11" s="20">
        <v>0</v>
      </c>
      <c r="AT11" s="20"/>
      <c r="AU11" s="20"/>
      <c r="AV11" s="20"/>
      <c r="AW11" s="20"/>
      <c r="AX11" s="21"/>
    </row>
    <row r="12" spans="1:50" ht="15" x14ac:dyDescent="0.25">
      <c r="A12" s="9" t="s">
        <v>29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6">
        <v>0</v>
      </c>
      <c r="AC12" s="16">
        <v>0</v>
      </c>
      <c r="AD12" s="16">
        <v>0</v>
      </c>
      <c r="AE12" s="16">
        <v>0</v>
      </c>
      <c r="AF12" s="17">
        <v>0</v>
      </c>
      <c r="AG12" s="18"/>
      <c r="AH12" s="19"/>
      <c r="AI12" s="19">
        <v>0</v>
      </c>
      <c r="AJ12" s="19"/>
      <c r="AK12" s="19"/>
      <c r="AL12" s="19">
        <v>0</v>
      </c>
      <c r="AM12" s="19">
        <v>0</v>
      </c>
      <c r="AN12" s="19">
        <v>0</v>
      </c>
      <c r="AO12" s="18">
        <v>0</v>
      </c>
      <c r="AP12" s="20">
        <v>0</v>
      </c>
      <c r="AQ12" s="20">
        <v>0</v>
      </c>
      <c r="AR12" s="20">
        <v>933</v>
      </c>
      <c r="AS12" s="20">
        <v>0</v>
      </c>
      <c r="AT12" s="20">
        <v>0</v>
      </c>
      <c r="AU12" s="20">
        <v>0</v>
      </c>
      <c r="AV12" s="20">
        <v>0</v>
      </c>
      <c r="AW12" s="20">
        <v>0</v>
      </c>
      <c r="AX12" s="21"/>
    </row>
    <row r="13" spans="1:50" ht="15" x14ac:dyDescent="0.25">
      <c r="A13" s="9" t="s">
        <v>30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6">
        <v>0</v>
      </c>
      <c r="AC13" s="16">
        <v>0</v>
      </c>
      <c r="AD13" s="16">
        <v>0</v>
      </c>
      <c r="AE13" s="16">
        <v>0</v>
      </c>
      <c r="AF13" s="17">
        <v>0</v>
      </c>
      <c r="AG13" s="18"/>
      <c r="AH13" s="19"/>
      <c r="AI13" s="19">
        <v>0</v>
      </c>
      <c r="AJ13" s="19"/>
      <c r="AK13" s="19"/>
      <c r="AL13" s="19">
        <v>0</v>
      </c>
      <c r="AM13" s="19">
        <v>0</v>
      </c>
      <c r="AN13" s="19">
        <v>0</v>
      </c>
      <c r="AO13" s="18">
        <v>3072</v>
      </c>
      <c r="AP13" s="20">
        <v>3549</v>
      </c>
      <c r="AQ13" s="20">
        <v>3403</v>
      </c>
      <c r="AR13" s="20">
        <v>3288</v>
      </c>
      <c r="AS13" s="20">
        <v>3357</v>
      </c>
      <c r="AT13" s="20">
        <v>3199</v>
      </c>
      <c r="AU13" s="20">
        <v>2960</v>
      </c>
      <c r="AV13" s="20">
        <v>3547</v>
      </c>
      <c r="AW13" s="20">
        <v>3761</v>
      </c>
      <c r="AX13" s="21">
        <v>3596</v>
      </c>
    </row>
    <row r="14" spans="1:50" ht="15" x14ac:dyDescent="0.25">
      <c r="A14" s="9" t="s">
        <v>31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6">
        <v>0</v>
      </c>
      <c r="AC14" s="16">
        <v>2700</v>
      </c>
      <c r="AD14" s="16">
        <v>3600</v>
      </c>
      <c r="AE14" s="16">
        <v>3190</v>
      </c>
      <c r="AF14" s="17">
        <v>3190</v>
      </c>
      <c r="AG14" s="18">
        <v>4057</v>
      </c>
      <c r="AH14" s="19">
        <v>5450</v>
      </c>
      <c r="AI14" s="19">
        <v>3091</v>
      </c>
      <c r="AJ14" s="19">
        <v>4691</v>
      </c>
      <c r="AK14" s="19">
        <v>4215</v>
      </c>
      <c r="AL14" s="19">
        <v>4710</v>
      </c>
      <c r="AM14" s="19">
        <v>4561</v>
      </c>
      <c r="AN14" s="19">
        <v>4768</v>
      </c>
      <c r="AO14" s="18">
        <v>3063</v>
      </c>
      <c r="AP14" s="20">
        <v>4402</v>
      </c>
      <c r="AQ14" s="20">
        <v>3374</v>
      </c>
      <c r="AR14" s="20">
        <v>4917</v>
      </c>
      <c r="AS14" s="20">
        <v>5084</v>
      </c>
      <c r="AT14" s="20">
        <v>4105</v>
      </c>
      <c r="AU14" s="20">
        <v>4966</v>
      </c>
      <c r="AV14" s="20">
        <v>4522</v>
      </c>
      <c r="AW14" s="20">
        <v>5128</v>
      </c>
      <c r="AX14" s="21">
        <v>5241</v>
      </c>
    </row>
    <row r="15" spans="1:50" x14ac:dyDescent="0.25">
      <c r="A15" s="122" t="s">
        <v>176</v>
      </c>
      <c r="B15" s="123">
        <v>0</v>
      </c>
      <c r="C15" s="123">
        <v>0</v>
      </c>
      <c r="D15" s="123">
        <v>0</v>
      </c>
      <c r="E15" s="123">
        <v>539.72602739726028</v>
      </c>
      <c r="F15" s="123">
        <v>522.63374485596705</v>
      </c>
      <c r="G15" s="123">
        <v>500</v>
      </c>
      <c r="H15" s="123">
        <v>319.53801732435034</v>
      </c>
      <c r="I15" s="123">
        <v>469.69696969696975</v>
      </c>
      <c r="J15" s="123">
        <v>600</v>
      </c>
      <c r="K15" s="123">
        <v>500</v>
      </c>
      <c r="L15" s="123">
        <v>400</v>
      </c>
      <c r="M15" s="123">
        <v>660.05586592178781</v>
      </c>
      <c r="N15" s="123">
        <v>590.08728179551133</v>
      </c>
      <c r="O15" s="123">
        <v>190.14891179839634</v>
      </c>
      <c r="P15" s="123">
        <v>450.16949152542378</v>
      </c>
      <c r="Q15" s="123">
        <v>300</v>
      </c>
      <c r="R15" s="123">
        <v>150</v>
      </c>
      <c r="S15" s="123">
        <v>831.65599268069548</v>
      </c>
      <c r="T15" s="123">
        <v>829.90654205607473</v>
      </c>
      <c r="U15" s="123">
        <v>1119.1588785046729</v>
      </c>
      <c r="V15" s="123">
        <v>760</v>
      </c>
      <c r="W15" s="123">
        <v>613</v>
      </c>
      <c r="X15" s="123">
        <v>800</v>
      </c>
      <c r="Y15" s="123">
        <v>840</v>
      </c>
      <c r="Z15" s="123">
        <v>430</v>
      </c>
      <c r="AA15" s="123">
        <v>820</v>
      </c>
      <c r="AB15" s="124">
        <v>800</v>
      </c>
      <c r="AC15" s="124">
        <v>734</v>
      </c>
      <c r="AD15" s="124">
        <v>1080</v>
      </c>
      <c r="AE15" s="124">
        <v>1235</v>
      </c>
      <c r="AF15" s="125">
        <v>1245</v>
      </c>
      <c r="AG15" s="126">
        <v>1415</v>
      </c>
      <c r="AH15" s="127">
        <v>1510</v>
      </c>
      <c r="AI15" s="128">
        <v>1852</v>
      </c>
      <c r="AJ15" s="128">
        <v>2105</v>
      </c>
      <c r="AK15" s="128">
        <v>2141</v>
      </c>
      <c r="AL15" s="128">
        <v>3302.7102254684028</v>
      </c>
      <c r="AM15" s="128">
        <v>3591.7706002034588</v>
      </c>
      <c r="AN15" s="128">
        <v>2892.5726288576502</v>
      </c>
      <c r="AO15" s="129">
        <v>1015.4644642857145</v>
      </c>
      <c r="AP15" s="130">
        <v>2788.6570388044706</v>
      </c>
      <c r="AQ15" s="130">
        <v>1188.0113223371541</v>
      </c>
      <c r="AR15" s="130">
        <v>1618.683317535545</v>
      </c>
      <c r="AS15" s="130">
        <v>1920.1007588127941</v>
      </c>
      <c r="AT15" s="130">
        <v>1860.181244743482</v>
      </c>
      <c r="AU15" s="130">
        <v>2171.3720930232562</v>
      </c>
      <c r="AV15" s="130">
        <v>2183.1949950092685</v>
      </c>
      <c r="AW15" s="130">
        <v>2026.7743093491492</v>
      </c>
      <c r="AX15" s="131">
        <v>2007.6437657151307</v>
      </c>
    </row>
    <row r="16" spans="1:50" ht="15" x14ac:dyDescent="0.25">
      <c r="A16" s="9" t="s">
        <v>32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6">
        <v>0</v>
      </c>
      <c r="AC16" s="16">
        <v>0</v>
      </c>
      <c r="AD16" s="16">
        <v>0</v>
      </c>
      <c r="AE16" s="16">
        <v>0</v>
      </c>
      <c r="AF16" s="17">
        <v>0</v>
      </c>
      <c r="AG16" s="18">
        <v>0</v>
      </c>
      <c r="AH16" s="19">
        <v>0</v>
      </c>
      <c r="AI16" s="19">
        <v>0</v>
      </c>
      <c r="AJ16" s="19">
        <v>0</v>
      </c>
      <c r="AK16" s="19">
        <v>2879</v>
      </c>
      <c r="AL16" s="19">
        <v>4214</v>
      </c>
      <c r="AM16" s="19">
        <v>3813</v>
      </c>
      <c r="AN16" s="19">
        <v>3867</v>
      </c>
      <c r="AO16" s="18">
        <v>1784</v>
      </c>
      <c r="AP16" s="20">
        <v>3572</v>
      </c>
      <c r="AQ16" s="20">
        <v>2172</v>
      </c>
      <c r="AR16" s="20">
        <v>4184</v>
      </c>
      <c r="AS16" s="20">
        <v>5358</v>
      </c>
      <c r="AT16" s="20">
        <v>5358</v>
      </c>
      <c r="AU16" s="20">
        <v>5171</v>
      </c>
      <c r="AV16" s="20">
        <v>5198</v>
      </c>
      <c r="AW16" s="20">
        <v>4981</v>
      </c>
      <c r="AX16" s="21">
        <v>4824</v>
      </c>
    </row>
    <row r="17" spans="1:50" ht="15" x14ac:dyDescent="0.25">
      <c r="A17" s="9" t="s">
        <v>33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6">
        <v>0</v>
      </c>
      <c r="AC17" s="16">
        <v>0</v>
      </c>
      <c r="AD17" s="16">
        <v>0</v>
      </c>
      <c r="AE17" s="16">
        <v>0</v>
      </c>
      <c r="AF17" s="17">
        <v>0</v>
      </c>
      <c r="AG17" s="18">
        <v>0</v>
      </c>
      <c r="AH17" s="19">
        <v>0</v>
      </c>
      <c r="AI17" s="19">
        <v>0</v>
      </c>
      <c r="AJ17" s="19">
        <v>0</v>
      </c>
      <c r="AK17" s="19">
        <v>4311</v>
      </c>
      <c r="AL17" s="19">
        <v>3891</v>
      </c>
      <c r="AM17" s="19">
        <v>4998</v>
      </c>
      <c r="AN17" s="19">
        <v>4437</v>
      </c>
      <c r="AO17" s="18">
        <v>1756</v>
      </c>
      <c r="AP17" s="20">
        <v>2363</v>
      </c>
      <c r="AQ17" s="20">
        <v>1289</v>
      </c>
      <c r="AR17" s="20">
        <v>4661</v>
      </c>
      <c r="AS17" s="20">
        <v>4567</v>
      </c>
      <c r="AT17" s="20">
        <v>3009</v>
      </c>
      <c r="AU17" s="20">
        <v>4973</v>
      </c>
      <c r="AV17" s="20">
        <v>4603</v>
      </c>
      <c r="AW17" s="20">
        <v>4089</v>
      </c>
      <c r="AX17" s="21">
        <v>4353</v>
      </c>
    </row>
    <row r="18" spans="1:50" ht="15" x14ac:dyDescent="0.25">
      <c r="A18" s="9" t="s">
        <v>34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6">
        <v>0</v>
      </c>
      <c r="AC18" s="16">
        <v>0</v>
      </c>
      <c r="AD18" s="16">
        <v>0</v>
      </c>
      <c r="AE18" s="16">
        <v>0</v>
      </c>
      <c r="AF18" s="17">
        <v>0</v>
      </c>
      <c r="AG18" s="18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8">
        <v>0</v>
      </c>
      <c r="AP18" s="20">
        <v>0</v>
      </c>
      <c r="AQ18" s="20">
        <v>0</v>
      </c>
      <c r="AR18" s="20">
        <v>792</v>
      </c>
      <c r="AS18" s="20">
        <v>1232</v>
      </c>
      <c r="AT18" s="20">
        <v>842</v>
      </c>
      <c r="AU18" s="20">
        <v>929</v>
      </c>
      <c r="AV18" s="20">
        <v>619</v>
      </c>
      <c r="AW18" s="20">
        <v>1132</v>
      </c>
      <c r="AX18" s="21">
        <v>1001</v>
      </c>
    </row>
    <row r="19" spans="1:50" ht="15" x14ac:dyDescent="0.25">
      <c r="A19" s="9" t="s">
        <v>35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6">
        <v>0</v>
      </c>
      <c r="AC19" s="16">
        <v>0</v>
      </c>
      <c r="AD19" s="16">
        <v>0</v>
      </c>
      <c r="AE19" s="16">
        <v>0</v>
      </c>
      <c r="AF19" s="17">
        <v>0</v>
      </c>
      <c r="AG19" s="18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19">
        <v>0</v>
      </c>
      <c r="AO19" s="18">
        <v>0</v>
      </c>
      <c r="AP19" s="20">
        <v>0</v>
      </c>
      <c r="AQ19" s="20">
        <v>0</v>
      </c>
      <c r="AR19" s="20">
        <v>645</v>
      </c>
      <c r="AS19" s="20">
        <v>574</v>
      </c>
      <c r="AT19" s="20">
        <v>523</v>
      </c>
      <c r="AU19" s="20">
        <v>485</v>
      </c>
      <c r="AV19" s="20">
        <v>550</v>
      </c>
      <c r="AW19" s="20">
        <v>342</v>
      </c>
      <c r="AX19" s="21">
        <v>549</v>
      </c>
    </row>
    <row r="20" spans="1:50" ht="15" x14ac:dyDescent="0.25">
      <c r="A20" s="9" t="s">
        <v>36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6">
        <v>0</v>
      </c>
      <c r="AC20" s="16">
        <v>0</v>
      </c>
      <c r="AD20" s="16">
        <v>0</v>
      </c>
      <c r="AE20" s="16">
        <v>0</v>
      </c>
      <c r="AF20" s="17">
        <v>0</v>
      </c>
      <c r="AG20" s="18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8">
        <v>0</v>
      </c>
      <c r="AP20" s="20">
        <v>0</v>
      </c>
      <c r="AQ20" s="20">
        <v>0</v>
      </c>
      <c r="AR20" s="20">
        <v>480</v>
      </c>
      <c r="AS20" s="20">
        <v>827</v>
      </c>
      <c r="AT20" s="20">
        <v>515</v>
      </c>
      <c r="AU20" s="20">
        <v>641</v>
      </c>
      <c r="AV20" s="20">
        <v>818</v>
      </c>
      <c r="AW20" s="20">
        <v>565</v>
      </c>
      <c r="AX20" s="21">
        <v>675</v>
      </c>
    </row>
    <row r="21" spans="1:50" ht="15" x14ac:dyDescent="0.25">
      <c r="A21" s="9" t="s">
        <v>37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6">
        <v>0</v>
      </c>
      <c r="AC21" s="16">
        <v>0</v>
      </c>
      <c r="AD21" s="16">
        <v>0</v>
      </c>
      <c r="AE21" s="16">
        <v>0</v>
      </c>
      <c r="AF21" s="17">
        <v>0</v>
      </c>
      <c r="AG21" s="18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8">
        <v>0</v>
      </c>
      <c r="AP21" s="20">
        <v>654</v>
      </c>
      <c r="AQ21" s="20">
        <v>600</v>
      </c>
      <c r="AR21" s="20">
        <v>470</v>
      </c>
      <c r="AS21" s="20">
        <v>800</v>
      </c>
      <c r="AT21" s="20">
        <v>450</v>
      </c>
      <c r="AU21" s="20">
        <v>490</v>
      </c>
      <c r="AV21" s="20">
        <v>738</v>
      </c>
      <c r="AW21" s="20">
        <v>886</v>
      </c>
      <c r="AX21" s="21">
        <v>641</v>
      </c>
    </row>
    <row r="22" spans="1:50" ht="15" x14ac:dyDescent="0.25">
      <c r="A22" s="9" t="s">
        <v>38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6">
        <v>0</v>
      </c>
      <c r="AC22" s="16">
        <v>0</v>
      </c>
      <c r="AD22" s="16">
        <v>0</v>
      </c>
      <c r="AE22" s="16">
        <v>0</v>
      </c>
      <c r="AF22" s="17">
        <v>0</v>
      </c>
      <c r="AG22" s="18">
        <v>0</v>
      </c>
      <c r="AH22" s="19">
        <v>0</v>
      </c>
      <c r="AI22" s="19">
        <v>0</v>
      </c>
      <c r="AJ22" s="19">
        <v>893</v>
      </c>
      <c r="AK22" s="19">
        <v>754</v>
      </c>
      <c r="AL22" s="19">
        <v>637</v>
      </c>
      <c r="AM22" s="19">
        <v>887</v>
      </c>
      <c r="AN22" s="19">
        <v>1007</v>
      </c>
      <c r="AO22" s="18">
        <v>674</v>
      </c>
      <c r="AP22" s="20">
        <v>674</v>
      </c>
      <c r="AQ22" s="20">
        <v>1091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/>
      <c r="AX22" s="21"/>
    </row>
    <row r="23" spans="1:50" ht="15" x14ac:dyDescent="0.25">
      <c r="A23" s="9" t="s">
        <v>39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6">
        <v>0</v>
      </c>
      <c r="AC23" s="16">
        <v>0</v>
      </c>
      <c r="AD23" s="16">
        <v>0</v>
      </c>
      <c r="AE23" s="16">
        <v>0</v>
      </c>
      <c r="AF23" s="17">
        <v>0</v>
      </c>
      <c r="AG23" s="18">
        <v>0</v>
      </c>
      <c r="AH23" s="19">
        <v>0</v>
      </c>
      <c r="AI23" s="19">
        <v>0</v>
      </c>
      <c r="AJ23" s="19">
        <v>4192</v>
      </c>
      <c r="AK23" s="19">
        <v>2629</v>
      </c>
      <c r="AL23" s="19">
        <v>4557</v>
      </c>
      <c r="AM23" s="19">
        <v>4670</v>
      </c>
      <c r="AN23" s="19">
        <v>3794</v>
      </c>
      <c r="AO23" s="18">
        <v>795</v>
      </c>
      <c r="AP23" s="20">
        <v>4721</v>
      </c>
      <c r="AQ23" s="20">
        <v>808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/>
      <c r="AX23" s="21"/>
    </row>
    <row r="24" spans="1:50" ht="15" x14ac:dyDescent="0.25">
      <c r="A24" s="9" t="s">
        <v>40</v>
      </c>
      <c r="B24" s="15">
        <v>0</v>
      </c>
      <c r="C24" s="15">
        <v>0</v>
      </c>
      <c r="D24" s="15">
        <v>0</v>
      </c>
      <c r="E24" s="15">
        <v>539.72602739726028</v>
      </c>
      <c r="F24" s="15">
        <v>522.63374485596705</v>
      </c>
      <c r="G24" s="15">
        <v>500</v>
      </c>
      <c r="H24" s="15">
        <v>319.53801732435034</v>
      </c>
      <c r="I24" s="15">
        <v>469.69696969696975</v>
      </c>
      <c r="J24" s="15">
        <v>600</v>
      </c>
      <c r="K24" s="15">
        <v>500</v>
      </c>
      <c r="L24" s="15">
        <v>400</v>
      </c>
      <c r="M24" s="15">
        <v>660.05586592178781</v>
      </c>
      <c r="N24" s="15">
        <v>590.08728179551133</v>
      </c>
      <c r="O24" s="15">
        <v>190.14891179839634</v>
      </c>
      <c r="P24" s="15">
        <v>450</v>
      </c>
      <c r="Q24" s="15">
        <v>300</v>
      </c>
      <c r="R24" s="15">
        <v>150</v>
      </c>
      <c r="S24" s="15">
        <v>832</v>
      </c>
      <c r="T24" s="15">
        <v>830</v>
      </c>
      <c r="U24" s="15">
        <v>1119</v>
      </c>
      <c r="V24" s="15">
        <v>760</v>
      </c>
      <c r="W24" s="15">
        <v>613</v>
      </c>
      <c r="X24" s="15">
        <v>800</v>
      </c>
      <c r="Y24" s="15">
        <v>840</v>
      </c>
      <c r="Z24" s="15">
        <v>430</v>
      </c>
      <c r="AA24" s="15">
        <v>820</v>
      </c>
      <c r="AB24" s="16">
        <v>800</v>
      </c>
      <c r="AC24" s="16">
        <v>734</v>
      </c>
      <c r="AD24" s="16">
        <v>1080</v>
      </c>
      <c r="AE24" s="16">
        <v>1235</v>
      </c>
      <c r="AF24" s="17">
        <v>1245</v>
      </c>
      <c r="AG24" s="18">
        <v>1415</v>
      </c>
      <c r="AH24" s="19">
        <v>1510</v>
      </c>
      <c r="AI24" s="19">
        <v>1852</v>
      </c>
      <c r="AJ24" s="19">
        <v>1029</v>
      </c>
      <c r="AK24" s="19">
        <v>1250</v>
      </c>
      <c r="AL24" s="19">
        <v>2071</v>
      </c>
      <c r="AM24" s="19">
        <v>2630</v>
      </c>
      <c r="AN24" s="19">
        <v>1812</v>
      </c>
      <c r="AO24" s="18">
        <v>881</v>
      </c>
      <c r="AP24" s="20">
        <v>1918</v>
      </c>
      <c r="AQ24" s="20">
        <v>875</v>
      </c>
      <c r="AR24" s="20">
        <v>0</v>
      </c>
      <c r="AS24" s="20">
        <v>0</v>
      </c>
      <c r="AT24" s="20">
        <v>4200</v>
      </c>
      <c r="AU24" s="20">
        <v>3000</v>
      </c>
      <c r="AV24" s="20">
        <v>3180</v>
      </c>
      <c r="AW24" s="20">
        <v>3460</v>
      </c>
      <c r="AX24" s="21">
        <v>3460</v>
      </c>
    </row>
    <row r="25" spans="1:50" x14ac:dyDescent="0.25">
      <c r="A25" s="122" t="s">
        <v>177</v>
      </c>
      <c r="B25" s="123">
        <v>0</v>
      </c>
      <c r="C25" s="123">
        <v>0</v>
      </c>
      <c r="D25" s="123">
        <v>0</v>
      </c>
      <c r="E25" s="123">
        <v>0</v>
      </c>
      <c r="F25" s="123">
        <v>0</v>
      </c>
      <c r="G25" s="123">
        <v>0</v>
      </c>
      <c r="H25" s="123">
        <v>0</v>
      </c>
      <c r="I25" s="123">
        <v>0</v>
      </c>
      <c r="J25" s="123">
        <v>0</v>
      </c>
      <c r="K25" s="123">
        <v>0</v>
      </c>
      <c r="L25" s="123">
        <v>0</v>
      </c>
      <c r="M25" s="123">
        <v>0</v>
      </c>
      <c r="N25" s="123">
        <v>0</v>
      </c>
      <c r="O25" s="123">
        <v>1892.3076923076924</v>
      </c>
      <c r="P25" s="123">
        <v>1700</v>
      </c>
      <c r="Q25" s="123">
        <v>1699.0740740740741</v>
      </c>
      <c r="R25" s="123">
        <v>1358.0246913580245</v>
      </c>
      <c r="S25" s="123">
        <v>1562.9173989455182</v>
      </c>
      <c r="T25" s="123">
        <v>2012.8764278296992</v>
      </c>
      <c r="U25" s="123">
        <v>1983.3451452870304</v>
      </c>
      <c r="V25" s="123">
        <v>2520.8920475431937</v>
      </c>
      <c r="W25" s="123">
        <v>2503</v>
      </c>
      <c r="X25" s="123">
        <v>2019</v>
      </c>
      <c r="Y25" s="123">
        <v>2082</v>
      </c>
      <c r="Z25" s="123">
        <v>3041</v>
      </c>
      <c r="AA25" s="123">
        <v>2690</v>
      </c>
      <c r="AB25" s="124">
        <v>3816</v>
      </c>
      <c r="AC25" s="124">
        <v>3547</v>
      </c>
      <c r="AD25" s="124">
        <v>2845</v>
      </c>
      <c r="AE25" s="124">
        <v>3725</v>
      </c>
      <c r="AF25" s="125">
        <v>3484.2910228261326</v>
      </c>
      <c r="AG25" s="126">
        <v>3973</v>
      </c>
      <c r="AH25" s="127">
        <v>4046</v>
      </c>
      <c r="AI25" s="128">
        <v>4179</v>
      </c>
      <c r="AJ25" s="128">
        <v>4002</v>
      </c>
      <c r="AK25" s="128">
        <v>5583</v>
      </c>
      <c r="AL25" s="128">
        <v>5610.6683841823851</v>
      </c>
      <c r="AM25" s="128">
        <v>5513.6592387543251</v>
      </c>
      <c r="AN25" s="128">
        <v>6059.5678423168711</v>
      </c>
      <c r="AO25" s="129">
        <v>3823.6486638704037</v>
      </c>
      <c r="AP25" s="130">
        <v>6008.4102965543334</v>
      </c>
      <c r="AQ25" s="130">
        <v>5252.5292997559463</v>
      </c>
      <c r="AR25" s="130">
        <v>6135.8753423317685</v>
      </c>
      <c r="AS25" s="130">
        <v>6040.361329569133</v>
      </c>
      <c r="AT25" s="130">
        <v>4777.577585312727</v>
      </c>
      <c r="AU25" s="130">
        <v>5892.6256036332979</v>
      </c>
      <c r="AV25" s="136">
        <v>6582.0825314321837</v>
      </c>
      <c r="AW25" s="130">
        <v>6175.2153271411144</v>
      </c>
      <c r="AX25" s="131">
        <v>6345.5640072686756</v>
      </c>
    </row>
    <row r="26" spans="1:50" ht="15" x14ac:dyDescent="0.25">
      <c r="A26" s="9" t="s">
        <v>41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1500</v>
      </c>
      <c r="R26" s="15">
        <v>1340</v>
      </c>
      <c r="S26" s="15">
        <v>1800</v>
      </c>
      <c r="T26" s="15">
        <v>2140</v>
      </c>
      <c r="U26" s="15">
        <v>1850</v>
      </c>
      <c r="V26" s="15">
        <v>2100</v>
      </c>
      <c r="W26" s="15">
        <v>2150</v>
      </c>
      <c r="X26" s="15">
        <v>1500</v>
      </c>
      <c r="Y26" s="15">
        <v>2100</v>
      </c>
      <c r="Z26" s="15">
        <v>2950</v>
      </c>
      <c r="AA26" s="15">
        <v>2720</v>
      </c>
      <c r="AB26" s="16">
        <v>3489</v>
      </c>
      <c r="AC26" s="16">
        <v>3420</v>
      </c>
      <c r="AD26" s="16">
        <v>3150</v>
      </c>
      <c r="AE26" s="16">
        <v>3900</v>
      </c>
      <c r="AF26" s="17">
        <v>3570</v>
      </c>
      <c r="AG26" s="18">
        <v>4237</v>
      </c>
      <c r="AH26" s="19">
        <v>5003</v>
      </c>
      <c r="AI26" s="22">
        <v>4047</v>
      </c>
      <c r="AJ26" s="22">
        <v>3950</v>
      </c>
      <c r="AK26" s="22">
        <v>5680</v>
      </c>
      <c r="AL26" s="22">
        <v>5780</v>
      </c>
      <c r="AM26" s="22">
        <v>5457</v>
      </c>
      <c r="AN26" s="22">
        <v>6056</v>
      </c>
      <c r="AO26" s="23">
        <v>3999</v>
      </c>
      <c r="AP26" s="20">
        <v>6212</v>
      </c>
      <c r="AQ26" s="20">
        <v>5860</v>
      </c>
      <c r="AR26" s="20">
        <v>6376</v>
      </c>
      <c r="AS26" s="20">
        <v>6392</v>
      </c>
      <c r="AT26" s="20">
        <v>5625</v>
      </c>
      <c r="AU26" s="20">
        <v>6338</v>
      </c>
      <c r="AV26" s="20">
        <v>6886</v>
      </c>
      <c r="AW26" s="20">
        <v>6902</v>
      </c>
      <c r="AX26" s="21">
        <v>6572</v>
      </c>
    </row>
    <row r="27" spans="1:50" ht="15" x14ac:dyDescent="0.25">
      <c r="A27" s="9" t="s">
        <v>42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1892.3076923076924</v>
      </c>
      <c r="P27" s="15">
        <v>1700</v>
      </c>
      <c r="Q27" s="15">
        <v>1600</v>
      </c>
      <c r="R27" s="15">
        <v>1300</v>
      </c>
      <c r="S27" s="15">
        <v>985</v>
      </c>
      <c r="T27" s="15">
        <v>1700</v>
      </c>
      <c r="U27" s="15">
        <v>1800</v>
      </c>
      <c r="V27" s="15">
        <v>2630</v>
      </c>
      <c r="W27" s="15">
        <v>2450</v>
      </c>
      <c r="X27" s="15">
        <v>2345</v>
      </c>
      <c r="Y27" s="15">
        <v>1695</v>
      </c>
      <c r="Z27" s="15">
        <v>2950</v>
      </c>
      <c r="AA27" s="15">
        <v>1957</v>
      </c>
      <c r="AB27" s="16">
        <v>4050</v>
      </c>
      <c r="AC27" s="16">
        <v>3421</v>
      </c>
      <c r="AD27" s="16">
        <v>1980</v>
      </c>
      <c r="AE27" s="16">
        <v>3300</v>
      </c>
      <c r="AF27" s="17">
        <v>3230</v>
      </c>
      <c r="AG27" s="18">
        <v>3255</v>
      </c>
      <c r="AH27" s="19">
        <v>2120</v>
      </c>
      <c r="AI27" s="22">
        <v>4050</v>
      </c>
      <c r="AJ27" s="22">
        <v>3290</v>
      </c>
      <c r="AK27" s="22">
        <v>5100</v>
      </c>
      <c r="AL27" s="22">
        <v>5100</v>
      </c>
      <c r="AM27" s="22">
        <v>5140</v>
      </c>
      <c r="AN27" s="22">
        <v>5640</v>
      </c>
      <c r="AO27" s="23">
        <v>3679</v>
      </c>
      <c r="AP27" s="20">
        <v>5460</v>
      </c>
      <c r="AQ27" s="20">
        <v>3685</v>
      </c>
      <c r="AR27" s="20">
        <v>5040</v>
      </c>
      <c r="AS27" s="20">
        <v>4700</v>
      </c>
      <c r="AT27" s="20">
        <v>2980</v>
      </c>
      <c r="AU27" s="20">
        <v>5669</v>
      </c>
      <c r="AV27" s="20">
        <v>5758</v>
      </c>
      <c r="AW27" s="20">
        <v>3746</v>
      </c>
      <c r="AX27" s="21">
        <v>5455</v>
      </c>
    </row>
    <row r="28" spans="1:50" ht="15" x14ac:dyDescent="0.25">
      <c r="A28" s="9" t="s">
        <v>43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2780</v>
      </c>
      <c r="R28" s="15">
        <v>1575</v>
      </c>
      <c r="S28" s="15">
        <v>2395</v>
      </c>
      <c r="T28" s="15">
        <v>2500</v>
      </c>
      <c r="U28" s="15">
        <v>2500</v>
      </c>
      <c r="V28" s="15">
        <v>3100</v>
      </c>
      <c r="W28" s="15">
        <v>3200</v>
      </c>
      <c r="X28" s="15">
        <v>2400</v>
      </c>
      <c r="Y28" s="15">
        <v>2600</v>
      </c>
      <c r="Z28" s="15">
        <v>3400</v>
      </c>
      <c r="AA28" s="15">
        <v>3620</v>
      </c>
      <c r="AB28" s="16">
        <v>4200</v>
      </c>
      <c r="AC28" s="16">
        <v>4368</v>
      </c>
      <c r="AD28" s="16">
        <v>3525</v>
      </c>
      <c r="AE28" s="16">
        <v>4000</v>
      </c>
      <c r="AF28" s="17">
        <v>3765</v>
      </c>
      <c r="AG28" s="18">
        <v>4670</v>
      </c>
      <c r="AH28" s="19">
        <v>4569</v>
      </c>
      <c r="AI28" s="22">
        <v>4950</v>
      </c>
      <c r="AJ28" s="22">
        <v>5400</v>
      </c>
      <c r="AK28" s="22">
        <v>6043</v>
      </c>
      <c r="AL28" s="22">
        <v>5744</v>
      </c>
      <c r="AM28" s="22">
        <v>6130</v>
      </c>
      <c r="AN28" s="22">
        <v>6578</v>
      </c>
      <c r="AO28" s="23">
        <v>3537</v>
      </c>
      <c r="AP28" s="20">
        <v>6000</v>
      </c>
      <c r="AQ28" s="20">
        <v>5200</v>
      </c>
      <c r="AR28" s="20">
        <v>6720</v>
      </c>
      <c r="AS28" s="20">
        <v>6365</v>
      </c>
      <c r="AT28" s="20">
        <v>4100</v>
      </c>
      <c r="AU28" s="20">
        <v>4547</v>
      </c>
      <c r="AV28" s="20">
        <v>6382</v>
      </c>
      <c r="AW28" s="20">
        <v>6229</v>
      </c>
      <c r="AX28" s="21">
        <v>6538</v>
      </c>
    </row>
    <row r="29" spans="1:50" ht="15" x14ac:dyDescent="0.25">
      <c r="A29" s="9" t="s">
        <v>44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3393</v>
      </c>
      <c r="X29" s="15">
        <v>2602</v>
      </c>
      <c r="Y29" s="15">
        <v>2210</v>
      </c>
      <c r="Z29" s="15">
        <v>3000</v>
      </c>
      <c r="AA29" s="15">
        <v>3000</v>
      </c>
      <c r="AB29" s="16">
        <v>4150</v>
      </c>
      <c r="AC29" s="16">
        <v>3800</v>
      </c>
      <c r="AD29" s="16">
        <v>4647</v>
      </c>
      <c r="AE29" s="16">
        <v>4891</v>
      </c>
      <c r="AF29" s="17">
        <v>3188</v>
      </c>
      <c r="AG29" s="18">
        <v>5635</v>
      </c>
      <c r="AH29" s="19">
        <v>5350</v>
      </c>
      <c r="AI29" s="22">
        <v>7304</v>
      </c>
      <c r="AJ29" s="22">
        <v>6900</v>
      </c>
      <c r="AK29" s="22">
        <v>6000</v>
      </c>
      <c r="AL29" s="22">
        <v>9261</v>
      </c>
      <c r="AM29" s="22">
        <v>9000</v>
      </c>
      <c r="AN29" s="22">
        <v>9000</v>
      </c>
      <c r="AO29" s="23">
        <v>2400</v>
      </c>
      <c r="AP29" s="20">
        <v>7000</v>
      </c>
      <c r="AQ29" s="20">
        <v>6500</v>
      </c>
      <c r="AR29" s="20">
        <v>7300</v>
      </c>
      <c r="AS29" s="20">
        <v>6880</v>
      </c>
      <c r="AT29" s="20">
        <v>4270</v>
      </c>
      <c r="AU29" s="20">
        <v>4620</v>
      </c>
      <c r="AV29" s="20">
        <v>5560</v>
      </c>
      <c r="AW29" s="20">
        <v>6000</v>
      </c>
      <c r="AX29" s="21">
        <v>6679</v>
      </c>
    </row>
    <row r="30" spans="1:50" x14ac:dyDescent="0.25">
      <c r="A30" s="122" t="s">
        <v>178</v>
      </c>
      <c r="B30" s="123">
        <v>0</v>
      </c>
      <c r="C30" s="123">
        <v>0</v>
      </c>
      <c r="D30" s="123">
        <v>0</v>
      </c>
      <c r="E30" s="123">
        <v>0</v>
      </c>
      <c r="F30" s="123">
        <v>0</v>
      </c>
      <c r="G30" s="123">
        <v>0</v>
      </c>
      <c r="H30" s="123">
        <v>0</v>
      </c>
      <c r="I30" s="123">
        <v>0</v>
      </c>
      <c r="J30" s="123">
        <v>0</v>
      </c>
      <c r="K30" s="123">
        <v>0</v>
      </c>
      <c r="L30" s="123">
        <v>0</v>
      </c>
      <c r="M30" s="123">
        <v>0</v>
      </c>
      <c r="N30" s="123">
        <v>1250</v>
      </c>
      <c r="O30" s="123">
        <v>2195.3846153846152</v>
      </c>
      <c r="P30" s="123">
        <v>2109.8852603706973</v>
      </c>
      <c r="Q30" s="123">
        <v>2110.1694915254238</v>
      </c>
      <c r="R30" s="123">
        <v>2400</v>
      </c>
      <c r="S30" s="123">
        <v>1470.0510341122747</v>
      </c>
      <c r="T30" s="123">
        <v>2320.0542005420057</v>
      </c>
      <c r="U30" s="123">
        <v>2100.0804936946611</v>
      </c>
      <c r="V30" s="123">
        <v>1943.3867735470942</v>
      </c>
      <c r="W30" s="123">
        <v>2851</v>
      </c>
      <c r="X30" s="123">
        <v>2067</v>
      </c>
      <c r="Y30" s="123">
        <v>775</v>
      </c>
      <c r="Z30" s="123">
        <v>2393</v>
      </c>
      <c r="AA30" s="123">
        <v>1972</v>
      </c>
      <c r="AB30" s="124">
        <v>3273</v>
      </c>
      <c r="AC30" s="124">
        <v>3195</v>
      </c>
      <c r="AD30" s="124">
        <v>2448</v>
      </c>
      <c r="AE30" s="124">
        <v>2246</v>
      </c>
      <c r="AF30" s="125">
        <v>2673.4537572254335</v>
      </c>
      <c r="AG30" s="126">
        <v>3793</v>
      </c>
      <c r="AH30" s="127">
        <v>3584</v>
      </c>
      <c r="AI30" s="128">
        <v>3993</v>
      </c>
      <c r="AJ30" s="128">
        <v>3311</v>
      </c>
      <c r="AK30" s="128">
        <v>4722</v>
      </c>
      <c r="AL30" s="128">
        <v>4537.8113879003558</v>
      </c>
      <c r="AM30" s="128">
        <v>4810.4319206492337</v>
      </c>
      <c r="AN30" s="128">
        <v>5212.0214297137381</v>
      </c>
      <c r="AO30" s="129">
        <v>2793.0997175488151</v>
      </c>
      <c r="AP30" s="130">
        <v>5081.0488241613939</v>
      </c>
      <c r="AQ30" s="130">
        <v>3912.2484571428572</v>
      </c>
      <c r="AR30" s="130">
        <v>6089.7790659520952</v>
      </c>
      <c r="AS30" s="130">
        <v>5284.5158924205389</v>
      </c>
      <c r="AT30" s="130">
        <v>3251.2502391429116</v>
      </c>
      <c r="AU30" s="130">
        <v>4122.7830663615559</v>
      </c>
      <c r="AV30" s="130">
        <v>5500.0000000000009</v>
      </c>
      <c r="AW30" s="130">
        <v>4611.716555722568</v>
      </c>
      <c r="AX30" s="131">
        <v>5233.88928340865</v>
      </c>
    </row>
    <row r="31" spans="1:50" ht="15" x14ac:dyDescent="0.25">
      <c r="A31" s="9" t="s">
        <v>45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1620</v>
      </c>
      <c r="W31" s="15">
        <v>2275</v>
      </c>
      <c r="X31" s="15">
        <v>1740</v>
      </c>
      <c r="Y31" s="15">
        <v>1000</v>
      </c>
      <c r="Z31" s="15">
        <v>3000</v>
      </c>
      <c r="AA31" s="15">
        <v>3500</v>
      </c>
      <c r="AB31" s="16">
        <v>4100</v>
      </c>
      <c r="AC31" s="16">
        <v>3760</v>
      </c>
      <c r="AD31" s="16">
        <v>4000</v>
      </c>
      <c r="AE31" s="16">
        <v>3840</v>
      </c>
      <c r="AF31" s="17">
        <v>3280</v>
      </c>
      <c r="AG31" s="18">
        <v>5448</v>
      </c>
      <c r="AH31" s="19">
        <v>5677</v>
      </c>
      <c r="AI31" s="22">
        <v>5971</v>
      </c>
      <c r="AJ31" s="22">
        <v>5726</v>
      </c>
      <c r="AK31" s="22">
        <v>5548</v>
      </c>
      <c r="AL31" s="22">
        <v>5200</v>
      </c>
      <c r="AM31" s="22">
        <v>5265</v>
      </c>
      <c r="AN31" s="22">
        <v>5505</v>
      </c>
      <c r="AO31" s="23">
        <v>2191</v>
      </c>
      <c r="AP31" s="20">
        <v>4822</v>
      </c>
      <c r="AQ31" s="20">
        <v>4981</v>
      </c>
      <c r="AR31" s="20">
        <v>6982</v>
      </c>
      <c r="AS31" s="20">
        <v>6326</v>
      </c>
      <c r="AT31" s="20">
        <v>3974</v>
      </c>
      <c r="AU31" s="20">
        <v>3913</v>
      </c>
      <c r="AV31" s="20">
        <v>5500</v>
      </c>
      <c r="AW31" s="20">
        <v>4849</v>
      </c>
      <c r="AX31" s="21">
        <v>5397</v>
      </c>
    </row>
    <row r="32" spans="1:50" ht="15" x14ac:dyDescent="0.25">
      <c r="A32" s="9" t="s">
        <v>46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6">
        <v>0</v>
      </c>
      <c r="AC32" s="16">
        <v>0</v>
      </c>
      <c r="AD32" s="16">
        <v>0</v>
      </c>
      <c r="AE32" s="16">
        <v>0</v>
      </c>
      <c r="AF32" s="17">
        <v>0</v>
      </c>
      <c r="AG32" s="18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23">
        <v>0</v>
      </c>
      <c r="AP32" s="20">
        <v>0</v>
      </c>
      <c r="AQ32" s="20">
        <v>0</v>
      </c>
      <c r="AR32" s="20">
        <v>0</v>
      </c>
      <c r="AS32" s="20">
        <v>0</v>
      </c>
      <c r="AT32" s="20"/>
      <c r="AU32" s="20"/>
      <c r="AV32" s="20"/>
      <c r="AW32" s="20">
        <v>4532</v>
      </c>
      <c r="AX32" s="21">
        <v>4532</v>
      </c>
    </row>
    <row r="33" spans="1:50" ht="15" x14ac:dyDescent="0.25">
      <c r="A33" s="9" t="s">
        <v>47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6">
        <v>0</v>
      </c>
      <c r="AC33" s="16">
        <v>0</v>
      </c>
      <c r="AD33" s="16">
        <v>0</v>
      </c>
      <c r="AE33" s="16">
        <v>0</v>
      </c>
      <c r="AF33" s="17">
        <v>0</v>
      </c>
      <c r="AG33" s="18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23">
        <v>0</v>
      </c>
      <c r="AP33" s="20">
        <v>0</v>
      </c>
      <c r="AQ33" s="20">
        <v>0</v>
      </c>
      <c r="AR33" s="20">
        <v>0</v>
      </c>
      <c r="AS33" s="20">
        <v>0</v>
      </c>
      <c r="AT33" s="20"/>
      <c r="AU33" s="20"/>
      <c r="AV33" s="20"/>
      <c r="AW33" s="20">
        <v>0</v>
      </c>
      <c r="AX33" s="21"/>
    </row>
    <row r="34" spans="1:50" ht="15" x14ac:dyDescent="0.25">
      <c r="A34" s="9" t="s">
        <v>48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1250</v>
      </c>
      <c r="O34" s="15">
        <v>2195.3846153846152</v>
      </c>
      <c r="P34" s="15">
        <v>2110</v>
      </c>
      <c r="Q34" s="15">
        <v>2110</v>
      </c>
      <c r="R34" s="15">
        <v>2400</v>
      </c>
      <c r="S34" s="15">
        <v>1470</v>
      </c>
      <c r="T34" s="15">
        <v>2320</v>
      </c>
      <c r="U34" s="15">
        <v>2100</v>
      </c>
      <c r="V34" s="15">
        <v>1950</v>
      </c>
      <c r="W34" s="15">
        <v>2900</v>
      </c>
      <c r="X34" s="15">
        <v>2100</v>
      </c>
      <c r="Y34" s="15">
        <v>740</v>
      </c>
      <c r="Z34" s="15">
        <v>2350</v>
      </c>
      <c r="AA34" s="15">
        <v>1800</v>
      </c>
      <c r="AB34" s="16">
        <v>3200</v>
      </c>
      <c r="AC34" s="16">
        <v>3150</v>
      </c>
      <c r="AD34" s="16">
        <v>2320</v>
      </c>
      <c r="AE34" s="16">
        <v>2100</v>
      </c>
      <c r="AF34" s="17">
        <v>2600</v>
      </c>
      <c r="AG34" s="18">
        <v>3550</v>
      </c>
      <c r="AH34" s="19">
        <v>3345</v>
      </c>
      <c r="AI34" s="22">
        <v>3800</v>
      </c>
      <c r="AJ34" s="22">
        <v>2900</v>
      </c>
      <c r="AK34" s="22">
        <v>4490</v>
      </c>
      <c r="AL34" s="22">
        <v>4300</v>
      </c>
      <c r="AM34" s="22">
        <v>4493</v>
      </c>
      <c r="AN34" s="22">
        <v>5010</v>
      </c>
      <c r="AO34" s="23">
        <v>3297</v>
      </c>
      <c r="AP34" s="20">
        <v>5274</v>
      </c>
      <c r="AQ34" s="20">
        <v>3235</v>
      </c>
      <c r="AR34" s="20">
        <v>5330</v>
      </c>
      <c r="AS34" s="20">
        <v>4400</v>
      </c>
      <c r="AT34" s="20">
        <v>2600</v>
      </c>
      <c r="AU34" s="20">
        <v>4339</v>
      </c>
      <c r="AV34" s="20">
        <v>5500</v>
      </c>
      <c r="AW34" s="20">
        <v>4380</v>
      </c>
      <c r="AX34" s="21">
        <v>5086</v>
      </c>
    </row>
    <row r="35" spans="1:50" x14ac:dyDescent="0.25">
      <c r="A35" s="122" t="s">
        <v>179</v>
      </c>
      <c r="B35" s="123">
        <v>0</v>
      </c>
      <c r="C35" s="123">
        <v>0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1900</v>
      </c>
      <c r="J35" s="123">
        <v>1900</v>
      </c>
      <c r="K35" s="123">
        <v>1900</v>
      </c>
      <c r="L35" s="123">
        <v>1900</v>
      </c>
      <c r="M35" s="123">
        <v>1250</v>
      </c>
      <c r="N35" s="123">
        <v>1250.2040816326532</v>
      </c>
      <c r="O35" s="123">
        <v>1600</v>
      </c>
      <c r="P35" s="123">
        <v>1579.8283261802576</v>
      </c>
      <c r="Q35" s="123">
        <v>2169.681025978296</v>
      </c>
      <c r="R35" s="123">
        <v>2056.7504066510032</v>
      </c>
      <c r="S35" s="123">
        <v>1027.0154983648515</v>
      </c>
      <c r="T35" s="123">
        <v>2400.6298690535386</v>
      </c>
      <c r="U35" s="123">
        <v>2400</v>
      </c>
      <c r="V35" s="123">
        <v>1400.0297088532382</v>
      </c>
      <c r="W35" s="123">
        <v>2520</v>
      </c>
      <c r="X35" s="123">
        <v>2600</v>
      </c>
      <c r="Y35" s="123">
        <v>1070</v>
      </c>
      <c r="Z35" s="123">
        <v>3100</v>
      </c>
      <c r="AA35" s="123">
        <v>1980</v>
      </c>
      <c r="AB35" s="124">
        <v>4080</v>
      </c>
      <c r="AC35" s="124">
        <v>3350</v>
      </c>
      <c r="AD35" s="124">
        <v>2211</v>
      </c>
      <c r="AE35" s="124">
        <v>3500</v>
      </c>
      <c r="AF35" s="125">
        <v>3470</v>
      </c>
      <c r="AG35" s="126">
        <v>3527</v>
      </c>
      <c r="AH35" s="127">
        <v>3024</v>
      </c>
      <c r="AI35" s="128">
        <v>4850</v>
      </c>
      <c r="AJ35" s="128">
        <v>3610</v>
      </c>
      <c r="AK35" s="128">
        <v>5026</v>
      </c>
      <c r="AL35" s="128">
        <v>4834</v>
      </c>
      <c r="AM35" s="128">
        <v>5390</v>
      </c>
      <c r="AN35" s="128">
        <v>5840</v>
      </c>
      <c r="AO35" s="129">
        <v>5091</v>
      </c>
      <c r="AP35" s="130">
        <v>5456</v>
      </c>
      <c r="AQ35" s="130">
        <v>4270</v>
      </c>
      <c r="AR35" s="130">
        <v>6004</v>
      </c>
      <c r="AS35" s="130">
        <v>5012</v>
      </c>
      <c r="AT35" s="130">
        <v>2591</v>
      </c>
      <c r="AU35" s="130">
        <v>4940</v>
      </c>
      <c r="AV35" s="130">
        <v>5942</v>
      </c>
      <c r="AW35" s="130">
        <v>4964</v>
      </c>
      <c r="AX35" s="131">
        <v>5483</v>
      </c>
    </row>
    <row r="36" spans="1:50" ht="15" x14ac:dyDescent="0.25">
      <c r="A36" s="9" t="s">
        <v>49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1900</v>
      </c>
      <c r="J36" s="15">
        <v>1900</v>
      </c>
      <c r="K36" s="15">
        <v>1900</v>
      </c>
      <c r="L36" s="15">
        <v>1900</v>
      </c>
      <c r="M36" s="15">
        <v>1250</v>
      </c>
      <c r="N36" s="15">
        <v>1250.2040816326532</v>
      </c>
      <c r="O36" s="15">
        <v>1600</v>
      </c>
      <c r="P36" s="15">
        <v>1580</v>
      </c>
      <c r="Q36" s="15">
        <v>2165</v>
      </c>
      <c r="R36" s="15">
        <v>2054</v>
      </c>
      <c r="S36" s="15">
        <v>1020</v>
      </c>
      <c r="T36" s="15">
        <v>2400</v>
      </c>
      <c r="U36" s="15">
        <v>2400</v>
      </c>
      <c r="V36" s="15">
        <v>1400</v>
      </c>
      <c r="W36" s="15">
        <v>2520</v>
      </c>
      <c r="X36" s="15">
        <v>2600</v>
      </c>
      <c r="Y36" s="15">
        <v>1070</v>
      </c>
      <c r="Z36" s="15">
        <v>3100</v>
      </c>
      <c r="AA36" s="15">
        <v>1980</v>
      </c>
      <c r="AB36" s="16">
        <v>4080</v>
      </c>
      <c r="AC36" s="16">
        <v>3350</v>
      </c>
      <c r="AD36" s="16">
        <v>2211</v>
      </c>
      <c r="AE36" s="16">
        <v>3500</v>
      </c>
      <c r="AF36" s="17">
        <v>3470</v>
      </c>
      <c r="AG36" s="18">
        <v>3527</v>
      </c>
      <c r="AH36" s="19">
        <v>3024</v>
      </c>
      <c r="AI36" s="19">
        <v>4850</v>
      </c>
      <c r="AJ36" s="19">
        <v>3610</v>
      </c>
      <c r="AK36" s="19">
        <v>5026</v>
      </c>
      <c r="AL36" s="19">
        <v>4834</v>
      </c>
      <c r="AM36" s="19">
        <v>5390</v>
      </c>
      <c r="AN36" s="19">
        <v>5840</v>
      </c>
      <c r="AO36" s="18">
        <v>5091</v>
      </c>
      <c r="AP36" s="20">
        <v>5456</v>
      </c>
      <c r="AQ36" s="20">
        <v>4270</v>
      </c>
      <c r="AR36" s="20">
        <v>6004</v>
      </c>
      <c r="AS36" s="20">
        <v>5012</v>
      </c>
      <c r="AT36" s="20">
        <v>2591</v>
      </c>
      <c r="AU36" s="20">
        <v>4940</v>
      </c>
      <c r="AV36" s="20">
        <v>5942</v>
      </c>
      <c r="AW36" s="20">
        <v>4964</v>
      </c>
      <c r="AX36" s="21">
        <v>5483</v>
      </c>
    </row>
    <row r="37" spans="1:50" ht="15" x14ac:dyDescent="0.25">
      <c r="A37" s="9" t="s">
        <v>50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2500</v>
      </c>
      <c r="R37" s="15">
        <v>2500</v>
      </c>
      <c r="S37" s="15">
        <v>2500</v>
      </c>
      <c r="T37" s="15">
        <v>2500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6">
        <v>0</v>
      </c>
      <c r="AC37" s="16">
        <v>0</v>
      </c>
      <c r="AD37" s="16">
        <v>0</v>
      </c>
      <c r="AE37" s="16">
        <v>0</v>
      </c>
      <c r="AF37" s="17">
        <v>0</v>
      </c>
      <c r="AG37" s="18">
        <v>0</v>
      </c>
      <c r="AH37" s="19">
        <v>0</v>
      </c>
      <c r="AI37" s="19">
        <v>0</v>
      </c>
      <c r="AJ37" s="19">
        <v>0</v>
      </c>
      <c r="AK37" s="19">
        <v>0</v>
      </c>
      <c r="AL37" s="19">
        <v>0</v>
      </c>
      <c r="AM37" s="19">
        <v>0</v>
      </c>
      <c r="AN37" s="19">
        <v>0</v>
      </c>
      <c r="AO37" s="18">
        <v>0</v>
      </c>
      <c r="AP37" s="20"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v>0</v>
      </c>
      <c r="AV37" s="20">
        <v>0</v>
      </c>
      <c r="AW37" s="20">
        <v>0</v>
      </c>
      <c r="AX37" s="21">
        <v>0</v>
      </c>
    </row>
    <row r="38" spans="1:50" ht="15.75" thickBot="1" x14ac:dyDescent="0.3">
      <c r="A38" s="10" t="s">
        <v>51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5">
        <v>0</v>
      </c>
      <c r="AC38" s="25">
        <v>0</v>
      </c>
      <c r="AD38" s="25">
        <v>0</v>
      </c>
      <c r="AE38" s="25">
        <v>0</v>
      </c>
      <c r="AF38" s="26">
        <v>0</v>
      </c>
      <c r="AG38" s="27">
        <v>0</v>
      </c>
      <c r="AH38" s="28">
        <v>0</v>
      </c>
      <c r="AI38" s="19">
        <v>0</v>
      </c>
      <c r="AJ38" s="19">
        <v>0</v>
      </c>
      <c r="AK38" s="19">
        <v>0</v>
      </c>
      <c r="AL38" s="19">
        <v>0</v>
      </c>
      <c r="AM38" s="19">
        <v>0</v>
      </c>
      <c r="AN38" s="19">
        <v>0</v>
      </c>
      <c r="AO38" s="18">
        <v>0</v>
      </c>
      <c r="AP38" s="29">
        <v>0</v>
      </c>
      <c r="AQ38" s="29">
        <v>0</v>
      </c>
      <c r="AR38" s="29">
        <v>0</v>
      </c>
      <c r="AS38" s="29">
        <v>0</v>
      </c>
      <c r="AT38" s="29">
        <v>0</v>
      </c>
      <c r="AU38" s="29">
        <v>0</v>
      </c>
      <c r="AV38" s="29">
        <v>0</v>
      </c>
      <c r="AW38" s="29">
        <v>0</v>
      </c>
      <c r="AX38" s="30">
        <v>0</v>
      </c>
    </row>
    <row r="39" spans="1:50" ht="13.5" thickBot="1" x14ac:dyDescent="0.3">
      <c r="A39" s="132" t="s">
        <v>180</v>
      </c>
      <c r="B39" s="31">
        <v>0</v>
      </c>
      <c r="C39" s="31">
        <v>0</v>
      </c>
      <c r="D39" s="31">
        <v>0</v>
      </c>
      <c r="E39" s="31">
        <v>539.72602739726028</v>
      </c>
      <c r="F39" s="31">
        <v>522.63374485596705</v>
      </c>
      <c r="G39" s="31">
        <v>500</v>
      </c>
      <c r="H39" s="31">
        <v>319.53801732435034</v>
      </c>
      <c r="I39" s="31">
        <v>469.69696969696975</v>
      </c>
      <c r="J39" s="31">
        <v>600</v>
      </c>
      <c r="K39" s="31">
        <v>500</v>
      </c>
      <c r="L39" s="31">
        <v>400</v>
      </c>
      <c r="M39" s="31">
        <v>660.05586592178781</v>
      </c>
      <c r="N39" s="31">
        <v>590.08728179551133</v>
      </c>
      <c r="O39" s="31">
        <v>190.14891179839634</v>
      </c>
      <c r="P39" s="31">
        <v>450.16949152542378</v>
      </c>
      <c r="Q39" s="31">
        <v>300</v>
      </c>
      <c r="R39" s="31">
        <v>150</v>
      </c>
      <c r="S39" s="31">
        <v>831.65599268069548</v>
      </c>
      <c r="T39" s="31">
        <v>829.90654205607473</v>
      </c>
      <c r="U39" s="31">
        <v>1119.1588785046729</v>
      </c>
      <c r="V39" s="31">
        <v>760</v>
      </c>
      <c r="W39" s="31">
        <v>613</v>
      </c>
      <c r="X39" s="31">
        <v>800</v>
      </c>
      <c r="Y39" s="31">
        <v>840</v>
      </c>
      <c r="Z39" s="31">
        <v>430</v>
      </c>
      <c r="AA39" s="31">
        <v>820</v>
      </c>
      <c r="AB39" s="32">
        <v>800</v>
      </c>
      <c r="AC39" s="32">
        <v>848</v>
      </c>
      <c r="AD39" s="32">
        <v>1142</v>
      </c>
      <c r="AE39" s="32">
        <v>1292</v>
      </c>
      <c r="AF39" s="33">
        <v>1383.6320346320344</v>
      </c>
      <c r="AG39" s="133">
        <v>1600</v>
      </c>
      <c r="AH39" s="34">
        <v>1747</v>
      </c>
      <c r="AI39" s="35">
        <v>1989</v>
      </c>
      <c r="AJ39" s="35">
        <v>2248</v>
      </c>
      <c r="AK39" s="35">
        <v>2454</v>
      </c>
      <c r="AL39" s="35">
        <v>3428.5343943180328</v>
      </c>
      <c r="AM39" s="35">
        <v>3706.4278979194423</v>
      </c>
      <c r="AN39" s="35">
        <v>3446.5919991035407</v>
      </c>
      <c r="AO39" s="36">
        <v>1870.6400396923839</v>
      </c>
      <c r="AP39" s="37">
        <v>3279.1092275574115</v>
      </c>
      <c r="AQ39" s="37">
        <v>2120.4312443233421</v>
      </c>
      <c r="AR39" s="37">
        <v>2555.2813537260008</v>
      </c>
      <c r="AS39" s="37">
        <v>2885.2402213318069</v>
      </c>
      <c r="AT39" s="37">
        <v>2649.9604601006472</v>
      </c>
      <c r="AU39" s="37">
        <v>3045.0249458109511</v>
      </c>
      <c r="AV39" s="37">
        <v>3102.5658619953001</v>
      </c>
      <c r="AW39" s="37">
        <v>3187.9137900513365</v>
      </c>
      <c r="AX39" s="134">
        <v>3193.6407905204533</v>
      </c>
    </row>
    <row r="40" spans="1:50" ht="13.5" thickBot="1" x14ac:dyDescent="0.3">
      <c r="A40" s="132" t="s">
        <v>181</v>
      </c>
      <c r="B40" s="31">
        <v>0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1900</v>
      </c>
      <c r="J40" s="31">
        <v>1900</v>
      </c>
      <c r="K40" s="31">
        <v>1900</v>
      </c>
      <c r="L40" s="31">
        <v>1900</v>
      </c>
      <c r="M40" s="31">
        <v>1250</v>
      </c>
      <c r="N40" s="31">
        <v>1250.144927536232</v>
      </c>
      <c r="O40" s="31">
        <v>1758.2846003898635</v>
      </c>
      <c r="P40" s="31">
        <v>1828.5770907649623</v>
      </c>
      <c r="Q40" s="31">
        <v>2072.3428735797502</v>
      </c>
      <c r="R40" s="31">
        <v>2000.5026388539834</v>
      </c>
      <c r="S40" s="31">
        <v>1312.7204183388058</v>
      </c>
      <c r="T40" s="31">
        <v>2251.7540239372684</v>
      </c>
      <c r="U40" s="31">
        <v>2169.796297525048</v>
      </c>
      <c r="V40" s="31">
        <v>1999.258670902833</v>
      </c>
      <c r="W40" s="31">
        <v>2581</v>
      </c>
      <c r="X40" s="31">
        <v>2276</v>
      </c>
      <c r="Y40" s="31">
        <v>1409</v>
      </c>
      <c r="Z40" s="31">
        <v>2953</v>
      </c>
      <c r="AA40" s="31">
        <v>2309</v>
      </c>
      <c r="AB40" s="32">
        <v>3865</v>
      </c>
      <c r="AC40" s="32">
        <v>3434</v>
      </c>
      <c r="AD40" s="32">
        <v>2603</v>
      </c>
      <c r="AE40" s="32">
        <v>3501</v>
      </c>
      <c r="AF40" s="33">
        <v>3425.1319839814728</v>
      </c>
      <c r="AG40" s="133">
        <v>3810</v>
      </c>
      <c r="AH40" s="34">
        <v>3676</v>
      </c>
      <c r="AI40" s="35">
        <v>4355</v>
      </c>
      <c r="AJ40" s="35">
        <v>3828</v>
      </c>
      <c r="AK40" s="35">
        <v>5369</v>
      </c>
      <c r="AL40" s="35">
        <v>5349.1270230149994</v>
      </c>
      <c r="AM40" s="35">
        <v>5437.7663651265857</v>
      </c>
      <c r="AN40" s="35">
        <v>5949.8118315585234</v>
      </c>
      <c r="AO40" s="36">
        <v>4023.1263563429197</v>
      </c>
      <c r="AP40" s="37">
        <v>5815.2439858133921</v>
      </c>
      <c r="AQ40" s="37">
        <v>4942.27832037802</v>
      </c>
      <c r="AR40" s="37">
        <v>6106.0202442357704</v>
      </c>
      <c r="AS40" s="37">
        <v>5787.2860484201883</v>
      </c>
      <c r="AT40" s="37">
        <v>4241.4074731072751</v>
      </c>
      <c r="AU40" s="37">
        <v>5575.1856447978898</v>
      </c>
      <c r="AV40" s="37">
        <v>6403.3306984823794</v>
      </c>
      <c r="AW40" s="37">
        <v>5857.8585253001183</v>
      </c>
      <c r="AX40" s="134">
        <v>6120.8671447756451</v>
      </c>
    </row>
    <row r="41" spans="1:50" ht="13.5" thickBot="1" x14ac:dyDescent="0.3">
      <c r="A41" s="132" t="s">
        <v>182</v>
      </c>
      <c r="B41" s="31">
        <v>0</v>
      </c>
      <c r="C41" s="31">
        <v>0</v>
      </c>
      <c r="D41" s="31">
        <v>0</v>
      </c>
      <c r="E41" s="31">
        <v>539.72602739726028</v>
      </c>
      <c r="F41" s="31">
        <v>522.63374485596705</v>
      </c>
      <c r="G41" s="31">
        <v>500</v>
      </c>
      <c r="H41" s="31">
        <v>319.53801732435034</v>
      </c>
      <c r="I41" s="31">
        <v>1173.8461538461538</v>
      </c>
      <c r="J41" s="31">
        <v>1297.0509383378017</v>
      </c>
      <c r="K41" s="31">
        <v>1108.695652173913</v>
      </c>
      <c r="L41" s="31">
        <v>1055.7377049180327</v>
      </c>
      <c r="M41" s="31">
        <v>848.4790874524715</v>
      </c>
      <c r="N41" s="31">
        <v>932.11174526884963</v>
      </c>
      <c r="O41" s="31">
        <v>966.04938271604942</v>
      </c>
      <c r="P41" s="31">
        <v>1320.0350175087542</v>
      </c>
      <c r="Q41" s="31">
        <v>1544.3804907603758</v>
      </c>
      <c r="R41" s="31">
        <v>1870.7641972423464</v>
      </c>
      <c r="S41" s="31">
        <v>1282.7413193454586</v>
      </c>
      <c r="T41" s="31">
        <v>2069.3128672502698</v>
      </c>
      <c r="U41" s="31">
        <v>2039.1610016849691</v>
      </c>
      <c r="V41" s="31">
        <v>1825</v>
      </c>
      <c r="W41" s="31">
        <v>2405</v>
      </c>
      <c r="X41" s="31">
        <v>2100</v>
      </c>
      <c r="Y41" s="31">
        <v>1350</v>
      </c>
      <c r="Z41" s="31">
        <v>2661</v>
      </c>
      <c r="AA41" s="31">
        <v>2142</v>
      </c>
      <c r="AB41" s="32">
        <v>3592</v>
      </c>
      <c r="AC41" s="32">
        <v>3187</v>
      </c>
      <c r="AD41" s="32">
        <v>2419</v>
      </c>
      <c r="AE41" s="32">
        <v>3233</v>
      </c>
      <c r="AF41" s="33">
        <v>3239.0202367901775</v>
      </c>
      <c r="AG41" s="38">
        <v>3643</v>
      </c>
      <c r="AH41" s="34">
        <v>3540</v>
      </c>
      <c r="AI41" s="35">
        <v>4163</v>
      </c>
      <c r="AJ41" s="35">
        <v>3641</v>
      </c>
      <c r="AK41" s="35">
        <v>5133</v>
      </c>
      <c r="AL41" s="35">
        <v>5187.7082421348186</v>
      </c>
      <c r="AM41" s="35">
        <v>5254.3736538127496</v>
      </c>
      <c r="AN41" s="35">
        <v>5715.9130839947247</v>
      </c>
      <c r="AO41" s="36">
        <v>3858.8872031724691</v>
      </c>
      <c r="AP41" s="37">
        <v>5564.4411769563631</v>
      </c>
      <c r="AQ41" s="37">
        <v>4672.920524002323</v>
      </c>
      <c r="AR41" s="37">
        <v>5682.3744680851069</v>
      </c>
      <c r="AS41" s="37">
        <v>5455.6158330486351</v>
      </c>
      <c r="AT41" s="37">
        <v>4049.5481146163902</v>
      </c>
      <c r="AU41" s="37">
        <v>5247.1626361542649</v>
      </c>
      <c r="AV41" s="135">
        <v>5953.986494267916</v>
      </c>
      <c r="AW41" s="37">
        <v>5490.8292430676393</v>
      </c>
      <c r="AX41" s="134">
        <v>5705.5735025929516</v>
      </c>
    </row>
    <row r="42" spans="1:50" x14ac:dyDescent="0.25">
      <c r="A42" s="2" t="s">
        <v>183</v>
      </c>
    </row>
    <row r="43" spans="1:50" x14ac:dyDescent="0.25">
      <c r="A43" s="11" t="s">
        <v>52</v>
      </c>
    </row>
  </sheetData>
  <mergeCells count="4">
    <mergeCell ref="A2:AP2"/>
    <mergeCell ref="A3:AP3"/>
    <mergeCell ref="A4:AP4"/>
    <mergeCell ref="A5:AP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032E4-EFD0-4EF7-87F2-C77B8F844EC4}">
  <dimension ref="A1:AB111"/>
  <sheetViews>
    <sheetView tabSelected="1" topLeftCell="I1" zoomScale="130" zoomScaleNormal="130" workbookViewId="0">
      <selection activeCell="P21" sqref="P21"/>
    </sheetView>
  </sheetViews>
  <sheetFormatPr defaultRowHeight="15" x14ac:dyDescent="0.25"/>
  <cols>
    <col min="1" max="1" width="42.5703125" customWidth="1"/>
    <col min="2" max="2" width="10.5703125" bestFit="1" customWidth="1"/>
    <col min="3" max="4" width="41.42578125" customWidth="1"/>
    <col min="5" max="5" width="45" bestFit="1" customWidth="1"/>
    <col min="6" max="6" width="25" bestFit="1" customWidth="1"/>
    <col min="7" max="7" width="27" bestFit="1" customWidth="1"/>
    <col min="8" max="8" width="28.140625" bestFit="1" customWidth="1"/>
    <col min="9" max="9" width="10.28515625" customWidth="1"/>
    <col min="10" max="10" width="38.140625" bestFit="1" customWidth="1"/>
    <col min="11" max="11" width="20" customWidth="1"/>
    <col min="12" max="12" width="19.42578125" bestFit="1" customWidth="1"/>
    <col min="13" max="13" width="15.28515625" bestFit="1" customWidth="1"/>
    <col min="14" max="14" width="15.85546875" customWidth="1"/>
    <col min="15" max="16" width="36.140625" customWidth="1"/>
    <col min="17" max="18" width="16.140625" customWidth="1"/>
    <col min="20" max="20" width="38.140625" bestFit="1" customWidth="1"/>
    <col min="21" max="21" width="18" customWidth="1"/>
    <col min="22" max="22" width="16.85546875" customWidth="1"/>
    <col min="23" max="23" width="14.5703125" customWidth="1"/>
    <col min="24" max="24" width="19.85546875" customWidth="1"/>
    <col min="25" max="25" width="38.140625" bestFit="1" customWidth="1"/>
    <col min="26" max="26" width="26.7109375" customWidth="1"/>
  </cols>
  <sheetData>
    <row r="1" spans="1:20" x14ac:dyDescent="0.25">
      <c r="A1" s="109" t="s">
        <v>145</v>
      </c>
      <c r="B1" s="109"/>
    </row>
    <row r="2" spans="1:20" x14ac:dyDescent="0.25">
      <c r="A2" s="106" t="s">
        <v>58</v>
      </c>
      <c r="B2" s="91">
        <v>28.26</v>
      </c>
    </row>
    <row r="3" spans="1:20" ht="16.5" x14ac:dyDescent="0.25">
      <c r="A3" s="106" t="s">
        <v>144</v>
      </c>
      <c r="B3" s="91">
        <v>0.79100000000000004</v>
      </c>
      <c r="G3" s="46"/>
      <c r="J3" s="40" t="s">
        <v>103</v>
      </c>
      <c r="K3" s="43">
        <v>17112782.330548801</v>
      </c>
      <c r="P3" s="40" t="s">
        <v>104</v>
      </c>
      <c r="Q3" s="43">
        <v>12175236.667745892</v>
      </c>
    </row>
    <row r="4" spans="1:20" x14ac:dyDescent="0.25">
      <c r="A4" t="s">
        <v>138</v>
      </c>
    </row>
    <row r="6" spans="1:20" x14ac:dyDescent="0.25">
      <c r="A6" s="103" t="s">
        <v>147</v>
      </c>
      <c r="B6" s="90"/>
      <c r="C6" s="104" t="s">
        <v>142</v>
      </c>
      <c r="D6" s="104" t="s">
        <v>59</v>
      </c>
      <c r="F6" s="40"/>
    </row>
    <row r="7" spans="1:20" x14ac:dyDescent="0.25">
      <c r="A7" s="103" t="s">
        <v>139</v>
      </c>
      <c r="B7" s="90">
        <v>430</v>
      </c>
      <c r="C7" s="52">
        <f>B2*B3</f>
        <v>22.353660000000001</v>
      </c>
      <c r="D7" s="98" t="s">
        <v>61</v>
      </c>
      <c r="F7" s="137"/>
    </row>
    <row r="8" spans="1:20" x14ac:dyDescent="0.25">
      <c r="A8" s="103" t="s">
        <v>140</v>
      </c>
      <c r="B8" s="90">
        <v>363</v>
      </c>
      <c r="C8" s="52">
        <v>20.243178</v>
      </c>
      <c r="D8" s="98">
        <v>8.72E-2</v>
      </c>
      <c r="F8" s="137"/>
      <c r="J8" s="40" t="s">
        <v>85</v>
      </c>
      <c r="K8" s="40" t="s">
        <v>87</v>
      </c>
      <c r="L8" s="40"/>
      <c r="M8" s="40"/>
      <c r="N8" s="40"/>
      <c r="P8" s="40" t="s">
        <v>85</v>
      </c>
      <c r="Q8" s="40" t="s">
        <v>105</v>
      </c>
      <c r="R8" s="40"/>
    </row>
    <row r="9" spans="1:20" x14ac:dyDescent="0.25">
      <c r="A9" s="103" t="s">
        <v>141</v>
      </c>
      <c r="B9" s="90">
        <v>13</v>
      </c>
      <c r="C9" s="52">
        <v>37.216000000000001</v>
      </c>
      <c r="D9" s="49" t="s">
        <v>61</v>
      </c>
      <c r="F9" s="137"/>
      <c r="K9" s="40" t="s">
        <v>75</v>
      </c>
      <c r="L9" s="40" t="s">
        <v>76</v>
      </c>
      <c r="P9" s="40"/>
      <c r="Q9" s="40" t="s">
        <v>75</v>
      </c>
      <c r="R9" s="40" t="s">
        <v>76</v>
      </c>
    </row>
    <row r="10" spans="1:20" x14ac:dyDescent="0.25">
      <c r="A10" s="55" t="s">
        <v>80</v>
      </c>
      <c r="J10" s="40" t="s">
        <v>66</v>
      </c>
      <c r="K10" s="39">
        <v>17552906.717307985</v>
      </c>
      <c r="L10" s="39">
        <v>4810282.7579412814</v>
      </c>
      <c r="M10" s="46"/>
      <c r="N10" s="46"/>
      <c r="O10" s="41">
        <f t="shared" ref="O10:O18" si="0">(L10-K10)/K10</f>
        <v>-0.72595520300930449</v>
      </c>
      <c r="P10" s="40" t="s">
        <v>66</v>
      </c>
      <c r="Q10" s="43">
        <v>16210960.760006571</v>
      </c>
      <c r="R10" s="39">
        <v>3431797.4824896613</v>
      </c>
      <c r="S10" s="46"/>
      <c r="T10" s="41"/>
    </row>
    <row r="11" spans="1:20" x14ac:dyDescent="0.25">
      <c r="J11" s="40" t="s">
        <v>67</v>
      </c>
      <c r="K11" s="39">
        <v>15721279.842297476</v>
      </c>
      <c r="L11" s="39">
        <v>4308334.9428163236</v>
      </c>
      <c r="M11" s="46"/>
      <c r="N11" s="46"/>
      <c r="O11" s="41">
        <f t="shared" si="0"/>
        <v>-0.72595520300930449</v>
      </c>
      <c r="P11" s="40" t="s">
        <v>67</v>
      </c>
      <c r="Q11" s="43">
        <v>14424450.005330097</v>
      </c>
      <c r="R11" s="39">
        <v>3053600.0886951587</v>
      </c>
      <c r="S11" s="46"/>
      <c r="T11" s="41"/>
    </row>
    <row r="12" spans="1:20" ht="16.5" x14ac:dyDescent="0.25">
      <c r="A12" s="108" t="s">
        <v>146</v>
      </c>
      <c r="C12" s="108" t="s">
        <v>148</v>
      </c>
      <c r="D12" s="75"/>
      <c r="J12" s="40" t="s">
        <v>68</v>
      </c>
      <c r="K12" s="39">
        <v>12769775.134786522</v>
      </c>
      <c r="L12" s="39">
        <v>3499490.4344294034</v>
      </c>
      <c r="M12" s="46"/>
      <c r="N12" s="46"/>
      <c r="O12" s="41">
        <f t="shared" si="0"/>
        <v>-0.72595520300930449</v>
      </c>
      <c r="P12" s="40" t="s">
        <v>68</v>
      </c>
      <c r="Q12" s="43">
        <v>11610367.487341577</v>
      </c>
      <c r="R12" s="39">
        <v>2457869.7403387264</v>
      </c>
      <c r="S12" s="46"/>
      <c r="T12" s="41"/>
    </row>
    <row r="13" spans="1:20" x14ac:dyDescent="0.25">
      <c r="A13" s="107">
        <f>Yield_2nd_crop_corn!AV41/1000</f>
        <v>5.9539864942679159</v>
      </c>
      <c r="C13" s="107">
        <f>Yield_2nd_crop_corn!AV25/1000</f>
        <v>6.5820825314321834</v>
      </c>
      <c r="D13" s="139"/>
      <c r="J13" s="40" t="s">
        <v>69</v>
      </c>
      <c r="K13" s="39">
        <v>-3895222.6377270739</v>
      </c>
      <c r="L13" s="39">
        <v>-2884298.1513069291</v>
      </c>
      <c r="O13" s="41">
        <f t="shared" si="0"/>
        <v>-0.25952932102747167</v>
      </c>
      <c r="P13" s="40" t="s">
        <v>69</v>
      </c>
      <c r="Q13" s="43">
        <v>-3738258.9832798135</v>
      </c>
      <c r="R13" s="39">
        <v>-2751414.2595553836</v>
      </c>
      <c r="S13" s="46"/>
      <c r="T13" s="41"/>
    </row>
    <row r="14" spans="1:20" x14ac:dyDescent="0.25">
      <c r="J14" s="40" t="s">
        <v>70</v>
      </c>
      <c r="K14" s="39">
        <v>-3488760.3587260013</v>
      </c>
      <c r="L14" s="39">
        <v>-2583324.7515982836</v>
      </c>
      <c r="O14" s="41">
        <f t="shared" si="0"/>
        <v>-0.25952932102747167</v>
      </c>
      <c r="P14" s="40" t="s">
        <v>70</v>
      </c>
      <c r="Q14" s="43">
        <v>-3326288.3433982185</v>
      </c>
      <c r="R14" s="39">
        <v>-2448197.7359923525</v>
      </c>
      <c r="S14" s="46"/>
      <c r="T14" s="41"/>
    </row>
    <row r="15" spans="1:20" x14ac:dyDescent="0.25">
      <c r="J15" s="40" t="s">
        <v>71</v>
      </c>
      <c r="K15" s="39">
        <v>-2833782.346410905</v>
      </c>
      <c r="L15" s="39">
        <v>-2098332.7381072468</v>
      </c>
      <c r="O15" s="41">
        <f t="shared" si="0"/>
        <v>-0.25952932102747184</v>
      </c>
      <c r="P15" s="40" t="s">
        <v>71</v>
      </c>
      <c r="Q15" s="43">
        <v>-2677358.9302499136</v>
      </c>
      <c r="R15" s="39">
        <v>-1970576.0279279628</v>
      </c>
      <c r="S15" s="46"/>
      <c r="T15" s="41"/>
    </row>
    <row r="16" spans="1:20" ht="16.5" x14ac:dyDescent="0.25">
      <c r="A16" s="160" t="s">
        <v>185</v>
      </c>
      <c r="B16" s="160" t="s">
        <v>143</v>
      </c>
      <c r="C16" s="160" t="s">
        <v>63</v>
      </c>
      <c r="D16" s="138"/>
      <c r="E16" s="138" t="s">
        <v>186</v>
      </c>
      <c r="F16" s="138"/>
      <c r="J16" s="40" t="s">
        <v>83</v>
      </c>
      <c r="K16" s="39">
        <v>13657684.079580911</v>
      </c>
      <c r="L16" s="39">
        <v>1925984.6066343524</v>
      </c>
      <c r="O16" s="41">
        <f t="shared" si="0"/>
        <v>-0.85898161098089687</v>
      </c>
      <c r="P16" s="40" t="s">
        <v>83</v>
      </c>
      <c r="Q16" s="43">
        <v>12472701.776726758</v>
      </c>
      <c r="R16" s="39">
        <v>680383.22293427761</v>
      </c>
      <c r="S16" s="46"/>
      <c r="T16" s="41"/>
    </row>
    <row r="17" spans="1:28" x14ac:dyDescent="0.25">
      <c r="A17" s="160"/>
      <c r="B17" s="160"/>
      <c r="C17" s="160"/>
      <c r="D17" s="110">
        <v>10</v>
      </c>
      <c r="E17" s="110">
        <v>20</v>
      </c>
      <c r="F17" s="110">
        <v>25</v>
      </c>
      <c r="G17" s="105" t="s">
        <v>133</v>
      </c>
      <c r="J17" s="40" t="s">
        <v>82</v>
      </c>
      <c r="K17" s="39">
        <v>12232519.483571472</v>
      </c>
      <c r="L17" s="39">
        <v>1725010.1912180404</v>
      </c>
      <c r="O17" s="41">
        <f t="shared" si="0"/>
        <v>-0.85898161098089687</v>
      </c>
      <c r="P17" s="40" t="s">
        <v>82</v>
      </c>
      <c r="Q17" s="43">
        <v>11098161.661931878</v>
      </c>
      <c r="R17" s="39">
        <v>605402.35270280612</v>
      </c>
      <c r="S17" s="46"/>
      <c r="T17" s="41"/>
    </row>
    <row r="18" spans="1:28" x14ac:dyDescent="0.25">
      <c r="A18" s="102" t="s">
        <v>60</v>
      </c>
      <c r="B18" s="93">
        <f>$A$13*B7</f>
        <v>2560.2141925352039</v>
      </c>
      <c r="C18" s="93">
        <f>B3*B2*B18</f>
        <v>57230.157587106492</v>
      </c>
      <c r="D18" s="97">
        <f>C18*$D$17</f>
        <v>572301.57587106491</v>
      </c>
      <c r="E18" s="96">
        <f>C18*$E$17</f>
        <v>1144603.1517421298</v>
      </c>
      <c r="F18" s="97">
        <f>C18*$F$17</f>
        <v>1430753.9396776622</v>
      </c>
      <c r="G18" s="71">
        <f>C18/SUM($C$18:$C$20)</f>
        <v>0.57203195985749422</v>
      </c>
      <c r="J18" s="40" t="s">
        <v>84</v>
      </c>
      <c r="K18" s="39">
        <v>9935992.7883756179</v>
      </c>
      <c r="L18" s="39">
        <v>1401157.6963221559</v>
      </c>
      <c r="O18" s="41">
        <f t="shared" si="0"/>
        <v>-0.85898161098089687</v>
      </c>
      <c r="P18" s="40" t="s">
        <v>84</v>
      </c>
      <c r="Q18" s="43">
        <v>8933008.5570916645</v>
      </c>
      <c r="R18" s="39">
        <v>487293.71241076331</v>
      </c>
      <c r="S18" s="46"/>
      <c r="T18" s="41"/>
    </row>
    <row r="19" spans="1:28" x14ac:dyDescent="0.25">
      <c r="A19" s="102" t="s">
        <v>79</v>
      </c>
      <c r="B19" s="93">
        <f>$A$13*B8</f>
        <v>2161.2970974192535</v>
      </c>
      <c r="C19" s="94">
        <f>B19*C8*(1-D8)</f>
        <v>39936.389148277609</v>
      </c>
      <c r="D19" s="97">
        <f>C19*$D$17</f>
        <v>399363.89148277609</v>
      </c>
      <c r="E19" s="96">
        <f>C19*$E$17</f>
        <v>798727.78296555218</v>
      </c>
      <c r="F19" s="97">
        <f>C19*$F$17</f>
        <v>998409.72870694019</v>
      </c>
      <c r="G19" s="71">
        <f>C19/SUM($C$18:$C$20)</f>
        <v>0.39917574784500648</v>
      </c>
      <c r="J19" s="40" t="s">
        <v>194</v>
      </c>
      <c r="K19" s="39"/>
      <c r="L19" s="39"/>
      <c r="N19" s="41"/>
      <c r="P19" s="40"/>
    </row>
    <row r="20" spans="1:28" x14ac:dyDescent="0.25">
      <c r="A20" s="102" t="s">
        <v>62</v>
      </c>
      <c r="B20" s="93">
        <f>$A$13*B9</f>
        <v>77.401824425482914</v>
      </c>
      <c r="C20" s="94">
        <f>B20*C9</f>
        <v>2880.5862978187724</v>
      </c>
      <c r="D20" s="97">
        <f>C20*$D$17</f>
        <v>28805.862978187724</v>
      </c>
      <c r="E20" s="96">
        <f>C20*$E$17</f>
        <v>57611.725956375449</v>
      </c>
      <c r="F20" s="97">
        <f>C20*$F$17</f>
        <v>72014.657445469318</v>
      </c>
      <c r="G20" s="71">
        <f>C20/SUM($C$18:$C$20)</f>
        <v>2.8792292297499276E-2</v>
      </c>
    </row>
    <row r="21" spans="1:28" x14ac:dyDescent="0.25">
      <c r="A21" s="102"/>
      <c r="B21" s="92"/>
      <c r="C21" s="92"/>
      <c r="D21" s="95"/>
      <c r="E21" s="95"/>
      <c r="F21" s="95"/>
      <c r="K21" s="40"/>
      <c r="L21" s="40"/>
      <c r="M21" s="40"/>
      <c r="P21" s="75"/>
      <c r="Q21" s="75"/>
      <c r="R21" s="75"/>
    </row>
    <row r="22" spans="1:28" x14ac:dyDescent="0.25">
      <c r="A22" s="102" t="s">
        <v>64</v>
      </c>
      <c r="B22" s="92" t="s">
        <v>65</v>
      </c>
      <c r="C22" s="93">
        <f>SUM(C18:C20)</f>
        <v>100047.13303320287</v>
      </c>
      <c r="D22" s="96">
        <f>SUM(D18:D20)</f>
        <v>1000471.3303320288</v>
      </c>
      <c r="E22" s="96">
        <f>SUM(E18:E20)</f>
        <v>2000942.6606640576</v>
      </c>
      <c r="F22" s="96">
        <f>SUM(F18:F20)</f>
        <v>2501178.3258300717</v>
      </c>
      <c r="K22" s="40"/>
      <c r="L22" s="40"/>
      <c r="M22" s="40"/>
      <c r="P22" s="40"/>
      <c r="Q22" s="40"/>
      <c r="R22" s="40"/>
      <c r="U22" s="41"/>
      <c r="V22" s="41"/>
    </row>
    <row r="23" spans="1:28" x14ac:dyDescent="0.25">
      <c r="D23" s="44"/>
      <c r="F23" s="44"/>
      <c r="G23" s="44"/>
      <c r="J23" s="40" t="s">
        <v>56</v>
      </c>
      <c r="K23" s="159" t="s">
        <v>77</v>
      </c>
      <c r="L23" s="159"/>
      <c r="M23" s="159"/>
      <c r="O23" s="40" t="s">
        <v>56</v>
      </c>
      <c r="P23" s="159" t="s">
        <v>78</v>
      </c>
      <c r="Q23" s="159"/>
      <c r="R23" s="159"/>
      <c r="T23" s="40" t="s">
        <v>109</v>
      </c>
      <c r="U23" s="159" t="s">
        <v>77</v>
      </c>
      <c r="V23" s="159"/>
      <c r="W23" s="159"/>
      <c r="Y23" s="40" t="s">
        <v>109</v>
      </c>
      <c r="Z23" s="111" t="s">
        <v>78</v>
      </c>
      <c r="AA23" s="111"/>
      <c r="AB23" s="111"/>
    </row>
    <row r="24" spans="1:28" x14ac:dyDescent="0.25">
      <c r="K24" s="54">
        <v>10</v>
      </c>
      <c r="L24" s="54">
        <v>20</v>
      </c>
      <c r="M24" s="54">
        <v>25</v>
      </c>
      <c r="P24" s="54">
        <v>10</v>
      </c>
      <c r="Q24" s="54">
        <v>20</v>
      </c>
      <c r="R24" s="54">
        <v>25</v>
      </c>
      <c r="U24" s="54">
        <v>10</v>
      </c>
      <c r="V24" s="54">
        <v>20</v>
      </c>
      <c r="W24" s="54">
        <v>25</v>
      </c>
      <c r="Z24" s="54">
        <v>10</v>
      </c>
      <c r="AA24" s="54">
        <v>20</v>
      </c>
      <c r="AB24" s="54">
        <v>25</v>
      </c>
    </row>
    <row r="25" spans="1:28" ht="16.5" x14ac:dyDescent="0.25">
      <c r="A25" s="160" t="s">
        <v>184</v>
      </c>
      <c r="B25" s="160" t="s">
        <v>143</v>
      </c>
      <c r="C25" s="160" t="s">
        <v>63</v>
      </c>
      <c r="D25" s="138"/>
      <c r="E25" s="138" t="s">
        <v>186</v>
      </c>
      <c r="F25" s="138"/>
      <c r="J25" s="48" t="s">
        <v>66</v>
      </c>
      <c r="K25" s="51">
        <f t="shared" ref="K25:K33" si="1">K10/$D$22</f>
        <v>17.544637397538079</v>
      </c>
      <c r="L25" s="51">
        <f t="shared" ref="L25:L33" si="2">K10/$E$22</f>
        <v>8.7723186987690394</v>
      </c>
      <c r="M25" s="51">
        <f t="shared" ref="M25:M33" si="3">K10/$F$22</f>
        <v>7.0178549590152324</v>
      </c>
      <c r="O25" s="48" t="s">
        <v>66</v>
      </c>
      <c r="P25" s="51">
        <f t="shared" ref="P25:P33" si="4">L10/$D$22</f>
        <v>4.8080165938836865</v>
      </c>
      <c r="Q25" s="51">
        <f t="shared" ref="Q25:Q33" si="5">L10/$E$22</f>
        <v>2.4040082969418433</v>
      </c>
      <c r="R25" s="51">
        <f t="shared" ref="R25:R33" si="6">L10/$F$22</f>
        <v>1.9232066375534747</v>
      </c>
      <c r="T25" s="48" t="s">
        <v>66</v>
      </c>
      <c r="U25" s="51">
        <f t="shared" ref="U25:U33" si="7">Q10/$D$31</f>
        <v>14.657119485599985</v>
      </c>
      <c r="V25" s="51">
        <f t="shared" ref="V25:V33" si="8">Q10/$E$31</f>
        <v>7.3285597427999924</v>
      </c>
      <c r="W25" s="51">
        <f t="shared" ref="W25:W33" si="9">Q10/$F$31</f>
        <v>5.8628477942399932</v>
      </c>
      <c r="Y25" s="48" t="s">
        <v>66</v>
      </c>
      <c r="Z25" s="51">
        <f t="shared" ref="Z25:Z33" si="10">$R10/$D$31</f>
        <v>3.1028553147402596</v>
      </c>
      <c r="AA25" s="51">
        <f t="shared" ref="AA25:AA33" si="11">R10/$E$31</f>
        <v>1.5514276573701298</v>
      </c>
      <c r="AB25" s="51">
        <f t="shared" ref="AB25:AB33" si="12">$R10/$F$31</f>
        <v>1.2411421258961037</v>
      </c>
    </row>
    <row r="26" spans="1:28" x14ac:dyDescent="0.25">
      <c r="A26" s="160"/>
      <c r="B26" s="160"/>
      <c r="C26" s="160"/>
      <c r="D26" s="110">
        <v>10</v>
      </c>
      <c r="E26" s="110">
        <v>20</v>
      </c>
      <c r="F26" s="110">
        <v>25</v>
      </c>
      <c r="G26" s="105" t="s">
        <v>133</v>
      </c>
      <c r="J26" s="48" t="s">
        <v>67</v>
      </c>
      <c r="K26" s="51">
        <f t="shared" si="1"/>
        <v>15.713873417122326</v>
      </c>
      <c r="L26" s="51">
        <f t="shared" si="2"/>
        <v>7.8569367085611628</v>
      </c>
      <c r="M26" s="51">
        <f t="shared" si="3"/>
        <v>6.2855493668489304</v>
      </c>
      <c r="O26" s="48" t="s">
        <v>67</v>
      </c>
      <c r="P26" s="51">
        <f t="shared" si="4"/>
        <v>4.3063052505327724</v>
      </c>
      <c r="Q26" s="51">
        <f t="shared" si="5"/>
        <v>2.1531526252663862</v>
      </c>
      <c r="R26" s="51">
        <f t="shared" si="6"/>
        <v>1.7225221002131093</v>
      </c>
      <c r="T26" s="48" t="s">
        <v>67</v>
      </c>
      <c r="U26" s="51">
        <f t="shared" si="7"/>
        <v>13.041848066388193</v>
      </c>
      <c r="V26" s="51">
        <f t="shared" si="8"/>
        <v>6.5209240331940963</v>
      </c>
      <c r="W26" s="51">
        <f t="shared" si="9"/>
        <v>5.2167392265552763</v>
      </c>
      <c r="Y26" s="48" t="s">
        <v>67</v>
      </c>
      <c r="Z26" s="51">
        <f t="shared" si="10"/>
        <v>2.7609086237295606</v>
      </c>
      <c r="AA26" s="51">
        <f t="shared" si="11"/>
        <v>1.3804543118647803</v>
      </c>
      <c r="AB26" s="51">
        <f t="shared" si="12"/>
        <v>1.104363449491824</v>
      </c>
    </row>
    <row r="27" spans="1:28" x14ac:dyDescent="0.25">
      <c r="A27" s="102" t="s">
        <v>60</v>
      </c>
      <c r="B27" s="93">
        <f>$C$13*B7</f>
        <v>2830.2954885158388</v>
      </c>
      <c r="C27" s="93">
        <f>B3*B2*B27</f>
        <v>63267.463049816972</v>
      </c>
      <c r="D27" s="96">
        <f>C27*$D$26</f>
        <v>632674.63049816969</v>
      </c>
      <c r="E27" s="96">
        <f>C27*$E$26</f>
        <v>1265349.2609963394</v>
      </c>
      <c r="F27" s="96">
        <f>C27*$F$26</f>
        <v>1581686.5762454243</v>
      </c>
      <c r="G27" s="71">
        <f>C27/$C$31</f>
        <v>0.57203195985749422</v>
      </c>
      <c r="J27" s="48" t="s">
        <v>68</v>
      </c>
      <c r="K27" s="51">
        <f t="shared" si="1"/>
        <v>12.763759187930539</v>
      </c>
      <c r="L27" s="51">
        <f t="shared" si="2"/>
        <v>6.3818795939652695</v>
      </c>
      <c r="M27" s="51">
        <f t="shared" si="3"/>
        <v>5.1055036751722165</v>
      </c>
      <c r="O27" s="48" t="s">
        <v>68</v>
      </c>
      <c r="P27" s="51">
        <f t="shared" si="4"/>
        <v>3.4978417954945487</v>
      </c>
      <c r="Q27" s="51">
        <f t="shared" si="5"/>
        <v>1.7489208977472743</v>
      </c>
      <c r="R27" s="51">
        <f t="shared" si="6"/>
        <v>1.3991367181978196</v>
      </c>
      <c r="T27" s="48" t="s">
        <v>68</v>
      </c>
      <c r="U27" s="51">
        <f t="shared" si="7"/>
        <v>10.497498948583093</v>
      </c>
      <c r="V27" s="51">
        <f t="shared" si="8"/>
        <v>5.2487494742915466</v>
      </c>
      <c r="W27" s="51">
        <f t="shared" si="9"/>
        <v>4.1989995794332371</v>
      </c>
      <c r="Y27" s="48" t="s">
        <v>68</v>
      </c>
      <c r="Z27" s="51">
        <f t="shared" si="10"/>
        <v>2.2222797894287618</v>
      </c>
      <c r="AA27" s="51">
        <f t="shared" si="11"/>
        <v>1.1111398947143809</v>
      </c>
      <c r="AB27" s="51">
        <f t="shared" si="12"/>
        <v>0.88891191577150452</v>
      </c>
    </row>
    <row r="28" spans="1:28" x14ac:dyDescent="0.25">
      <c r="A28" s="102" t="s">
        <v>79</v>
      </c>
      <c r="B28" s="93">
        <f>$C$13*B8</f>
        <v>2389.2959589098828</v>
      </c>
      <c r="C28" s="94">
        <f>B28*C8*(1-D8)</f>
        <v>44149.345927207542</v>
      </c>
      <c r="D28" s="96">
        <f>C28*$D$26</f>
        <v>441493.45927207544</v>
      </c>
      <c r="E28" s="96">
        <f t="shared" ref="E28:E31" si="13">C28*$E$26</f>
        <v>882986.91854415089</v>
      </c>
      <c r="F28" s="96">
        <f t="shared" ref="F28:F30" si="14">C28*$F$26</f>
        <v>1103733.6481801886</v>
      </c>
      <c r="G28" s="71">
        <f>C28/$C$31</f>
        <v>0.39917574784500659</v>
      </c>
      <c r="J28" s="49" t="s">
        <v>69</v>
      </c>
      <c r="K28" s="52">
        <f t="shared" si="1"/>
        <v>-3.8933875660728399</v>
      </c>
      <c r="L28" s="52">
        <f t="shared" si="2"/>
        <v>-1.9466937830364199</v>
      </c>
      <c r="M28" s="52">
        <f t="shared" si="3"/>
        <v>-1.5573550264291363</v>
      </c>
      <c r="O28" s="49" t="s">
        <v>69</v>
      </c>
      <c r="P28" s="52">
        <f t="shared" si="4"/>
        <v>-2.8829393345531553</v>
      </c>
      <c r="Q28" s="52">
        <f t="shared" si="5"/>
        <v>-1.4414696672765777</v>
      </c>
      <c r="R28" s="52">
        <f t="shared" si="6"/>
        <v>-1.1531757338212623</v>
      </c>
      <c r="T28" s="49" t="s">
        <v>69</v>
      </c>
      <c r="U28" s="52">
        <f t="shared" si="7"/>
        <v>-3.3799420896277299</v>
      </c>
      <c r="V28" s="52">
        <f t="shared" si="8"/>
        <v>-1.689971044813865</v>
      </c>
      <c r="W28" s="52">
        <f t="shared" si="9"/>
        <v>-1.3519768358510917</v>
      </c>
      <c r="Y28" s="49" t="s">
        <v>69</v>
      </c>
      <c r="Z28" s="52">
        <f t="shared" si="10"/>
        <v>-2.4876876919089228</v>
      </c>
      <c r="AA28" s="52">
        <f t="shared" si="11"/>
        <v>-1.2438438459544614</v>
      </c>
      <c r="AB28" s="52">
        <f t="shared" si="12"/>
        <v>-0.9950750767635691</v>
      </c>
    </row>
    <row r="29" spans="1:28" x14ac:dyDescent="0.25">
      <c r="A29" s="102" t="s">
        <v>62</v>
      </c>
      <c r="B29" s="93">
        <f>$C$13*B9</f>
        <v>85.567072908618385</v>
      </c>
      <c r="C29" s="94">
        <f>B29*C9</f>
        <v>3184.4641853671419</v>
      </c>
      <c r="D29" s="96">
        <f>C29*$D$26</f>
        <v>31844.641853671419</v>
      </c>
      <c r="E29" s="96">
        <f t="shared" si="13"/>
        <v>63689.283707342838</v>
      </c>
      <c r="F29" s="96">
        <f t="shared" si="14"/>
        <v>79611.60463417854</v>
      </c>
      <c r="G29" s="71">
        <f>C29/$C$31</f>
        <v>2.8792292297499272E-2</v>
      </c>
      <c r="J29" s="49" t="s">
        <v>70</v>
      </c>
      <c r="K29" s="52">
        <f t="shared" si="1"/>
        <v>-3.4871167748187029</v>
      </c>
      <c r="L29" s="52">
        <f t="shared" si="2"/>
        <v>-1.7435583874093514</v>
      </c>
      <c r="M29" s="52">
        <f t="shared" si="3"/>
        <v>-1.3948467099274813</v>
      </c>
      <c r="O29" s="49" t="s">
        <v>70</v>
      </c>
      <c r="P29" s="52">
        <f t="shared" si="4"/>
        <v>-2.5821077259064982</v>
      </c>
      <c r="Q29" s="52">
        <f t="shared" si="5"/>
        <v>-1.2910538629532491</v>
      </c>
      <c r="R29" s="52">
        <f t="shared" si="6"/>
        <v>-1.0328430903625994</v>
      </c>
      <c r="T29" s="49" t="s">
        <v>70</v>
      </c>
      <c r="U29" s="52">
        <f t="shared" si="7"/>
        <v>-3.0074593612628271</v>
      </c>
      <c r="V29" s="52">
        <f t="shared" si="8"/>
        <v>-1.5037296806314135</v>
      </c>
      <c r="W29" s="52">
        <f t="shared" si="9"/>
        <v>-1.2029837445051308</v>
      </c>
      <c r="Y29" s="49" t="s">
        <v>70</v>
      </c>
      <c r="Z29" s="52">
        <f t="shared" si="10"/>
        <v>-2.2135348590406885</v>
      </c>
      <c r="AA29" s="52">
        <f t="shared" si="11"/>
        <v>-1.1067674295203442</v>
      </c>
      <c r="AB29" s="52">
        <f t="shared" si="12"/>
        <v>-0.88541394361627523</v>
      </c>
    </row>
    <row r="30" spans="1:28" x14ac:dyDescent="0.25">
      <c r="A30" s="102"/>
      <c r="B30" s="92"/>
      <c r="C30" s="92"/>
      <c r="D30" s="96">
        <f>C30*$D$26</f>
        <v>0</v>
      </c>
      <c r="E30" s="96">
        <f t="shared" si="13"/>
        <v>0</v>
      </c>
      <c r="F30" s="96">
        <f t="shared" si="14"/>
        <v>0</v>
      </c>
      <c r="H30" s="44"/>
      <c r="J30" s="49" t="s">
        <v>71</v>
      </c>
      <c r="K30" s="52">
        <f t="shared" si="1"/>
        <v>-2.8324473280713112</v>
      </c>
      <c r="L30" s="52">
        <f t="shared" si="2"/>
        <v>-1.4162236640356556</v>
      </c>
      <c r="M30" s="52">
        <f t="shared" si="3"/>
        <v>-1.1329789312285246</v>
      </c>
      <c r="O30" s="49" t="s">
        <v>71</v>
      </c>
      <c r="P30" s="52">
        <f t="shared" si="4"/>
        <v>-2.0973441961708867</v>
      </c>
      <c r="Q30" s="52">
        <f t="shared" si="5"/>
        <v>-1.0486720980854434</v>
      </c>
      <c r="R30" s="52">
        <f t="shared" si="6"/>
        <v>-0.83893767846835487</v>
      </c>
      <c r="T30" s="49" t="s">
        <v>71</v>
      </c>
      <c r="U30" s="52">
        <f t="shared" si="7"/>
        <v>-2.4207306604136911</v>
      </c>
      <c r="V30" s="52">
        <f t="shared" si="8"/>
        <v>-1.2103653302068456</v>
      </c>
      <c r="W30" s="52">
        <f t="shared" si="9"/>
        <v>-0.96829226416547631</v>
      </c>
      <c r="Y30" s="49" t="s">
        <v>71</v>
      </c>
      <c r="Z30" s="52">
        <f t="shared" si="10"/>
        <v>-1.7816938011505898</v>
      </c>
      <c r="AA30" s="52">
        <f t="shared" si="11"/>
        <v>-0.89084690057529492</v>
      </c>
      <c r="AB30" s="52">
        <f t="shared" si="12"/>
        <v>-0.71267752046023591</v>
      </c>
    </row>
    <row r="31" spans="1:28" x14ac:dyDescent="0.25">
      <c r="A31" s="102" t="s">
        <v>64</v>
      </c>
      <c r="B31" s="92" t="s">
        <v>65</v>
      </c>
      <c r="C31" s="93">
        <f>SUM(C27:C29)</f>
        <v>110601.27316239165</v>
      </c>
      <c r="D31" s="96">
        <f>C31*$D$26</f>
        <v>1106012.7316239164</v>
      </c>
      <c r="E31" s="96">
        <f t="shared" si="13"/>
        <v>2212025.4632478328</v>
      </c>
      <c r="F31" s="96">
        <f>C31*$F$26</f>
        <v>2765031.8290597913</v>
      </c>
      <c r="H31" s="44"/>
      <c r="J31" s="50" t="s">
        <v>72</v>
      </c>
      <c r="K31" s="53">
        <f t="shared" si="1"/>
        <v>13.651249831465238</v>
      </c>
      <c r="L31" s="53">
        <f t="shared" si="2"/>
        <v>6.825624915732619</v>
      </c>
      <c r="M31" s="53">
        <f t="shared" si="3"/>
        <v>5.4604999325860959</v>
      </c>
      <c r="O31" s="50" t="s">
        <v>72</v>
      </c>
      <c r="P31" s="53">
        <f t="shared" si="4"/>
        <v>1.925077259330531</v>
      </c>
      <c r="Q31" s="53">
        <f t="shared" si="5"/>
        <v>0.96253862966526549</v>
      </c>
      <c r="R31" s="53">
        <f t="shared" si="6"/>
        <v>0.7700309037322125</v>
      </c>
      <c r="T31" s="50" t="s">
        <v>72</v>
      </c>
      <c r="U31" s="53">
        <f t="shared" si="7"/>
        <v>11.277177395972254</v>
      </c>
      <c r="V31" s="53">
        <f t="shared" si="8"/>
        <v>5.6385886979861271</v>
      </c>
      <c r="W31" s="53">
        <f t="shared" si="9"/>
        <v>4.5108709583889013</v>
      </c>
      <c r="Y31" s="50" t="s">
        <v>72</v>
      </c>
      <c r="Z31" s="53">
        <f t="shared" si="10"/>
        <v>0.61516762283133652</v>
      </c>
      <c r="AA31" s="53">
        <f t="shared" si="11"/>
        <v>0.30758381141566826</v>
      </c>
      <c r="AB31" s="53">
        <f t="shared" si="12"/>
        <v>0.24606704913253458</v>
      </c>
    </row>
    <row r="32" spans="1:28" x14ac:dyDescent="0.25">
      <c r="F32" s="44"/>
      <c r="G32" s="44"/>
      <c r="H32" s="44"/>
      <c r="J32" s="50" t="s">
        <v>73</v>
      </c>
      <c r="K32" s="53">
        <f t="shared" si="1"/>
        <v>12.22675664230362</v>
      </c>
      <c r="L32" s="53">
        <f t="shared" si="2"/>
        <v>6.11337832115181</v>
      </c>
      <c r="M32" s="53">
        <f t="shared" si="3"/>
        <v>4.890702656921448</v>
      </c>
      <c r="O32" s="50" t="s">
        <v>73</v>
      </c>
      <c r="P32" s="53">
        <f t="shared" si="4"/>
        <v>1.7241975246262751</v>
      </c>
      <c r="Q32" s="53">
        <f t="shared" si="5"/>
        <v>0.86209876231313753</v>
      </c>
      <c r="R32" s="53">
        <f t="shared" si="6"/>
        <v>0.68967900985051012</v>
      </c>
      <c r="T32" s="50" t="s">
        <v>73</v>
      </c>
      <c r="U32" s="53">
        <f t="shared" si="7"/>
        <v>10.034388705125364</v>
      </c>
      <c r="V32" s="53">
        <f t="shared" si="8"/>
        <v>5.0171943525626821</v>
      </c>
      <c r="W32" s="53">
        <f t="shared" si="9"/>
        <v>4.0137554820501453</v>
      </c>
      <c r="Y32" s="50" t="s">
        <v>73</v>
      </c>
      <c r="Z32" s="53">
        <f t="shared" si="10"/>
        <v>0.547373764688872</v>
      </c>
      <c r="AA32" s="53">
        <f t="shared" si="11"/>
        <v>0.273686882344436</v>
      </c>
      <c r="AB32" s="53">
        <f t="shared" si="12"/>
        <v>0.21894950587554876</v>
      </c>
    </row>
    <row r="33" spans="2:28" x14ac:dyDescent="0.25">
      <c r="F33" s="44"/>
      <c r="G33" s="44"/>
      <c r="H33" s="44"/>
      <c r="J33" s="50" t="s">
        <v>74</v>
      </c>
      <c r="K33" s="53">
        <f t="shared" si="1"/>
        <v>9.9313118598592283</v>
      </c>
      <c r="L33" s="53">
        <f t="shared" si="2"/>
        <v>4.9656559299296141</v>
      </c>
      <c r="M33" s="53">
        <f t="shared" si="3"/>
        <v>3.9725247439436919</v>
      </c>
      <c r="O33" s="50" t="s">
        <v>74</v>
      </c>
      <c r="P33" s="53">
        <f t="shared" si="4"/>
        <v>1.400497599323661</v>
      </c>
      <c r="Q33" s="53">
        <f t="shared" si="5"/>
        <v>0.70024879966183051</v>
      </c>
      <c r="R33" s="53">
        <f t="shared" si="6"/>
        <v>0.5601990397294645</v>
      </c>
      <c r="T33" s="50" t="s">
        <v>74</v>
      </c>
      <c r="U33" s="53">
        <f t="shared" si="7"/>
        <v>8.0767682881694025</v>
      </c>
      <c r="V33" s="53">
        <f t="shared" si="8"/>
        <v>4.0383841440847013</v>
      </c>
      <c r="W33" s="53">
        <f t="shared" si="9"/>
        <v>3.230707315267761</v>
      </c>
      <c r="Y33" s="50" t="s">
        <v>74</v>
      </c>
      <c r="Z33" s="53">
        <f t="shared" si="10"/>
        <v>0.44058598827817153</v>
      </c>
      <c r="AA33" s="53">
        <f t="shared" si="11"/>
        <v>0.22029299413908576</v>
      </c>
      <c r="AB33" s="53">
        <f t="shared" si="12"/>
        <v>0.17623439531126861</v>
      </c>
    </row>
    <row r="35" spans="2:28" x14ac:dyDescent="0.25">
      <c r="B35" s="42"/>
    </row>
    <row r="36" spans="2:28" x14ac:dyDescent="0.25">
      <c r="J36" s="155" t="s">
        <v>85</v>
      </c>
      <c r="K36" s="150" t="s">
        <v>86</v>
      </c>
      <c r="L36" s="150"/>
      <c r="M36" s="150"/>
      <c r="N36" s="150"/>
      <c r="O36" s="75"/>
      <c r="P36" s="75"/>
      <c r="X36" s="75"/>
      <c r="Y36" s="75"/>
      <c r="Z36" s="75"/>
    </row>
    <row r="37" spans="2:28" x14ac:dyDescent="0.25">
      <c r="F37" s="44"/>
      <c r="G37" s="44"/>
      <c r="H37" s="44"/>
      <c r="J37" s="152"/>
      <c r="K37" s="155" t="s">
        <v>190</v>
      </c>
      <c r="L37" s="156"/>
      <c r="M37" s="157" t="s">
        <v>187</v>
      </c>
      <c r="N37" s="155"/>
      <c r="O37" s="75"/>
      <c r="P37" s="75"/>
      <c r="X37" s="75"/>
      <c r="Y37" s="75"/>
      <c r="Z37" s="75"/>
    </row>
    <row r="38" spans="2:28" x14ac:dyDescent="0.25">
      <c r="B38" s="43"/>
      <c r="C38" s="43"/>
      <c r="D38" s="43"/>
      <c r="F38" s="44"/>
      <c r="G38" s="44"/>
      <c r="H38" s="44"/>
      <c r="I38" s="43"/>
      <c r="J38" s="158"/>
      <c r="K38" s="58" t="s">
        <v>188</v>
      </c>
      <c r="L38" s="61" t="s">
        <v>189</v>
      </c>
      <c r="M38" s="64" t="s">
        <v>75</v>
      </c>
      <c r="N38" s="58" t="s">
        <v>76</v>
      </c>
      <c r="O38" s="74"/>
      <c r="P38" s="74"/>
      <c r="X38" s="74"/>
      <c r="Y38" s="74"/>
      <c r="Z38" s="74"/>
    </row>
    <row r="39" spans="2:28" x14ac:dyDescent="0.25">
      <c r="B39" s="43"/>
      <c r="C39" s="43"/>
      <c r="D39" s="43"/>
      <c r="F39" s="44"/>
      <c r="G39" s="44"/>
      <c r="H39" s="44"/>
      <c r="I39" s="43"/>
      <c r="J39" s="59" t="s">
        <v>66</v>
      </c>
      <c r="K39" s="56">
        <f t="shared" ref="K39:K47" si="15">L25</f>
        <v>8.7723186987690394</v>
      </c>
      <c r="L39" s="56">
        <f t="shared" ref="L39:L47" si="16">P25</f>
        <v>4.8080165938836865</v>
      </c>
      <c r="M39" s="65">
        <f t="shared" ref="M39:M47" si="17">M25</f>
        <v>7.0178549590152324</v>
      </c>
      <c r="N39" s="56">
        <f t="shared" ref="N39:N47" si="18">R25</f>
        <v>1.9232066375534747</v>
      </c>
      <c r="O39" s="56"/>
      <c r="X39" s="56"/>
      <c r="Y39" s="56"/>
      <c r="Z39" s="56"/>
    </row>
    <row r="40" spans="2:28" x14ac:dyDescent="0.25">
      <c r="B40" s="43"/>
      <c r="C40" s="43"/>
      <c r="D40" s="43"/>
      <c r="F40" s="44"/>
      <c r="G40" s="44"/>
      <c r="H40" s="44"/>
      <c r="I40" s="43"/>
      <c r="J40" s="59" t="s">
        <v>67</v>
      </c>
      <c r="K40" s="56">
        <f t="shared" si="15"/>
        <v>7.8569367085611628</v>
      </c>
      <c r="L40" s="56">
        <f t="shared" si="16"/>
        <v>4.3063052505327724</v>
      </c>
      <c r="M40" s="65">
        <f t="shared" si="17"/>
        <v>6.2855493668489304</v>
      </c>
      <c r="N40" s="56">
        <f t="shared" si="18"/>
        <v>1.7225221002131093</v>
      </c>
      <c r="O40" s="56"/>
      <c r="X40" s="56"/>
      <c r="Y40" s="56"/>
      <c r="Z40" s="56"/>
    </row>
    <row r="41" spans="2:28" x14ac:dyDescent="0.25">
      <c r="B41" s="43"/>
      <c r="C41" s="43"/>
      <c r="D41" s="43"/>
      <c r="F41" s="44"/>
      <c r="G41" s="44"/>
      <c r="H41" s="44"/>
      <c r="I41" s="43"/>
      <c r="J41" s="59" t="s">
        <v>68</v>
      </c>
      <c r="K41" s="56">
        <f t="shared" si="15"/>
        <v>6.3818795939652695</v>
      </c>
      <c r="L41" s="56">
        <f t="shared" si="16"/>
        <v>3.4978417954945487</v>
      </c>
      <c r="M41" s="65">
        <f t="shared" si="17"/>
        <v>5.1055036751722165</v>
      </c>
      <c r="N41" s="56">
        <f t="shared" si="18"/>
        <v>1.3991367181978196</v>
      </c>
      <c r="O41" s="56"/>
      <c r="X41" s="56"/>
      <c r="Y41" s="56"/>
      <c r="Z41" s="56"/>
    </row>
    <row r="42" spans="2:28" x14ac:dyDescent="0.25">
      <c r="B42" s="43"/>
      <c r="C42" s="43"/>
      <c r="D42" s="43"/>
      <c r="F42" s="44"/>
      <c r="G42" s="44"/>
      <c r="H42" s="44"/>
      <c r="I42" s="43"/>
      <c r="J42" s="67" t="s">
        <v>69</v>
      </c>
      <c r="K42" s="68">
        <f t="shared" si="15"/>
        <v>-1.9466937830364199</v>
      </c>
      <c r="L42" s="68">
        <f t="shared" si="16"/>
        <v>-2.8829393345531553</v>
      </c>
      <c r="M42" s="70">
        <f t="shared" si="17"/>
        <v>-1.5573550264291363</v>
      </c>
      <c r="N42" s="68">
        <f t="shared" si="18"/>
        <v>-1.1531757338212623</v>
      </c>
      <c r="O42" s="56"/>
      <c r="X42" s="56"/>
      <c r="Y42" s="56"/>
      <c r="Z42" s="56"/>
    </row>
    <row r="43" spans="2:28" x14ac:dyDescent="0.25">
      <c r="F43" s="44"/>
      <c r="G43" s="44"/>
      <c r="H43" s="44"/>
      <c r="I43" s="43"/>
      <c r="J43" s="59" t="s">
        <v>70</v>
      </c>
      <c r="K43" s="56">
        <f t="shared" si="15"/>
        <v>-1.7435583874093514</v>
      </c>
      <c r="L43" s="56">
        <f t="shared" si="16"/>
        <v>-2.5821077259064982</v>
      </c>
      <c r="M43" s="65">
        <f t="shared" si="17"/>
        <v>-1.3948467099274813</v>
      </c>
      <c r="N43" s="56">
        <f t="shared" si="18"/>
        <v>-1.0328430903625994</v>
      </c>
      <c r="O43" s="56"/>
      <c r="X43" s="56"/>
      <c r="Y43" s="56"/>
      <c r="Z43" s="56"/>
    </row>
    <row r="44" spans="2:28" x14ac:dyDescent="0.25">
      <c r="F44" s="44"/>
      <c r="G44" s="44"/>
      <c r="H44" s="44"/>
      <c r="I44" s="47"/>
      <c r="J44" s="60" t="s">
        <v>71</v>
      </c>
      <c r="K44" s="57">
        <f t="shared" si="15"/>
        <v>-1.4162236640356556</v>
      </c>
      <c r="L44" s="57">
        <f t="shared" si="16"/>
        <v>-2.0973441961708867</v>
      </c>
      <c r="M44" s="66">
        <f t="shared" si="17"/>
        <v>-1.1329789312285246</v>
      </c>
      <c r="N44" s="57">
        <f t="shared" si="18"/>
        <v>-0.83893767846835487</v>
      </c>
      <c r="O44" s="56"/>
      <c r="X44" s="56"/>
      <c r="Y44" s="56"/>
      <c r="Z44" s="56"/>
    </row>
    <row r="45" spans="2:28" x14ac:dyDescent="0.25">
      <c r="F45" s="44"/>
      <c r="G45" s="44"/>
      <c r="H45" s="44"/>
      <c r="I45" s="45"/>
      <c r="J45" s="40" t="s">
        <v>83</v>
      </c>
      <c r="K45" s="56">
        <f t="shared" si="15"/>
        <v>6.825624915732619</v>
      </c>
      <c r="L45" s="56">
        <f t="shared" si="16"/>
        <v>1.925077259330531</v>
      </c>
      <c r="M45" s="65">
        <f t="shared" si="17"/>
        <v>5.4604999325860959</v>
      </c>
      <c r="N45" s="56">
        <f t="shared" si="18"/>
        <v>0.7700309037322125</v>
      </c>
      <c r="O45" s="56"/>
      <c r="X45" s="56"/>
      <c r="Y45" s="56"/>
      <c r="Z45" s="56"/>
    </row>
    <row r="46" spans="2:28" x14ac:dyDescent="0.25">
      <c r="F46" s="44"/>
      <c r="G46" s="44"/>
      <c r="H46" s="44"/>
      <c r="J46" s="40" t="s">
        <v>82</v>
      </c>
      <c r="K46" s="56">
        <f t="shared" si="15"/>
        <v>6.11337832115181</v>
      </c>
      <c r="L46" s="56">
        <f t="shared" si="16"/>
        <v>1.7241975246262751</v>
      </c>
      <c r="M46" s="65">
        <f t="shared" si="17"/>
        <v>4.890702656921448</v>
      </c>
      <c r="N46" s="56">
        <f t="shared" si="18"/>
        <v>0.68967900985051012</v>
      </c>
      <c r="O46" s="56"/>
      <c r="X46" s="56"/>
      <c r="Y46" s="56"/>
      <c r="Z46" s="56"/>
    </row>
    <row r="47" spans="2:28" x14ac:dyDescent="0.25">
      <c r="J47" s="60" t="s">
        <v>88</v>
      </c>
      <c r="K47" s="57">
        <f t="shared" si="15"/>
        <v>4.9656559299296141</v>
      </c>
      <c r="L47" s="57">
        <f t="shared" si="16"/>
        <v>1.400497599323661</v>
      </c>
      <c r="M47" s="66">
        <f t="shared" si="17"/>
        <v>3.9725247439436919</v>
      </c>
      <c r="N47" s="57">
        <f t="shared" si="18"/>
        <v>0.5601990397294645</v>
      </c>
      <c r="O47" s="56"/>
      <c r="T47" s="40"/>
      <c r="U47" s="56"/>
      <c r="V47" s="56"/>
      <c r="W47" s="56"/>
      <c r="X47" s="56"/>
      <c r="Y47" s="56"/>
      <c r="Z47" s="56"/>
    </row>
    <row r="51" spans="8:26" ht="15" customHeight="1" x14ac:dyDescent="0.25">
      <c r="H51" s="40" t="s">
        <v>97</v>
      </c>
      <c r="J51" s="155" t="s">
        <v>85</v>
      </c>
      <c r="K51" s="150" t="s">
        <v>101</v>
      </c>
      <c r="L51" s="150"/>
      <c r="M51" s="150"/>
      <c r="N51" s="150"/>
      <c r="O51" s="75"/>
      <c r="P51" s="75"/>
      <c r="R51" t="s">
        <v>97</v>
      </c>
      <c r="T51" s="155" t="s">
        <v>85</v>
      </c>
      <c r="U51" s="151" t="s">
        <v>106</v>
      </c>
      <c r="V51" s="151"/>
      <c r="W51" s="151"/>
      <c r="X51" s="151"/>
      <c r="Y51" s="146"/>
      <c r="Z51" s="146"/>
    </row>
    <row r="52" spans="8:26" x14ac:dyDescent="0.25">
      <c r="J52" s="152"/>
      <c r="K52" s="155" t="s">
        <v>191</v>
      </c>
      <c r="L52" s="156"/>
      <c r="M52" s="157" t="s">
        <v>192</v>
      </c>
      <c r="N52" s="155"/>
      <c r="O52" s="75"/>
      <c r="P52" s="75"/>
      <c r="T52" s="152"/>
      <c r="U52" s="155" t="s">
        <v>191</v>
      </c>
      <c r="V52" s="156"/>
      <c r="W52" s="157" t="s">
        <v>81</v>
      </c>
      <c r="X52" s="155"/>
      <c r="Y52" s="75"/>
      <c r="Z52" s="75"/>
    </row>
    <row r="53" spans="8:26" x14ac:dyDescent="0.25">
      <c r="J53" s="158"/>
      <c r="K53" s="58" t="s">
        <v>188</v>
      </c>
      <c r="L53" s="61" t="s">
        <v>189</v>
      </c>
      <c r="M53" s="64" t="s">
        <v>75</v>
      </c>
      <c r="N53" s="58" t="s">
        <v>76</v>
      </c>
      <c r="O53" s="74"/>
      <c r="P53" s="74"/>
      <c r="T53" s="158"/>
      <c r="U53" s="58" t="s">
        <v>188</v>
      </c>
      <c r="V53" s="61" t="s">
        <v>189</v>
      </c>
      <c r="W53" s="73" t="s">
        <v>75</v>
      </c>
      <c r="X53" s="74" t="s">
        <v>76</v>
      </c>
      <c r="Y53" s="74"/>
      <c r="Z53" s="74"/>
    </row>
    <row r="54" spans="8:26" x14ac:dyDescent="0.25">
      <c r="J54" s="59" t="s">
        <v>66</v>
      </c>
      <c r="K54" s="56">
        <f>K39*Economic_Allocation!$Q$6</f>
        <v>6.7912742845444569</v>
      </c>
      <c r="L54" s="56">
        <f>L39*Economic_Allocation!$Q$6</f>
        <v>3.7222267652322327</v>
      </c>
      <c r="M54" s="56">
        <f>M39*Economic_Allocation!$Q$6</f>
        <v>5.4330194276355659</v>
      </c>
      <c r="N54" s="68">
        <f>N39*Economic_Allocation!$Q$6</f>
        <v>1.4888907060928931</v>
      </c>
      <c r="O54" s="56"/>
      <c r="T54" s="59" t="s">
        <v>66</v>
      </c>
      <c r="U54" s="68">
        <f>V25*Economic_Allocation!$Q$6</f>
        <v>5.6735580446945288</v>
      </c>
      <c r="V54" s="68">
        <f>Z25*Economic_Allocation!$Q$6</f>
        <v>2.4021404410004576</v>
      </c>
      <c r="W54" s="68">
        <f>W25*Economic_Allocation!$Q$6</f>
        <v>4.5388464357556231</v>
      </c>
      <c r="X54" s="68">
        <f>AB25*Economic_Allocation!$Q$6</f>
        <v>0.96085617640018306</v>
      </c>
      <c r="Y54" s="56"/>
    </row>
    <row r="55" spans="8:26" x14ac:dyDescent="0.25">
      <c r="J55" s="59" t="s">
        <v>67</v>
      </c>
      <c r="K55" s="56">
        <f>K40*Economic_Allocation!$Q$6</f>
        <v>6.0826121412611522</v>
      </c>
      <c r="L55" s="56">
        <f>L40*Economic_Allocation!$Q$6</f>
        <v>3.3338164188501027</v>
      </c>
      <c r="M55" s="56">
        <f>M40*Economic_Allocation!$Q$6</f>
        <v>4.8660897130089218</v>
      </c>
      <c r="N55" s="56">
        <f>N40*Economic_Allocation!$Q$6</f>
        <v>1.3335265675400414</v>
      </c>
      <c r="O55" s="56"/>
      <c r="T55" s="59" t="s">
        <v>67</v>
      </c>
      <c r="U55" s="56">
        <f>V26*Economic_Allocation!$Q$6</f>
        <v>5.0483099416250417</v>
      </c>
      <c r="V55" s="56">
        <f>Z26*Economic_Allocation!$Q$6</f>
        <v>2.1374152470022172</v>
      </c>
      <c r="W55" s="56">
        <f>W26*Economic_Allocation!$Q$6</f>
        <v>4.0386479533000328</v>
      </c>
      <c r="X55" s="56">
        <f>AB26*Economic_Allocation!$Q$6</f>
        <v>0.85496609880088659</v>
      </c>
      <c r="Y55" s="56"/>
    </row>
    <row r="56" spans="8:26" x14ac:dyDescent="0.25">
      <c r="J56" s="59" t="s">
        <v>68</v>
      </c>
      <c r="K56" s="56">
        <f>K41*Economic_Allocation!$Q$6</f>
        <v>4.9406657762715716</v>
      </c>
      <c r="L56" s="56">
        <f>L41*Economic_Allocation!$Q$6</f>
        <v>2.7079274993144393</v>
      </c>
      <c r="M56" s="56">
        <f>M41*Economic_Allocation!$Q$6</f>
        <v>3.9525326210172578</v>
      </c>
      <c r="N56" s="56">
        <f>N41*Economic_Allocation!$Q$6</f>
        <v>1.0831709997257757</v>
      </c>
      <c r="O56" s="56"/>
      <c r="T56" s="59" t="s">
        <v>68</v>
      </c>
      <c r="U56" s="56">
        <f>V27*Economic_Allocation!$Q$6</f>
        <v>4.0634293571406994</v>
      </c>
      <c r="V56" s="56">
        <f>Z27*Economic_Allocation!$Q$6</f>
        <v>1.7204244516479088</v>
      </c>
      <c r="W56" s="56">
        <f>W27*Economic_Allocation!$Q$6</f>
        <v>3.2507434857125599</v>
      </c>
      <c r="X56" s="56">
        <f>AB27*Economic_Allocation!$Q$6</f>
        <v>0.68816978065916334</v>
      </c>
      <c r="Y56" s="56"/>
    </row>
    <row r="57" spans="8:26" x14ac:dyDescent="0.25">
      <c r="J57" s="67" t="s">
        <v>69</v>
      </c>
      <c r="K57" s="68">
        <f>K42*Economic_Allocation!$Q$6</f>
        <v>-1.5070737717808809</v>
      </c>
      <c r="L57" s="68">
        <f>L42*Economic_Allocation!$Q$6</f>
        <v>-2.2318878781045561</v>
      </c>
      <c r="M57" s="68">
        <f>M42*Economic_Allocation!$Q$6</f>
        <v>-1.205659017424705</v>
      </c>
      <c r="N57" s="68">
        <f>N42*Economic_Allocation!$Q$6</f>
        <v>-0.89275515124182259</v>
      </c>
      <c r="O57" s="56"/>
      <c r="T57" s="67" t="s">
        <v>69</v>
      </c>
      <c r="U57" s="68">
        <f>V28*Economic_Allocation!$Q$6</f>
        <v>-1.3083264861181603</v>
      </c>
      <c r="V57" s="68">
        <f>Z28*Economic_Allocation!$Q$6</f>
        <v>-1.9258955391588226</v>
      </c>
      <c r="W57" s="68">
        <f>W28*Economic_Allocation!$Q$6</f>
        <v>-1.0466611888945281</v>
      </c>
      <c r="X57" s="68">
        <f>AB28*Economic_Allocation!$Q$6</f>
        <v>-0.77035821566352902</v>
      </c>
      <c r="Y57" s="56"/>
    </row>
    <row r="58" spans="8:26" x14ac:dyDescent="0.25">
      <c r="J58" s="59" t="s">
        <v>70</v>
      </c>
      <c r="K58" s="56">
        <f>K43*Economic_Allocation!$Q$6</f>
        <v>-1.3498122499444185</v>
      </c>
      <c r="L58" s="56">
        <f>L43*Economic_Allocation!$Q$6</f>
        <v>-1.9989927864035593</v>
      </c>
      <c r="M58" s="56">
        <f>M43*Economic_Allocation!$Q$6</f>
        <v>-1.0798497999555348</v>
      </c>
      <c r="N58" s="56">
        <f>N43*Economic_Allocation!$Q$6</f>
        <v>-0.79959711456142379</v>
      </c>
      <c r="O58" s="56"/>
      <c r="T58" s="59" t="s">
        <v>70</v>
      </c>
      <c r="U58" s="56">
        <f>V29*Economic_Allocation!$Q$6</f>
        <v>-1.1641438326233386</v>
      </c>
      <c r="V58" s="56">
        <f>Z29*Economic_Allocation!$Q$6</f>
        <v>-1.7136543805978239</v>
      </c>
      <c r="W58" s="56">
        <f>W29*Economic_Allocation!$Q$6</f>
        <v>-0.93131506609867087</v>
      </c>
      <c r="X58" s="56">
        <f>AB29*Economic_Allocation!$Q$6</f>
        <v>-0.68546175223912942</v>
      </c>
      <c r="Y58" s="56"/>
    </row>
    <row r="59" spans="8:26" x14ac:dyDescent="0.25">
      <c r="J59" s="60" t="s">
        <v>71</v>
      </c>
      <c r="K59" s="57">
        <f>K44*Economic_Allocation!$Q$6</f>
        <v>-1.0963992167861276</v>
      </c>
      <c r="L59" s="57">
        <f>L44*Economic_Allocation!$Q$6</f>
        <v>-1.6237029449571436</v>
      </c>
      <c r="M59" s="57">
        <f>M44*Economic_Allocation!$Q$6</f>
        <v>-0.87711937342890212</v>
      </c>
      <c r="N59" s="57">
        <f>N44*Economic_Allocation!$Q$6</f>
        <v>-0.64948117798285765</v>
      </c>
      <c r="O59" s="56"/>
      <c r="T59" s="60" t="s">
        <v>71</v>
      </c>
      <c r="U59" s="57">
        <f>V30*Economic_Allocation!$Q$6</f>
        <v>-0.93702967530025527</v>
      </c>
      <c r="V59" s="57">
        <f>Z30*Economic_Allocation!$Q$6</f>
        <v>-1.3793355793587587</v>
      </c>
      <c r="W59" s="57">
        <f>W30*Economic_Allocation!$Q$6</f>
        <v>-0.74962374024020406</v>
      </c>
      <c r="X59" s="57">
        <f>AB30*Economic_Allocation!$Q$6</f>
        <v>-0.55173423174350356</v>
      </c>
      <c r="Y59" s="56"/>
    </row>
    <row r="60" spans="8:26" x14ac:dyDescent="0.25">
      <c r="J60" s="40" t="s">
        <v>98</v>
      </c>
      <c r="K60" s="56">
        <f>K45*Economic_Allocation!$Q$6</f>
        <v>5.2842005127635758</v>
      </c>
      <c r="L60" s="56">
        <f>L45*Economic_Allocation!$Q$6</f>
        <v>1.4903388871276764</v>
      </c>
      <c r="M60" s="56">
        <f>M45*Economic_Allocation!$Q$6</f>
        <v>4.2273604102108608</v>
      </c>
      <c r="N60" s="144">
        <f>N45*Economic_Allocation!$Q$6</f>
        <v>0.59613555485107061</v>
      </c>
      <c r="O60" s="56"/>
      <c r="T60" s="40" t="s">
        <v>98</v>
      </c>
      <c r="U60" s="56">
        <f>V31*Economic_Allocation!$Q$6</f>
        <v>4.3652315585763688</v>
      </c>
      <c r="V60" s="56">
        <f>Z31*Economic_Allocation!$Q$6</f>
        <v>0.47624490184163487</v>
      </c>
      <c r="W60" s="56">
        <f>W31*Economic_Allocation!$Q$6</f>
        <v>3.4921852468610948</v>
      </c>
      <c r="X60" s="144">
        <f>AB31*Economic_Allocation!$Q$6</f>
        <v>0.19049796073665393</v>
      </c>
      <c r="Y60" s="56"/>
    </row>
    <row r="61" spans="8:26" x14ac:dyDescent="0.25">
      <c r="J61" s="40" t="s">
        <v>99</v>
      </c>
      <c r="K61" s="56">
        <f>K46*Economic_Allocation!$Q$6</f>
        <v>4.7327998913167324</v>
      </c>
      <c r="L61" s="56">
        <f>L46*Economic_Allocation!$Q$6</f>
        <v>1.3348236324465441</v>
      </c>
      <c r="M61" s="56">
        <f>M46*Economic_Allocation!$Q$6</f>
        <v>3.7862399130533864</v>
      </c>
      <c r="N61" s="144">
        <f>N46*Economic_Allocation!$Q$6</f>
        <v>0.53392945297861771</v>
      </c>
      <c r="O61" s="56"/>
      <c r="T61" s="40" t="s">
        <v>99</v>
      </c>
      <c r="U61" s="56">
        <f>V32*Economic_Allocation!$Q$6</f>
        <v>3.8841661090017028</v>
      </c>
      <c r="V61" s="56">
        <f>Z32*Economic_Allocation!$Q$6</f>
        <v>0.42376086640439298</v>
      </c>
      <c r="W61" s="56">
        <f>W32*Economic_Allocation!$Q$6</f>
        <v>3.1073328872013617</v>
      </c>
      <c r="X61" s="144">
        <f>AB32*Economic_Allocation!$Q$6</f>
        <v>0.16950434656175714</v>
      </c>
      <c r="Y61" s="56"/>
    </row>
    <row r="62" spans="8:26" x14ac:dyDescent="0.25">
      <c r="J62" s="60" t="s">
        <v>100</v>
      </c>
      <c r="K62" s="57">
        <f>K47*Economic_Allocation!$Q$6</f>
        <v>3.8442665594854439</v>
      </c>
      <c r="L62" s="57">
        <f>L47*Economic_Allocation!$Q$6</f>
        <v>1.0842245543572948</v>
      </c>
      <c r="M62" s="57">
        <f>M47*Economic_Allocation!$Q$6</f>
        <v>3.0754132475883553</v>
      </c>
      <c r="N62" s="145">
        <f>N47*Economic_Allocation!$Q$6</f>
        <v>0.43368982174291798</v>
      </c>
      <c r="O62" s="56"/>
      <c r="T62" s="60" t="s">
        <v>100</v>
      </c>
      <c r="U62" s="57">
        <f>V33*Economic_Allocation!$Q$6</f>
        <v>3.1263996818404447</v>
      </c>
      <c r="V62" s="57">
        <f>Z33*Economic_Allocation!$Q$6</f>
        <v>0.34108887228914958</v>
      </c>
      <c r="W62" s="57">
        <f>W33*Economic_Allocation!$Q$6</f>
        <v>2.5011197454723559</v>
      </c>
      <c r="X62" s="145">
        <f>AB33*Economic_Allocation!$Q$6</f>
        <v>0.13643554891565984</v>
      </c>
      <c r="Y62" s="56"/>
    </row>
    <row r="66" spans="8:26" x14ac:dyDescent="0.25">
      <c r="H66" s="40" t="s">
        <v>96</v>
      </c>
      <c r="J66" s="155" t="s">
        <v>85</v>
      </c>
      <c r="K66" s="150" t="s">
        <v>102</v>
      </c>
      <c r="L66" s="150"/>
      <c r="M66" s="150"/>
      <c r="N66" s="150"/>
      <c r="O66" s="75"/>
      <c r="P66" s="75"/>
      <c r="R66" t="s">
        <v>96</v>
      </c>
      <c r="T66" s="155" t="s">
        <v>85</v>
      </c>
      <c r="U66" s="150" t="s">
        <v>107</v>
      </c>
      <c r="V66" s="150"/>
      <c r="W66" s="150"/>
      <c r="X66" s="150"/>
      <c r="Y66" s="75"/>
      <c r="Z66" s="75"/>
    </row>
    <row r="67" spans="8:26" x14ac:dyDescent="0.25">
      <c r="J67" s="152"/>
      <c r="K67" s="155" t="s">
        <v>191</v>
      </c>
      <c r="L67" s="156"/>
      <c r="M67" s="157" t="s">
        <v>192</v>
      </c>
      <c r="N67" s="155"/>
      <c r="O67" s="75"/>
      <c r="P67" s="75"/>
      <c r="T67" s="152"/>
      <c r="U67" s="155" t="s">
        <v>191</v>
      </c>
      <c r="V67" s="156"/>
      <c r="W67" s="157" t="s">
        <v>81</v>
      </c>
      <c r="X67" s="155"/>
      <c r="Y67" s="75"/>
      <c r="Z67" s="75"/>
    </row>
    <row r="68" spans="8:26" x14ac:dyDescent="0.25">
      <c r="J68" s="158"/>
      <c r="K68" s="58" t="s">
        <v>188</v>
      </c>
      <c r="L68" s="61" t="s">
        <v>189</v>
      </c>
      <c r="M68" s="64" t="s">
        <v>75</v>
      </c>
      <c r="N68" s="58" t="s">
        <v>76</v>
      </c>
      <c r="O68" s="74"/>
      <c r="P68" s="74"/>
      <c r="T68" s="158"/>
      <c r="U68" s="58" t="s">
        <v>188</v>
      </c>
      <c r="V68" s="61" t="s">
        <v>189</v>
      </c>
      <c r="W68" s="73" t="s">
        <v>75</v>
      </c>
      <c r="X68" s="74" t="s">
        <v>76</v>
      </c>
      <c r="Y68" s="74"/>
      <c r="Z68" s="74"/>
    </row>
    <row r="69" spans="8:26" x14ac:dyDescent="0.25">
      <c r="J69" s="59" t="s">
        <v>66</v>
      </c>
      <c r="K69" s="56">
        <f t="shared" ref="K69:N77" si="19">K39*$G$18</f>
        <v>5.0180466577513974</v>
      </c>
      <c r="L69" s="56">
        <f t="shared" si="19"/>
        <v>2.750339155226639</v>
      </c>
      <c r="M69" s="56">
        <f t="shared" si="19"/>
        <v>4.0144373262011186</v>
      </c>
      <c r="N69" s="68">
        <f t="shared" si="19"/>
        <v>1.1001356620906557</v>
      </c>
      <c r="O69" s="56"/>
      <c r="T69" s="59" t="s">
        <v>66</v>
      </c>
      <c r="U69" s="68">
        <f t="shared" ref="U69:U77" si="20">V25*$G$18</f>
        <v>4.1921703926066138</v>
      </c>
      <c r="V69" s="68">
        <f t="shared" ref="V69:V77" si="21">Z25*$G$18</f>
        <v>1.7749324068451127</v>
      </c>
      <c r="W69" s="68">
        <f t="shared" ref="W69:W77" si="22">W25*$G$18</f>
        <v>3.3537363140852903</v>
      </c>
      <c r="X69" s="68">
        <f t="shared" ref="X69:X77" si="23">AB25*$G$18</f>
        <v>0.709972962738045</v>
      </c>
      <c r="Y69" s="56"/>
    </row>
    <row r="70" spans="8:26" x14ac:dyDescent="0.25">
      <c r="J70" s="59" t="s">
        <v>67</v>
      </c>
      <c r="K70" s="56">
        <f t="shared" si="19"/>
        <v>4.4944189038745321</v>
      </c>
      <c r="L70" s="56">
        <f t="shared" si="19"/>
        <v>2.4633442322068793</v>
      </c>
      <c r="M70" s="56">
        <f t="shared" si="19"/>
        <v>3.5955351230996255</v>
      </c>
      <c r="N70" s="56">
        <f t="shared" si="19"/>
        <v>0.98533769288275197</v>
      </c>
      <c r="O70" s="56"/>
      <c r="T70" s="59" t="s">
        <v>67</v>
      </c>
      <c r="U70" s="56">
        <f t="shared" si="20"/>
        <v>3.7301769547898544</v>
      </c>
      <c r="V70" s="56">
        <f t="shared" si="21"/>
        <v>1.5793279710194776</v>
      </c>
      <c r="W70" s="56">
        <f t="shared" si="22"/>
        <v>2.9841415638318831</v>
      </c>
      <c r="X70" s="56">
        <f t="shared" si="23"/>
        <v>0.63173118840779086</v>
      </c>
      <c r="Y70" s="56"/>
    </row>
    <row r="71" spans="8:26" x14ac:dyDescent="0.25">
      <c r="J71" s="59" t="s">
        <v>68</v>
      </c>
      <c r="K71" s="56">
        <f t="shared" si="19"/>
        <v>3.6506390917105027</v>
      </c>
      <c r="L71" s="56">
        <f t="shared" si="19"/>
        <v>2.000877297548203</v>
      </c>
      <c r="M71" s="56">
        <f t="shared" si="19"/>
        <v>2.9205112733684024</v>
      </c>
      <c r="N71" s="56">
        <f t="shared" si="19"/>
        <v>0.80035091901928135</v>
      </c>
      <c r="O71" s="56"/>
      <c r="T71" s="59" t="s">
        <v>68</v>
      </c>
      <c r="U71" s="56">
        <f t="shared" si="20"/>
        <v>3.0024524485799859</v>
      </c>
      <c r="V71" s="56">
        <f t="shared" si="21"/>
        <v>1.2712150632986341</v>
      </c>
      <c r="W71" s="56">
        <f t="shared" si="22"/>
        <v>2.4019619588639887</v>
      </c>
      <c r="X71" s="56">
        <f t="shared" si="23"/>
        <v>0.50848602531945353</v>
      </c>
      <c r="Y71" s="56"/>
    </row>
    <row r="72" spans="8:26" x14ac:dyDescent="0.25">
      <c r="J72" s="67" t="s">
        <v>69</v>
      </c>
      <c r="K72" s="68">
        <f t="shared" si="19"/>
        <v>-1.1135710599527229</v>
      </c>
      <c r="L72" s="68">
        <f t="shared" si="19"/>
        <v>-1.6491334376947016</v>
      </c>
      <c r="M72" s="68">
        <f t="shared" si="19"/>
        <v>-0.89085684796217857</v>
      </c>
      <c r="N72" s="68">
        <f t="shared" si="19"/>
        <v>-0.65965337507788069</v>
      </c>
      <c r="O72" s="56"/>
      <c r="T72" s="67" t="s">
        <v>69</v>
      </c>
      <c r="U72" s="68">
        <f t="shared" si="20"/>
        <v>-0.96671744886729238</v>
      </c>
      <c r="V72" s="68">
        <f t="shared" si="21"/>
        <v>-1.4230368659160273</v>
      </c>
      <c r="W72" s="68">
        <f t="shared" si="22"/>
        <v>-0.77337395909383377</v>
      </c>
      <c r="X72" s="68">
        <f t="shared" si="23"/>
        <v>-0.5692147463664109</v>
      </c>
      <c r="Y72" s="56"/>
    </row>
    <row r="73" spans="8:26" x14ac:dyDescent="0.25">
      <c r="J73" s="59" t="s">
        <v>70</v>
      </c>
      <c r="K73" s="56">
        <f t="shared" si="19"/>
        <v>-0.99737112147574347</v>
      </c>
      <c r="L73" s="56">
        <f t="shared" si="19"/>
        <v>-1.4770481430134716</v>
      </c>
      <c r="M73" s="56">
        <f t="shared" si="19"/>
        <v>-0.79789689718059487</v>
      </c>
      <c r="N73" s="56">
        <f t="shared" si="19"/>
        <v>-0.59081925720538875</v>
      </c>
      <c r="O73" s="56"/>
      <c r="T73" s="59" t="s">
        <v>70</v>
      </c>
      <c r="U73" s="56">
        <f t="shared" si="20"/>
        <v>-0.86018143630747135</v>
      </c>
      <c r="V73" s="56">
        <f t="shared" si="21"/>
        <v>-1.2662126836299272</v>
      </c>
      <c r="W73" s="56">
        <f t="shared" si="22"/>
        <v>-0.68814514904597701</v>
      </c>
      <c r="X73" s="56">
        <f t="shared" si="23"/>
        <v>-0.5064850734519708</v>
      </c>
      <c r="Y73" s="56"/>
    </row>
    <row r="74" spans="8:26" x14ac:dyDescent="0.25">
      <c r="J74" s="60" t="s">
        <v>71</v>
      </c>
      <c r="K74" s="57">
        <f t="shared" si="19"/>
        <v>-0.81012519813487749</v>
      </c>
      <c r="L74" s="57">
        <f t="shared" si="19"/>
        <v>-1.1997479110313731</v>
      </c>
      <c r="M74" s="57">
        <f t="shared" si="19"/>
        <v>-0.64810015850790204</v>
      </c>
      <c r="N74" s="57">
        <f t="shared" si="19"/>
        <v>-0.47989916441254937</v>
      </c>
      <c r="O74" s="56"/>
      <c r="T74" s="60" t="s">
        <v>71</v>
      </c>
      <c r="U74" s="57">
        <f t="shared" si="20"/>
        <v>-0.69236765198178507</v>
      </c>
      <c r="V74" s="57">
        <f t="shared" si="21"/>
        <v>-1.0191857969381204</v>
      </c>
      <c r="W74" s="57">
        <f t="shared" si="22"/>
        <v>-0.55389412158542795</v>
      </c>
      <c r="X74" s="57">
        <f t="shared" si="23"/>
        <v>-0.40767431877524818</v>
      </c>
      <c r="Y74" s="56"/>
    </row>
    <row r="75" spans="8:26" x14ac:dyDescent="0.25">
      <c r="J75" s="40" t="s">
        <v>98</v>
      </c>
      <c r="K75" s="68">
        <f t="shared" si="19"/>
        <v>3.9044755977986738</v>
      </c>
      <c r="L75" s="68">
        <f t="shared" si="19"/>
        <v>1.1012057175319372</v>
      </c>
      <c r="M75" s="68">
        <f t="shared" si="19"/>
        <v>3.1235804782389396</v>
      </c>
      <c r="N75" s="143">
        <f t="shared" si="19"/>
        <v>0.44048228701277498</v>
      </c>
      <c r="O75" s="56"/>
      <c r="T75" s="40" t="s">
        <v>98</v>
      </c>
      <c r="U75" s="56">
        <f t="shared" si="20"/>
        <v>3.2254529437393207</v>
      </c>
      <c r="V75" s="56">
        <f t="shared" si="21"/>
        <v>0.35189554092908526</v>
      </c>
      <c r="W75" s="56">
        <f t="shared" si="22"/>
        <v>2.5803623549914563</v>
      </c>
      <c r="X75" s="144">
        <f t="shared" si="23"/>
        <v>0.14075821637163408</v>
      </c>
      <c r="Y75" s="56"/>
    </row>
    <row r="76" spans="8:26" x14ac:dyDescent="0.25">
      <c r="J76" s="40" t="s">
        <v>99</v>
      </c>
      <c r="K76" s="56">
        <f t="shared" si="19"/>
        <v>3.4970477823987878</v>
      </c>
      <c r="L76" s="56">
        <f t="shared" si="19"/>
        <v>0.98629608919340828</v>
      </c>
      <c r="M76" s="56">
        <f t="shared" si="19"/>
        <v>2.7976382259190302</v>
      </c>
      <c r="N76" s="144">
        <f t="shared" si="19"/>
        <v>0.39451843567736339</v>
      </c>
      <c r="O76" s="56"/>
      <c r="T76" s="40" t="s">
        <v>99</v>
      </c>
      <c r="U76" s="56">
        <f t="shared" si="20"/>
        <v>2.8699955184823827</v>
      </c>
      <c r="V76" s="56">
        <f t="shared" si="21"/>
        <v>0.3131152873895503</v>
      </c>
      <c r="W76" s="56">
        <f t="shared" si="22"/>
        <v>2.2959964147859062</v>
      </c>
      <c r="X76" s="144">
        <f t="shared" si="23"/>
        <v>0.12524611495582011</v>
      </c>
      <c r="Y76" s="56"/>
    </row>
    <row r="77" spans="8:26" x14ac:dyDescent="0.25">
      <c r="J77" s="60" t="s">
        <v>100</v>
      </c>
      <c r="K77" s="57">
        <f t="shared" si="19"/>
        <v>2.8405138935756251</v>
      </c>
      <c r="L77" s="57">
        <f t="shared" si="19"/>
        <v>0.80112938651682952</v>
      </c>
      <c r="M77" s="57">
        <f t="shared" si="19"/>
        <v>2.2724111148605006</v>
      </c>
      <c r="N77" s="145">
        <f t="shared" si="19"/>
        <v>0.32045175460673186</v>
      </c>
      <c r="O77" s="56"/>
      <c r="T77" s="60" t="s">
        <v>100</v>
      </c>
      <c r="U77" s="57">
        <f t="shared" si="20"/>
        <v>2.310084796598201</v>
      </c>
      <c r="V77" s="57">
        <f t="shared" si="21"/>
        <v>0.25202926636051343</v>
      </c>
      <c r="W77" s="57">
        <f t="shared" si="22"/>
        <v>1.8480678372785608</v>
      </c>
      <c r="X77" s="145">
        <f t="shared" si="23"/>
        <v>0.10081170654420538</v>
      </c>
      <c r="Y77" s="56"/>
    </row>
    <row r="80" spans="8:26" x14ac:dyDescent="0.25">
      <c r="N80" s="41">
        <f>((25.9+N60)-87.4)/87.4</f>
        <v>-0.69684055429232195</v>
      </c>
    </row>
    <row r="83" spans="8:27" x14ac:dyDescent="0.25">
      <c r="H83" s="40" t="s">
        <v>97</v>
      </c>
      <c r="J83" s="155" t="s">
        <v>85</v>
      </c>
      <c r="K83" s="150" t="s">
        <v>118</v>
      </c>
      <c r="L83" s="150"/>
      <c r="M83" s="150"/>
      <c r="N83" s="150"/>
      <c r="O83" s="150"/>
      <c r="P83" s="150"/>
      <c r="Q83" s="150"/>
      <c r="R83" s="150"/>
      <c r="S83" s="75"/>
      <c r="T83" s="75"/>
      <c r="U83" s="75"/>
      <c r="V83" s="75"/>
      <c r="Y83" t="s">
        <v>132</v>
      </c>
    </row>
    <row r="84" spans="8:27" x14ac:dyDescent="0.25">
      <c r="J84" s="152"/>
      <c r="K84" s="155" t="s">
        <v>191</v>
      </c>
      <c r="L84" s="155"/>
      <c r="M84" s="155"/>
      <c r="N84" s="156"/>
      <c r="O84" s="157" t="s">
        <v>192</v>
      </c>
      <c r="P84" s="155"/>
      <c r="Q84" s="155"/>
      <c r="R84" s="155"/>
      <c r="S84" s="75"/>
      <c r="T84" s="75"/>
      <c r="U84" s="75"/>
      <c r="V84" s="75"/>
      <c r="Y84" s="40" t="s">
        <v>131</v>
      </c>
      <c r="Z84" t="s">
        <v>130</v>
      </c>
    </row>
    <row r="85" spans="8:27" x14ac:dyDescent="0.25">
      <c r="J85" s="152"/>
      <c r="K85" s="152" t="s">
        <v>188</v>
      </c>
      <c r="L85" s="153"/>
      <c r="M85" s="154" t="s">
        <v>189</v>
      </c>
      <c r="N85" s="153"/>
      <c r="O85" s="154" t="s">
        <v>75</v>
      </c>
      <c r="P85" s="153"/>
      <c r="Q85" s="154" t="s">
        <v>76</v>
      </c>
      <c r="R85" s="152"/>
      <c r="S85" s="75"/>
      <c r="T85" s="75"/>
      <c r="U85" s="75"/>
      <c r="V85" s="75"/>
      <c r="Y85" s="88" t="s">
        <v>41</v>
      </c>
      <c r="Z85">
        <v>7.33</v>
      </c>
      <c r="AA85" s="41">
        <f>Z85/$Z$89</f>
        <v>0.74115267947421637</v>
      </c>
    </row>
    <row r="86" spans="8:27" x14ac:dyDescent="0.25">
      <c r="J86" s="158"/>
      <c r="K86" s="72" t="s">
        <v>57</v>
      </c>
      <c r="L86" s="72" t="s">
        <v>108</v>
      </c>
      <c r="M86" s="84" t="s">
        <v>57</v>
      </c>
      <c r="N86" s="72" t="s">
        <v>108</v>
      </c>
      <c r="O86" s="84" t="s">
        <v>57</v>
      </c>
      <c r="P86" s="72" t="s">
        <v>108</v>
      </c>
      <c r="Q86" s="84" t="s">
        <v>57</v>
      </c>
      <c r="R86" s="74" t="s">
        <v>108</v>
      </c>
      <c r="S86" s="74"/>
      <c r="T86" s="74"/>
      <c r="U86" s="74"/>
      <c r="V86" s="74"/>
      <c r="Y86" s="89" t="s">
        <v>42</v>
      </c>
      <c r="Z86">
        <v>1.61</v>
      </c>
      <c r="AA86" s="41">
        <f>Z86/$Z$89</f>
        <v>0.16279069767441862</v>
      </c>
    </row>
    <row r="87" spans="8:27" x14ac:dyDescent="0.25">
      <c r="J87" s="67" t="s">
        <v>110</v>
      </c>
      <c r="K87" s="69">
        <f>K54</f>
        <v>6.7912742845444569</v>
      </c>
      <c r="L87" s="79">
        <f>U54</f>
        <v>5.6735580446945288</v>
      </c>
      <c r="M87" s="76">
        <f t="shared" ref="M87:M95" si="24">L54</f>
        <v>3.7222267652322327</v>
      </c>
      <c r="N87" s="80">
        <f t="shared" ref="N87:N95" si="25">V54</f>
        <v>2.4021404410004576</v>
      </c>
      <c r="O87" s="76">
        <f>M54</f>
        <v>5.4330194276355659</v>
      </c>
      <c r="P87" s="79">
        <f>W54</f>
        <v>4.5388464357556231</v>
      </c>
      <c r="Q87" s="76">
        <f>N54</f>
        <v>1.4888907060928931</v>
      </c>
      <c r="R87" s="80">
        <f>X54</f>
        <v>0.96085617640018306</v>
      </c>
      <c r="S87" s="56"/>
      <c r="T87" s="56"/>
      <c r="Y87" s="88" t="s">
        <v>43</v>
      </c>
      <c r="Z87">
        <v>0.89</v>
      </c>
      <c r="AA87" s="41">
        <f>Z87/$Z$89</f>
        <v>8.998988877654196E-2</v>
      </c>
    </row>
    <row r="88" spans="8:27" x14ac:dyDescent="0.25">
      <c r="J88" s="59" t="s">
        <v>111</v>
      </c>
      <c r="K88" s="62">
        <f t="shared" ref="K88:K95" si="26">K55</f>
        <v>6.0826121412611522</v>
      </c>
      <c r="L88" s="82">
        <f t="shared" ref="L88:L95" si="27">U55</f>
        <v>5.0483099416250417</v>
      </c>
      <c r="M88" s="77">
        <f t="shared" si="24"/>
        <v>3.3338164188501027</v>
      </c>
      <c r="N88" s="45">
        <f t="shared" si="25"/>
        <v>2.1374152470022172</v>
      </c>
      <c r="O88" s="77">
        <f t="shared" ref="O88:O95" si="28">M55</f>
        <v>4.8660897130089218</v>
      </c>
      <c r="P88" s="82">
        <f t="shared" ref="P88:P95" si="29">W55</f>
        <v>4.0386479533000328</v>
      </c>
      <c r="Q88" s="77">
        <f t="shared" ref="Q88:Q95" si="30">N55</f>
        <v>1.3335265675400414</v>
      </c>
      <c r="R88" s="45">
        <f t="shared" ref="R88:R95" si="31">X55</f>
        <v>0.85496609880088659</v>
      </c>
      <c r="S88" s="56"/>
      <c r="T88" s="56"/>
      <c r="Y88" s="88" t="s">
        <v>129</v>
      </c>
      <c r="Z88">
        <v>0.06</v>
      </c>
      <c r="AA88" s="41">
        <f>Z88/$Z$89</f>
        <v>6.066734074823053E-3</v>
      </c>
    </row>
    <row r="89" spans="8:27" x14ac:dyDescent="0.25">
      <c r="J89" s="59" t="s">
        <v>112</v>
      </c>
      <c r="K89" s="62">
        <f t="shared" si="26"/>
        <v>4.9406657762715716</v>
      </c>
      <c r="L89" s="82">
        <f t="shared" si="27"/>
        <v>4.0634293571406994</v>
      </c>
      <c r="M89" s="77">
        <f t="shared" si="24"/>
        <v>2.7079274993144393</v>
      </c>
      <c r="N89" s="45">
        <f t="shared" si="25"/>
        <v>1.7204244516479088</v>
      </c>
      <c r="O89" s="77">
        <f t="shared" si="28"/>
        <v>3.9525326210172578</v>
      </c>
      <c r="P89" s="82">
        <f t="shared" si="29"/>
        <v>3.2507434857125599</v>
      </c>
      <c r="Q89" s="77">
        <f t="shared" si="30"/>
        <v>1.0831709997257757</v>
      </c>
      <c r="R89" s="45">
        <f t="shared" si="31"/>
        <v>0.68816978065916334</v>
      </c>
      <c r="S89" s="56"/>
      <c r="T89" s="56"/>
      <c r="Y89" s="88" t="s">
        <v>56</v>
      </c>
      <c r="Z89">
        <f>SUM(Z85:Z88)</f>
        <v>9.89</v>
      </c>
      <c r="AA89" s="41">
        <f>Z89/$Z$89</f>
        <v>1</v>
      </c>
    </row>
    <row r="90" spans="8:27" x14ac:dyDescent="0.25">
      <c r="J90" s="67" t="s">
        <v>113</v>
      </c>
      <c r="K90" s="69">
        <f t="shared" si="26"/>
        <v>-1.5070737717808809</v>
      </c>
      <c r="L90" s="79">
        <f t="shared" si="27"/>
        <v>-1.3083264861181603</v>
      </c>
      <c r="M90" s="76">
        <f t="shared" si="24"/>
        <v>-2.2318878781045561</v>
      </c>
      <c r="N90" s="80">
        <f t="shared" si="25"/>
        <v>-1.9258955391588226</v>
      </c>
      <c r="O90" s="76">
        <f t="shared" si="28"/>
        <v>-1.205659017424705</v>
      </c>
      <c r="P90" s="79">
        <f t="shared" si="29"/>
        <v>-1.0466611888945281</v>
      </c>
      <c r="Q90" s="76">
        <f t="shared" si="30"/>
        <v>-0.89275515124182259</v>
      </c>
      <c r="R90" s="80">
        <f t="shared" si="31"/>
        <v>-0.77035821566352902</v>
      </c>
      <c r="S90" s="56"/>
      <c r="T90" s="56"/>
    </row>
    <row r="91" spans="8:27" x14ac:dyDescent="0.25">
      <c r="J91" s="59" t="s">
        <v>119</v>
      </c>
      <c r="K91" s="62">
        <f t="shared" si="26"/>
        <v>-1.3498122499444185</v>
      </c>
      <c r="L91" s="82">
        <f t="shared" si="27"/>
        <v>-1.1641438326233386</v>
      </c>
      <c r="M91" s="77">
        <f t="shared" si="24"/>
        <v>-1.9989927864035593</v>
      </c>
      <c r="N91" s="45">
        <f t="shared" si="25"/>
        <v>-1.7136543805978239</v>
      </c>
      <c r="O91" s="77">
        <f t="shared" si="28"/>
        <v>-1.0798497999555348</v>
      </c>
      <c r="P91" s="82">
        <f t="shared" si="29"/>
        <v>-0.93131506609867087</v>
      </c>
      <c r="Q91" s="77">
        <f t="shared" si="30"/>
        <v>-0.79959711456142379</v>
      </c>
      <c r="R91" s="45">
        <f t="shared" si="31"/>
        <v>-0.68546175223912942</v>
      </c>
      <c r="S91" s="56"/>
      <c r="T91" s="56"/>
    </row>
    <row r="92" spans="8:27" x14ac:dyDescent="0.25">
      <c r="J92" s="60" t="s">
        <v>114</v>
      </c>
      <c r="K92" s="63">
        <f t="shared" si="26"/>
        <v>-1.0963992167861276</v>
      </c>
      <c r="L92" s="83">
        <f t="shared" si="27"/>
        <v>-0.93702967530025527</v>
      </c>
      <c r="M92" s="78">
        <f t="shared" si="24"/>
        <v>-1.6237029449571436</v>
      </c>
      <c r="N92" s="81">
        <f t="shared" si="25"/>
        <v>-1.3793355793587587</v>
      </c>
      <c r="O92" s="78">
        <f t="shared" si="28"/>
        <v>-0.87711937342890212</v>
      </c>
      <c r="P92" s="83">
        <f t="shared" si="29"/>
        <v>-0.74962374024020406</v>
      </c>
      <c r="Q92" s="78">
        <f t="shared" si="30"/>
        <v>-0.64948117798285765</v>
      </c>
      <c r="R92" s="81">
        <f t="shared" si="31"/>
        <v>-0.55173423174350356</v>
      </c>
      <c r="S92" s="56"/>
      <c r="T92" s="56"/>
    </row>
    <row r="93" spans="8:27" x14ac:dyDescent="0.25">
      <c r="J93" s="40" t="s">
        <v>115</v>
      </c>
      <c r="K93" s="62">
        <f t="shared" si="26"/>
        <v>5.2842005127635758</v>
      </c>
      <c r="L93" s="82">
        <f t="shared" si="27"/>
        <v>4.3652315585763688</v>
      </c>
      <c r="M93" s="77">
        <f t="shared" si="24"/>
        <v>1.4903388871276764</v>
      </c>
      <c r="N93" s="45">
        <f t="shared" si="25"/>
        <v>0.47624490184163487</v>
      </c>
      <c r="O93" s="77">
        <f t="shared" si="28"/>
        <v>4.2273604102108608</v>
      </c>
      <c r="P93" s="82">
        <f t="shared" si="29"/>
        <v>3.4921852468610948</v>
      </c>
      <c r="Q93" s="77">
        <f t="shared" si="30"/>
        <v>0.59613555485107061</v>
      </c>
      <c r="R93" s="45">
        <f t="shared" si="31"/>
        <v>0.19049796073665393</v>
      </c>
      <c r="S93" s="56"/>
      <c r="T93" s="56"/>
    </row>
    <row r="94" spans="8:27" x14ac:dyDescent="0.25">
      <c r="J94" s="40" t="s">
        <v>116</v>
      </c>
      <c r="K94" s="62">
        <f t="shared" si="26"/>
        <v>4.7327998913167324</v>
      </c>
      <c r="L94" s="82">
        <f t="shared" si="27"/>
        <v>3.8841661090017028</v>
      </c>
      <c r="M94" s="77">
        <f t="shared" si="24"/>
        <v>1.3348236324465441</v>
      </c>
      <c r="N94" s="45">
        <f t="shared" si="25"/>
        <v>0.42376086640439298</v>
      </c>
      <c r="O94" s="77">
        <f t="shared" si="28"/>
        <v>3.7862399130533864</v>
      </c>
      <c r="P94" s="82">
        <f t="shared" si="29"/>
        <v>3.1073328872013617</v>
      </c>
      <c r="Q94" s="77">
        <f t="shared" si="30"/>
        <v>0.53392945297861771</v>
      </c>
      <c r="R94" s="45">
        <f t="shared" si="31"/>
        <v>0.16950434656175714</v>
      </c>
      <c r="S94" s="56"/>
      <c r="T94" s="56"/>
    </row>
    <row r="95" spans="8:27" x14ac:dyDescent="0.25">
      <c r="J95" s="60" t="s">
        <v>117</v>
      </c>
      <c r="K95" s="63">
        <f t="shared" si="26"/>
        <v>3.8442665594854439</v>
      </c>
      <c r="L95" s="83">
        <f t="shared" si="27"/>
        <v>3.1263996818404447</v>
      </c>
      <c r="M95" s="78">
        <f t="shared" si="24"/>
        <v>1.0842245543572948</v>
      </c>
      <c r="N95" s="81">
        <f t="shared" si="25"/>
        <v>0.34108887228914958</v>
      </c>
      <c r="O95" s="78">
        <f t="shared" si="28"/>
        <v>3.0754132475883553</v>
      </c>
      <c r="P95" s="83">
        <f t="shared" si="29"/>
        <v>2.5011197454723559</v>
      </c>
      <c r="Q95" s="78">
        <f t="shared" si="30"/>
        <v>0.43368982174291798</v>
      </c>
      <c r="R95" s="81">
        <f t="shared" si="31"/>
        <v>0.13643554891565984</v>
      </c>
      <c r="S95" s="56"/>
      <c r="T95" s="56"/>
    </row>
    <row r="99" spans="8:22" x14ac:dyDescent="0.25">
      <c r="H99" s="40" t="s">
        <v>96</v>
      </c>
      <c r="J99" s="155" t="s">
        <v>85</v>
      </c>
      <c r="K99" s="150" t="s">
        <v>193</v>
      </c>
      <c r="L99" s="150"/>
      <c r="M99" s="150"/>
      <c r="N99" s="150"/>
      <c r="O99" s="150"/>
      <c r="P99" s="150"/>
      <c r="Q99" s="150"/>
      <c r="R99" s="150"/>
      <c r="S99" s="75"/>
      <c r="T99" s="75"/>
      <c r="U99" s="75"/>
      <c r="V99" s="75"/>
    </row>
    <row r="100" spans="8:22" x14ac:dyDescent="0.25">
      <c r="J100" s="152"/>
      <c r="K100" s="155" t="s">
        <v>191</v>
      </c>
      <c r="L100" s="155"/>
      <c r="M100" s="155"/>
      <c r="N100" s="156"/>
      <c r="O100" s="157" t="s">
        <v>192</v>
      </c>
      <c r="P100" s="155"/>
      <c r="Q100" s="155"/>
      <c r="R100" s="155"/>
      <c r="S100" s="75"/>
      <c r="T100" s="75"/>
      <c r="U100" s="75"/>
      <c r="V100" s="75"/>
    </row>
    <row r="101" spans="8:22" x14ac:dyDescent="0.25">
      <c r="J101" s="152"/>
      <c r="K101" s="152" t="s">
        <v>188</v>
      </c>
      <c r="L101" s="153"/>
      <c r="M101" s="154" t="s">
        <v>189</v>
      </c>
      <c r="N101" s="153"/>
      <c r="O101" s="154" t="s">
        <v>75</v>
      </c>
      <c r="P101" s="153"/>
      <c r="Q101" s="154" t="s">
        <v>76</v>
      </c>
      <c r="R101" s="152"/>
      <c r="S101" s="75"/>
      <c r="T101" s="75"/>
      <c r="U101" s="75"/>
      <c r="V101" s="75"/>
    </row>
    <row r="102" spans="8:22" x14ac:dyDescent="0.25">
      <c r="J102" s="158"/>
      <c r="K102" s="72" t="s">
        <v>57</v>
      </c>
      <c r="L102" s="84" t="s">
        <v>108</v>
      </c>
      <c r="M102" s="84" t="s">
        <v>57</v>
      </c>
      <c r="N102" s="72" t="s">
        <v>108</v>
      </c>
      <c r="O102" s="84" t="s">
        <v>57</v>
      </c>
      <c r="P102" s="72" t="s">
        <v>108</v>
      </c>
      <c r="Q102" s="84" t="s">
        <v>57</v>
      </c>
      <c r="R102" s="74" t="s">
        <v>108</v>
      </c>
      <c r="S102" s="74"/>
      <c r="T102" s="74"/>
      <c r="U102" s="74"/>
      <c r="V102" s="74"/>
    </row>
    <row r="103" spans="8:22" x14ac:dyDescent="0.25">
      <c r="J103" s="67" t="s">
        <v>120</v>
      </c>
      <c r="K103" s="69">
        <f>K69</f>
        <v>5.0180466577513974</v>
      </c>
      <c r="L103" s="76">
        <f>U69</f>
        <v>4.1921703926066138</v>
      </c>
      <c r="M103" s="76">
        <f t="shared" ref="M103:M111" si="32">L69</f>
        <v>2.750339155226639</v>
      </c>
      <c r="N103" s="80">
        <f t="shared" ref="N103:N111" si="33">V69</f>
        <v>1.7749324068451127</v>
      </c>
      <c r="O103" s="76">
        <f>M69</f>
        <v>4.0144373262011186</v>
      </c>
      <c r="P103" s="85">
        <f>W69</f>
        <v>3.3537363140852903</v>
      </c>
      <c r="Q103" s="76">
        <f>N69</f>
        <v>1.1001356620906557</v>
      </c>
      <c r="R103" s="140">
        <f>X69</f>
        <v>0.709972962738045</v>
      </c>
      <c r="S103" s="56"/>
      <c r="T103" s="45"/>
    </row>
    <row r="104" spans="8:22" x14ac:dyDescent="0.25">
      <c r="J104" s="59" t="s">
        <v>121</v>
      </c>
      <c r="K104" s="62">
        <f t="shared" ref="K104:K111" si="34">K70</f>
        <v>4.4944189038745321</v>
      </c>
      <c r="L104" s="77">
        <f t="shared" ref="L104:L111" si="35">U70</f>
        <v>3.7301769547898544</v>
      </c>
      <c r="M104" s="77">
        <f t="shared" si="32"/>
        <v>2.4633442322068793</v>
      </c>
      <c r="N104" s="45">
        <f t="shared" si="33"/>
        <v>1.5793279710194776</v>
      </c>
      <c r="O104" s="77">
        <f t="shared" ref="O104:O111" si="36">M70</f>
        <v>3.5955351230996255</v>
      </c>
      <c r="P104" s="86">
        <f t="shared" ref="P104:P111" si="37">W70</f>
        <v>2.9841415638318831</v>
      </c>
      <c r="Q104" s="77">
        <f t="shared" ref="Q104:Q111" si="38">N70</f>
        <v>0.98533769288275197</v>
      </c>
      <c r="R104" s="141">
        <f t="shared" ref="R104:R111" si="39">X70</f>
        <v>0.63173118840779086</v>
      </c>
      <c r="S104" s="56"/>
      <c r="T104" s="45"/>
    </row>
    <row r="105" spans="8:22" x14ac:dyDescent="0.25">
      <c r="J105" s="59" t="s">
        <v>122</v>
      </c>
      <c r="K105" s="62">
        <f t="shared" si="34"/>
        <v>3.6506390917105027</v>
      </c>
      <c r="L105" s="77">
        <f t="shared" si="35"/>
        <v>3.0024524485799859</v>
      </c>
      <c r="M105" s="77">
        <f t="shared" si="32"/>
        <v>2.000877297548203</v>
      </c>
      <c r="N105" s="45">
        <f t="shared" si="33"/>
        <v>1.2712150632986341</v>
      </c>
      <c r="O105" s="77">
        <f t="shared" si="36"/>
        <v>2.9205112733684024</v>
      </c>
      <c r="P105" s="86">
        <f t="shared" si="37"/>
        <v>2.4019619588639887</v>
      </c>
      <c r="Q105" s="77">
        <f t="shared" si="38"/>
        <v>0.80035091901928135</v>
      </c>
      <c r="R105" s="141">
        <f t="shared" si="39"/>
        <v>0.50848602531945353</v>
      </c>
      <c r="S105" s="56"/>
      <c r="T105" s="45"/>
    </row>
    <row r="106" spans="8:22" x14ac:dyDescent="0.25">
      <c r="J106" s="67" t="s">
        <v>123</v>
      </c>
      <c r="K106" s="69">
        <f t="shared" si="34"/>
        <v>-1.1135710599527229</v>
      </c>
      <c r="L106" s="76">
        <f t="shared" si="35"/>
        <v>-0.96671744886729238</v>
      </c>
      <c r="M106" s="76">
        <f t="shared" si="32"/>
        <v>-1.6491334376947016</v>
      </c>
      <c r="N106" s="80">
        <f t="shared" si="33"/>
        <v>-1.4230368659160273</v>
      </c>
      <c r="O106" s="76">
        <f t="shared" si="36"/>
        <v>-0.89085684796217857</v>
      </c>
      <c r="P106" s="85">
        <f t="shared" si="37"/>
        <v>-0.77337395909383377</v>
      </c>
      <c r="Q106" s="76">
        <f t="shared" si="38"/>
        <v>-0.65965337507788069</v>
      </c>
      <c r="R106" s="140">
        <f t="shared" si="39"/>
        <v>-0.5692147463664109</v>
      </c>
      <c r="S106" s="56"/>
      <c r="T106" s="45"/>
    </row>
    <row r="107" spans="8:22" x14ac:dyDescent="0.25">
      <c r="J107" s="59" t="s">
        <v>124</v>
      </c>
      <c r="K107" s="62">
        <f t="shared" si="34"/>
        <v>-0.99737112147574347</v>
      </c>
      <c r="L107" s="77">
        <f t="shared" si="35"/>
        <v>-0.86018143630747135</v>
      </c>
      <c r="M107" s="77">
        <f t="shared" si="32"/>
        <v>-1.4770481430134716</v>
      </c>
      <c r="N107" s="45">
        <f t="shared" si="33"/>
        <v>-1.2662126836299272</v>
      </c>
      <c r="O107" s="77">
        <f t="shared" si="36"/>
        <v>-0.79789689718059487</v>
      </c>
      <c r="P107" s="86">
        <f t="shared" si="37"/>
        <v>-0.68814514904597701</v>
      </c>
      <c r="Q107" s="77">
        <f t="shared" si="38"/>
        <v>-0.59081925720538875</v>
      </c>
      <c r="R107" s="141">
        <f t="shared" si="39"/>
        <v>-0.5064850734519708</v>
      </c>
      <c r="S107" s="56"/>
      <c r="T107" s="45"/>
    </row>
    <row r="108" spans="8:22" x14ac:dyDescent="0.25">
      <c r="J108" s="60" t="s">
        <v>125</v>
      </c>
      <c r="K108" s="63">
        <f t="shared" si="34"/>
        <v>-0.81012519813487749</v>
      </c>
      <c r="L108" s="78">
        <f t="shared" si="35"/>
        <v>-0.69236765198178507</v>
      </c>
      <c r="M108" s="78">
        <f t="shared" si="32"/>
        <v>-1.1997479110313731</v>
      </c>
      <c r="N108" s="81">
        <f t="shared" si="33"/>
        <v>-1.0191857969381204</v>
      </c>
      <c r="O108" s="78">
        <f t="shared" si="36"/>
        <v>-0.64810015850790204</v>
      </c>
      <c r="P108" s="87">
        <f t="shared" si="37"/>
        <v>-0.55389412158542795</v>
      </c>
      <c r="Q108" s="78">
        <f t="shared" si="38"/>
        <v>-0.47989916441254937</v>
      </c>
      <c r="R108" s="142">
        <f t="shared" si="39"/>
        <v>-0.40767431877524818</v>
      </c>
      <c r="S108" s="56"/>
      <c r="T108" s="45"/>
    </row>
    <row r="109" spans="8:22" x14ac:dyDescent="0.25">
      <c r="J109" s="40" t="s">
        <v>126</v>
      </c>
      <c r="K109" s="62">
        <f t="shared" si="34"/>
        <v>3.9044755977986738</v>
      </c>
      <c r="L109" s="77">
        <f t="shared" si="35"/>
        <v>3.2254529437393207</v>
      </c>
      <c r="M109" s="77">
        <f t="shared" si="32"/>
        <v>1.1012057175319372</v>
      </c>
      <c r="N109" s="45">
        <f t="shared" si="33"/>
        <v>0.35189554092908526</v>
      </c>
      <c r="O109" s="77">
        <f t="shared" si="36"/>
        <v>3.1235804782389396</v>
      </c>
      <c r="P109" s="86">
        <f t="shared" si="37"/>
        <v>2.5803623549914563</v>
      </c>
      <c r="Q109" s="77">
        <f t="shared" si="38"/>
        <v>0.44048228701277498</v>
      </c>
      <c r="R109" s="141">
        <f t="shared" si="39"/>
        <v>0.14075821637163408</v>
      </c>
      <c r="S109" s="56"/>
      <c r="T109" s="45"/>
    </row>
    <row r="110" spans="8:22" x14ac:dyDescent="0.25">
      <c r="J110" s="40" t="s">
        <v>127</v>
      </c>
      <c r="K110" s="62">
        <f t="shared" si="34"/>
        <v>3.4970477823987878</v>
      </c>
      <c r="L110" s="77">
        <f t="shared" si="35"/>
        <v>2.8699955184823827</v>
      </c>
      <c r="M110" s="77">
        <f t="shared" si="32"/>
        <v>0.98629608919340828</v>
      </c>
      <c r="N110" s="45">
        <f t="shared" si="33"/>
        <v>0.3131152873895503</v>
      </c>
      <c r="O110" s="77">
        <f t="shared" si="36"/>
        <v>2.7976382259190302</v>
      </c>
      <c r="P110" s="86">
        <f t="shared" si="37"/>
        <v>2.2959964147859062</v>
      </c>
      <c r="Q110" s="77">
        <f t="shared" si="38"/>
        <v>0.39451843567736339</v>
      </c>
      <c r="R110" s="141">
        <f t="shared" si="39"/>
        <v>0.12524611495582011</v>
      </c>
      <c r="S110" s="56"/>
      <c r="T110" s="45"/>
    </row>
    <row r="111" spans="8:22" x14ac:dyDescent="0.25">
      <c r="J111" s="60" t="s">
        <v>128</v>
      </c>
      <c r="K111" s="63">
        <f t="shared" si="34"/>
        <v>2.8405138935756251</v>
      </c>
      <c r="L111" s="78">
        <f t="shared" si="35"/>
        <v>2.310084796598201</v>
      </c>
      <c r="M111" s="78">
        <f t="shared" si="32"/>
        <v>0.80112938651682952</v>
      </c>
      <c r="N111" s="81">
        <f t="shared" si="33"/>
        <v>0.25202926636051343</v>
      </c>
      <c r="O111" s="78">
        <f t="shared" si="36"/>
        <v>2.2724111148605006</v>
      </c>
      <c r="P111" s="87">
        <f t="shared" si="37"/>
        <v>1.8480678372785608</v>
      </c>
      <c r="Q111" s="78">
        <f t="shared" si="38"/>
        <v>0.32045175460673186</v>
      </c>
      <c r="R111" s="142">
        <f t="shared" si="39"/>
        <v>0.10081170654420538</v>
      </c>
      <c r="S111" s="56"/>
      <c r="T111" s="45"/>
    </row>
  </sheetData>
  <mergeCells count="45">
    <mergeCell ref="A16:A17"/>
    <mergeCell ref="B16:B17"/>
    <mergeCell ref="C16:C17"/>
    <mergeCell ref="W67:X67"/>
    <mergeCell ref="K52:L52"/>
    <mergeCell ref="M52:N52"/>
    <mergeCell ref="K37:L37"/>
    <mergeCell ref="M37:N37"/>
    <mergeCell ref="A25:A26"/>
    <mergeCell ref="B25:B26"/>
    <mergeCell ref="C25:C26"/>
    <mergeCell ref="U67:V67"/>
    <mergeCell ref="K23:M23"/>
    <mergeCell ref="P23:R23"/>
    <mergeCell ref="J51:J53"/>
    <mergeCell ref="K36:N36"/>
    <mergeCell ref="J36:J38"/>
    <mergeCell ref="U23:W23"/>
    <mergeCell ref="T51:T53"/>
    <mergeCell ref="U52:V52"/>
    <mergeCell ref="W52:X52"/>
    <mergeCell ref="J99:J102"/>
    <mergeCell ref="J66:J68"/>
    <mergeCell ref="K67:L67"/>
    <mergeCell ref="M67:N67"/>
    <mergeCell ref="J83:J86"/>
    <mergeCell ref="K84:N84"/>
    <mergeCell ref="K85:L85"/>
    <mergeCell ref="M85:N85"/>
    <mergeCell ref="K51:N51"/>
    <mergeCell ref="K66:N66"/>
    <mergeCell ref="U51:X51"/>
    <mergeCell ref="U66:X66"/>
    <mergeCell ref="K101:L101"/>
    <mergeCell ref="M101:N101"/>
    <mergeCell ref="O101:P101"/>
    <mergeCell ref="Q101:R101"/>
    <mergeCell ref="K100:N100"/>
    <mergeCell ref="O100:R100"/>
    <mergeCell ref="K99:R99"/>
    <mergeCell ref="K83:R83"/>
    <mergeCell ref="O84:R84"/>
    <mergeCell ref="O85:P85"/>
    <mergeCell ref="Q85:R85"/>
    <mergeCell ref="T66:T68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C4F4F-2C26-4756-8F15-09873BC83939}">
  <dimension ref="B4:S9"/>
  <sheetViews>
    <sheetView workbookViewId="0">
      <selection activeCell="L24" sqref="L24"/>
    </sheetView>
  </sheetViews>
  <sheetFormatPr defaultRowHeight="15" x14ac:dyDescent="0.25"/>
  <cols>
    <col min="15" max="15" width="23.140625" bestFit="1" customWidth="1"/>
    <col min="16" max="16" width="11" bestFit="1" customWidth="1"/>
    <col min="19" max="19" width="23.5703125" bestFit="1" customWidth="1"/>
    <col min="20" max="20" width="11" bestFit="1" customWidth="1"/>
  </cols>
  <sheetData>
    <row r="4" spans="2:19" x14ac:dyDescent="0.25">
      <c r="B4" t="s">
        <v>89</v>
      </c>
      <c r="P4" s="40" t="s">
        <v>90</v>
      </c>
    </row>
    <row r="5" spans="2:19" x14ac:dyDescent="0.25">
      <c r="O5" s="40" t="s">
        <v>93</v>
      </c>
      <c r="P5">
        <f>SUM(P6:P9)</f>
        <v>428.2</v>
      </c>
    </row>
    <row r="6" spans="2:19" x14ac:dyDescent="0.25">
      <c r="O6" s="40" t="s">
        <v>91</v>
      </c>
      <c r="P6">
        <v>317.5</v>
      </c>
      <c r="Q6" s="41">
        <f>(P6+P8)/$P$5</f>
        <v>0.77417094815506771</v>
      </c>
      <c r="R6" s="41">
        <f>P6/$P$5</f>
        <v>0.74147594581971044</v>
      </c>
    </row>
    <row r="7" spans="2:19" x14ac:dyDescent="0.25">
      <c r="O7" s="40" t="s">
        <v>92</v>
      </c>
      <c r="P7">
        <v>84</v>
      </c>
      <c r="Q7" s="41">
        <f>P7/$P$5</f>
        <v>0.19617001401214387</v>
      </c>
      <c r="R7" s="41">
        <f>P7/$P$5</f>
        <v>0.19617001401214387</v>
      </c>
    </row>
    <row r="8" spans="2:19" x14ac:dyDescent="0.25">
      <c r="O8" s="99" t="s">
        <v>94</v>
      </c>
      <c r="P8" s="48">
        <v>14</v>
      </c>
      <c r="Q8" s="41"/>
      <c r="R8" s="41">
        <f>P8/$P$5</f>
        <v>3.2695002335357312E-2</v>
      </c>
      <c r="S8" t="s">
        <v>135</v>
      </c>
    </row>
    <row r="9" spans="2:19" x14ac:dyDescent="0.25">
      <c r="O9" s="40" t="s">
        <v>95</v>
      </c>
      <c r="P9">
        <v>12.7</v>
      </c>
      <c r="Q9" s="41">
        <f t="shared" ref="Q9" si="0">P9/$P$5</f>
        <v>2.9659037832788417E-2</v>
      </c>
      <c r="R9" s="41">
        <f>P9/$P$5</f>
        <v>2.9659037832788417E-2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FFD00-E2BA-452E-8D14-48D6DF9011A5}">
  <dimension ref="A1:A3"/>
  <sheetViews>
    <sheetView workbookViewId="0">
      <selection activeCell="C9" sqref="C9"/>
    </sheetView>
  </sheetViews>
  <sheetFormatPr defaultRowHeight="15" x14ac:dyDescent="0.25"/>
  <cols>
    <col min="1" max="1" width="77.7109375" customWidth="1"/>
  </cols>
  <sheetData>
    <row r="1" spans="1:1" x14ac:dyDescent="0.25">
      <c r="A1" t="s">
        <v>134</v>
      </c>
    </row>
    <row r="2" spans="1:1" ht="101.25" customHeight="1" x14ac:dyDescent="0.25">
      <c r="A2" s="100" t="s">
        <v>136</v>
      </c>
    </row>
    <row r="3" spans="1:1" ht="105" x14ac:dyDescent="0.25">
      <c r="A3" s="101" t="s">
        <v>137</v>
      </c>
    </row>
  </sheetData>
  <hyperlinks>
    <hyperlink ref="A2" r:id="rId1" display="https://doi.org/10.1038/s41893-019-0456-2" xr:uid="{F31339E9-44AC-4DBA-81D0-F632C7389720}"/>
    <hyperlink ref="A3" r:id="rId2" display="M. I. S. Folegatti Matsuura; M. T. Scachetti; M. F. Chagas; J. E. A. Seabra; M. M. R. Moreira; A. M. Bonomi; G. Bayma; J. F. Picoli; M. A. B. Morandi; N. P. Ramos; O. Cavalett; R. M. L. Novaes. (2018). RenovaCalcMD:  Método e ferramenta para a contabilidade da Intensidade de Carbono de Biocombustíveis no Programa RenovaBio . https://www.gov.br/anp/pt-br/assuntos/consultas-e-audiencias-publicas/consulta-audiencia-publica/2018/arquivos-consultas-e-audiencias-publicas-2018/cap-10-2018/cp10-2018_nota-tecnica-renova-calc.pdf" xr:uid="{A0E981A9-7E50-4F3E-9D23-5F648F1C0AC2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Yield_2nd_crop_corn</vt:lpstr>
      <vt:lpstr>dLUC+MP_ corn ethanol_BR</vt:lpstr>
      <vt:lpstr>Economic_Allocation</vt:lpstr>
      <vt:lpstr>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Garofalo</dc:creator>
  <cp:lastModifiedBy>Danilo Garofalo</cp:lastModifiedBy>
  <dcterms:created xsi:type="dcterms:W3CDTF">2024-07-30T17:52:54Z</dcterms:created>
  <dcterms:modified xsi:type="dcterms:W3CDTF">2025-08-08T14:05:52Z</dcterms:modified>
</cp:coreProperties>
</file>